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t_use\2-Cours\1 - Demographie\6-Demographic tools\My_Tools\My pyramide\"/>
    </mc:Choice>
  </mc:AlternateContent>
  <xr:revisionPtr revIDLastSave="0" documentId="13_ncr:1_{64E66114-2277-4D81-9676-C7C6AFE32E7E}" xr6:coauthVersionLast="47" xr6:coauthVersionMax="47" xr10:uidLastSave="{00000000-0000-0000-0000-000000000000}"/>
  <bookViews>
    <workbookView xWindow="3380" yWindow="3380" windowWidth="28800" windowHeight="15560" xr2:uid="{EAC3A392-09B7-46CA-A3E7-E36235E30F18}"/>
  </bookViews>
  <sheets>
    <sheet name="Instructions" sheetId="2" r:id="rId1"/>
    <sheet name="Data" sheetId="3" r:id="rId2"/>
    <sheet name="Pyramide" sheetId="4" r:id="rId3"/>
    <sheet name="Indices de précisio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5" i="5" l="1"/>
  <c r="L105" i="5"/>
  <c r="K106" i="5"/>
  <c r="L106" i="5"/>
  <c r="K107" i="5"/>
  <c r="L107" i="5"/>
  <c r="K108" i="5"/>
  <c r="L108" i="5"/>
  <c r="K109" i="5"/>
  <c r="L109" i="5"/>
  <c r="J106" i="5"/>
  <c r="J107" i="5"/>
  <c r="J108" i="5"/>
  <c r="J109" i="5"/>
  <c r="L102" i="5"/>
  <c r="L103" i="5"/>
  <c r="L104" i="5"/>
  <c r="L110" i="5"/>
  <c r="L111" i="5"/>
  <c r="K102" i="5"/>
  <c r="K103" i="5"/>
  <c r="K104" i="5"/>
  <c r="K110" i="5"/>
  <c r="K111" i="5"/>
  <c r="J105" i="5"/>
  <c r="J96" i="5"/>
  <c r="J94" i="5"/>
  <c r="J93" i="5"/>
  <c r="X22" i="5" l="1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X10" i="5"/>
  <c r="A1" i="5" l="1"/>
  <c r="A2" i="5"/>
  <c r="A3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N85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B64" i="5"/>
  <c r="C64" i="5"/>
  <c r="B65" i="5"/>
  <c r="C65" i="5"/>
  <c r="B66" i="5"/>
  <c r="C66" i="5"/>
  <c r="B67" i="5"/>
  <c r="C67" i="5"/>
  <c r="B68" i="5"/>
  <c r="C68" i="5"/>
  <c r="B69" i="5"/>
  <c r="C69" i="5"/>
  <c r="B70" i="5"/>
  <c r="C70" i="5"/>
  <c r="B71" i="5"/>
  <c r="C71" i="5"/>
  <c r="B72" i="5"/>
  <c r="C72" i="5"/>
  <c r="B73" i="5"/>
  <c r="C73" i="5"/>
  <c r="B74" i="5"/>
  <c r="C74" i="5"/>
  <c r="B75" i="5"/>
  <c r="C75" i="5"/>
  <c r="B76" i="5"/>
  <c r="C76" i="5"/>
  <c r="B77" i="5"/>
  <c r="C77" i="5"/>
  <c r="B78" i="5"/>
  <c r="C78" i="5"/>
  <c r="B79" i="5"/>
  <c r="C79" i="5"/>
  <c r="B80" i="5"/>
  <c r="C80" i="5"/>
  <c r="B81" i="5"/>
  <c r="C81" i="5"/>
  <c r="B82" i="5"/>
  <c r="J84" i="5" s="1"/>
  <c r="C82" i="5"/>
  <c r="K84" i="5" s="1"/>
  <c r="B83" i="5"/>
  <c r="C83" i="5"/>
  <c r="B84" i="5"/>
  <c r="C84" i="5"/>
  <c r="B85" i="5"/>
  <c r="C85" i="5"/>
  <c r="B86" i="5"/>
  <c r="C86" i="5"/>
  <c r="B87" i="5"/>
  <c r="C87" i="5"/>
  <c r="B88" i="5"/>
  <c r="C88" i="5"/>
  <c r="B89" i="5"/>
  <c r="C89" i="5"/>
  <c r="B90" i="5"/>
  <c r="C90" i="5"/>
  <c r="B91" i="5"/>
  <c r="C91" i="5"/>
  <c r="B92" i="5"/>
  <c r="C92" i="5"/>
  <c r="B93" i="5"/>
  <c r="C93" i="5"/>
  <c r="B94" i="5"/>
  <c r="C94" i="5"/>
  <c r="B95" i="5"/>
  <c r="C95" i="5"/>
  <c r="B96" i="5"/>
  <c r="C96" i="5"/>
  <c r="B97" i="5"/>
  <c r="C97" i="5"/>
  <c r="B98" i="5"/>
  <c r="C98" i="5"/>
  <c r="B99" i="5"/>
  <c r="C99" i="5"/>
  <c r="B100" i="5"/>
  <c r="C100" i="5"/>
  <c r="B101" i="5"/>
  <c r="C101" i="5"/>
  <c r="B102" i="5"/>
  <c r="C102" i="5"/>
  <c r="B103" i="5"/>
  <c r="C103" i="5"/>
  <c r="B104" i="5"/>
  <c r="C104" i="5"/>
  <c r="B105" i="5"/>
  <c r="C105" i="5"/>
  <c r="B106" i="5"/>
  <c r="C106" i="5"/>
  <c r="B107" i="5"/>
  <c r="C107" i="5"/>
  <c r="B108" i="5"/>
  <c r="C108" i="5"/>
  <c r="A1" i="4"/>
  <c r="A2" i="4"/>
  <c r="D3" i="4"/>
  <c r="A10" i="4" s="1"/>
  <c r="A6" i="4"/>
  <c r="B6" i="4"/>
  <c r="C7" i="4"/>
  <c r="D7" i="4"/>
  <c r="E7" i="4"/>
  <c r="B8" i="4"/>
  <c r="AN7" i="4" s="1"/>
  <c r="AO7" i="4" s="1"/>
  <c r="AP7" i="4" s="1"/>
  <c r="C8" i="4"/>
  <c r="D8" i="4"/>
  <c r="E8" i="4"/>
  <c r="AN8" i="4"/>
  <c r="AO8" i="4" s="1"/>
  <c r="AP8" i="4" s="1"/>
  <c r="C9" i="4"/>
  <c r="D9" i="4"/>
  <c r="E9" i="4"/>
  <c r="AN9" i="4"/>
  <c r="AO9" i="4" s="1"/>
  <c r="AP9" i="4" s="1"/>
  <c r="C10" i="4"/>
  <c r="D10" i="4"/>
  <c r="E10" i="4"/>
  <c r="AN10" i="4"/>
  <c r="AO10" i="4" s="1"/>
  <c r="AP10" i="4" s="1"/>
  <c r="C11" i="4"/>
  <c r="D11" i="4"/>
  <c r="E11" i="4"/>
  <c r="AN11" i="4"/>
  <c r="AO11" i="4" s="1"/>
  <c r="AP11" i="4" s="1"/>
  <c r="C12" i="4"/>
  <c r="D12" i="4"/>
  <c r="E12" i="4"/>
  <c r="AN12" i="4"/>
  <c r="AO12" i="4" s="1"/>
  <c r="AP12" i="4" s="1"/>
  <c r="C13" i="4"/>
  <c r="D13" i="4"/>
  <c r="E13" i="4"/>
  <c r="AN13" i="4"/>
  <c r="AO13" i="4" s="1"/>
  <c r="AP13" i="4" s="1"/>
  <c r="C14" i="4"/>
  <c r="D14" i="4"/>
  <c r="E14" i="4"/>
  <c r="AN14" i="4"/>
  <c r="AO14" i="4" s="1"/>
  <c r="AP14" i="4" s="1"/>
  <c r="C15" i="4"/>
  <c r="D15" i="4"/>
  <c r="E15" i="4"/>
  <c r="AN15" i="4"/>
  <c r="AO15" i="4" s="1"/>
  <c r="AP15" i="4" s="1"/>
  <c r="C16" i="4"/>
  <c r="D16" i="4"/>
  <c r="E16" i="4"/>
  <c r="AN16" i="4"/>
  <c r="AO16" i="4" s="1"/>
  <c r="AP16" i="4" s="1"/>
  <c r="C17" i="4"/>
  <c r="D17" i="4"/>
  <c r="E17" i="4"/>
  <c r="AN17" i="4"/>
  <c r="AO17" i="4" s="1"/>
  <c r="AP17" i="4" s="1"/>
  <c r="C18" i="4"/>
  <c r="D18" i="4"/>
  <c r="E18" i="4"/>
  <c r="AN18" i="4"/>
  <c r="AO18" i="4" s="1"/>
  <c r="AP18" i="4" s="1"/>
  <c r="C19" i="4"/>
  <c r="D19" i="4"/>
  <c r="E19" i="4"/>
  <c r="AN19" i="4"/>
  <c r="AO19" i="4"/>
  <c r="AP19" i="4"/>
  <c r="C20" i="4"/>
  <c r="D20" i="4"/>
  <c r="E20" i="4"/>
  <c r="AN20" i="4"/>
  <c r="AO20" i="4" s="1"/>
  <c r="AP20" i="4" s="1"/>
  <c r="C21" i="4"/>
  <c r="D21" i="4"/>
  <c r="E21" i="4"/>
  <c r="AN21" i="4"/>
  <c r="AO21" i="4" s="1"/>
  <c r="AP21" i="4" s="1"/>
  <c r="C22" i="4"/>
  <c r="D22" i="4"/>
  <c r="E22" i="4"/>
  <c r="AN22" i="4"/>
  <c r="AO22" i="4" s="1"/>
  <c r="AP22" i="4" s="1"/>
  <c r="C23" i="4"/>
  <c r="D23" i="4"/>
  <c r="E23" i="4"/>
  <c r="AN23" i="4"/>
  <c r="AO23" i="4" s="1"/>
  <c r="AP23" i="4" s="1"/>
  <c r="C24" i="4"/>
  <c r="D24" i="4"/>
  <c r="E24" i="4"/>
  <c r="AN24" i="4"/>
  <c r="AO24" i="4" s="1"/>
  <c r="AP24" i="4" s="1"/>
  <c r="C25" i="4"/>
  <c r="D25" i="4"/>
  <c r="E25" i="4"/>
  <c r="AN25" i="4"/>
  <c r="AO25" i="4" s="1"/>
  <c r="AP25" i="4" s="1"/>
  <c r="C26" i="4"/>
  <c r="D26" i="4"/>
  <c r="E26" i="4"/>
  <c r="AN26" i="4"/>
  <c r="AO26" i="4" s="1"/>
  <c r="AP26" i="4" s="1"/>
  <c r="C27" i="4"/>
  <c r="D27" i="4"/>
  <c r="E27" i="4"/>
  <c r="AN27" i="4"/>
  <c r="AO27" i="4" s="1"/>
  <c r="AP27" i="4" s="1"/>
  <c r="C28" i="4"/>
  <c r="D28" i="4"/>
  <c r="E28" i="4"/>
  <c r="AN28" i="4"/>
  <c r="AO28" i="4" s="1"/>
  <c r="AP28" i="4" s="1"/>
  <c r="C29" i="4"/>
  <c r="D29" i="4"/>
  <c r="E29" i="4"/>
  <c r="AN29" i="4"/>
  <c r="AO29" i="4"/>
  <c r="AP29" i="4" s="1"/>
  <c r="A30" i="4"/>
  <c r="C30" i="4"/>
  <c r="D30" i="4"/>
  <c r="E30" i="4"/>
  <c r="AN30" i="4"/>
  <c r="AO30" i="4" s="1"/>
  <c r="AP30" i="4" s="1"/>
  <c r="C31" i="4"/>
  <c r="D31" i="4"/>
  <c r="E31" i="4"/>
  <c r="AN31" i="4"/>
  <c r="AO31" i="4" s="1"/>
  <c r="AP31" i="4" s="1"/>
  <c r="C32" i="4"/>
  <c r="D32" i="4"/>
  <c r="E32" i="4"/>
  <c r="AN32" i="4"/>
  <c r="AO32" i="4" s="1"/>
  <c r="AP32" i="4" s="1"/>
  <c r="C33" i="4"/>
  <c r="D33" i="4"/>
  <c r="E33" i="4"/>
  <c r="AN33" i="4"/>
  <c r="AO33" i="4" s="1"/>
  <c r="AP33" i="4" s="1"/>
  <c r="C34" i="4"/>
  <c r="D34" i="4"/>
  <c r="E34" i="4"/>
  <c r="AN34" i="4"/>
  <c r="AO34" i="4"/>
  <c r="AP34" i="4" s="1"/>
  <c r="C35" i="4"/>
  <c r="D35" i="4"/>
  <c r="E35" i="4"/>
  <c r="AN35" i="4"/>
  <c r="AO35" i="4" s="1"/>
  <c r="AP35" i="4" s="1"/>
  <c r="C36" i="4"/>
  <c r="D36" i="4"/>
  <c r="E36" i="4"/>
  <c r="AN36" i="4"/>
  <c r="AO36" i="4" s="1"/>
  <c r="AP36" i="4" s="1"/>
  <c r="C37" i="4"/>
  <c r="D37" i="4"/>
  <c r="E37" i="4"/>
  <c r="AN37" i="4"/>
  <c r="AO37" i="4" s="1"/>
  <c r="AP37" i="4" s="1"/>
  <c r="C38" i="4"/>
  <c r="D38" i="4"/>
  <c r="E38" i="4"/>
  <c r="AN38" i="4"/>
  <c r="AO38" i="4" s="1"/>
  <c r="AP38" i="4" s="1"/>
  <c r="C39" i="4"/>
  <c r="D39" i="4"/>
  <c r="E39" i="4"/>
  <c r="AN39" i="4"/>
  <c r="AO39" i="4" s="1"/>
  <c r="AP39" i="4" s="1"/>
  <c r="C40" i="4"/>
  <c r="D40" i="4"/>
  <c r="E40" i="4"/>
  <c r="AN40" i="4"/>
  <c r="AO40" i="4" s="1"/>
  <c r="AP40" i="4" s="1"/>
  <c r="C41" i="4"/>
  <c r="D41" i="4"/>
  <c r="E41" i="4"/>
  <c r="AN41" i="4"/>
  <c r="AO41" i="4" s="1"/>
  <c r="AP41" i="4" s="1"/>
  <c r="C42" i="4"/>
  <c r="D42" i="4"/>
  <c r="E42" i="4"/>
  <c r="AN42" i="4"/>
  <c r="AO42" i="4" s="1"/>
  <c r="AP42" i="4" s="1"/>
  <c r="C43" i="4"/>
  <c r="D43" i="4"/>
  <c r="E43" i="4"/>
  <c r="AN43" i="4"/>
  <c r="AO43" i="4"/>
  <c r="AP43" i="4" s="1"/>
  <c r="C44" i="4"/>
  <c r="D44" i="4"/>
  <c r="E44" i="4"/>
  <c r="AN44" i="4"/>
  <c r="AO44" i="4" s="1"/>
  <c r="AP44" i="4" s="1"/>
  <c r="A45" i="4"/>
  <c r="C45" i="4"/>
  <c r="D45" i="4"/>
  <c r="E45" i="4"/>
  <c r="AN45" i="4"/>
  <c r="AO45" i="4"/>
  <c r="AP45" i="4" s="1"/>
  <c r="C46" i="4"/>
  <c r="D46" i="4"/>
  <c r="E46" i="4"/>
  <c r="AN46" i="4"/>
  <c r="AO46" i="4"/>
  <c r="AP46" i="4" s="1"/>
  <c r="A47" i="4"/>
  <c r="C47" i="4"/>
  <c r="D47" i="4"/>
  <c r="E47" i="4"/>
  <c r="AN47" i="4"/>
  <c r="AO47" i="4" s="1"/>
  <c r="AP47" i="4" s="1"/>
  <c r="C48" i="4"/>
  <c r="D48" i="4"/>
  <c r="E48" i="4"/>
  <c r="AN48" i="4"/>
  <c r="AO48" i="4"/>
  <c r="AP48" i="4" s="1"/>
  <c r="C49" i="4"/>
  <c r="D49" i="4"/>
  <c r="E49" i="4"/>
  <c r="AN49" i="4"/>
  <c r="AO49" i="4" s="1"/>
  <c r="AP49" i="4" s="1"/>
  <c r="C50" i="4"/>
  <c r="D50" i="4"/>
  <c r="E50" i="4"/>
  <c r="AN50" i="4"/>
  <c r="AO50" i="4" s="1"/>
  <c r="AP50" i="4" s="1"/>
  <c r="C51" i="4"/>
  <c r="D51" i="4"/>
  <c r="E51" i="4"/>
  <c r="AN51" i="4"/>
  <c r="AO51" i="4" s="1"/>
  <c r="AP51" i="4" s="1"/>
  <c r="C52" i="4"/>
  <c r="D52" i="4"/>
  <c r="E52" i="4"/>
  <c r="AN52" i="4"/>
  <c r="AO52" i="4" s="1"/>
  <c r="AP52" i="4" s="1"/>
  <c r="C53" i="4"/>
  <c r="D53" i="4"/>
  <c r="E53" i="4"/>
  <c r="AN53" i="4"/>
  <c r="AO53" i="4" s="1"/>
  <c r="AP53" i="4" s="1"/>
  <c r="C54" i="4"/>
  <c r="D54" i="4"/>
  <c r="E54" i="4"/>
  <c r="AN54" i="4"/>
  <c r="AO54" i="4" s="1"/>
  <c r="AP54" i="4" s="1"/>
  <c r="C55" i="4"/>
  <c r="D55" i="4"/>
  <c r="E55" i="4"/>
  <c r="AN55" i="4"/>
  <c r="AO55" i="4" s="1"/>
  <c r="AP55" i="4" s="1"/>
  <c r="C56" i="4"/>
  <c r="D56" i="4"/>
  <c r="E56" i="4"/>
  <c r="AN56" i="4"/>
  <c r="AO56" i="4" s="1"/>
  <c r="AP56" i="4" s="1"/>
  <c r="A57" i="4"/>
  <c r="C57" i="4"/>
  <c r="D57" i="4"/>
  <c r="E57" i="4"/>
  <c r="AN57" i="4"/>
  <c r="AO57" i="4" s="1"/>
  <c r="AP57" i="4" s="1"/>
  <c r="C58" i="4"/>
  <c r="D58" i="4"/>
  <c r="E58" i="4"/>
  <c r="AN58" i="4"/>
  <c r="AO58" i="4" s="1"/>
  <c r="AP58" i="4" s="1"/>
  <c r="A59" i="4"/>
  <c r="C59" i="4"/>
  <c r="D59" i="4"/>
  <c r="E59" i="4"/>
  <c r="AN59" i="4"/>
  <c r="AO59" i="4" s="1"/>
  <c r="AP59" i="4" s="1"/>
  <c r="C60" i="4"/>
  <c r="D60" i="4"/>
  <c r="E60" i="4"/>
  <c r="AN60" i="4"/>
  <c r="AO60" i="4"/>
  <c r="AP60" i="4" s="1"/>
  <c r="C61" i="4"/>
  <c r="D61" i="4"/>
  <c r="E61" i="4"/>
  <c r="AN61" i="4"/>
  <c r="AO61" i="4" s="1"/>
  <c r="AP61" i="4" s="1"/>
  <c r="A62" i="4"/>
  <c r="C62" i="4"/>
  <c r="D62" i="4"/>
  <c r="E62" i="4"/>
  <c r="AN62" i="4"/>
  <c r="AO62" i="4" s="1"/>
  <c r="AP62" i="4" s="1"/>
  <c r="C63" i="4"/>
  <c r="D63" i="4"/>
  <c r="E63" i="4"/>
  <c r="AN63" i="4"/>
  <c r="AO63" i="4" s="1"/>
  <c r="AP63" i="4" s="1"/>
  <c r="C64" i="4"/>
  <c r="D64" i="4"/>
  <c r="E64" i="4"/>
  <c r="AN64" i="4"/>
  <c r="AO64" i="4" s="1"/>
  <c r="AP64" i="4" s="1"/>
  <c r="A65" i="4"/>
  <c r="C65" i="4"/>
  <c r="D65" i="4"/>
  <c r="E65" i="4"/>
  <c r="AN65" i="4"/>
  <c r="AO65" i="4" s="1"/>
  <c r="AP65" i="4" s="1"/>
  <c r="C66" i="4"/>
  <c r="D66" i="4"/>
  <c r="E66" i="4"/>
  <c r="AN66" i="4"/>
  <c r="AO66" i="4" s="1"/>
  <c r="AP66" i="4" s="1"/>
  <c r="C67" i="4"/>
  <c r="D67" i="4"/>
  <c r="E67" i="4"/>
  <c r="AN67" i="4"/>
  <c r="AO67" i="4" s="1"/>
  <c r="AP67" i="4" s="1"/>
  <c r="C68" i="4"/>
  <c r="D68" i="4"/>
  <c r="E68" i="4"/>
  <c r="AN68" i="4"/>
  <c r="AO68" i="4" s="1"/>
  <c r="AP68" i="4"/>
  <c r="C69" i="4"/>
  <c r="D69" i="4"/>
  <c r="E69" i="4"/>
  <c r="AN69" i="4"/>
  <c r="AO69" i="4" s="1"/>
  <c r="AP69" i="4" s="1"/>
  <c r="C70" i="4"/>
  <c r="D70" i="4"/>
  <c r="E70" i="4"/>
  <c r="AN70" i="4"/>
  <c r="AO70" i="4"/>
  <c r="AP70" i="4" s="1"/>
  <c r="C71" i="4"/>
  <c r="D71" i="4"/>
  <c r="E71" i="4"/>
  <c r="AN71" i="4"/>
  <c r="AO71" i="4" s="1"/>
  <c r="AP71" i="4" s="1"/>
  <c r="C72" i="4"/>
  <c r="D72" i="4"/>
  <c r="E72" i="4"/>
  <c r="AN72" i="4"/>
  <c r="AO72" i="4" s="1"/>
  <c r="AP72" i="4" s="1"/>
  <c r="C73" i="4"/>
  <c r="D73" i="4"/>
  <c r="E73" i="4"/>
  <c r="AN73" i="4"/>
  <c r="AO73" i="4" s="1"/>
  <c r="AP73" i="4" s="1"/>
  <c r="C74" i="4"/>
  <c r="D74" i="4"/>
  <c r="E74" i="4"/>
  <c r="AN74" i="4"/>
  <c r="AO74" i="4"/>
  <c r="AP74" i="4" s="1"/>
  <c r="C75" i="4"/>
  <c r="D75" i="4"/>
  <c r="E75" i="4"/>
  <c r="AN75" i="4"/>
  <c r="AO75" i="4" s="1"/>
  <c r="AP75" i="4" s="1"/>
  <c r="A76" i="4"/>
  <c r="C76" i="4"/>
  <c r="D76" i="4"/>
  <c r="E76" i="4"/>
  <c r="AN76" i="4"/>
  <c r="AO76" i="4" s="1"/>
  <c r="AP76" i="4" s="1"/>
  <c r="C77" i="4"/>
  <c r="D77" i="4"/>
  <c r="E77" i="4"/>
  <c r="AN77" i="4"/>
  <c r="AO77" i="4" s="1"/>
  <c r="AP77" i="4" s="1"/>
  <c r="C78" i="4"/>
  <c r="D78" i="4"/>
  <c r="E78" i="4"/>
  <c r="AN78" i="4"/>
  <c r="AO78" i="4"/>
  <c r="AP78" i="4"/>
  <c r="A79" i="4"/>
  <c r="C79" i="4"/>
  <c r="D79" i="4"/>
  <c r="E79" i="4"/>
  <c r="AN79" i="4"/>
  <c r="AO79" i="4" s="1"/>
  <c r="AP79" i="4" s="1"/>
  <c r="C80" i="4"/>
  <c r="D80" i="4"/>
  <c r="E80" i="4"/>
  <c r="AN80" i="4"/>
  <c r="AO80" i="4" s="1"/>
  <c r="AP80" i="4" s="1"/>
  <c r="C81" i="4"/>
  <c r="D81" i="4"/>
  <c r="E81" i="4"/>
  <c r="AN81" i="4"/>
  <c r="AO81" i="4" s="1"/>
  <c r="AP81" i="4" s="1"/>
  <c r="A82" i="4"/>
  <c r="C82" i="4"/>
  <c r="D82" i="4"/>
  <c r="E82" i="4"/>
  <c r="AN82" i="4"/>
  <c r="AO82" i="4" s="1"/>
  <c r="AP82" i="4" s="1"/>
  <c r="A83" i="4"/>
  <c r="C83" i="4"/>
  <c r="D83" i="4"/>
  <c r="E83" i="4"/>
  <c r="AN83" i="4"/>
  <c r="AO83" i="4" s="1"/>
  <c r="AP83" i="4" s="1"/>
  <c r="C84" i="4"/>
  <c r="D84" i="4"/>
  <c r="E84" i="4"/>
  <c r="AN84" i="4"/>
  <c r="AO84" i="4" s="1"/>
  <c r="AP84" i="4" s="1"/>
  <c r="C85" i="4"/>
  <c r="D85" i="4"/>
  <c r="E85" i="4"/>
  <c r="AN85" i="4"/>
  <c r="AO85" i="4" s="1"/>
  <c r="AP85" i="4" s="1"/>
  <c r="A86" i="4"/>
  <c r="C86" i="4"/>
  <c r="D86" i="4"/>
  <c r="E86" i="4"/>
  <c r="AN86" i="4"/>
  <c r="AO86" i="4" s="1"/>
  <c r="AP86" i="4" s="1"/>
  <c r="A87" i="4"/>
  <c r="C87" i="4"/>
  <c r="D87" i="4"/>
  <c r="E87" i="4"/>
  <c r="AN87" i="4"/>
  <c r="AO87" i="4"/>
  <c r="AP87" i="4" s="1"/>
  <c r="C88" i="4"/>
  <c r="D88" i="4"/>
  <c r="E88" i="4"/>
  <c r="AN88" i="4"/>
  <c r="AO88" i="4" s="1"/>
  <c r="AP88" i="4" s="1"/>
  <c r="A89" i="4"/>
  <c r="C89" i="4"/>
  <c r="D89" i="4"/>
  <c r="E89" i="4"/>
  <c r="AN89" i="4"/>
  <c r="AO89" i="4" s="1"/>
  <c r="AP89" i="4" s="1"/>
  <c r="A90" i="4"/>
  <c r="C90" i="4"/>
  <c r="D90" i="4"/>
  <c r="E90" i="4"/>
  <c r="AN90" i="4"/>
  <c r="AO90" i="4" s="1"/>
  <c r="AP90" i="4" s="1"/>
  <c r="A91" i="4"/>
  <c r="C91" i="4"/>
  <c r="D91" i="4"/>
  <c r="E91" i="4"/>
  <c r="AN91" i="4"/>
  <c r="AO91" i="4" s="1"/>
  <c r="AP91" i="4" s="1"/>
  <c r="A92" i="4"/>
  <c r="C92" i="4"/>
  <c r="D92" i="4"/>
  <c r="E92" i="4"/>
  <c r="AN92" i="4"/>
  <c r="AO92" i="4" s="1"/>
  <c r="AP92" i="4" s="1"/>
  <c r="A93" i="4"/>
  <c r="C93" i="4"/>
  <c r="D93" i="4"/>
  <c r="E93" i="4"/>
  <c r="AN93" i="4"/>
  <c r="AO93" i="4" s="1"/>
  <c r="AP93" i="4" s="1"/>
  <c r="A94" i="4"/>
  <c r="C94" i="4"/>
  <c r="D94" i="4"/>
  <c r="E94" i="4"/>
  <c r="AN94" i="4"/>
  <c r="AO94" i="4" s="1"/>
  <c r="AP94" i="4" s="1"/>
  <c r="A95" i="4"/>
  <c r="C95" i="4"/>
  <c r="D95" i="4"/>
  <c r="E95" i="4"/>
  <c r="AN95" i="4"/>
  <c r="AO95" i="4" s="1"/>
  <c r="AP95" i="4" s="1"/>
  <c r="A96" i="4"/>
  <c r="C96" i="4"/>
  <c r="D96" i="4"/>
  <c r="E96" i="4"/>
  <c r="AN96" i="4"/>
  <c r="AO96" i="4" s="1"/>
  <c r="AP96" i="4" s="1"/>
  <c r="A97" i="4"/>
  <c r="C97" i="4"/>
  <c r="D97" i="4"/>
  <c r="E97" i="4"/>
  <c r="AN97" i="4"/>
  <c r="AO97" i="4" s="1"/>
  <c r="AP97" i="4" s="1"/>
  <c r="A98" i="4"/>
  <c r="C98" i="4"/>
  <c r="D98" i="4"/>
  <c r="E98" i="4"/>
  <c r="AN98" i="4"/>
  <c r="AO98" i="4" s="1"/>
  <c r="AP98" i="4" s="1"/>
  <c r="A99" i="4"/>
  <c r="C99" i="4"/>
  <c r="D99" i="4"/>
  <c r="E99" i="4"/>
  <c r="AN99" i="4"/>
  <c r="AO99" i="4" s="1"/>
  <c r="AP99" i="4" s="1"/>
  <c r="A100" i="4"/>
  <c r="C100" i="4"/>
  <c r="D100" i="4"/>
  <c r="E100" i="4"/>
  <c r="AN100" i="4"/>
  <c r="AO100" i="4" s="1"/>
  <c r="AP100" i="4" s="1"/>
  <c r="A101" i="4"/>
  <c r="C101" i="4"/>
  <c r="D101" i="4"/>
  <c r="E101" i="4"/>
  <c r="AN101" i="4"/>
  <c r="AO101" i="4" s="1"/>
  <c r="AP101" i="4" s="1"/>
  <c r="A102" i="4"/>
  <c r="C102" i="4"/>
  <c r="D102" i="4"/>
  <c r="E102" i="4"/>
  <c r="AN102" i="4"/>
  <c r="AO102" i="4" s="1"/>
  <c r="AP102" i="4"/>
  <c r="A103" i="4"/>
  <c r="C103" i="4"/>
  <c r="D103" i="4"/>
  <c r="E103" i="4"/>
  <c r="AN103" i="4"/>
  <c r="AO103" i="4" s="1"/>
  <c r="AP103" i="4" s="1"/>
  <c r="A104" i="4"/>
  <c r="C104" i="4"/>
  <c r="D104" i="4"/>
  <c r="E104" i="4"/>
  <c r="AN104" i="4"/>
  <c r="AO104" i="4" s="1"/>
  <c r="AP104" i="4" s="1"/>
  <c r="A105" i="4"/>
  <c r="C105" i="4"/>
  <c r="D105" i="4"/>
  <c r="E105" i="4"/>
  <c r="AN105" i="4"/>
  <c r="AO105" i="4" s="1"/>
  <c r="AP105" i="4" s="1"/>
  <c r="A106" i="4"/>
  <c r="C106" i="4"/>
  <c r="D106" i="4"/>
  <c r="E106" i="4"/>
  <c r="AN106" i="4"/>
  <c r="AO106" i="4" s="1"/>
  <c r="AP106" i="4" s="1"/>
  <c r="A107" i="4"/>
  <c r="B107" i="4"/>
  <c r="C107" i="4"/>
  <c r="D107" i="4"/>
  <c r="E107" i="4"/>
  <c r="J8" i="3"/>
  <c r="K8" i="3"/>
  <c r="L8" i="3"/>
  <c r="J9" i="3"/>
  <c r="K9" i="3"/>
  <c r="L9" i="3"/>
  <c r="J10" i="3"/>
  <c r="K10" i="3"/>
  <c r="L10" i="3"/>
  <c r="J11" i="3"/>
  <c r="K11" i="3"/>
  <c r="L11" i="3"/>
  <c r="A88" i="4" l="1"/>
  <c r="A85" i="4"/>
  <c r="A74" i="4"/>
  <c r="A53" i="4"/>
  <c r="A43" i="4"/>
  <c r="A80" i="4"/>
  <c r="A77" i="4"/>
  <c r="A60" i="4"/>
  <c r="A81" i="4"/>
  <c r="A68" i="4"/>
  <c r="A12" i="4"/>
  <c r="A84" i="4"/>
  <c r="A73" i="4"/>
  <c r="A66" i="4"/>
  <c r="A50" i="4"/>
  <c r="A36" i="4"/>
  <c r="A25" i="4"/>
  <c r="D91" i="5"/>
  <c r="D79" i="5"/>
  <c r="D78" i="5"/>
  <c r="J102" i="5"/>
  <c r="M102" i="5" s="1"/>
  <c r="M108" i="5"/>
  <c r="D112" i="4"/>
  <c r="C111" i="4"/>
  <c r="N111" i="5"/>
  <c r="N107" i="5"/>
  <c r="J111" i="5"/>
  <c r="M111" i="5" s="1"/>
  <c r="M107" i="5"/>
  <c r="N104" i="5"/>
  <c r="N110" i="5"/>
  <c r="N106" i="5"/>
  <c r="J104" i="5"/>
  <c r="M104" i="5" s="1"/>
  <c r="J110" i="5"/>
  <c r="M110" i="5" s="1"/>
  <c r="M106" i="5"/>
  <c r="N103" i="5"/>
  <c r="N109" i="5"/>
  <c r="N105" i="5"/>
  <c r="J103" i="5"/>
  <c r="M103" i="5" s="1"/>
  <c r="M109" i="5"/>
  <c r="M105" i="5"/>
  <c r="N102" i="5"/>
  <c r="N108" i="5"/>
  <c r="D96" i="5"/>
  <c r="D88" i="5"/>
  <c r="K69" i="5"/>
  <c r="A33" i="4"/>
  <c r="A40" i="4"/>
  <c r="A19" i="4"/>
  <c r="D104" i="5"/>
  <c r="D102" i="5"/>
  <c r="D74" i="5"/>
  <c r="D36" i="5"/>
  <c r="D34" i="5"/>
  <c r="D28" i="5"/>
  <c r="A21" i="4"/>
  <c r="A15" i="4"/>
  <c r="D63" i="5"/>
  <c r="D29" i="5"/>
  <c r="D14" i="5"/>
  <c r="J72" i="5"/>
  <c r="D98" i="5"/>
  <c r="D75" i="5"/>
  <c r="D61" i="5"/>
  <c r="D57" i="5"/>
  <c r="D51" i="5"/>
  <c r="J70" i="5"/>
  <c r="D10" i="5"/>
  <c r="D99" i="5"/>
  <c r="D80" i="5"/>
  <c r="D62" i="5"/>
  <c r="D54" i="5"/>
  <c r="D46" i="5"/>
  <c r="D39" i="5"/>
  <c r="D41" i="5"/>
  <c r="D22" i="5"/>
  <c r="K70" i="5"/>
  <c r="D13" i="5"/>
  <c r="A75" i="4"/>
  <c r="A72" i="4"/>
  <c r="A70" i="4"/>
  <c r="A67" i="4"/>
  <c r="A64" i="4"/>
  <c r="A61" i="4"/>
  <c r="A56" i="4"/>
  <c r="A49" i="4"/>
  <c r="A42" i="4"/>
  <c r="A39" i="4"/>
  <c r="A35" i="4"/>
  <c r="A27" i="4"/>
  <c r="A24" i="4"/>
  <c r="A20" i="4"/>
  <c r="A18" i="4"/>
  <c r="A11" i="4"/>
  <c r="A8" i="4"/>
  <c r="A7" i="4"/>
  <c r="D107" i="5"/>
  <c r="D103" i="5"/>
  <c r="D101" i="5"/>
  <c r="D87" i="5"/>
  <c r="D85" i="5"/>
  <c r="D66" i="5"/>
  <c r="D64" i="5"/>
  <c r="D55" i="5"/>
  <c r="D53" i="5"/>
  <c r="D33" i="5"/>
  <c r="J71" i="5"/>
  <c r="A78" i="4"/>
  <c r="A71" i="4"/>
  <c r="A69" i="4"/>
  <c r="A63" i="4"/>
  <c r="A58" i="4"/>
  <c r="A55" i="4"/>
  <c r="A52" i="4"/>
  <c r="A46" i="4"/>
  <c r="A44" i="4"/>
  <c r="A38" i="4"/>
  <c r="A32" i="4"/>
  <c r="A29" i="4"/>
  <c r="A26" i="4"/>
  <c r="A23" i="4"/>
  <c r="A17" i="4"/>
  <c r="A14" i="4"/>
  <c r="D90" i="5"/>
  <c r="D58" i="5"/>
  <c r="D56" i="5"/>
  <c r="D45" i="5"/>
  <c r="D38" i="5"/>
  <c r="D113" i="4"/>
  <c r="A54" i="4"/>
  <c r="A51" i="4"/>
  <c r="A48" i="4"/>
  <c r="A41" i="4"/>
  <c r="A37" i="4"/>
  <c r="A34" i="4"/>
  <c r="A31" i="4"/>
  <c r="C112" i="4"/>
  <c r="A28" i="4"/>
  <c r="A22" i="4"/>
  <c r="A16" i="4"/>
  <c r="A13" i="4"/>
  <c r="A9" i="4"/>
  <c r="D111" i="4"/>
  <c r="D108" i="5"/>
  <c r="D106" i="5"/>
  <c r="D95" i="5"/>
  <c r="D93" i="5"/>
  <c r="D71" i="5"/>
  <c r="D69" i="5"/>
  <c r="D65" i="5"/>
  <c r="E112" i="4"/>
  <c r="E111" i="4"/>
  <c r="D83" i="5"/>
  <c r="J81" i="5"/>
  <c r="D59" i="5"/>
  <c r="D49" i="5"/>
  <c r="D43" i="5"/>
  <c r="D31" i="5"/>
  <c r="D26" i="5"/>
  <c r="D24" i="5"/>
  <c r="D12" i="5"/>
  <c r="D86" i="5"/>
  <c r="D82" i="5"/>
  <c r="D70" i="5"/>
  <c r="D60" i="5"/>
  <c r="J77" i="5"/>
  <c r="D32" i="5"/>
  <c r="D30" i="5"/>
  <c r="K73" i="5"/>
  <c r="D23" i="5"/>
  <c r="D105" i="5"/>
  <c r="D50" i="5"/>
  <c r="D48" i="5"/>
  <c r="J75" i="5"/>
  <c r="D11" i="5"/>
  <c r="D7" i="5"/>
  <c r="K82" i="5"/>
  <c r="J82" i="5"/>
  <c r="J78" i="5"/>
  <c r="AN110" i="4"/>
  <c r="AN111" i="4" s="1"/>
  <c r="J83" i="5"/>
  <c r="K79" i="5"/>
  <c r="K76" i="5"/>
  <c r="D35" i="5"/>
  <c r="E114" i="4"/>
  <c r="E113" i="4"/>
  <c r="K83" i="5"/>
  <c r="D72" i="5"/>
  <c r="D67" i="5"/>
  <c r="K80" i="5"/>
  <c r="J79" i="5"/>
  <c r="D47" i="5"/>
  <c r="J76" i="5"/>
  <c r="D37" i="5"/>
  <c r="D114" i="4"/>
  <c r="D94" i="5"/>
  <c r="D92" i="5"/>
  <c r="D89" i="5"/>
  <c r="J80" i="5"/>
  <c r="K78" i="5"/>
  <c r="D44" i="5"/>
  <c r="D40" i="5"/>
  <c r="K75" i="5"/>
  <c r="J73" i="5"/>
  <c r="D18" i="5"/>
  <c r="D16" i="5"/>
  <c r="D9" i="5"/>
  <c r="D21" i="5"/>
  <c r="D19" i="5"/>
  <c r="D15" i="5"/>
  <c r="AN112" i="4"/>
  <c r="C108" i="4"/>
  <c r="E108" i="4"/>
  <c r="G98" i="4" s="1"/>
  <c r="I98" i="4" s="1"/>
  <c r="D108" i="4"/>
  <c r="C114" i="4"/>
  <c r="C113" i="4"/>
  <c r="D84" i="5"/>
  <c r="D81" i="5"/>
  <c r="K2" i="5"/>
  <c r="K3" i="5" s="1"/>
  <c r="D8" i="5"/>
  <c r="J69" i="5"/>
  <c r="D68" i="5"/>
  <c r="K77" i="5"/>
  <c r="J74" i="5"/>
  <c r="K74" i="5"/>
  <c r="D25" i="5"/>
  <c r="K72" i="5"/>
  <c r="D17" i="5"/>
  <c r="K71" i="5"/>
  <c r="D76" i="5"/>
  <c r="D73" i="5"/>
  <c r="D100" i="5"/>
  <c r="D97" i="5"/>
  <c r="K81" i="5"/>
  <c r="D27" i="5"/>
  <c r="D20" i="5"/>
  <c r="D77" i="5"/>
  <c r="D52" i="5"/>
  <c r="D42" i="5"/>
  <c r="Q38" i="4" l="1"/>
  <c r="D117" i="4"/>
  <c r="Q37" i="4"/>
  <c r="Q36" i="4"/>
  <c r="R37" i="4"/>
  <c r="R38" i="4"/>
  <c r="P36" i="4"/>
  <c r="O110" i="5"/>
  <c r="L69" i="5"/>
  <c r="J112" i="5"/>
  <c r="J100" i="5" s="1"/>
  <c r="O76" i="5"/>
  <c r="L75" i="5"/>
  <c r="K121" i="5"/>
  <c r="O107" i="5"/>
  <c r="O106" i="5"/>
  <c r="O109" i="5"/>
  <c r="O103" i="5"/>
  <c r="O111" i="5"/>
  <c r="N78" i="5"/>
  <c r="J127" i="5"/>
  <c r="O102" i="5"/>
  <c r="O108" i="5"/>
  <c r="O104" i="5"/>
  <c r="K112" i="5"/>
  <c r="K100" i="5" s="1"/>
  <c r="O105" i="5"/>
  <c r="N75" i="5"/>
  <c r="K126" i="5"/>
  <c r="N77" i="5"/>
  <c r="L70" i="5"/>
  <c r="L71" i="5"/>
  <c r="J122" i="5"/>
  <c r="O80" i="5"/>
  <c r="K129" i="5"/>
  <c r="J128" i="5"/>
  <c r="K124" i="5"/>
  <c r="L73" i="5"/>
  <c r="O78" i="5"/>
  <c r="K128" i="5"/>
  <c r="N72" i="5"/>
  <c r="L79" i="5"/>
  <c r="R36" i="4"/>
  <c r="N70" i="5"/>
  <c r="N69" i="5"/>
  <c r="L78" i="5"/>
  <c r="N71" i="5"/>
  <c r="L82" i="5"/>
  <c r="K122" i="5"/>
  <c r="G20" i="4"/>
  <c r="I20" i="4" s="1"/>
  <c r="G8" i="4"/>
  <c r="I8" i="4" s="1"/>
  <c r="H18" i="4"/>
  <c r="G29" i="4"/>
  <c r="I29" i="4" s="1"/>
  <c r="H41" i="4"/>
  <c r="H57" i="4"/>
  <c r="H46" i="4"/>
  <c r="H20" i="4"/>
  <c r="G11" i="4"/>
  <c r="I11" i="4" s="1"/>
  <c r="G12" i="4"/>
  <c r="I12" i="4" s="1"/>
  <c r="G42" i="4"/>
  <c r="I42" i="4" s="1"/>
  <c r="G57" i="4"/>
  <c r="I57" i="4" s="1"/>
  <c r="H59" i="4"/>
  <c r="H16" i="4"/>
  <c r="H50" i="4"/>
  <c r="G16" i="4"/>
  <c r="I16" i="4" s="1"/>
  <c r="G34" i="4"/>
  <c r="I34" i="4" s="1"/>
  <c r="G31" i="4"/>
  <c r="I31" i="4" s="1"/>
  <c r="H61" i="4"/>
  <c r="G27" i="4"/>
  <c r="I27" i="4" s="1"/>
  <c r="H71" i="4"/>
  <c r="G107" i="4"/>
  <c r="I107" i="4" s="1"/>
  <c r="G13" i="4"/>
  <c r="I13" i="4" s="1"/>
  <c r="H35" i="4"/>
  <c r="H24" i="4"/>
  <c r="G55" i="4"/>
  <c r="I55" i="4" s="1"/>
  <c r="G61" i="4"/>
  <c r="I61" i="4" s="1"/>
  <c r="H8" i="4"/>
  <c r="H45" i="4"/>
  <c r="H42" i="4"/>
  <c r="H44" i="4"/>
  <c r="G65" i="4"/>
  <c r="I65" i="4" s="1"/>
  <c r="G76" i="4"/>
  <c r="I76" i="4" s="1"/>
  <c r="H49" i="4"/>
  <c r="L76" i="5"/>
  <c r="N81" i="5"/>
  <c r="K127" i="5"/>
  <c r="N80" i="5"/>
  <c r="N76" i="5"/>
  <c r="J123" i="5"/>
  <c r="K123" i="5"/>
  <c r="K93" i="5"/>
  <c r="N79" i="5"/>
  <c r="J126" i="5"/>
  <c r="G82" i="4"/>
  <c r="I82" i="4" s="1"/>
  <c r="H86" i="4"/>
  <c r="G104" i="4"/>
  <c r="I104" i="4" s="1"/>
  <c r="G93" i="4"/>
  <c r="I93" i="4" s="1"/>
  <c r="J125" i="5"/>
  <c r="D116" i="4"/>
  <c r="J124" i="5"/>
  <c r="J121" i="5"/>
  <c r="O73" i="5"/>
  <c r="L80" i="5"/>
  <c r="H12" i="4"/>
  <c r="G22" i="4"/>
  <c r="I22" i="4" s="1"/>
  <c r="G19" i="4"/>
  <c r="I19" i="4" s="1"/>
  <c r="H36" i="4"/>
  <c r="H28" i="4"/>
  <c r="G38" i="4"/>
  <c r="I38" i="4" s="1"/>
  <c r="H47" i="4"/>
  <c r="H43" i="4"/>
  <c r="G84" i="4"/>
  <c r="I84" i="4" s="1"/>
  <c r="G46" i="4"/>
  <c r="I46" i="4" s="1"/>
  <c r="G80" i="4"/>
  <c r="I80" i="4" s="1"/>
  <c r="G92" i="4"/>
  <c r="I92" i="4" s="1"/>
  <c r="G90" i="4"/>
  <c r="I90" i="4" s="1"/>
  <c r="L83" i="5"/>
  <c r="O71" i="5"/>
  <c r="O74" i="5"/>
  <c r="O81" i="5"/>
  <c r="P38" i="4"/>
  <c r="C119" i="4"/>
  <c r="G7" i="4"/>
  <c r="I7" i="4" s="1"/>
  <c r="H11" i="4"/>
  <c r="H7" i="4"/>
  <c r="G10" i="4"/>
  <c r="I10" i="4" s="1"/>
  <c r="G14" i="4"/>
  <c r="I14" i="4" s="1"/>
  <c r="G18" i="4"/>
  <c r="I18" i="4" s="1"/>
  <c r="H10" i="4"/>
  <c r="H13" i="4"/>
  <c r="G9" i="4"/>
  <c r="I9" i="4" s="1"/>
  <c r="H14" i="4"/>
  <c r="G15" i="4"/>
  <c r="I15" i="4" s="1"/>
  <c r="H17" i="4"/>
  <c r="H21" i="4"/>
  <c r="H19" i="4"/>
  <c r="G17" i="4"/>
  <c r="I17" i="4" s="1"/>
  <c r="H23" i="4"/>
  <c r="G24" i="4"/>
  <c r="I24" i="4" s="1"/>
  <c r="H25" i="4"/>
  <c r="G26" i="4"/>
  <c r="I26" i="4" s="1"/>
  <c r="H27" i="4"/>
  <c r="G28" i="4"/>
  <c r="I28" i="4" s="1"/>
  <c r="H29" i="4"/>
  <c r="G30" i="4"/>
  <c r="I30" i="4" s="1"/>
  <c r="H31" i="4"/>
  <c r="G32" i="4"/>
  <c r="I32" i="4" s="1"/>
  <c r="H34" i="4"/>
  <c r="G36" i="4"/>
  <c r="I36" i="4" s="1"/>
  <c r="H9" i="4"/>
  <c r="H22" i="4"/>
  <c r="G35" i="4"/>
  <c r="I35" i="4" s="1"/>
  <c r="H37" i="4"/>
  <c r="G39" i="4"/>
  <c r="I39" i="4" s="1"/>
  <c r="G59" i="4"/>
  <c r="I59" i="4" s="1"/>
  <c r="H15" i="4"/>
  <c r="G50" i="4"/>
  <c r="I50" i="4" s="1"/>
  <c r="H54" i="4"/>
  <c r="G41" i="4"/>
  <c r="I41" i="4" s="1"/>
  <c r="G44" i="4"/>
  <c r="I44" i="4" s="1"/>
  <c r="G43" i="4"/>
  <c r="I43" i="4" s="1"/>
  <c r="H48" i="4"/>
  <c r="G49" i="4"/>
  <c r="I49" i="4" s="1"/>
  <c r="H52" i="4"/>
  <c r="H56" i="4"/>
  <c r="H60" i="4"/>
  <c r="H64" i="4"/>
  <c r="G40" i="4"/>
  <c r="I40" i="4" s="1"/>
  <c r="G54" i="4"/>
  <c r="I54" i="4" s="1"/>
  <c r="G62" i="4"/>
  <c r="I62" i="4" s="1"/>
  <c r="H75" i="4"/>
  <c r="H79" i="4"/>
  <c r="H83" i="4"/>
  <c r="H40" i="4"/>
  <c r="H62" i="4"/>
  <c r="G52" i="4"/>
  <c r="I52" i="4" s="1"/>
  <c r="H58" i="4"/>
  <c r="H68" i="4"/>
  <c r="G69" i="4"/>
  <c r="I69" i="4" s="1"/>
  <c r="G73" i="4"/>
  <c r="I73" i="4" s="1"/>
  <c r="G77" i="4"/>
  <c r="I77" i="4" s="1"/>
  <c r="G81" i="4"/>
  <c r="I81" i="4" s="1"/>
  <c r="G64" i="4"/>
  <c r="I64" i="4" s="1"/>
  <c r="H69" i="4"/>
  <c r="H73" i="4"/>
  <c r="H77" i="4"/>
  <c r="H81" i="4"/>
  <c r="G47" i="4"/>
  <c r="I47" i="4" s="1"/>
  <c r="G56" i="4"/>
  <c r="I56" i="4" s="1"/>
  <c r="H66" i="4"/>
  <c r="H80" i="4"/>
  <c r="H82" i="4"/>
  <c r="H88" i="4"/>
  <c r="H92" i="4"/>
  <c r="H96" i="4"/>
  <c r="H78" i="4"/>
  <c r="G87" i="4"/>
  <c r="I87" i="4" s="1"/>
  <c r="G91" i="4"/>
  <c r="I91" i="4" s="1"/>
  <c r="G95" i="4"/>
  <c r="I95" i="4" s="1"/>
  <c r="G58" i="4"/>
  <c r="I58" i="4" s="1"/>
  <c r="G68" i="4"/>
  <c r="I68" i="4" s="1"/>
  <c r="G85" i="4"/>
  <c r="I85" i="4" s="1"/>
  <c r="H87" i="4"/>
  <c r="H91" i="4"/>
  <c r="H95" i="4"/>
  <c r="H55" i="4"/>
  <c r="H76" i="4"/>
  <c r="G60" i="4"/>
  <c r="I60" i="4" s="1"/>
  <c r="H74" i="4"/>
  <c r="G48" i="4"/>
  <c r="I48" i="4" s="1"/>
  <c r="H93" i="4"/>
  <c r="H97" i="4"/>
  <c r="G45" i="4"/>
  <c r="I45" i="4" s="1"/>
  <c r="H63" i="4"/>
  <c r="H72" i="4"/>
  <c r="H89" i="4"/>
  <c r="H101" i="4"/>
  <c r="H105" i="4"/>
  <c r="E116" i="4"/>
  <c r="G66" i="4"/>
  <c r="I66" i="4" s="1"/>
  <c r="H70" i="4"/>
  <c r="H103" i="4"/>
  <c r="G103" i="4"/>
  <c r="I103" i="4" s="1"/>
  <c r="H104" i="4"/>
  <c r="H99" i="4"/>
  <c r="G99" i="4"/>
  <c r="I99" i="4" s="1"/>
  <c r="E117" i="4"/>
  <c r="H100" i="4"/>
  <c r="H107" i="4"/>
  <c r="G100" i="4"/>
  <c r="I100" i="4" s="1"/>
  <c r="H90" i="4"/>
  <c r="G96" i="4"/>
  <c r="I96" i="4" s="1"/>
  <c r="L72" i="5"/>
  <c r="J120" i="5"/>
  <c r="N74" i="5"/>
  <c r="O77" i="5"/>
  <c r="G89" i="4"/>
  <c r="I89" i="4" s="1"/>
  <c r="H102" i="4"/>
  <c r="C116" i="4"/>
  <c r="C117" i="4"/>
  <c r="G101" i="4"/>
  <c r="I101" i="4" s="1"/>
  <c r="H106" i="4"/>
  <c r="O70" i="5"/>
  <c r="O69" i="5"/>
  <c r="G102" i="4"/>
  <c r="I102" i="4" s="1"/>
  <c r="O72" i="5"/>
  <c r="O75" i="5"/>
  <c r="H38" i="4"/>
  <c r="G25" i="4"/>
  <c r="I25" i="4" s="1"/>
  <c r="H53" i="4"/>
  <c r="G21" i="4"/>
  <c r="I21" i="4" s="1"/>
  <c r="G23" i="4"/>
  <c r="I23" i="4" s="1"/>
  <c r="G71" i="4"/>
  <c r="I71" i="4" s="1"/>
  <c r="G72" i="4"/>
  <c r="I72" i="4" s="1"/>
  <c r="G75" i="4"/>
  <c r="I75" i="4" s="1"/>
  <c r="H98" i="4"/>
  <c r="H85" i="4"/>
  <c r="G97" i="4"/>
  <c r="I97" i="4" s="1"/>
  <c r="AN113" i="4"/>
  <c r="D119" i="4"/>
  <c r="K120" i="5"/>
  <c r="L77" i="5"/>
  <c r="O79" i="5"/>
  <c r="G67" i="4"/>
  <c r="I67" i="4" s="1"/>
  <c r="G33" i="4"/>
  <c r="I33" i="4" s="1"/>
  <c r="H30" i="4"/>
  <c r="G74" i="4"/>
  <c r="I74" i="4" s="1"/>
  <c r="G79" i="4"/>
  <c r="I79" i="4" s="1"/>
  <c r="G78" i="4"/>
  <c r="I78" i="4" s="1"/>
  <c r="G88" i="4"/>
  <c r="I88" i="4" s="1"/>
  <c r="G105" i="4"/>
  <c r="I105" i="4" s="1"/>
  <c r="G86" i="4"/>
  <c r="I86" i="4" s="1"/>
  <c r="G83" i="4"/>
  <c r="I83" i="4" s="1"/>
  <c r="K94" i="5"/>
  <c r="K125" i="5"/>
  <c r="J129" i="5"/>
  <c r="L81" i="5"/>
  <c r="H39" i="4"/>
  <c r="G53" i="4"/>
  <c r="I53" i="4" s="1"/>
  <c r="H32" i="4"/>
  <c r="P37" i="4"/>
  <c r="C118" i="4"/>
  <c r="H26" i="4"/>
  <c r="G94" i="4"/>
  <c r="I94" i="4" s="1"/>
  <c r="D118" i="4"/>
  <c r="E118" i="4"/>
  <c r="E119" i="4"/>
  <c r="L74" i="5"/>
  <c r="N73" i="5"/>
  <c r="H33" i="4"/>
  <c r="G37" i="4"/>
  <c r="I37" i="4" s="1"/>
  <c r="G51" i="4"/>
  <c r="I51" i="4" s="1"/>
  <c r="H65" i="4"/>
  <c r="G63" i="4"/>
  <c r="I63" i="4" s="1"/>
  <c r="H51" i="4"/>
  <c r="G70" i="4"/>
  <c r="I70" i="4" s="1"/>
  <c r="H67" i="4"/>
  <c r="G106" i="4"/>
  <c r="I106" i="4" s="1"/>
  <c r="H94" i="4"/>
  <c r="H84" i="4"/>
  <c r="M120" i="5" l="1"/>
  <c r="Q35" i="4"/>
  <c r="R35" i="4"/>
  <c r="M128" i="5"/>
  <c r="M69" i="5"/>
  <c r="M75" i="5"/>
  <c r="M79" i="5"/>
  <c r="M125" i="5"/>
  <c r="P35" i="4"/>
  <c r="M121" i="5"/>
  <c r="M81" i="5"/>
  <c r="M70" i="5"/>
  <c r="M72" i="5"/>
  <c r="M126" i="5"/>
  <c r="M123" i="5"/>
  <c r="L112" i="5"/>
  <c r="L100" i="5" s="1"/>
  <c r="K9" i="5" s="1"/>
  <c r="M127" i="5"/>
  <c r="M93" i="5"/>
  <c r="M78" i="5"/>
  <c r="N84" i="5"/>
  <c r="M77" i="5"/>
  <c r="M122" i="5"/>
  <c r="M124" i="5"/>
  <c r="M92" i="5"/>
  <c r="M74" i="5"/>
  <c r="M73" i="5"/>
  <c r="O84" i="5"/>
  <c r="M76" i="5"/>
  <c r="M80" i="5"/>
  <c r="J8" i="4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9" i="4" s="1"/>
  <c r="V7" i="4"/>
  <c r="M119" i="5"/>
  <c r="AN114" i="4"/>
  <c r="K8" i="4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9" i="4" s="1"/>
  <c r="W7" i="4"/>
  <c r="M71" i="5"/>
  <c r="M95" i="5" l="1"/>
  <c r="K8" i="5" s="1"/>
  <c r="Y22" i="5" s="1"/>
  <c r="V8" i="4"/>
  <c r="AN115" i="4"/>
  <c r="X7" i="4"/>
  <c r="W8" i="4"/>
  <c r="M84" i="5"/>
  <c r="M85" i="5" s="1"/>
  <c r="K7" i="5" s="1"/>
  <c r="Y10" i="5" s="1"/>
  <c r="M129" i="5"/>
  <c r="AN116" i="4" l="1"/>
  <c r="AO107" i="4" s="1"/>
  <c r="AP107" i="4"/>
  <c r="X112" i="4" s="1"/>
  <c r="R32" i="4" s="1"/>
  <c r="W9" i="4"/>
  <c r="X8" i="4"/>
  <c r="N120" i="5"/>
  <c r="O120" i="5" s="1"/>
  <c r="N127" i="5"/>
  <c r="O127" i="5" s="1"/>
  <c r="N126" i="5"/>
  <c r="O126" i="5" s="1"/>
  <c r="N122" i="5"/>
  <c r="O122" i="5" s="1"/>
  <c r="N121" i="5"/>
  <c r="O121" i="5" s="1"/>
  <c r="N124" i="5"/>
  <c r="O124" i="5" s="1"/>
  <c r="N123" i="5"/>
  <c r="O123" i="5" s="1"/>
  <c r="N125" i="5"/>
  <c r="O125" i="5" s="1"/>
  <c r="N128" i="5"/>
  <c r="O128" i="5" s="1"/>
  <c r="N119" i="5"/>
  <c r="V9" i="4"/>
  <c r="W10" i="4" l="1"/>
  <c r="X9" i="4"/>
  <c r="V10" i="4"/>
  <c r="O119" i="5"/>
  <c r="O131" i="5" s="1"/>
  <c r="K10" i="5" s="1"/>
  <c r="N129" i="5"/>
  <c r="AN107" i="4"/>
  <c r="V11" i="4" l="1"/>
  <c r="W11" i="4"/>
  <c r="X10" i="4"/>
  <c r="X11" i="4" l="1"/>
  <c r="W12" i="4"/>
  <c r="V12" i="4"/>
  <c r="V13" i="4" l="1"/>
  <c r="W13" i="4"/>
  <c r="X12" i="4"/>
  <c r="W14" i="4" l="1"/>
  <c r="X13" i="4"/>
  <c r="V14" i="4"/>
  <c r="V15" i="4" l="1"/>
  <c r="W15" i="4"/>
  <c r="X14" i="4"/>
  <c r="X15" i="4" l="1"/>
  <c r="W16" i="4"/>
  <c r="V16" i="4"/>
  <c r="V17" i="4" l="1"/>
  <c r="W17" i="4"/>
  <c r="X16" i="4"/>
  <c r="X17" i="4" l="1"/>
  <c r="W18" i="4"/>
  <c r="V18" i="4"/>
  <c r="V19" i="4" l="1"/>
  <c r="W19" i="4"/>
  <c r="X18" i="4"/>
  <c r="X19" i="4" l="1"/>
  <c r="W20" i="4"/>
  <c r="V20" i="4"/>
  <c r="V21" i="4" l="1"/>
  <c r="W21" i="4"/>
  <c r="X20" i="4"/>
  <c r="V22" i="4" l="1"/>
  <c r="X21" i="4"/>
  <c r="W22" i="4"/>
  <c r="W23" i="4" l="1"/>
  <c r="X22" i="4"/>
  <c r="V23" i="4"/>
  <c r="V24" i="4" l="1"/>
  <c r="X23" i="4"/>
  <c r="W24" i="4"/>
  <c r="W25" i="4" l="1"/>
  <c r="X24" i="4"/>
  <c r="V25" i="4"/>
  <c r="X25" i="4" l="1"/>
  <c r="W26" i="4"/>
  <c r="V26" i="4"/>
  <c r="W27" i="4" l="1"/>
  <c r="X26" i="4"/>
  <c r="V27" i="4"/>
  <c r="X27" i="4" l="1"/>
  <c r="W28" i="4"/>
  <c r="V28" i="4"/>
  <c r="X28" i="4" l="1"/>
  <c r="W29" i="4"/>
  <c r="V29" i="4"/>
  <c r="X29" i="4" l="1"/>
  <c r="W30" i="4"/>
  <c r="V30" i="4"/>
  <c r="V31" i="4" l="1"/>
  <c r="X30" i="4"/>
  <c r="W31" i="4"/>
  <c r="X31" i="4" l="1"/>
  <c r="W32" i="4"/>
  <c r="V32" i="4"/>
  <c r="V33" i="4" l="1"/>
  <c r="X32" i="4"/>
  <c r="W33" i="4"/>
  <c r="X33" i="4" l="1"/>
  <c r="W34" i="4"/>
  <c r="V34" i="4"/>
  <c r="X34" i="4" l="1"/>
  <c r="W35" i="4"/>
  <c r="V35" i="4"/>
  <c r="V36" i="4" l="1"/>
  <c r="X35" i="4"/>
  <c r="W36" i="4"/>
  <c r="W37" i="4" l="1"/>
  <c r="X36" i="4"/>
  <c r="V37" i="4"/>
  <c r="V38" i="4" l="1"/>
  <c r="W38" i="4"/>
  <c r="X37" i="4"/>
  <c r="V39" i="4" l="1"/>
  <c r="X38" i="4"/>
  <c r="W39" i="4"/>
  <c r="X39" i="4" l="1"/>
  <c r="W40" i="4"/>
  <c r="V40" i="4"/>
  <c r="V41" i="4" l="1"/>
  <c r="X40" i="4"/>
  <c r="W41" i="4"/>
  <c r="V42" i="4" l="1"/>
  <c r="X41" i="4"/>
  <c r="W42" i="4"/>
  <c r="X42" i="4" l="1"/>
  <c r="W43" i="4"/>
  <c r="V43" i="4"/>
  <c r="V44" i="4" l="1"/>
  <c r="W44" i="4"/>
  <c r="X43" i="4"/>
  <c r="X44" i="4" l="1"/>
  <c r="W45" i="4"/>
  <c r="V45" i="4"/>
  <c r="X45" i="4" l="1"/>
  <c r="W46" i="4"/>
  <c r="V46" i="4"/>
  <c r="X46" i="4" l="1"/>
  <c r="W47" i="4"/>
  <c r="V47" i="4"/>
  <c r="V48" i="4" l="1"/>
  <c r="X47" i="4"/>
  <c r="W48" i="4"/>
  <c r="X48" i="4" l="1"/>
  <c r="W49" i="4"/>
  <c r="V49" i="4"/>
  <c r="V50" i="4" l="1"/>
  <c r="X49" i="4"/>
  <c r="W50" i="4"/>
  <c r="X50" i="4" l="1"/>
  <c r="W51" i="4"/>
  <c r="V51" i="4"/>
  <c r="V52" i="4" l="1"/>
  <c r="W52" i="4"/>
  <c r="X51" i="4"/>
  <c r="X52" i="4" l="1"/>
  <c r="W53" i="4"/>
  <c r="V53" i="4"/>
  <c r="V54" i="4" l="1"/>
  <c r="W54" i="4"/>
  <c r="X53" i="4"/>
  <c r="W55" i="4" l="1"/>
  <c r="X54" i="4"/>
  <c r="V55" i="4"/>
  <c r="V56" i="4" l="1"/>
  <c r="W56" i="4"/>
  <c r="X55" i="4"/>
  <c r="V57" i="4" l="1"/>
  <c r="X56" i="4"/>
  <c r="W57" i="4"/>
  <c r="W58" i="4" l="1"/>
  <c r="X57" i="4"/>
  <c r="V58" i="4"/>
  <c r="V59" i="4" l="1"/>
  <c r="X58" i="4"/>
  <c r="W59" i="4"/>
  <c r="W60" i="4" l="1"/>
  <c r="X59" i="4"/>
  <c r="V60" i="4"/>
  <c r="V61" i="4" l="1"/>
  <c r="X60" i="4"/>
  <c r="W61" i="4"/>
  <c r="W62" i="4" l="1"/>
  <c r="X61" i="4"/>
  <c r="V62" i="4"/>
  <c r="X62" i="4" l="1"/>
  <c r="W63" i="4"/>
  <c r="V63" i="4"/>
  <c r="V64" i="4" l="1"/>
  <c r="W64" i="4"/>
  <c r="X63" i="4"/>
  <c r="X64" i="4" l="1"/>
  <c r="W65" i="4"/>
  <c r="V65" i="4"/>
  <c r="V66" i="4" l="1"/>
  <c r="W66" i="4"/>
  <c r="X65" i="4"/>
  <c r="W67" i="4" l="1"/>
  <c r="X66" i="4"/>
  <c r="V67" i="4"/>
  <c r="V68" i="4" l="1"/>
  <c r="X67" i="4"/>
  <c r="W68" i="4"/>
  <c r="X68" i="4" l="1"/>
  <c r="W69" i="4"/>
  <c r="V69" i="4"/>
  <c r="V70" i="4" l="1"/>
  <c r="W70" i="4"/>
  <c r="X69" i="4"/>
  <c r="X70" i="4" l="1"/>
  <c r="W71" i="4"/>
  <c r="V71" i="4"/>
  <c r="V72" i="4" l="1"/>
  <c r="W72" i="4"/>
  <c r="X71" i="4"/>
  <c r="W73" i="4" l="1"/>
  <c r="X72" i="4"/>
  <c r="V73" i="4"/>
  <c r="V74" i="4" l="1"/>
  <c r="W74" i="4"/>
  <c r="X73" i="4"/>
  <c r="X74" i="4" l="1"/>
  <c r="W75" i="4"/>
  <c r="V75" i="4"/>
  <c r="V76" i="4" l="1"/>
  <c r="W76" i="4"/>
  <c r="X75" i="4"/>
  <c r="W77" i="4" l="1"/>
  <c r="X76" i="4"/>
  <c r="V77" i="4"/>
  <c r="V78" i="4" l="1"/>
  <c r="W78" i="4"/>
  <c r="X77" i="4"/>
  <c r="V79" i="4" l="1"/>
  <c r="X78" i="4"/>
  <c r="W79" i="4"/>
  <c r="W80" i="4" l="1"/>
  <c r="X79" i="4"/>
  <c r="V80" i="4"/>
  <c r="V81" i="4" l="1"/>
  <c r="W81" i="4"/>
  <c r="X80" i="4"/>
  <c r="V82" i="4" l="1"/>
  <c r="W82" i="4"/>
  <c r="X81" i="4"/>
  <c r="X82" i="4" l="1"/>
  <c r="W83" i="4"/>
  <c r="V83" i="4"/>
  <c r="X83" i="4" l="1"/>
  <c r="W84" i="4"/>
  <c r="V84" i="4"/>
  <c r="X84" i="4" l="1"/>
  <c r="W85" i="4"/>
  <c r="V85" i="4"/>
  <c r="V86" i="4" l="1"/>
  <c r="W86" i="4"/>
  <c r="X85" i="4"/>
  <c r="X86" i="4" l="1"/>
  <c r="W87" i="4"/>
  <c r="V87" i="4"/>
  <c r="V88" i="4" l="1"/>
  <c r="X87" i="4"/>
  <c r="W88" i="4"/>
  <c r="W89" i="4" l="1"/>
  <c r="X88" i="4"/>
  <c r="V89" i="4"/>
  <c r="V90" i="4" l="1"/>
  <c r="W90" i="4"/>
  <c r="X89" i="4"/>
  <c r="X90" i="4" l="1"/>
  <c r="W91" i="4"/>
  <c r="V91" i="4"/>
  <c r="V92" i="4" l="1"/>
  <c r="X91" i="4"/>
  <c r="W92" i="4"/>
  <c r="W93" i="4" l="1"/>
  <c r="X92" i="4"/>
  <c r="V93" i="4"/>
  <c r="V94" i="4" l="1"/>
  <c r="W94" i="4"/>
  <c r="X93" i="4"/>
  <c r="X94" i="4" l="1"/>
  <c r="W95" i="4"/>
  <c r="V95" i="4"/>
  <c r="V96" i="4" l="1"/>
  <c r="X95" i="4"/>
  <c r="W96" i="4"/>
  <c r="W97" i="4" l="1"/>
  <c r="X96" i="4"/>
  <c r="V97" i="4"/>
  <c r="V98" i="4" l="1"/>
  <c r="X97" i="4"/>
  <c r="W98" i="4"/>
  <c r="V99" i="4" l="1"/>
  <c r="W99" i="4"/>
  <c r="X98" i="4"/>
  <c r="X99" i="4" l="1"/>
  <c r="W100" i="4"/>
  <c r="V100" i="4"/>
  <c r="V101" i="4" l="1"/>
  <c r="W101" i="4"/>
  <c r="X100" i="4"/>
  <c r="W102" i="4" l="1"/>
  <c r="X101" i="4"/>
  <c r="V102" i="4"/>
  <c r="V103" i="4" l="1"/>
  <c r="W103" i="4"/>
  <c r="X102" i="4"/>
  <c r="W104" i="4" l="1"/>
  <c r="X103" i="4"/>
  <c r="V104" i="4"/>
  <c r="V105" i="4" l="1"/>
  <c r="W105" i="4"/>
  <c r="X104" i="4"/>
  <c r="W106" i="4" l="1"/>
  <c r="X105" i="4"/>
  <c r="V106" i="4"/>
  <c r="V107" i="4" l="1"/>
  <c r="W107" i="4"/>
  <c r="X106" i="4"/>
  <c r="V109" i="4" l="1"/>
  <c r="V112" i="4"/>
  <c r="Q32" i="4" s="1"/>
  <c r="X107" i="4"/>
  <c r="W109" i="4"/>
  <c r="Z107" i="4" s="1"/>
  <c r="W112" i="4"/>
  <c r="P32" i="4" s="1"/>
  <c r="Z7" i="4" l="1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X109" i="4"/>
  <c r="AA107" i="4" s="1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AK104" i="4" l="1"/>
  <c r="AE104" i="4"/>
  <c r="AB104" i="4"/>
  <c r="AH104" i="4"/>
  <c r="AH96" i="4"/>
  <c r="AB96" i="4"/>
  <c r="AK96" i="4"/>
  <c r="AE96" i="4"/>
  <c r="AH88" i="4"/>
  <c r="AB88" i="4"/>
  <c r="AK88" i="4"/>
  <c r="AE88" i="4"/>
  <c r="AB80" i="4"/>
  <c r="AK80" i="4"/>
  <c r="AE80" i="4"/>
  <c r="AH80" i="4"/>
  <c r="AB72" i="4"/>
  <c r="AK72" i="4"/>
  <c r="AE72" i="4"/>
  <c r="AH72" i="4"/>
  <c r="AE64" i="4"/>
  <c r="AH64" i="4"/>
  <c r="AB64" i="4"/>
  <c r="AK64" i="4"/>
  <c r="AE56" i="4"/>
  <c r="AH56" i="4"/>
  <c r="AB56" i="4"/>
  <c r="AK56" i="4"/>
  <c r="AH48" i="4"/>
  <c r="AB48" i="4"/>
  <c r="AK48" i="4"/>
  <c r="AE48" i="4"/>
  <c r="AB40" i="4"/>
  <c r="AK40" i="4"/>
  <c r="AE40" i="4"/>
  <c r="AH40" i="4"/>
  <c r="AE32" i="4"/>
  <c r="AH32" i="4"/>
  <c r="AK32" i="4"/>
  <c r="AB32" i="4"/>
  <c r="AH24" i="4"/>
  <c r="AK24" i="4"/>
  <c r="AB24" i="4"/>
  <c r="AE24" i="4"/>
  <c r="AH16" i="4"/>
  <c r="AK16" i="4"/>
  <c r="AE16" i="4"/>
  <c r="AB16" i="4"/>
  <c r="AH8" i="4"/>
  <c r="AB8" i="4"/>
  <c r="AK8" i="4"/>
  <c r="AE8" i="4"/>
  <c r="AI102" i="4"/>
  <c r="AC102" i="4"/>
  <c r="AF102" i="4"/>
  <c r="AL102" i="4"/>
  <c r="AL94" i="4"/>
  <c r="AF94" i="4"/>
  <c r="AI94" i="4"/>
  <c r="AC94" i="4"/>
  <c r="AL86" i="4"/>
  <c r="AF86" i="4"/>
  <c r="AI86" i="4"/>
  <c r="AC86" i="4"/>
  <c r="AF78" i="4"/>
  <c r="AI78" i="4"/>
  <c r="AC78" i="4"/>
  <c r="AL78" i="4"/>
  <c r="AF70" i="4"/>
  <c r="AI70" i="4"/>
  <c r="AC70" i="4"/>
  <c r="AL70" i="4"/>
  <c r="AI62" i="4"/>
  <c r="AL62" i="4"/>
  <c r="AF62" i="4"/>
  <c r="AC62" i="4"/>
  <c r="AI54" i="4"/>
  <c r="AL54" i="4"/>
  <c r="AC54" i="4"/>
  <c r="AF54" i="4"/>
  <c r="AI46" i="4"/>
  <c r="AC46" i="4"/>
  <c r="AF46" i="4"/>
  <c r="AL46" i="4"/>
  <c r="AF38" i="4"/>
  <c r="AC38" i="4"/>
  <c r="AI38" i="4"/>
  <c r="AL38" i="4"/>
  <c r="AL30" i="4"/>
  <c r="AF30" i="4"/>
  <c r="AI30" i="4"/>
  <c r="AC30" i="4"/>
  <c r="AL22" i="4"/>
  <c r="AF22" i="4"/>
  <c r="AI22" i="4"/>
  <c r="AC22" i="4"/>
  <c r="AC14" i="4"/>
  <c r="AL14" i="4"/>
  <c r="AF14" i="4"/>
  <c r="AI14" i="4"/>
  <c r="AK103" i="4"/>
  <c r="AE103" i="4"/>
  <c r="AB103" i="4"/>
  <c r="AH103" i="4"/>
  <c r="AH79" i="4"/>
  <c r="AK79" i="4"/>
  <c r="AE79" i="4"/>
  <c r="AB79" i="4"/>
  <c r="AK63" i="4"/>
  <c r="AB63" i="4"/>
  <c r="AE63" i="4"/>
  <c r="AH63" i="4"/>
  <c r="AB55" i="4"/>
  <c r="AK55" i="4"/>
  <c r="AE55" i="4"/>
  <c r="AH55" i="4"/>
  <c r="AB47" i="4"/>
  <c r="AE47" i="4"/>
  <c r="AH47" i="4"/>
  <c r="AK47" i="4"/>
  <c r="AB39" i="4"/>
  <c r="AH39" i="4"/>
  <c r="AE39" i="4"/>
  <c r="AK39" i="4"/>
  <c r="AB31" i="4"/>
  <c r="AE31" i="4"/>
  <c r="AH31" i="4"/>
  <c r="AK31" i="4"/>
  <c r="AB23" i="4"/>
  <c r="AH23" i="4"/>
  <c r="AE23" i="4"/>
  <c r="AK23" i="4"/>
  <c r="AE15" i="4"/>
  <c r="AK15" i="4"/>
  <c r="AB15" i="4"/>
  <c r="AH15" i="4"/>
  <c r="AH7" i="4"/>
  <c r="AB7" i="4"/>
  <c r="AE7" i="4"/>
  <c r="AK7" i="4"/>
  <c r="Y108" i="4"/>
  <c r="AI101" i="4"/>
  <c r="AF101" i="4"/>
  <c r="AL101" i="4"/>
  <c r="AC101" i="4"/>
  <c r="AC93" i="4"/>
  <c r="AL93" i="4"/>
  <c r="AF93" i="4"/>
  <c r="AI93" i="4"/>
  <c r="AI85" i="4"/>
  <c r="AL85" i="4"/>
  <c r="AC85" i="4"/>
  <c r="AF85" i="4"/>
  <c r="AL77" i="4"/>
  <c r="AI77" i="4"/>
  <c r="AC77" i="4"/>
  <c r="AF77" i="4"/>
  <c r="AL69" i="4"/>
  <c r="AI69" i="4"/>
  <c r="AC69" i="4"/>
  <c r="AF69" i="4"/>
  <c r="AC61" i="4"/>
  <c r="AI61" i="4"/>
  <c r="AL61" i="4"/>
  <c r="AF61" i="4"/>
  <c r="AC53" i="4"/>
  <c r="AF53" i="4"/>
  <c r="AI53" i="4"/>
  <c r="AL53" i="4"/>
  <c r="AF45" i="4"/>
  <c r="AL45" i="4"/>
  <c r="AI45" i="4"/>
  <c r="AC45" i="4"/>
  <c r="AF37" i="4"/>
  <c r="AI37" i="4"/>
  <c r="AC37" i="4"/>
  <c r="AL37" i="4"/>
  <c r="AF29" i="4"/>
  <c r="AI29" i="4"/>
  <c r="AL29" i="4"/>
  <c r="AC29" i="4"/>
  <c r="AI21" i="4"/>
  <c r="AC21" i="4"/>
  <c r="AL21" i="4"/>
  <c r="AF21" i="4"/>
  <c r="AI13" i="4"/>
  <c r="AC13" i="4"/>
  <c r="AL13" i="4"/>
  <c r="AF13" i="4"/>
  <c r="AH87" i="4"/>
  <c r="AB87" i="4"/>
  <c r="AK87" i="4"/>
  <c r="AE87" i="4"/>
  <c r="AB102" i="4"/>
  <c r="AK102" i="4"/>
  <c r="AH102" i="4"/>
  <c r="AE102" i="4"/>
  <c r="AB78" i="4"/>
  <c r="AK78" i="4"/>
  <c r="AE78" i="4"/>
  <c r="AH78" i="4"/>
  <c r="AB70" i="4"/>
  <c r="AK70" i="4"/>
  <c r="AE70" i="4"/>
  <c r="AH70" i="4"/>
  <c r="AE62" i="4"/>
  <c r="AB62" i="4"/>
  <c r="AH62" i="4"/>
  <c r="AK62" i="4"/>
  <c r="AE54" i="4"/>
  <c r="AH54" i="4"/>
  <c r="AB54" i="4"/>
  <c r="AK54" i="4"/>
  <c r="AH46" i="4"/>
  <c r="AB46" i="4"/>
  <c r="AK46" i="4"/>
  <c r="AE46" i="4"/>
  <c r="AH38" i="4"/>
  <c r="AE38" i="4"/>
  <c r="AK38" i="4"/>
  <c r="AB38" i="4"/>
  <c r="AH30" i="4"/>
  <c r="AK30" i="4"/>
  <c r="AB30" i="4"/>
  <c r="AE30" i="4"/>
  <c r="AH22" i="4"/>
  <c r="AK22" i="4"/>
  <c r="AB22" i="4"/>
  <c r="AE22" i="4"/>
  <c r="AK14" i="4"/>
  <c r="AE14" i="4"/>
  <c r="AB14" i="4"/>
  <c r="AH14" i="4"/>
  <c r="AC100" i="4"/>
  <c r="AF100" i="4"/>
  <c r="AI100" i="4"/>
  <c r="AL100" i="4"/>
  <c r="AI92" i="4"/>
  <c r="AC92" i="4"/>
  <c r="AL92" i="4"/>
  <c r="AF92" i="4"/>
  <c r="AI84" i="4"/>
  <c r="AL84" i="4"/>
  <c r="AC84" i="4"/>
  <c r="AF84" i="4"/>
  <c r="AC76" i="4"/>
  <c r="AF76" i="4"/>
  <c r="AI76" i="4"/>
  <c r="AL76" i="4"/>
  <c r="AI68" i="4"/>
  <c r="AF68" i="4"/>
  <c r="AC68" i="4"/>
  <c r="AL68" i="4"/>
  <c r="AI60" i="4"/>
  <c r="AF60" i="4"/>
  <c r="AL60" i="4"/>
  <c r="AC60" i="4"/>
  <c r="AI52" i="4"/>
  <c r="AL52" i="4"/>
  <c r="AF52" i="4"/>
  <c r="AC52" i="4"/>
  <c r="AL44" i="4"/>
  <c r="AF44" i="4"/>
  <c r="AC44" i="4"/>
  <c r="AI44" i="4"/>
  <c r="AC36" i="4"/>
  <c r="AL36" i="4"/>
  <c r="AF36" i="4"/>
  <c r="AI36" i="4"/>
  <c r="AL28" i="4"/>
  <c r="AF28" i="4"/>
  <c r="AI28" i="4"/>
  <c r="AC28" i="4"/>
  <c r="AC20" i="4"/>
  <c r="AI20" i="4"/>
  <c r="AL20" i="4"/>
  <c r="AF20" i="4"/>
  <c r="AI12" i="4"/>
  <c r="AC12" i="4"/>
  <c r="AL12" i="4"/>
  <c r="AF12" i="4"/>
  <c r="AH95" i="4"/>
  <c r="AB95" i="4"/>
  <c r="AK95" i="4"/>
  <c r="AE95" i="4"/>
  <c r="AH71" i="4"/>
  <c r="AK71" i="4"/>
  <c r="AE71" i="4"/>
  <c r="AB71" i="4"/>
  <c r="AE94" i="4"/>
  <c r="AH94" i="4"/>
  <c r="AB94" i="4"/>
  <c r="AK94" i="4"/>
  <c r="AE86" i="4"/>
  <c r="AH86" i="4"/>
  <c r="AB86" i="4"/>
  <c r="AK86" i="4"/>
  <c r="AE101" i="4"/>
  <c r="AH101" i="4"/>
  <c r="AK101" i="4"/>
  <c r="AB101" i="4"/>
  <c r="AB93" i="4"/>
  <c r="AK93" i="4"/>
  <c r="AE93" i="4"/>
  <c r="AH93" i="4"/>
  <c r="AK85" i="4"/>
  <c r="AB85" i="4"/>
  <c r="AE85" i="4"/>
  <c r="AH85" i="4"/>
  <c r="AE77" i="4"/>
  <c r="AH77" i="4"/>
  <c r="AK77" i="4"/>
  <c r="AB77" i="4"/>
  <c r="AE69" i="4"/>
  <c r="AH69" i="4"/>
  <c r="AK69" i="4"/>
  <c r="AB69" i="4"/>
  <c r="AK61" i="4"/>
  <c r="AH61" i="4"/>
  <c r="AB61" i="4"/>
  <c r="AE61" i="4"/>
  <c r="AK53" i="4"/>
  <c r="AH53" i="4"/>
  <c r="AB53" i="4"/>
  <c r="AE53" i="4"/>
  <c r="AH45" i="4"/>
  <c r="AE45" i="4"/>
  <c r="AK45" i="4"/>
  <c r="AB45" i="4"/>
  <c r="AB37" i="4"/>
  <c r="AK37" i="4"/>
  <c r="AE37" i="4"/>
  <c r="AH37" i="4"/>
  <c r="AB29" i="4"/>
  <c r="AE29" i="4"/>
  <c r="AH29" i="4"/>
  <c r="AK29" i="4"/>
  <c r="AB21" i="4"/>
  <c r="AE21" i="4"/>
  <c r="AH21" i="4"/>
  <c r="AK21" i="4"/>
  <c r="AB13" i="4"/>
  <c r="AK13" i="4"/>
  <c r="AE13" i="4"/>
  <c r="AH13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I99" i="4"/>
  <c r="AC99" i="4"/>
  <c r="AL99" i="4"/>
  <c r="AF99" i="4"/>
  <c r="AF91" i="4"/>
  <c r="AI91" i="4"/>
  <c r="AC91" i="4"/>
  <c r="AL91" i="4"/>
  <c r="AI83" i="4"/>
  <c r="AL83" i="4"/>
  <c r="AC83" i="4"/>
  <c r="AF83" i="4"/>
  <c r="AI75" i="4"/>
  <c r="AC75" i="4"/>
  <c r="AL75" i="4"/>
  <c r="AF75" i="4"/>
  <c r="AL67" i="4"/>
  <c r="AI67" i="4"/>
  <c r="AC67" i="4"/>
  <c r="AF67" i="4"/>
  <c r="AC59" i="4"/>
  <c r="AL59" i="4"/>
  <c r="AF59" i="4"/>
  <c r="AI59" i="4"/>
  <c r="AC51" i="4"/>
  <c r="AL51" i="4"/>
  <c r="AF51" i="4"/>
  <c r="AI51" i="4"/>
  <c r="AL43" i="4"/>
  <c r="AI43" i="4"/>
  <c r="AF43" i="4"/>
  <c r="AC43" i="4"/>
  <c r="AI35" i="4"/>
  <c r="AC35" i="4"/>
  <c r="AL35" i="4"/>
  <c r="AF35" i="4"/>
  <c r="AF27" i="4"/>
  <c r="AI27" i="4"/>
  <c r="AL27" i="4"/>
  <c r="AC27" i="4"/>
  <c r="AF19" i="4"/>
  <c r="AI19" i="4"/>
  <c r="AC19" i="4"/>
  <c r="AL19" i="4"/>
  <c r="AF11" i="4"/>
  <c r="AI11" i="4"/>
  <c r="AL11" i="4"/>
  <c r="AC11" i="4"/>
  <c r="AK100" i="4"/>
  <c r="AE100" i="4"/>
  <c r="AB100" i="4"/>
  <c r="AH100" i="4"/>
  <c r="AH92" i="4"/>
  <c r="AB92" i="4"/>
  <c r="AK92" i="4"/>
  <c r="AE92" i="4"/>
  <c r="AB84" i="4"/>
  <c r="AK84" i="4"/>
  <c r="AE84" i="4"/>
  <c r="AH84" i="4"/>
  <c r="AB76" i="4"/>
  <c r="AK76" i="4"/>
  <c r="AE76" i="4"/>
  <c r="AH76" i="4"/>
  <c r="AK68" i="4"/>
  <c r="AE68" i="4"/>
  <c r="AH68" i="4"/>
  <c r="AB68" i="4"/>
  <c r="AE60" i="4"/>
  <c r="AH60" i="4"/>
  <c r="AK60" i="4"/>
  <c r="AB60" i="4"/>
  <c r="AE52" i="4"/>
  <c r="AH52" i="4"/>
  <c r="AK52" i="4"/>
  <c r="AB52" i="4"/>
  <c r="AK44" i="4"/>
  <c r="AB44" i="4"/>
  <c r="AE44" i="4"/>
  <c r="AH44" i="4"/>
  <c r="AH36" i="4"/>
  <c r="AE36" i="4"/>
  <c r="AB36" i="4"/>
  <c r="AK36" i="4"/>
  <c r="AH28" i="4"/>
  <c r="AK28" i="4"/>
  <c r="AB28" i="4"/>
  <c r="AE28" i="4"/>
  <c r="AH20" i="4"/>
  <c r="AK20" i="4"/>
  <c r="AB20" i="4"/>
  <c r="AE20" i="4"/>
  <c r="AH12" i="4"/>
  <c r="AK12" i="4"/>
  <c r="AB12" i="4"/>
  <c r="AE12" i="4"/>
  <c r="AL106" i="4"/>
  <c r="AC106" i="4"/>
  <c r="AI106" i="4"/>
  <c r="AL98" i="4"/>
  <c r="AI98" i="4"/>
  <c r="AC98" i="4"/>
  <c r="AF98" i="4"/>
  <c r="AF90" i="4"/>
  <c r="AI90" i="4"/>
  <c r="AC90" i="4"/>
  <c r="AL90" i="4"/>
  <c r="AF82" i="4"/>
  <c r="AC82" i="4"/>
  <c r="AI82" i="4"/>
  <c r="AL82" i="4"/>
  <c r="AF74" i="4"/>
  <c r="AI74" i="4"/>
  <c r="AC74" i="4"/>
  <c r="AL74" i="4"/>
  <c r="AI66" i="4"/>
  <c r="AL66" i="4"/>
  <c r="AC66" i="4"/>
  <c r="AF66" i="4"/>
  <c r="AI58" i="4"/>
  <c r="AL58" i="4"/>
  <c r="AC58" i="4"/>
  <c r="AF58" i="4"/>
  <c r="AI50" i="4"/>
  <c r="AL50" i="4"/>
  <c r="AF50" i="4"/>
  <c r="AC50" i="4"/>
  <c r="AF42" i="4"/>
  <c r="AL42" i="4"/>
  <c r="AC42" i="4"/>
  <c r="AI42" i="4"/>
  <c r="AI34" i="4"/>
  <c r="AC34" i="4"/>
  <c r="AL34" i="4"/>
  <c r="AF34" i="4"/>
  <c r="AL26" i="4"/>
  <c r="AF26" i="4"/>
  <c r="AI26" i="4"/>
  <c r="AC26" i="4"/>
  <c r="AC18" i="4"/>
  <c r="AL18" i="4"/>
  <c r="AF18" i="4"/>
  <c r="AI18" i="4"/>
  <c r="AC10" i="4"/>
  <c r="AL10" i="4"/>
  <c r="AF10" i="4"/>
  <c r="AI10" i="4"/>
  <c r="AK99" i="4"/>
  <c r="AE99" i="4"/>
  <c r="AB99" i="4"/>
  <c r="AH99" i="4"/>
  <c r="AH75" i="4"/>
  <c r="AK75" i="4"/>
  <c r="AE75" i="4"/>
  <c r="AB75" i="4"/>
  <c r="AK59" i="4"/>
  <c r="AE59" i="4"/>
  <c r="AH59" i="4"/>
  <c r="AB59" i="4"/>
  <c r="AB51" i="4"/>
  <c r="AK51" i="4"/>
  <c r="AE51" i="4"/>
  <c r="AH51" i="4"/>
  <c r="AB43" i="4"/>
  <c r="AK43" i="4"/>
  <c r="AE43" i="4"/>
  <c r="AH43" i="4"/>
  <c r="AE35" i="4"/>
  <c r="AB35" i="4"/>
  <c r="AK35" i="4"/>
  <c r="AH35" i="4"/>
  <c r="AB27" i="4"/>
  <c r="AH27" i="4"/>
  <c r="AE27" i="4"/>
  <c r="AK27" i="4"/>
  <c r="AE19" i="4"/>
  <c r="AH19" i="4"/>
  <c r="AK19" i="4"/>
  <c r="AB19" i="4"/>
  <c r="AE11" i="4"/>
  <c r="AB11" i="4"/>
  <c r="AH11" i="4"/>
  <c r="AK11" i="4"/>
  <c r="AI105" i="4"/>
  <c r="AL105" i="4"/>
  <c r="AC105" i="4"/>
  <c r="AF105" i="4"/>
  <c r="AF97" i="4"/>
  <c r="AI97" i="4"/>
  <c r="AC97" i="4"/>
  <c r="AL97" i="4"/>
  <c r="AC89" i="4"/>
  <c r="AL89" i="4"/>
  <c r="AF89" i="4"/>
  <c r="AI89" i="4"/>
  <c r="AL81" i="4"/>
  <c r="AI81" i="4"/>
  <c r="AC81" i="4"/>
  <c r="AF81" i="4"/>
  <c r="AL73" i="4"/>
  <c r="AI73" i="4"/>
  <c r="AC73" i="4"/>
  <c r="AF73" i="4"/>
  <c r="AC65" i="4"/>
  <c r="AF65" i="4"/>
  <c r="AL65" i="4"/>
  <c r="AI65" i="4"/>
  <c r="AC57" i="4"/>
  <c r="AF57" i="4"/>
  <c r="AL57" i="4"/>
  <c r="AI57" i="4"/>
  <c r="AF49" i="4"/>
  <c r="AI49" i="4"/>
  <c r="AC49" i="4"/>
  <c r="AL49" i="4"/>
  <c r="AF41" i="4"/>
  <c r="AL41" i="4"/>
  <c r="AC41" i="4"/>
  <c r="AI41" i="4"/>
  <c r="AC33" i="4"/>
  <c r="AL33" i="4"/>
  <c r="AF33" i="4"/>
  <c r="AI33" i="4"/>
  <c r="AF25" i="4"/>
  <c r="AI25" i="4"/>
  <c r="AL25" i="4"/>
  <c r="AC25" i="4"/>
  <c r="AI17" i="4"/>
  <c r="AL17" i="4"/>
  <c r="AF17" i="4"/>
  <c r="AC17" i="4"/>
  <c r="AI9" i="4"/>
  <c r="AC9" i="4"/>
  <c r="AL9" i="4"/>
  <c r="AF9" i="4"/>
  <c r="AH83" i="4"/>
  <c r="AE83" i="4"/>
  <c r="AK83" i="4"/>
  <c r="AB83" i="4"/>
  <c r="AB98" i="4"/>
  <c r="AK98" i="4"/>
  <c r="AE98" i="4"/>
  <c r="AH98" i="4"/>
  <c r="AK82" i="4"/>
  <c r="AE82" i="4"/>
  <c r="AH82" i="4"/>
  <c r="AB82" i="4"/>
  <c r="AB74" i="4"/>
  <c r="AK74" i="4"/>
  <c r="AE74" i="4"/>
  <c r="AH74" i="4"/>
  <c r="AE66" i="4"/>
  <c r="AB66" i="4"/>
  <c r="AH66" i="4"/>
  <c r="AK66" i="4"/>
  <c r="AE58" i="4"/>
  <c r="AB58" i="4"/>
  <c r="AH58" i="4"/>
  <c r="AK58" i="4"/>
  <c r="AE50" i="4"/>
  <c r="AH50" i="4"/>
  <c r="AB50" i="4"/>
  <c r="AK50" i="4"/>
  <c r="AH42" i="4"/>
  <c r="AB42" i="4"/>
  <c r="AE42" i="4"/>
  <c r="AK42" i="4"/>
  <c r="AB34" i="4"/>
  <c r="AE34" i="4"/>
  <c r="AK34" i="4"/>
  <c r="AH34" i="4"/>
  <c r="AH26" i="4"/>
  <c r="AK26" i="4"/>
  <c r="AB26" i="4"/>
  <c r="AE26" i="4"/>
  <c r="AK18" i="4"/>
  <c r="AB18" i="4"/>
  <c r="AE18" i="4"/>
  <c r="AH18" i="4"/>
  <c r="AK10" i="4"/>
  <c r="AE10" i="4"/>
  <c r="AB10" i="4"/>
  <c r="AH10" i="4"/>
  <c r="AC104" i="4"/>
  <c r="AF104" i="4"/>
  <c r="AI104" i="4"/>
  <c r="AL104" i="4"/>
  <c r="AI96" i="4"/>
  <c r="AC96" i="4"/>
  <c r="AL96" i="4"/>
  <c r="AF96" i="4"/>
  <c r="AI88" i="4"/>
  <c r="AC88" i="4"/>
  <c r="AL88" i="4"/>
  <c r="AF88" i="4"/>
  <c r="AC80" i="4"/>
  <c r="AF80" i="4"/>
  <c r="AI80" i="4"/>
  <c r="AL80" i="4"/>
  <c r="AC72" i="4"/>
  <c r="AF72" i="4"/>
  <c r="AI72" i="4"/>
  <c r="AL72" i="4"/>
  <c r="AI64" i="4"/>
  <c r="AF64" i="4"/>
  <c r="AL64" i="4"/>
  <c r="AC64" i="4"/>
  <c r="AI56" i="4"/>
  <c r="AL56" i="4"/>
  <c r="AF56" i="4"/>
  <c r="AC56" i="4"/>
  <c r="AL48" i="4"/>
  <c r="AF48" i="4"/>
  <c r="AC48" i="4"/>
  <c r="AI48" i="4"/>
  <c r="AL40" i="4"/>
  <c r="AF40" i="4"/>
  <c r="AC40" i="4"/>
  <c r="AI40" i="4"/>
  <c r="AI32" i="4"/>
  <c r="AC32" i="4"/>
  <c r="AF32" i="4"/>
  <c r="AL32" i="4"/>
  <c r="AL24" i="4"/>
  <c r="AF24" i="4"/>
  <c r="AI24" i="4"/>
  <c r="AC24" i="4"/>
  <c r="AC16" i="4"/>
  <c r="AI16" i="4"/>
  <c r="AL16" i="4"/>
  <c r="AF16" i="4"/>
  <c r="AI8" i="4"/>
  <c r="AC8" i="4"/>
  <c r="AF8" i="4"/>
  <c r="AL8" i="4"/>
  <c r="AH91" i="4"/>
  <c r="AB91" i="4"/>
  <c r="AK91" i="4"/>
  <c r="AE91" i="4"/>
  <c r="AB67" i="4"/>
  <c r="AE67" i="4"/>
  <c r="AH67" i="4"/>
  <c r="AK67" i="4"/>
  <c r="AB106" i="4"/>
  <c r="AH106" i="4"/>
  <c r="AK106" i="4"/>
  <c r="AE90" i="4"/>
  <c r="AH90" i="4"/>
  <c r="AB90" i="4"/>
  <c r="AK90" i="4"/>
  <c r="AE105" i="4"/>
  <c r="AH105" i="4"/>
  <c r="AB105" i="4"/>
  <c r="AK105" i="4"/>
  <c r="AE97" i="4"/>
  <c r="AH97" i="4"/>
  <c r="AB97" i="4"/>
  <c r="AK97" i="4"/>
  <c r="AB89" i="4"/>
  <c r="AK89" i="4"/>
  <c r="AE89" i="4"/>
  <c r="AH89" i="4"/>
  <c r="AE81" i="4"/>
  <c r="AK81" i="4"/>
  <c r="AH81" i="4"/>
  <c r="AB81" i="4"/>
  <c r="AE73" i="4"/>
  <c r="AH73" i="4"/>
  <c r="AK73" i="4"/>
  <c r="AB73" i="4"/>
  <c r="AK65" i="4"/>
  <c r="AH65" i="4"/>
  <c r="AB65" i="4"/>
  <c r="AE65" i="4"/>
  <c r="AK57" i="4"/>
  <c r="AH57" i="4"/>
  <c r="AB57" i="4"/>
  <c r="AE57" i="4"/>
  <c r="AE49" i="4"/>
  <c r="AB49" i="4"/>
  <c r="AH49" i="4"/>
  <c r="AK49" i="4"/>
  <c r="AH41" i="4"/>
  <c r="AE41" i="4"/>
  <c r="AK41" i="4"/>
  <c r="AB41" i="4"/>
  <c r="AH33" i="4"/>
  <c r="AE33" i="4"/>
  <c r="AB33" i="4"/>
  <c r="AK33" i="4"/>
  <c r="AB25" i="4"/>
  <c r="AH25" i="4"/>
  <c r="AE25" i="4"/>
  <c r="AK25" i="4"/>
  <c r="AB17" i="4"/>
  <c r="AE17" i="4"/>
  <c r="AK17" i="4"/>
  <c r="AH17" i="4"/>
  <c r="AB9" i="4"/>
  <c r="AK9" i="4"/>
  <c r="AE9" i="4"/>
  <c r="AH9" i="4"/>
  <c r="AI103" i="4"/>
  <c r="AC103" i="4"/>
  <c r="AL103" i="4"/>
  <c r="AF103" i="4"/>
  <c r="AF95" i="4"/>
  <c r="AI95" i="4"/>
  <c r="AC95" i="4"/>
  <c r="AL95" i="4"/>
  <c r="AF87" i="4"/>
  <c r="AI87" i="4"/>
  <c r="AC87" i="4"/>
  <c r="AL87" i="4"/>
  <c r="AI79" i="4"/>
  <c r="AC79" i="4"/>
  <c r="AL79" i="4"/>
  <c r="AF79" i="4"/>
  <c r="AI71" i="4"/>
  <c r="AC71" i="4"/>
  <c r="AL71" i="4"/>
  <c r="AF71" i="4"/>
  <c r="AC63" i="4"/>
  <c r="AL63" i="4"/>
  <c r="AF63" i="4"/>
  <c r="AI63" i="4"/>
  <c r="AC55" i="4"/>
  <c r="AL55" i="4"/>
  <c r="AF55" i="4"/>
  <c r="AI55" i="4"/>
  <c r="AL47" i="4"/>
  <c r="AI47" i="4"/>
  <c r="AC47" i="4"/>
  <c r="AF47" i="4"/>
  <c r="AL39" i="4"/>
  <c r="AI39" i="4"/>
  <c r="AC39" i="4"/>
  <c r="AF39" i="4"/>
  <c r="AF31" i="4"/>
  <c r="AI31" i="4"/>
  <c r="AL31" i="4"/>
  <c r="AC31" i="4"/>
  <c r="AF23" i="4"/>
  <c r="AI23" i="4"/>
  <c r="AL23" i="4"/>
  <c r="AC23" i="4"/>
  <c r="AF15" i="4"/>
  <c r="AI15" i="4"/>
  <c r="AL15" i="4"/>
  <c r="AC15" i="4"/>
  <c r="AF7" i="4"/>
  <c r="AI7" i="4"/>
  <c r="AC7" i="4"/>
  <c r="AL7" i="4"/>
  <c r="Z108" i="4"/>
  <c r="AL108" i="4" l="1"/>
  <c r="AM104" i="4"/>
  <c r="AG104" i="4"/>
  <c r="AD104" i="4"/>
  <c r="AJ104" i="4"/>
  <c r="AJ72" i="4"/>
  <c r="AM72" i="4"/>
  <c r="AG72" i="4"/>
  <c r="AD72" i="4"/>
  <c r="AD48" i="4"/>
  <c r="AJ48" i="4"/>
  <c r="AM48" i="4"/>
  <c r="AG48" i="4"/>
  <c r="AG16" i="4"/>
  <c r="AD16" i="4"/>
  <c r="AJ16" i="4"/>
  <c r="AM16" i="4"/>
  <c r="AF108" i="4"/>
  <c r="AM101" i="4"/>
  <c r="AG101" i="4"/>
  <c r="AJ101" i="4"/>
  <c r="AD101" i="4"/>
  <c r="AJ93" i="4"/>
  <c r="AD93" i="4"/>
  <c r="AM93" i="4"/>
  <c r="AG93" i="4"/>
  <c r="AD85" i="4"/>
  <c r="AJ85" i="4"/>
  <c r="AM85" i="4"/>
  <c r="AG85" i="4"/>
  <c r="AD77" i="4"/>
  <c r="AM77" i="4"/>
  <c r="AG77" i="4"/>
  <c r="AJ77" i="4"/>
  <c r="AD69" i="4"/>
  <c r="AM69" i="4"/>
  <c r="AG69" i="4"/>
  <c r="AJ69" i="4"/>
  <c r="AG61" i="4"/>
  <c r="AJ61" i="4"/>
  <c r="AD61" i="4"/>
  <c r="AM61" i="4"/>
  <c r="AG53" i="4"/>
  <c r="AJ53" i="4"/>
  <c r="AD53" i="4"/>
  <c r="AM53" i="4"/>
  <c r="AM45" i="4"/>
  <c r="AD45" i="4"/>
  <c r="AG45" i="4"/>
  <c r="AJ45" i="4"/>
  <c r="AG37" i="4"/>
  <c r="AD37" i="4"/>
  <c r="AM37" i="4"/>
  <c r="AJ37" i="4"/>
  <c r="AJ29" i="4"/>
  <c r="AG29" i="4"/>
  <c r="AM29" i="4"/>
  <c r="AD29" i="4"/>
  <c r="AJ21" i="4"/>
  <c r="AM21" i="4"/>
  <c r="AD21" i="4"/>
  <c r="AG21" i="4"/>
  <c r="AJ13" i="4"/>
  <c r="AM13" i="4"/>
  <c r="AG13" i="4"/>
  <c r="AD13" i="4"/>
  <c r="AJ92" i="4"/>
  <c r="AD92" i="4"/>
  <c r="AM92" i="4"/>
  <c r="AG92" i="4"/>
  <c r="AM60" i="4"/>
  <c r="AD60" i="4"/>
  <c r="AJ60" i="4"/>
  <c r="AG60" i="4"/>
  <c r="AD28" i="4"/>
  <c r="AG28" i="4"/>
  <c r="AM28" i="4"/>
  <c r="AJ28" i="4"/>
  <c r="AG12" i="4"/>
  <c r="AJ12" i="4"/>
  <c r="AM12" i="4"/>
  <c r="AD12" i="4"/>
  <c r="AJ84" i="4"/>
  <c r="AG84" i="4"/>
  <c r="AM84" i="4"/>
  <c r="AD84" i="4"/>
  <c r="AD44" i="4"/>
  <c r="AG44" i="4"/>
  <c r="AM44" i="4"/>
  <c r="AJ44" i="4"/>
  <c r="AD99" i="4"/>
  <c r="AM99" i="4"/>
  <c r="AG99" i="4"/>
  <c r="AJ99" i="4"/>
  <c r="AG91" i="4"/>
  <c r="AJ91" i="4"/>
  <c r="AD91" i="4"/>
  <c r="AM91" i="4"/>
  <c r="AM83" i="4"/>
  <c r="AG83" i="4"/>
  <c r="AJ83" i="4"/>
  <c r="AD83" i="4"/>
  <c r="AD75" i="4"/>
  <c r="AM75" i="4"/>
  <c r="AG75" i="4"/>
  <c r="AJ75" i="4"/>
  <c r="AG67" i="4"/>
  <c r="AD67" i="4"/>
  <c r="AJ67" i="4"/>
  <c r="AM67" i="4"/>
  <c r="AG59" i="4"/>
  <c r="AD59" i="4"/>
  <c r="AM59" i="4"/>
  <c r="AJ59" i="4"/>
  <c r="AG51" i="4"/>
  <c r="AJ51" i="4"/>
  <c r="AD51" i="4"/>
  <c r="AM51" i="4"/>
  <c r="AJ43" i="4"/>
  <c r="AD43" i="4"/>
  <c r="AM43" i="4"/>
  <c r="AG43" i="4"/>
  <c r="AG35" i="4"/>
  <c r="AJ35" i="4"/>
  <c r="AD35" i="4"/>
  <c r="AM35" i="4"/>
  <c r="AJ27" i="4"/>
  <c r="AG27" i="4"/>
  <c r="AM27" i="4"/>
  <c r="AD27" i="4"/>
  <c r="AM19" i="4"/>
  <c r="AJ19" i="4"/>
  <c r="AD19" i="4"/>
  <c r="AG19" i="4"/>
  <c r="AM11" i="4"/>
  <c r="AG11" i="4"/>
  <c r="AD11" i="4"/>
  <c r="AJ11" i="4"/>
  <c r="AM100" i="4"/>
  <c r="AG100" i="4"/>
  <c r="AJ100" i="4"/>
  <c r="AD100" i="4"/>
  <c r="AJ68" i="4"/>
  <c r="AM68" i="4"/>
  <c r="AD68" i="4"/>
  <c r="AG68" i="4"/>
  <c r="AJ36" i="4"/>
  <c r="AG36" i="4"/>
  <c r="AD36" i="4"/>
  <c r="AM36" i="4"/>
  <c r="AJ106" i="4"/>
  <c r="AM106" i="4"/>
  <c r="AD106" i="4"/>
  <c r="AG98" i="4"/>
  <c r="AJ98" i="4"/>
  <c r="AD98" i="4"/>
  <c r="AM98" i="4"/>
  <c r="AD90" i="4"/>
  <c r="AM90" i="4"/>
  <c r="AG90" i="4"/>
  <c r="AJ90" i="4"/>
  <c r="AJ82" i="4"/>
  <c r="AM82" i="4"/>
  <c r="AD82" i="4"/>
  <c r="AG82" i="4"/>
  <c r="AG74" i="4"/>
  <c r="AJ74" i="4"/>
  <c r="AM74" i="4"/>
  <c r="AD74" i="4"/>
  <c r="AM66" i="4"/>
  <c r="AJ66" i="4"/>
  <c r="AG66" i="4"/>
  <c r="AD66" i="4"/>
  <c r="AM58" i="4"/>
  <c r="AJ58" i="4"/>
  <c r="AD58" i="4"/>
  <c r="AG58" i="4"/>
  <c r="AM50" i="4"/>
  <c r="AJ50" i="4"/>
  <c r="AD50" i="4"/>
  <c r="AG50" i="4"/>
  <c r="AJ42" i="4"/>
  <c r="AG42" i="4"/>
  <c r="AD42" i="4"/>
  <c r="AM42" i="4"/>
  <c r="AJ34" i="4"/>
  <c r="AG34" i="4"/>
  <c r="AD34" i="4"/>
  <c r="AM34" i="4"/>
  <c r="AD26" i="4"/>
  <c r="AG26" i="4"/>
  <c r="AM26" i="4"/>
  <c r="AJ26" i="4"/>
  <c r="AD18" i="4"/>
  <c r="AG18" i="4"/>
  <c r="AJ18" i="4"/>
  <c r="AM18" i="4"/>
  <c r="AD10" i="4"/>
  <c r="AM10" i="4"/>
  <c r="AG10" i="4"/>
  <c r="AJ10" i="4"/>
  <c r="AJ76" i="4"/>
  <c r="AM76" i="4"/>
  <c r="AG76" i="4"/>
  <c r="AD76" i="4"/>
  <c r="AD52" i="4"/>
  <c r="AM52" i="4"/>
  <c r="AG52" i="4"/>
  <c r="AJ52" i="4"/>
  <c r="AG20" i="4"/>
  <c r="AM20" i="4"/>
  <c r="AJ20" i="4"/>
  <c r="AD20" i="4"/>
  <c r="AM105" i="4"/>
  <c r="AG105" i="4"/>
  <c r="AD105" i="4"/>
  <c r="AJ105" i="4"/>
  <c r="AJ97" i="4"/>
  <c r="AM97" i="4"/>
  <c r="AG97" i="4"/>
  <c r="AD97" i="4"/>
  <c r="AJ89" i="4"/>
  <c r="AD89" i="4"/>
  <c r="AM89" i="4"/>
  <c r="AG89" i="4"/>
  <c r="AD81" i="4"/>
  <c r="AM81" i="4"/>
  <c r="AG81" i="4"/>
  <c r="AJ81" i="4"/>
  <c r="AD73" i="4"/>
  <c r="AM73" i="4"/>
  <c r="AG73" i="4"/>
  <c r="AJ73" i="4"/>
  <c r="AG65" i="4"/>
  <c r="AJ65" i="4"/>
  <c r="AM65" i="4"/>
  <c r="AD65" i="4"/>
  <c r="AG57" i="4"/>
  <c r="AJ57" i="4"/>
  <c r="AD57" i="4"/>
  <c r="AM57" i="4"/>
  <c r="AJ49" i="4"/>
  <c r="AD49" i="4"/>
  <c r="AM49" i="4"/>
  <c r="AG49" i="4"/>
  <c r="AD41" i="4"/>
  <c r="AM41" i="4"/>
  <c r="AG41" i="4"/>
  <c r="AJ41" i="4"/>
  <c r="AG33" i="4"/>
  <c r="AJ33" i="4"/>
  <c r="AD33" i="4"/>
  <c r="AM33" i="4"/>
  <c r="AJ25" i="4"/>
  <c r="AG25" i="4"/>
  <c r="AM25" i="4"/>
  <c r="AD25" i="4"/>
  <c r="AJ17" i="4"/>
  <c r="AM17" i="4"/>
  <c r="AD17" i="4"/>
  <c r="AG17" i="4"/>
  <c r="AJ9" i="4"/>
  <c r="AD9" i="4"/>
  <c r="AM9" i="4"/>
  <c r="AG9" i="4"/>
  <c r="AK108" i="4"/>
  <c r="AJ88" i="4"/>
  <c r="AD88" i="4"/>
  <c r="AM88" i="4"/>
  <c r="AG88" i="4"/>
  <c r="AD56" i="4"/>
  <c r="AM56" i="4"/>
  <c r="AG56" i="4"/>
  <c r="AJ56" i="4"/>
  <c r="AD24" i="4"/>
  <c r="AG24" i="4"/>
  <c r="AM24" i="4"/>
  <c r="AJ24" i="4"/>
  <c r="AG8" i="4"/>
  <c r="AJ8" i="4"/>
  <c r="AD8" i="4"/>
  <c r="AM8" i="4"/>
  <c r="AE108" i="4"/>
  <c r="AJ80" i="4"/>
  <c r="AM80" i="4"/>
  <c r="AG80" i="4"/>
  <c r="AD80" i="4"/>
  <c r="AD40" i="4"/>
  <c r="AJ40" i="4"/>
  <c r="AM40" i="4"/>
  <c r="AG40" i="4"/>
  <c r="AC108" i="4"/>
  <c r="AD103" i="4"/>
  <c r="AM103" i="4"/>
  <c r="AG103" i="4"/>
  <c r="AJ103" i="4"/>
  <c r="AG95" i="4"/>
  <c r="AJ95" i="4"/>
  <c r="AD95" i="4"/>
  <c r="AM95" i="4"/>
  <c r="AG87" i="4"/>
  <c r="AJ87" i="4"/>
  <c r="AD87" i="4"/>
  <c r="AM87" i="4"/>
  <c r="AD79" i="4"/>
  <c r="AM79" i="4"/>
  <c r="AG79" i="4"/>
  <c r="AJ79" i="4"/>
  <c r="AD71" i="4"/>
  <c r="AM71" i="4"/>
  <c r="AG71" i="4"/>
  <c r="AJ71" i="4"/>
  <c r="AG63" i="4"/>
  <c r="AD63" i="4"/>
  <c r="AJ63" i="4"/>
  <c r="AM63" i="4"/>
  <c r="AG55" i="4"/>
  <c r="AJ55" i="4"/>
  <c r="AD55" i="4"/>
  <c r="AM55" i="4"/>
  <c r="AJ47" i="4"/>
  <c r="AD47" i="4"/>
  <c r="AM47" i="4"/>
  <c r="AG47" i="4"/>
  <c r="AJ39" i="4"/>
  <c r="AD39" i="4"/>
  <c r="AG39" i="4"/>
  <c r="AM39" i="4"/>
  <c r="AJ31" i="4"/>
  <c r="AG31" i="4"/>
  <c r="AM31" i="4"/>
  <c r="AD31" i="4"/>
  <c r="AJ23" i="4"/>
  <c r="AG23" i="4"/>
  <c r="AM23" i="4"/>
  <c r="AD23" i="4"/>
  <c r="AM15" i="4"/>
  <c r="AG15" i="4"/>
  <c r="AJ15" i="4"/>
  <c r="AD15" i="4"/>
  <c r="AG7" i="4"/>
  <c r="AJ7" i="4"/>
  <c r="AD7" i="4"/>
  <c r="AM7" i="4"/>
  <c r="AA108" i="4"/>
  <c r="AB108" i="4"/>
  <c r="AD96" i="4"/>
  <c r="AM96" i="4"/>
  <c r="AG96" i="4"/>
  <c r="AJ96" i="4"/>
  <c r="AM64" i="4"/>
  <c r="AD64" i="4"/>
  <c r="AG64" i="4"/>
  <c r="AJ64" i="4"/>
  <c r="AM32" i="4"/>
  <c r="AJ32" i="4"/>
  <c r="AD32" i="4"/>
  <c r="AG32" i="4"/>
  <c r="AI108" i="4"/>
  <c r="AG102" i="4"/>
  <c r="AJ102" i="4"/>
  <c r="AM102" i="4"/>
  <c r="AD102" i="4"/>
  <c r="AD94" i="4"/>
  <c r="AM94" i="4"/>
  <c r="AG94" i="4"/>
  <c r="AJ94" i="4"/>
  <c r="AD86" i="4"/>
  <c r="AM86" i="4"/>
  <c r="AG86" i="4"/>
  <c r="AJ86" i="4"/>
  <c r="AG78" i="4"/>
  <c r="AJ78" i="4"/>
  <c r="AM78" i="4"/>
  <c r="AD78" i="4"/>
  <c r="AG70" i="4"/>
  <c r="AJ70" i="4"/>
  <c r="AM70" i="4"/>
  <c r="AD70" i="4"/>
  <c r="AM62" i="4"/>
  <c r="AJ62" i="4"/>
  <c r="AD62" i="4"/>
  <c r="AG62" i="4"/>
  <c r="AM54" i="4"/>
  <c r="AJ54" i="4"/>
  <c r="AD54" i="4"/>
  <c r="AG54" i="4"/>
  <c r="AJ46" i="4"/>
  <c r="AD46" i="4"/>
  <c r="AG46" i="4"/>
  <c r="AM46" i="4"/>
  <c r="AJ38" i="4"/>
  <c r="AG38" i="4"/>
  <c r="AM38" i="4"/>
  <c r="AD38" i="4"/>
  <c r="AD30" i="4"/>
  <c r="AM30" i="4"/>
  <c r="AJ30" i="4"/>
  <c r="AG30" i="4"/>
  <c r="AD22" i="4"/>
  <c r="AG22" i="4"/>
  <c r="AM22" i="4"/>
  <c r="AJ22" i="4"/>
  <c r="AD14" i="4"/>
  <c r="AG14" i="4"/>
  <c r="AJ14" i="4"/>
  <c r="AM14" i="4"/>
  <c r="AH108" i="4"/>
  <c r="AM108" i="4" l="1"/>
  <c r="AD108" i="4"/>
  <c r="AJ108" i="4"/>
  <c r="AG108" i="4"/>
  <c r="W111" i="4"/>
  <c r="P33" i="4" s="1"/>
  <c r="V111" i="4"/>
  <c r="Q33" i="4" s="1"/>
  <c r="X111" i="4" l="1"/>
  <c r="R33" i="4" s="1"/>
</calcChain>
</file>

<file path=xl/sharedStrings.xml><?xml version="1.0" encoding="utf-8"?>
<sst xmlns="http://schemas.openxmlformats.org/spreadsheetml/2006/main" count="157" uniqueCount="118">
  <si>
    <t>aavdeev@univ-paris1.fr</t>
  </si>
  <si>
    <t>Cet outil de dessin et de calculs est réalisé par Alexandre Avdeev</t>
  </si>
  <si>
    <t>Passez à la feuille "Pyramide" pour voir le rapport et le graphique</t>
  </si>
  <si>
    <t>Tapez les titres et autre information demandée dans les cellules E1:E6</t>
  </si>
  <si>
    <t>Ouvrez la feuille de calculs "Data"</t>
  </si>
  <si>
    <t>calculer l'âge moyen et l'âge médian de la population (hommes, femmes, l'ensemble de deux sexes)</t>
  </si>
  <si>
    <r>
      <t xml:space="preserve">Ce classeur Excel contient un outil simple pour dessiner une pyramide démographique </t>
    </r>
    <r>
      <rPr>
        <b/>
        <i/>
        <sz val="10"/>
        <rFont val="Arial"/>
        <family val="2"/>
        <charset val="204"/>
      </rPr>
      <t>par année d'âge,</t>
    </r>
  </si>
  <si>
    <t>Pyramide par année d'âge</t>
  </si>
  <si>
    <t>105 ou plus</t>
  </si>
  <si>
    <t>65 ans ou plus</t>
  </si>
  <si>
    <t>de 20 à 64 ans</t>
  </si>
  <si>
    <t>Moins de 20 ans</t>
  </si>
  <si>
    <t>Population totale</t>
  </si>
  <si>
    <t>Ensemble</t>
  </si>
  <si>
    <t>Femmes</t>
  </si>
  <si>
    <t>Hommes</t>
  </si>
  <si>
    <t>Nombre de femmes</t>
  </si>
  <si>
    <t>Nombre d'hommes</t>
  </si>
  <si>
    <t>Âge révolu</t>
  </si>
  <si>
    <t>Année de naissance</t>
  </si>
  <si>
    <t>Début du dernier intervalle d'âge :</t>
  </si>
  <si>
    <t>Dernière année d'observation écoulée ou en cours :</t>
  </si>
  <si>
    <t>Titre de graphique, ligne 2 :</t>
  </si>
  <si>
    <t>Population par sexe et âge au 1er janvier 2016</t>
  </si>
  <si>
    <t>Titre de graphique, ligne 1 :</t>
  </si>
  <si>
    <t>80+</t>
  </si>
  <si>
    <t>65+</t>
  </si>
  <si>
    <t>20-64</t>
  </si>
  <si>
    <t>&lt;20</t>
  </si>
  <si>
    <t>Age moyen</t>
  </si>
  <si>
    <t>Age médian</t>
  </si>
  <si>
    <t>Total</t>
  </si>
  <si>
    <t>par 80 et plus</t>
  </si>
  <si>
    <t>par 65 et plus</t>
  </si>
  <si>
    <t>par &lt;20</t>
  </si>
  <si>
    <t>par &lt;20 et 65+</t>
  </si>
  <si>
    <t>Charge démographique p.100 personnes de 20 à 65 ans</t>
  </si>
  <si>
    <t>Deux sexes</t>
  </si>
  <si>
    <t>Valeur sur l'intevalle d'âge médian</t>
  </si>
  <si>
    <t>Valeur au début d'intevalle d'âge médian</t>
  </si>
  <si>
    <t>Fin d'intevalle d'âge médian</t>
  </si>
  <si>
    <t>Début d'intevalle d'âge médian</t>
  </si>
  <si>
    <t>multiplicateur</t>
  </si>
  <si>
    <t>Nombre
de femmes</t>
  </si>
  <si>
    <t>Nombre
d'hommes</t>
  </si>
  <si>
    <t>% de la population totale deux sexes confondus</t>
  </si>
  <si>
    <t>Dernière année d'observation écoulée :</t>
  </si>
  <si>
    <t>2. Séléctionnez le graphique en clic et copiez-le dans votre document avec des options qui vous conviennent</t>
  </si>
  <si>
    <t>1. Séléctionnez les cellules M5:U29 et copiez-les comme image dans votre document</t>
  </si>
  <si>
    <t>Soit:</t>
  </si>
  <si>
    <t>plus de 100</t>
  </si>
  <si>
    <t>de 0 (pas de préférence) à 90 (tout le monde a le même âge)</t>
  </si>
  <si>
    <t>Myers blended Index =</t>
  </si>
  <si>
    <t>Ecart de 10%</t>
  </si>
  <si>
    <t>Structures</t>
  </si>
  <si>
    <t>Mélanges</t>
  </si>
  <si>
    <t>Effectif 20+a</t>
  </si>
  <si>
    <t>Effectif 10+a</t>
  </si>
  <si>
    <t>a</t>
  </si>
  <si>
    <t>Indice synthétique de Myers</t>
  </si>
  <si>
    <t>WI 0,5 =</t>
  </si>
  <si>
    <t>23-62</t>
  </si>
  <si>
    <t>de 100 (pas de préférence pour les 0 et les 5 à la déclaration) à 500 (il n’y que les âges avec 0 et 5)</t>
  </si>
  <si>
    <t>Age</t>
  </si>
  <si>
    <t>WI 5 =</t>
  </si>
  <si>
    <t>WI 0 =</t>
  </si>
  <si>
    <t>Somme</t>
  </si>
  <si>
    <t>chiffre</t>
  </si>
  <si>
    <t>Indices de préférence d’âge de Whipple</t>
  </si>
  <si>
    <t>40 et + (très imprécis)</t>
  </si>
  <si>
    <t>Interprétation</t>
  </si>
  <si>
    <t>de 20 à &lt; 40 (imprécis);</t>
  </si>
  <si>
    <t>UNASAI =</t>
  </si>
  <si>
    <t>&lt;20 (précis);</t>
  </si>
  <si>
    <t>Moyenne=</t>
  </si>
  <si>
    <t>abs(100 –nRAxf)</t>
  </si>
  <si>
    <t>abs(100 –nRAxm)</t>
  </si>
  <si>
    <t>abs(nRSx-nRSx+n)</t>
  </si>
  <si>
    <t>nRSx</t>
  </si>
  <si>
    <t>age</t>
  </si>
  <si>
    <t>UNASAI</t>
  </si>
  <si>
    <t>Estimation de la fécondité totale</t>
  </si>
  <si>
    <t>Enfants/Femmes ratio</t>
  </si>
  <si>
    <t>Myers blended Index</t>
  </si>
  <si>
    <t>source:</t>
  </si>
  <si>
    <t>Indicateur</t>
  </si>
  <si>
    <t>score</t>
  </si>
  <si>
    <t>très forte déformation</t>
  </si>
  <si>
    <t>INSEE</t>
  </si>
  <si>
    <t>Précis</t>
  </si>
  <si>
    <t>Imprécis</t>
  </si>
  <si>
    <t>Très imprécis</t>
  </si>
  <si>
    <t>France métropolitaine</t>
  </si>
  <si>
    <t xml:space="preserve">Champ : </t>
  </si>
  <si>
    <t>Source :</t>
  </si>
  <si>
    <t>France métropolitaine.</t>
  </si>
  <si>
    <t>Insee, estimations de population (résultats provisoires arrêtés à fin 2015).</t>
  </si>
  <si>
    <t>Métadonnées</t>
  </si>
  <si>
    <t>etc</t>
  </si>
  <si>
    <t>Passez à la feuille "Indices de précisions" pour voir le rapport et interpréter les résultats</t>
  </si>
  <si>
    <t>professeur à Institut de démographie, Université Paris 1 Panthéon Sorbonne</t>
  </si>
  <si>
    <t>Saisissez vos données dans les cellules C8:E113 (les autres cellules sont protégées)</t>
  </si>
  <si>
    <t>Nota:</t>
  </si>
  <si>
    <t>Les feuilles de calcules sont protégées, mais vous pouvez ôter la protéction à partir de l'onglet "Révision"</t>
  </si>
  <si>
    <t>Whipple Index</t>
  </si>
  <si>
    <t>Bachi Index</t>
  </si>
  <si>
    <t>ponderation</t>
  </si>
  <si>
    <t>Indice de Bachi</t>
  </si>
  <si>
    <t>Homme</t>
  </si>
  <si>
    <t>Les deux sexes</t>
  </si>
  <si>
    <t>valeurs absolues</t>
  </si>
  <si>
    <t>de 0 (pas de préférence) à 180 (tout le monde a le même âge)</t>
  </si>
  <si>
    <t>Bachi Index =</t>
  </si>
  <si>
    <t>© 1997-2021</t>
  </si>
  <si>
    <t>Wipple Index</t>
  </si>
  <si>
    <t>Assez précises</t>
  </si>
  <si>
    <t>Plutôt satisfaisantes</t>
  </si>
  <si>
    <t>Très forte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</si>
</sst>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"/>
    <numFmt numFmtId="166" formatCode="0.0"/>
    <numFmt numFmtId="167" formatCode="0.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u/>
      <sz val="16"/>
      <color theme="4" tint="-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u/>
      <sz val="10"/>
      <color theme="10"/>
      <name val="Arial"/>
      <family val="2"/>
      <charset val="204"/>
    </font>
    <font>
      <b/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8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1" borderId="16" applyNumberFormat="0" applyAlignment="0" applyProtection="0"/>
    <xf numFmtId="0" fontId="28" fillId="0" borderId="17" applyNumberFormat="0" applyFill="0" applyAlignment="0" applyProtection="0"/>
    <xf numFmtId="0" fontId="2" fillId="32" borderId="18" applyNumberFormat="0" applyFont="0" applyAlignment="0" applyProtection="0"/>
    <xf numFmtId="0" fontId="29" fillId="18" borderId="16" applyNumberFormat="0" applyAlignment="0" applyProtection="0"/>
    <xf numFmtId="0" fontId="30" fillId="14" borderId="0" applyNumberFormat="0" applyBorder="0" applyAlignment="0" applyProtection="0"/>
    <xf numFmtId="0" fontId="31" fillId="33" borderId="0" applyNumberFormat="0" applyBorder="0" applyAlignment="0" applyProtection="0"/>
    <xf numFmtId="0" fontId="32" fillId="15" borderId="0" applyNumberFormat="0" applyBorder="0" applyAlignment="0" applyProtection="0"/>
    <xf numFmtId="0" fontId="33" fillId="31" borderId="1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40" fillId="34" borderId="24" applyNumberFormat="0" applyAlignment="0" applyProtection="0"/>
  </cellStyleXfs>
  <cellXfs count="136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1" applyFont="1"/>
    <xf numFmtId="0" fontId="8" fillId="0" borderId="0" xfId="1" applyFont="1" applyAlignment="1">
      <alignment horizontal="center"/>
    </xf>
    <xf numFmtId="0" fontId="10" fillId="0" borderId="0" xfId="3"/>
    <xf numFmtId="0" fontId="10" fillId="0" borderId="0" xfId="3" applyAlignment="1">
      <alignment horizontal="left" vertical="top" wrapText="1"/>
    </xf>
    <xf numFmtId="3" fontId="10" fillId="0" borderId="2" xfId="3" quotePrefix="1" applyNumberFormat="1" applyBorder="1"/>
    <xf numFmtId="0" fontId="10" fillId="0" borderId="2" xfId="3" applyBorder="1" applyAlignment="1">
      <alignment horizontal="center"/>
    </xf>
    <xf numFmtId="0" fontId="10" fillId="0" borderId="2" xfId="3" applyBorder="1" applyAlignment="1">
      <alignment horizontal="left"/>
    </xf>
    <xf numFmtId="3" fontId="10" fillId="0" borderId="3" xfId="3" quotePrefix="1" applyNumberFormat="1" applyBorder="1"/>
    <xf numFmtId="0" fontId="10" fillId="0" borderId="3" xfId="3" applyBorder="1" applyAlignment="1">
      <alignment horizontal="center"/>
    </xf>
    <xf numFmtId="0" fontId="10" fillId="0" borderId="3" xfId="3" applyBorder="1" applyAlignment="1">
      <alignment horizontal="left"/>
    </xf>
    <xf numFmtId="3" fontId="10" fillId="0" borderId="0" xfId="3" applyNumberFormat="1"/>
    <xf numFmtId="0" fontId="13" fillId="0" borderId="0" xfId="3" applyFont="1"/>
    <xf numFmtId="3" fontId="14" fillId="2" borderId="9" xfId="3" applyNumberFormat="1" applyFont="1" applyFill="1" applyBorder="1" applyAlignment="1">
      <alignment horizontal="center" vertical="center" wrapText="1"/>
    </xf>
    <xf numFmtId="0" fontId="14" fillId="2" borderId="9" xfId="3" applyFont="1" applyFill="1" applyBorder="1" applyAlignment="1">
      <alignment horizontal="center" vertical="center" wrapText="1"/>
    </xf>
    <xf numFmtId="0" fontId="14" fillId="2" borderId="10" xfId="3" applyFont="1" applyFill="1" applyBorder="1" applyAlignment="1">
      <alignment horizontal="center" vertical="center" wrapText="1"/>
    </xf>
    <xf numFmtId="0" fontId="12" fillId="0" borderId="0" xfId="3" applyFont="1"/>
    <xf numFmtId="0" fontId="10" fillId="0" borderId="0" xfId="3" applyAlignment="1">
      <alignment vertical="top"/>
    </xf>
    <xf numFmtId="0" fontId="13" fillId="0" borderId="0" xfId="3" applyFont="1" applyAlignment="1">
      <alignment vertical="top"/>
    </xf>
    <xf numFmtId="0" fontId="15" fillId="0" borderId="0" xfId="3" applyFont="1" applyAlignment="1">
      <alignment horizontal="right" vertical="top"/>
    </xf>
    <xf numFmtId="0" fontId="6" fillId="0" borderId="0" xfId="3" applyFont="1" applyAlignment="1">
      <alignment vertical="top"/>
    </xf>
    <xf numFmtId="0" fontId="6" fillId="0" borderId="0" xfId="3" applyFont="1"/>
    <xf numFmtId="0" fontId="16" fillId="0" borderId="0" xfId="3" applyFont="1"/>
    <xf numFmtId="0" fontId="17" fillId="0" borderId="0" xfId="1" applyFont="1"/>
    <xf numFmtId="3" fontId="17" fillId="0" borderId="0" xfId="1" applyNumberFormat="1" applyFont="1"/>
    <xf numFmtId="9" fontId="17" fillId="0" borderId="0" xfId="4" applyFont="1"/>
    <xf numFmtId="164" fontId="17" fillId="0" borderId="0" xfId="1" applyNumberFormat="1" applyFont="1"/>
    <xf numFmtId="164" fontId="17" fillId="0" borderId="0" xfId="4" applyNumberFormat="1" applyFont="1"/>
    <xf numFmtId="0" fontId="17" fillId="0" borderId="0" xfId="1" applyFont="1" applyAlignment="1">
      <alignment horizontal="right"/>
    </xf>
    <xf numFmtId="165" fontId="17" fillId="0" borderId="0" xfId="1" applyNumberFormat="1" applyFont="1"/>
    <xf numFmtId="3" fontId="18" fillId="0" borderId="11" xfId="1" applyNumberFormat="1" applyFont="1" applyBorder="1"/>
    <xf numFmtId="0" fontId="18" fillId="0" borderId="11" xfId="1" applyFont="1" applyBorder="1"/>
    <xf numFmtId="164" fontId="19" fillId="0" borderId="0" xfId="1" applyNumberFormat="1" applyFont="1"/>
    <xf numFmtId="164" fontId="19" fillId="0" borderId="0" xfId="4" applyNumberFormat="1" applyFont="1"/>
    <xf numFmtId="0" fontId="19" fillId="0" borderId="0" xfId="1" applyFont="1"/>
    <xf numFmtId="3" fontId="19" fillId="0" borderId="3" xfId="1" applyNumberFormat="1" applyFont="1" applyBorder="1"/>
    <xf numFmtId="0" fontId="19" fillId="0" borderId="2" xfId="1" applyFont="1" applyBorder="1" applyAlignment="1">
      <alignment horizontal="center"/>
    </xf>
    <xf numFmtId="3" fontId="17" fillId="0" borderId="3" xfId="1" applyNumberFormat="1" applyFont="1" applyBorder="1"/>
    <xf numFmtId="0" fontId="17" fillId="0" borderId="3" xfId="1" applyFont="1" applyBorder="1" applyAlignment="1">
      <alignment horizontal="center"/>
    </xf>
    <xf numFmtId="0" fontId="17" fillId="7" borderId="0" xfId="1" applyFont="1" applyFill="1"/>
    <xf numFmtId="0" fontId="17" fillId="7" borderId="1" xfId="1" applyFont="1" applyFill="1" applyBorder="1"/>
    <xf numFmtId="166" fontId="17" fillId="7" borderId="3" xfId="1" applyNumberFormat="1" applyFont="1" applyFill="1" applyBorder="1"/>
    <xf numFmtId="0" fontId="17" fillId="7" borderId="3" xfId="1" applyFont="1" applyFill="1" applyBorder="1" applyAlignment="1">
      <alignment horizontal="right"/>
    </xf>
    <xf numFmtId="166" fontId="17" fillId="7" borderId="6" xfId="1" applyNumberFormat="1" applyFont="1" applyFill="1" applyBorder="1"/>
    <xf numFmtId="0" fontId="17" fillId="7" borderId="6" xfId="1" applyFont="1" applyFill="1" applyBorder="1" applyAlignment="1">
      <alignment horizontal="right"/>
    </xf>
    <xf numFmtId="0" fontId="17" fillId="7" borderId="12" xfId="1" applyFont="1" applyFill="1" applyBorder="1"/>
    <xf numFmtId="0" fontId="17" fillId="7" borderId="13" xfId="1" applyFont="1" applyFill="1" applyBorder="1"/>
    <xf numFmtId="0" fontId="17" fillId="7" borderId="14" xfId="1" applyFont="1" applyFill="1" applyBorder="1"/>
    <xf numFmtId="165" fontId="17" fillId="7" borderId="2" xfId="1" applyNumberFormat="1" applyFont="1" applyFill="1" applyBorder="1"/>
    <xf numFmtId="0" fontId="17" fillId="7" borderId="2" xfId="1" applyFont="1" applyFill="1" applyBorder="1"/>
    <xf numFmtId="0" fontId="17" fillId="7" borderId="2" xfId="1" applyFont="1" applyFill="1" applyBorder="1" applyAlignment="1">
      <alignment horizontal="right"/>
    </xf>
    <xf numFmtId="0" fontId="17" fillId="7" borderId="6" xfId="1" applyFont="1" applyFill="1" applyBorder="1"/>
    <xf numFmtId="0" fontId="18" fillId="7" borderId="11" xfId="1" applyFont="1" applyFill="1" applyBorder="1" applyAlignment="1">
      <alignment horizontal="center"/>
    </xf>
    <xf numFmtId="0" fontId="17" fillId="7" borderId="11" xfId="1" applyFont="1" applyFill="1" applyBorder="1"/>
    <xf numFmtId="0" fontId="18" fillId="0" borderId="0" xfId="1" applyFont="1"/>
    <xf numFmtId="0" fontId="18" fillId="0" borderId="0" xfId="1" applyFont="1" applyAlignment="1">
      <alignment horizontal="center" wrapText="1"/>
    </xf>
    <xf numFmtId="0" fontId="18" fillId="0" borderId="0" xfId="1" applyFont="1" applyAlignment="1">
      <alignment horizontal="center"/>
    </xf>
    <xf numFmtId="0" fontId="18" fillId="7" borderId="0" xfId="1" applyFont="1" applyFill="1"/>
    <xf numFmtId="0" fontId="18" fillId="0" borderId="11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 wrapText="1"/>
    </xf>
    <xf numFmtId="0" fontId="20" fillId="0" borderId="0" xfId="1" applyFont="1"/>
    <xf numFmtId="0" fontId="17" fillId="4" borderId="0" xfId="1" applyFont="1" applyFill="1"/>
    <xf numFmtId="0" fontId="17" fillId="0" borderId="0" xfId="1" applyFont="1" applyAlignment="1">
      <alignment vertical="top" wrapText="1"/>
    </xf>
    <xf numFmtId="0" fontId="17" fillId="0" borderId="1" xfId="1" applyFont="1" applyBorder="1"/>
    <xf numFmtId="3" fontId="17" fillId="0" borderId="3" xfId="1" quotePrefix="1" applyNumberFormat="1" applyFont="1" applyBorder="1"/>
    <xf numFmtId="0" fontId="17" fillId="9" borderId="2" xfId="1" applyFont="1" applyFill="1" applyBorder="1" applyAlignment="1">
      <alignment horizontal="center"/>
    </xf>
    <xf numFmtId="0" fontId="17" fillId="9" borderId="3" xfId="1" applyFont="1" applyFill="1" applyBorder="1" applyAlignment="1">
      <alignment horizontal="center"/>
    </xf>
    <xf numFmtId="167" fontId="18" fillId="10" borderId="0" xfId="1" applyNumberFormat="1" applyFont="1" applyFill="1"/>
    <xf numFmtId="164" fontId="17" fillId="0" borderId="0" xfId="5" applyNumberFormat="1" applyFont="1"/>
    <xf numFmtId="2" fontId="18" fillId="10" borderId="0" xfId="1" applyNumberFormat="1" applyFont="1" applyFill="1"/>
    <xf numFmtId="2" fontId="17" fillId="0" borderId="0" xfId="1" applyNumberFormat="1" applyFont="1"/>
    <xf numFmtId="167" fontId="17" fillId="0" borderId="0" xfId="1" applyNumberFormat="1" applyFont="1"/>
    <xf numFmtId="0" fontId="21" fillId="0" borderId="0" xfId="1" applyFont="1" applyAlignment="1">
      <alignment horizontal="center" wrapText="1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left"/>
    </xf>
    <xf numFmtId="4" fontId="17" fillId="0" borderId="0" xfId="1" applyNumberFormat="1" applyFont="1"/>
    <xf numFmtId="0" fontId="17" fillId="0" borderId="2" xfId="1" applyFont="1" applyBorder="1"/>
    <xf numFmtId="0" fontId="17" fillId="0" borderId="2" xfId="1" applyFont="1" applyBorder="1" applyAlignment="1">
      <alignment horizontal="right"/>
    </xf>
    <xf numFmtId="0" fontId="17" fillId="0" borderId="3" xfId="1" applyFont="1" applyBorder="1"/>
    <xf numFmtId="2" fontId="17" fillId="0" borderId="3" xfId="1" applyNumberFormat="1" applyFont="1" applyBorder="1"/>
    <xf numFmtId="0" fontId="17" fillId="0" borderId="3" xfId="1" applyFont="1" applyBorder="1" applyAlignment="1">
      <alignment horizontal="right"/>
    </xf>
    <xf numFmtId="0" fontId="17" fillId="0" borderId="6" xfId="1" applyFont="1" applyBorder="1"/>
    <xf numFmtId="2" fontId="17" fillId="0" borderId="6" xfId="1" applyNumberFormat="1" applyFont="1" applyBorder="1"/>
    <xf numFmtId="0" fontId="17" fillId="0" borderId="6" xfId="1" applyFont="1" applyBorder="1" applyAlignment="1">
      <alignment horizontal="right"/>
    </xf>
    <xf numFmtId="0" fontId="17" fillId="0" borderId="11" xfId="1" applyFont="1" applyBorder="1" applyAlignment="1">
      <alignment horizontal="center"/>
    </xf>
    <xf numFmtId="0" fontId="22" fillId="0" borderId="0" xfId="2" applyFont="1"/>
    <xf numFmtId="3" fontId="23" fillId="9" borderId="9" xfId="1" applyNumberFormat="1" applyFont="1" applyFill="1" applyBorder="1" applyAlignment="1">
      <alignment horizontal="center" vertical="center" wrapText="1"/>
    </xf>
    <xf numFmtId="0" fontId="23" fillId="9" borderId="9" xfId="1" applyFont="1" applyFill="1" applyBorder="1" applyAlignment="1">
      <alignment horizontal="center" vertical="center" wrapText="1"/>
    </xf>
    <xf numFmtId="3" fontId="9" fillId="0" borderId="0" xfId="6" applyNumberFormat="1"/>
    <xf numFmtId="0" fontId="17" fillId="4" borderId="14" xfId="1" applyFont="1" applyFill="1" applyBorder="1" applyAlignment="1" applyProtection="1">
      <alignment vertical="top"/>
      <protection locked="0"/>
    </xf>
    <xf numFmtId="0" fontId="17" fillId="4" borderId="13" xfId="1" applyFont="1" applyFill="1" applyBorder="1"/>
    <xf numFmtId="0" fontId="17" fillId="4" borderId="15" xfId="1" applyFont="1" applyFill="1" applyBorder="1"/>
    <xf numFmtId="0" fontId="17" fillId="4" borderId="4" xfId="1" applyFont="1" applyFill="1" applyBorder="1" applyAlignment="1" applyProtection="1">
      <alignment vertical="top"/>
      <protection locked="0"/>
    </xf>
    <xf numFmtId="3" fontId="17" fillId="11" borderId="0" xfId="1" applyNumberFormat="1" applyFont="1" applyFill="1"/>
    <xf numFmtId="3" fontId="10" fillId="12" borderId="3" xfId="3" applyNumberFormat="1" applyFill="1" applyBorder="1" applyProtection="1">
      <protection locked="0"/>
    </xf>
    <xf numFmtId="3" fontId="10" fillId="12" borderId="3" xfId="3" quotePrefix="1" applyNumberFormat="1" applyFill="1" applyBorder="1" applyProtection="1">
      <protection locked="0"/>
    </xf>
    <xf numFmtId="3" fontId="10" fillId="12" borderId="2" xfId="3" applyNumberFormat="1" applyFill="1" applyBorder="1" applyProtection="1">
      <protection locked="0"/>
    </xf>
    <xf numFmtId="3" fontId="10" fillId="12" borderId="2" xfId="3" quotePrefix="1" applyNumberFormat="1" applyFill="1" applyBorder="1" applyProtection="1">
      <protection locked="0"/>
    </xf>
    <xf numFmtId="0" fontId="2" fillId="6" borderId="0" xfId="3" applyFont="1" applyFill="1" applyAlignment="1" applyProtection="1">
      <alignment vertical="top"/>
      <protection locked="0"/>
    </xf>
    <xf numFmtId="0" fontId="10" fillId="5" borderId="0" xfId="3" applyFill="1" applyAlignment="1" applyProtection="1">
      <alignment vertical="top"/>
      <protection locked="0"/>
    </xf>
    <xf numFmtId="0" fontId="10" fillId="4" borderId="0" xfId="3" applyFill="1" applyAlignment="1" applyProtection="1">
      <alignment vertical="top"/>
      <protection locked="0"/>
    </xf>
    <xf numFmtId="0" fontId="10" fillId="3" borderId="0" xfId="3" applyFill="1" applyAlignment="1" applyProtection="1">
      <alignment vertical="top"/>
      <protection locked="0"/>
    </xf>
    <xf numFmtId="0" fontId="10" fillId="0" borderId="1" xfId="3" applyBorder="1" applyAlignment="1"/>
    <xf numFmtId="0" fontId="15" fillId="0" borderId="0" xfId="3" applyFont="1"/>
    <xf numFmtId="0" fontId="10" fillId="12" borderId="0" xfId="3" applyFill="1" applyAlignment="1">
      <alignment horizontal="left" vertical="top" wrapText="1"/>
    </xf>
    <xf numFmtId="0" fontId="10" fillId="12" borderId="0" xfId="3" applyFill="1"/>
    <xf numFmtId="0" fontId="2" fillId="12" borderId="11" xfId="3" applyFont="1" applyFill="1" applyBorder="1" applyAlignment="1" applyProtection="1">
      <alignment horizontal="left" vertical="top"/>
      <protection locked="0"/>
    </xf>
    <xf numFmtId="0" fontId="2" fillId="12" borderId="0" xfId="3" applyFont="1" applyFill="1" applyAlignment="1" applyProtection="1">
      <alignment horizontal="left" vertical="top"/>
      <protection locked="0"/>
    </xf>
    <xf numFmtId="0" fontId="11" fillId="12" borderId="11" xfId="3" applyFont="1" applyFill="1" applyBorder="1" applyAlignment="1" applyProtection="1">
      <alignment horizontal="left" vertical="top"/>
      <protection locked="0"/>
    </xf>
    <xf numFmtId="0" fontId="11" fillId="12" borderId="0" xfId="3" applyFont="1" applyFill="1" applyAlignment="1" applyProtection="1">
      <alignment horizontal="left" vertical="top"/>
      <protection locked="0"/>
    </xf>
    <xf numFmtId="0" fontId="2" fillId="12" borderId="11" xfId="3" applyFont="1" applyFill="1" applyBorder="1" applyProtection="1">
      <protection locked="0"/>
    </xf>
    <xf numFmtId="0" fontId="10" fillId="12" borderId="0" xfId="3" applyFill="1" applyProtection="1">
      <protection locked="0"/>
    </xf>
    <xf numFmtId="0" fontId="10" fillId="12" borderId="11" xfId="3" applyFill="1" applyBorder="1" applyProtection="1">
      <protection locked="0"/>
    </xf>
    <xf numFmtId="0" fontId="6" fillId="0" borderId="0" xfId="1" applyFont="1" applyAlignment="1">
      <alignment horizontal="right"/>
    </xf>
    <xf numFmtId="165" fontId="18" fillId="0" borderId="0" xfId="1" applyNumberFormat="1" applyFont="1"/>
    <xf numFmtId="165" fontId="18" fillId="10" borderId="0" xfId="1" applyNumberFormat="1" applyFont="1" applyFill="1"/>
    <xf numFmtId="2" fontId="17" fillId="0" borderId="2" xfId="1" applyNumberFormat="1" applyFont="1" applyBorder="1"/>
    <xf numFmtId="0" fontId="18" fillId="0" borderId="8" xfId="3" applyFont="1" applyBorder="1"/>
    <xf numFmtId="0" fontId="18" fillId="0" borderId="6" xfId="3" applyFont="1" applyBorder="1" applyAlignment="1">
      <alignment horizontal="center"/>
    </xf>
    <xf numFmtId="0" fontId="17" fillId="0" borderId="7" xfId="3" applyFont="1" applyBorder="1"/>
    <xf numFmtId="3" fontId="17" fillId="0" borderId="6" xfId="3" applyNumberFormat="1" applyFont="1" applyBorder="1"/>
    <xf numFmtId="0" fontId="17" fillId="0" borderId="5" xfId="3" applyFont="1" applyBorder="1"/>
    <xf numFmtId="3" fontId="17" fillId="0" borderId="3" xfId="3" applyNumberFormat="1" applyFont="1" applyBorder="1"/>
    <xf numFmtId="3" fontId="17" fillId="0" borderId="0" xfId="3" applyNumberFormat="1" applyFont="1"/>
    <xf numFmtId="0" fontId="17" fillId="0" borderId="4" xfId="3" applyFont="1" applyBorder="1"/>
    <xf numFmtId="3" fontId="17" fillId="0" borderId="2" xfId="3" applyNumberFormat="1" applyFont="1" applyBorder="1"/>
    <xf numFmtId="0" fontId="17" fillId="0" borderId="0" xfId="1" applyFont="1"/>
    <xf numFmtId="0" fontId="18" fillId="0" borderId="0" xfId="1" applyFont="1"/>
    <xf numFmtId="0" fontId="17" fillId="0" borderId="0" xfId="1" applyFont="1" applyAlignment="1">
      <alignment horizontal="right"/>
    </xf>
    <xf numFmtId="2" fontId="17" fillId="0" borderId="0" xfId="1" applyNumberFormat="1" applyFont="1"/>
    <xf numFmtId="0" fontId="18" fillId="8" borderId="0" xfId="1" applyFont="1" applyFill="1" applyAlignment="1">
      <alignment horizontal="center" wrapText="1"/>
    </xf>
    <xf numFmtId="0" fontId="18" fillId="6" borderId="0" xfId="1" applyFont="1" applyFill="1" applyAlignment="1">
      <alignment horizontal="center" wrapText="1"/>
    </xf>
    <xf numFmtId="0" fontId="18" fillId="4" borderId="0" xfId="1" applyFont="1" applyFill="1" applyAlignment="1">
      <alignment horizontal="center" wrapText="1"/>
    </xf>
  </cellXfs>
  <cellStyles count="48">
    <cellStyle name="20 % - Accent1 2" xfId="7" xr:uid="{2A356813-E235-47B4-A1DE-41AFB8E3DF16}"/>
    <cellStyle name="20 % - Accent2 2" xfId="8" xr:uid="{198EE0A3-E349-4E6F-A2AF-4CE31BC4A33E}"/>
    <cellStyle name="20 % - Accent3 2" xfId="9" xr:uid="{E36F863C-5D72-45F6-B762-F6DAB8C3B24A}"/>
    <cellStyle name="20 % - Accent4 2" xfId="10" xr:uid="{CBEA33F9-C1C5-4E1A-9522-ED48F3FC2BF8}"/>
    <cellStyle name="20 % - Accent5 2" xfId="11" xr:uid="{A83086F0-452C-49CB-8401-098E858E59E7}"/>
    <cellStyle name="20 % - Accent6 2" xfId="12" xr:uid="{C5918C88-1BF1-4FF3-906D-C8AA18FD7C54}"/>
    <cellStyle name="40 % - Accent1 2" xfId="13" xr:uid="{A00C652A-E9B2-404A-9088-40ADEB8846D4}"/>
    <cellStyle name="40 % - Accent2 2" xfId="14" xr:uid="{5F9E16E3-5EDD-4497-9E9C-DCD62AF5DD43}"/>
    <cellStyle name="40 % - Accent3 2" xfId="15" xr:uid="{D4FA9B42-F2D0-4245-8B10-B1B324FD0044}"/>
    <cellStyle name="40 % - Accent4 2" xfId="16" xr:uid="{88316C3C-1966-4B31-BFD5-878FF384FC20}"/>
    <cellStyle name="40 % - Accent5 2" xfId="17" xr:uid="{1B01CE7E-CB2E-48E4-849D-EB6B7F213E2A}"/>
    <cellStyle name="40 % - Accent6 2" xfId="18" xr:uid="{7F0A3A94-B7B5-4E59-AFE6-41E85086C56C}"/>
    <cellStyle name="60 % - Accent1 2" xfId="19" xr:uid="{9320C308-8F99-435B-89C4-CFCAD7318A4D}"/>
    <cellStyle name="60 % - Accent2 2" xfId="20" xr:uid="{A27F72C1-F7E5-4C62-BA13-721D83BDD472}"/>
    <cellStyle name="60 % - Accent3 2" xfId="21" xr:uid="{9042BDF2-EBCA-4FA9-821C-8D465F6FCE98}"/>
    <cellStyle name="60 % - Accent4 2" xfId="22" xr:uid="{BAEA8BF1-C78E-465B-8CDD-1D542EA621A0}"/>
    <cellStyle name="60 % - Accent5 2" xfId="23" xr:uid="{1F39CC1F-4A7B-43F0-BF54-5C43DFB36481}"/>
    <cellStyle name="60 % - Accent6 2" xfId="24" xr:uid="{F1B88AD2-5614-470E-9C23-9D05C544AF96}"/>
    <cellStyle name="Accent1 2" xfId="25" xr:uid="{3199A75F-725C-4A6B-B9DC-CB914CD369C4}"/>
    <cellStyle name="Accent2 2" xfId="26" xr:uid="{71C374D2-2A4B-444A-95D1-EA9816A15CD0}"/>
    <cellStyle name="Accent3 2" xfId="27" xr:uid="{4DEDD1A4-CC03-47E9-99AB-2A29294DC190}"/>
    <cellStyle name="Accent4 2" xfId="28" xr:uid="{1D305D72-7177-4F87-887E-3767E1BC70D0}"/>
    <cellStyle name="Accent5 2" xfId="29" xr:uid="{CC9D192F-FFDC-49B9-9F40-EF0672BE9080}"/>
    <cellStyle name="Accent6 2" xfId="30" xr:uid="{A827B1EC-8563-4C87-99D8-6B4CAFA220E0}"/>
    <cellStyle name="Avertissement 2" xfId="31" xr:uid="{25633010-550F-41DB-B47C-4764AEEEB355}"/>
    <cellStyle name="Calcul 2" xfId="32" xr:uid="{7AA74989-C68F-4E7E-8A77-E3EC15710A49}"/>
    <cellStyle name="Cellule liée 2" xfId="33" xr:uid="{2096BA12-5541-472B-8143-1EBCA001F309}"/>
    <cellStyle name="Entrée 2" xfId="35" xr:uid="{1FE2C944-FC50-4518-881F-010543B89E45}"/>
    <cellStyle name="Insatisfaisant 2" xfId="36" xr:uid="{9B7B3F93-C1A8-415B-A2E8-2CF4D533556C}"/>
    <cellStyle name="Lien hypertexte 2" xfId="6" xr:uid="{9E760F86-1F57-4128-852B-6D7C3E8781DD}"/>
    <cellStyle name="Lien hypertexte 2 2" xfId="2" xr:uid="{0C7BB650-8C83-41AA-9051-B41414C0421D}"/>
    <cellStyle name="Neutre 2" xfId="37" xr:uid="{1B2AF035-ADF2-4D6E-A623-940126C5CEDE}"/>
    <cellStyle name="Normal" xfId="0" builtinId="0"/>
    <cellStyle name="Normal 2" xfId="1" xr:uid="{F471D8F2-C405-4AAC-B471-722B17044BCA}"/>
    <cellStyle name="Normal 3" xfId="3" xr:uid="{F5283AED-6799-4F98-8454-5EBAB95AA4EB}"/>
    <cellStyle name="Note 2" xfId="34" xr:uid="{0FBF3702-6C95-4BAC-860D-F91CB63FBE67}"/>
    <cellStyle name="Pourcentage 2" xfId="4" xr:uid="{D8545FAF-ED83-4B06-8609-C98800E9BB26}"/>
    <cellStyle name="Pourcentage 3" xfId="5" xr:uid="{48384C3E-141B-4B0D-8F97-C31BD2BA14F3}"/>
    <cellStyle name="Satisfaisant 2" xfId="38" xr:uid="{E1DE2715-03A1-4113-A075-7251A46A666A}"/>
    <cellStyle name="Sortie 2" xfId="39" xr:uid="{2C27FDFC-BF99-48DE-B253-DDEB5D445323}"/>
    <cellStyle name="Texte explicatif 2" xfId="40" xr:uid="{236FAE67-04C9-47B3-A080-5573CB6621BD}"/>
    <cellStyle name="Titre 2" xfId="41" xr:uid="{877AB5FA-16F4-4C45-A863-67BF57E2946E}"/>
    <cellStyle name="Titre 1 2" xfId="42" xr:uid="{1B71473F-9C91-4F69-B3DE-A1A8EB56B325}"/>
    <cellStyle name="Titre 2 2" xfId="43" xr:uid="{1D5AE25E-902D-4B85-AD8E-89D7A9C2803F}"/>
    <cellStyle name="Titre 3 2" xfId="44" xr:uid="{2F50867A-BD1C-4153-955E-929526B99FB4}"/>
    <cellStyle name="Titre 4 2" xfId="45" xr:uid="{EC80D64F-031C-42F8-941E-F8600968CD8C}"/>
    <cellStyle name="Total 2" xfId="46" xr:uid="{15EF54C4-BC3F-4525-B698-1E128771F274}"/>
    <cellStyle name="Vérification 2" xfId="47" xr:uid="{53A34D66-C38F-478C-9759-00F77F6B4A2A}"/>
  </cellStyles>
  <dxfs count="0"/>
  <tableStyles count="0" defaultTableStyle="TableStyleMedium2" defaultPivotStyle="PivotStyleLight16"/>
  <colors>
    <mruColors>
      <color rgb="FFFD90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Pyramide!$A$1:$A$2</c:f>
          <c:strCache>
            <c:ptCount val="2"/>
            <c:pt idx="0">
              <c:v>Population par sexe et âge au 1er janvier 2016</c:v>
            </c:pt>
            <c:pt idx="1">
              <c:v>France métropolitaine</c:v>
            </c:pt>
          </c:strCache>
        </c:strRef>
      </c:tx>
      <c:overlay val="0"/>
      <c:txPr>
        <a:bodyPr/>
        <a:lstStyle/>
        <a:p>
          <a:pPr>
            <a:defRPr b="1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416092620486676"/>
          <c:y val="0.24290806253880814"/>
          <c:w val="0.83376039401592794"/>
          <c:h val="0.658808324314910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Pyramide!$I$6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>
                <a:alpha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Pyramide!$B$7:$B$107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et plus</c:v>
                </c:pt>
              </c:strCache>
            </c:strRef>
          </c:cat>
          <c:val>
            <c:numRef>
              <c:f>Pyramide!$I$7:$I$107</c:f>
              <c:numCache>
                <c:formatCode>0.0%</c:formatCode>
                <c:ptCount val="101"/>
                <c:pt idx="0">
                  <c:v>5.8174258239881973E-3</c:v>
                </c:pt>
                <c:pt idx="1">
                  <c:v>5.9901500532247316E-3</c:v>
                </c:pt>
                <c:pt idx="2">
                  <c:v>6.0231200285981602E-3</c:v>
                </c:pt>
                <c:pt idx="3">
                  <c:v>6.1262461433886709E-3</c:v>
                </c:pt>
                <c:pt idx="4">
                  <c:v>6.1971463161004988E-3</c:v>
                </c:pt>
                <c:pt idx="5">
                  <c:v>6.3750167756256929E-3</c:v>
                </c:pt>
                <c:pt idx="6">
                  <c:v>6.3548813745866314E-3</c:v>
                </c:pt>
                <c:pt idx="7">
                  <c:v>6.3732651972443115E-3</c:v>
                </c:pt>
                <c:pt idx="8">
                  <c:v>6.3417677877667345E-3</c:v>
                </c:pt>
                <c:pt idx="9">
                  <c:v>6.456364415851245E-3</c:v>
                </c:pt>
                <c:pt idx="10">
                  <c:v>6.3222214130860144E-3</c:v>
                </c:pt>
                <c:pt idx="11">
                  <c:v>6.2819041089269704E-3</c:v>
                </c:pt>
                <c:pt idx="12">
                  <c:v>6.2457409906635916E-3</c:v>
                </c:pt>
                <c:pt idx="13">
                  <c:v>6.2935296291573755E-3</c:v>
                </c:pt>
                <c:pt idx="14">
                  <c:v>6.387029813197111E-3</c:v>
                </c:pt>
                <c:pt idx="15">
                  <c:v>6.5275591017422436E-3</c:v>
                </c:pt>
                <c:pt idx="16">
                  <c:v>6.268604513783387E-3</c:v>
                </c:pt>
                <c:pt idx="17">
                  <c:v>6.1931781385285208E-3</c:v>
                </c:pt>
                <c:pt idx="18">
                  <c:v>6.0428214102152857E-3</c:v>
                </c:pt>
                <c:pt idx="19">
                  <c:v>6.0047517066341202E-3</c:v>
                </c:pt>
                <c:pt idx="20">
                  <c:v>5.8553560213265984E-3</c:v>
                </c:pt>
                <c:pt idx="21">
                  <c:v>5.6079959522108659E-3</c:v>
                </c:pt>
                <c:pt idx="22">
                  <c:v>5.5120156571886432E-3</c:v>
                </c:pt>
                <c:pt idx="23">
                  <c:v>5.7662735349744169E-3</c:v>
                </c:pt>
                <c:pt idx="24">
                  <c:v>5.7929657294234259E-3</c:v>
                </c:pt>
                <c:pt idx="25">
                  <c:v>5.8721897746202246E-3</c:v>
                </c:pt>
                <c:pt idx="26">
                  <c:v>5.8336550502298429E-3</c:v>
                </c:pt>
                <c:pt idx="27">
                  <c:v>5.8828077497639943E-3</c:v>
                </c:pt>
                <c:pt idx="28">
                  <c:v>5.8911006208616831E-3</c:v>
                </c:pt>
                <c:pt idx="29">
                  <c:v>5.9618457866371065E-3</c:v>
                </c:pt>
                <c:pt idx="30">
                  <c:v>5.9647289156542467E-3</c:v>
                </c:pt>
                <c:pt idx="31">
                  <c:v>5.919389386755668E-3</c:v>
                </c:pt>
                <c:pt idx="32">
                  <c:v>5.8780180354290673E-3</c:v>
                </c:pt>
                <c:pt idx="33">
                  <c:v>6.263845800835742E-3</c:v>
                </c:pt>
                <c:pt idx="34">
                  <c:v>6.3210123589820524E-3</c:v>
                </c:pt>
                <c:pt idx="35">
                  <c:v>6.4310207817489624E-3</c:v>
                </c:pt>
                <c:pt idx="36">
                  <c:v>6.0897110084779183E-3</c:v>
                </c:pt>
                <c:pt idx="37">
                  <c:v>6.0116805166914415E-3</c:v>
                </c:pt>
                <c:pt idx="38">
                  <c:v>6.0907495549518348E-3</c:v>
                </c:pt>
                <c:pt idx="39">
                  <c:v>5.9387962551936237E-3</c:v>
                </c:pt>
                <c:pt idx="40">
                  <c:v>6.1002669808471258E-3</c:v>
                </c:pt>
                <c:pt idx="41">
                  <c:v>6.4877998225542598E-3</c:v>
                </c:pt>
                <c:pt idx="42">
                  <c:v>6.8333722865764517E-3</c:v>
                </c:pt>
                <c:pt idx="43">
                  <c:v>7.020062640783112E-3</c:v>
                </c:pt>
                <c:pt idx="44">
                  <c:v>6.9575793447180971E-3</c:v>
                </c:pt>
                <c:pt idx="45">
                  <c:v>6.8169725527047606E-3</c:v>
                </c:pt>
                <c:pt idx="46">
                  <c:v>6.6689874305185283E-3</c:v>
                </c:pt>
                <c:pt idx="47">
                  <c:v>6.585144178616849E-3</c:v>
                </c:pt>
                <c:pt idx="48">
                  <c:v>6.5539877843993639E-3</c:v>
                </c:pt>
                <c:pt idx="49">
                  <c:v>6.7177216113243855E-3</c:v>
                </c:pt>
                <c:pt idx="50">
                  <c:v>6.7360124298202224E-3</c:v>
                </c:pt>
                <c:pt idx="51">
                  <c:v>6.7828090239210118E-3</c:v>
                </c:pt>
                <c:pt idx="52">
                  <c:v>6.7038019884351806E-3</c:v>
                </c:pt>
                <c:pt idx="53">
                  <c:v>6.4508926709961343E-3</c:v>
                </c:pt>
                <c:pt idx="54">
                  <c:v>6.4432663297249891E-3</c:v>
                </c:pt>
                <c:pt idx="55">
                  <c:v>6.408932293311193E-3</c:v>
                </c:pt>
                <c:pt idx="56">
                  <c:v>6.3441238932000965E-3</c:v>
                </c:pt>
                <c:pt idx="57">
                  <c:v>6.1857533062747022E-3</c:v>
                </c:pt>
                <c:pt idx="58">
                  <c:v>6.1365386039659887E-3</c:v>
                </c:pt>
                <c:pt idx="59">
                  <c:v>6.0424648942615537E-3</c:v>
                </c:pt>
                <c:pt idx="60">
                  <c:v>5.9415398779679995E-3</c:v>
                </c:pt>
                <c:pt idx="61">
                  <c:v>5.9490887157709425E-3</c:v>
                </c:pt>
                <c:pt idx="62">
                  <c:v>5.772241302026024E-3</c:v>
                </c:pt>
                <c:pt idx="63">
                  <c:v>5.8498687757778476E-3</c:v>
                </c:pt>
                <c:pt idx="64">
                  <c:v>5.6830348101247182E-3</c:v>
                </c:pt>
                <c:pt idx="65">
                  <c:v>5.9083838942708845E-3</c:v>
                </c:pt>
                <c:pt idx="66">
                  <c:v>5.7460761311607933E-3</c:v>
                </c:pt>
                <c:pt idx="67">
                  <c:v>5.7423559646870639E-3</c:v>
                </c:pt>
                <c:pt idx="68">
                  <c:v>5.5797071863168809E-3</c:v>
                </c:pt>
                <c:pt idx="69">
                  <c:v>5.2480233437966119E-3</c:v>
                </c:pt>
                <c:pt idx="70">
                  <c:v>3.915273704583006E-3</c:v>
                </c:pt>
                <c:pt idx="71">
                  <c:v>3.780541675459435E-3</c:v>
                </c:pt>
                <c:pt idx="72">
                  <c:v>3.6374392717699725E-3</c:v>
                </c:pt>
                <c:pt idx="73">
                  <c:v>3.3469717736398985E-3</c:v>
                </c:pt>
                <c:pt idx="74">
                  <c:v>2.9264224544784155E-3</c:v>
                </c:pt>
                <c:pt idx="75">
                  <c:v>2.9925019114680363E-3</c:v>
                </c:pt>
                <c:pt idx="76">
                  <c:v>3.0611079815210649E-3</c:v>
                </c:pt>
                <c:pt idx="77">
                  <c:v>2.938761006616285E-3</c:v>
                </c:pt>
                <c:pt idx="78">
                  <c:v>2.789876844198901E-3</c:v>
                </c:pt>
                <c:pt idx="79">
                  <c:v>2.7033519722974085E-3</c:v>
                </c:pt>
                <c:pt idx="80">
                  <c:v>2.528721157743088E-3</c:v>
                </c:pt>
                <c:pt idx="81">
                  <c:v>2.4447694009859249E-3</c:v>
                </c:pt>
                <c:pt idx="82">
                  <c:v>2.2123209991523909E-3</c:v>
                </c:pt>
                <c:pt idx="83">
                  <c:v>2.1562084881736371E-3</c:v>
                </c:pt>
                <c:pt idx="84">
                  <c:v>1.9452440477258917E-3</c:v>
                </c:pt>
                <c:pt idx="85">
                  <c:v>1.7716982817264091E-3</c:v>
                </c:pt>
                <c:pt idx="86">
                  <c:v>1.4911357268326401E-3</c:v>
                </c:pt>
                <c:pt idx="87">
                  <c:v>1.3159003852263385E-3</c:v>
                </c:pt>
                <c:pt idx="88">
                  <c:v>1.1080360835067009E-3</c:v>
                </c:pt>
                <c:pt idx="89">
                  <c:v>9.3524985149560458E-4</c:v>
                </c:pt>
                <c:pt idx="90">
                  <c:v>7.7227555855896991E-4</c:v>
                </c:pt>
                <c:pt idx="91">
                  <c:v>6.1264941544869188E-4</c:v>
                </c:pt>
                <c:pt idx="92">
                  <c:v>4.857297359199527E-4</c:v>
                </c:pt>
                <c:pt idx="93">
                  <c:v>3.824021121121149E-4</c:v>
                </c:pt>
                <c:pt idx="94">
                  <c:v>2.9195556471956564E-4</c:v>
                </c:pt>
                <c:pt idx="95">
                  <c:v>2.1490161663244268E-4</c:v>
                </c:pt>
                <c:pt idx="96">
                  <c:v>9.1082075831811404E-5</c:v>
                </c:pt>
                <c:pt idx="97">
                  <c:v>5.4360932597372802E-5</c:v>
                </c:pt>
                <c:pt idx="98">
                  <c:v>3.0164349824490296E-5</c:v>
                </c:pt>
                <c:pt idx="99">
                  <c:v>1.9530873987080049E-5</c:v>
                </c:pt>
                <c:pt idx="100">
                  <c:v>1.0373064184249181E-5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A-488D-A23E-63B9FDB09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95414960"/>
        <c:axId val="1395408976"/>
      </c:barChart>
      <c:barChart>
        <c:barDir val="col"/>
        <c:grouping val="clustered"/>
        <c:varyColors val="0"/>
        <c:ser>
          <c:idx val="0"/>
          <c:order val="1"/>
          <c:tx>
            <c:strRef>
              <c:f>Pyramide!$H$6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DE56CB">
                <a:alpha val="54000"/>
              </a:srgbClr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FF0000">
                  <a:alpha val="5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D6A-488D-A23E-63B9FDB093DA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00">
                  <a:alpha val="5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D6A-488D-A23E-63B9FDB093DA}"/>
              </c:ext>
            </c:extLst>
          </c:dPt>
          <c:cat>
            <c:strRef>
              <c:f>Pyramide!$A$7:$A$107</c:f>
              <c:strCache>
                <c:ptCount val="101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  <c:pt idx="9">
                  <c:v>2006</c:v>
                </c:pt>
                <c:pt idx="10">
                  <c:v>2005</c:v>
                </c:pt>
                <c:pt idx="11">
                  <c:v>2004</c:v>
                </c:pt>
                <c:pt idx="12">
                  <c:v>2003</c:v>
                </c:pt>
                <c:pt idx="13">
                  <c:v>2002</c:v>
                </c:pt>
                <c:pt idx="14">
                  <c:v>2001</c:v>
                </c:pt>
                <c:pt idx="15">
                  <c:v>2000</c:v>
                </c:pt>
                <c:pt idx="16">
                  <c:v>1999</c:v>
                </c:pt>
                <c:pt idx="17">
                  <c:v>1998</c:v>
                </c:pt>
                <c:pt idx="18">
                  <c:v>1997</c:v>
                </c:pt>
                <c:pt idx="19">
                  <c:v>1996</c:v>
                </c:pt>
                <c:pt idx="20">
                  <c:v>1995</c:v>
                </c:pt>
                <c:pt idx="21">
                  <c:v>1994</c:v>
                </c:pt>
                <c:pt idx="22">
                  <c:v>1993</c:v>
                </c:pt>
                <c:pt idx="23">
                  <c:v>1992</c:v>
                </c:pt>
                <c:pt idx="24">
                  <c:v>1991</c:v>
                </c:pt>
                <c:pt idx="25">
                  <c:v>1990</c:v>
                </c:pt>
                <c:pt idx="26">
                  <c:v>1989</c:v>
                </c:pt>
                <c:pt idx="27">
                  <c:v>1988</c:v>
                </c:pt>
                <c:pt idx="28">
                  <c:v>1987</c:v>
                </c:pt>
                <c:pt idx="29">
                  <c:v>1986</c:v>
                </c:pt>
                <c:pt idx="30">
                  <c:v>1985</c:v>
                </c:pt>
                <c:pt idx="31">
                  <c:v>1984</c:v>
                </c:pt>
                <c:pt idx="32">
                  <c:v>1983</c:v>
                </c:pt>
                <c:pt idx="33">
                  <c:v>1982</c:v>
                </c:pt>
                <c:pt idx="34">
                  <c:v>1981</c:v>
                </c:pt>
                <c:pt idx="35">
                  <c:v>1980</c:v>
                </c:pt>
                <c:pt idx="36">
                  <c:v>1979</c:v>
                </c:pt>
                <c:pt idx="37">
                  <c:v>1978</c:v>
                </c:pt>
                <c:pt idx="38">
                  <c:v>1977</c:v>
                </c:pt>
                <c:pt idx="39">
                  <c:v>1976</c:v>
                </c:pt>
                <c:pt idx="40">
                  <c:v>1975</c:v>
                </c:pt>
                <c:pt idx="41">
                  <c:v>1974</c:v>
                </c:pt>
                <c:pt idx="42">
                  <c:v>1973</c:v>
                </c:pt>
                <c:pt idx="43">
                  <c:v>1972</c:v>
                </c:pt>
                <c:pt idx="44">
                  <c:v>1971</c:v>
                </c:pt>
                <c:pt idx="45">
                  <c:v>1970</c:v>
                </c:pt>
                <c:pt idx="46">
                  <c:v>1969</c:v>
                </c:pt>
                <c:pt idx="47">
                  <c:v>1968</c:v>
                </c:pt>
                <c:pt idx="48">
                  <c:v>1967</c:v>
                </c:pt>
                <c:pt idx="49">
                  <c:v>1966</c:v>
                </c:pt>
                <c:pt idx="50">
                  <c:v>1965</c:v>
                </c:pt>
                <c:pt idx="51">
                  <c:v>1964</c:v>
                </c:pt>
                <c:pt idx="52">
                  <c:v>1963</c:v>
                </c:pt>
                <c:pt idx="53">
                  <c:v>1962</c:v>
                </c:pt>
                <c:pt idx="54">
                  <c:v>1961</c:v>
                </c:pt>
                <c:pt idx="55">
                  <c:v>1960</c:v>
                </c:pt>
                <c:pt idx="56">
                  <c:v>1959</c:v>
                </c:pt>
                <c:pt idx="57">
                  <c:v>1958</c:v>
                </c:pt>
                <c:pt idx="58">
                  <c:v>1957</c:v>
                </c:pt>
                <c:pt idx="59">
                  <c:v>1956</c:v>
                </c:pt>
                <c:pt idx="60">
                  <c:v>1955</c:v>
                </c:pt>
                <c:pt idx="61">
                  <c:v>1954</c:v>
                </c:pt>
                <c:pt idx="62">
                  <c:v>1953</c:v>
                </c:pt>
                <c:pt idx="63">
                  <c:v>1952</c:v>
                </c:pt>
                <c:pt idx="64">
                  <c:v>1951</c:v>
                </c:pt>
                <c:pt idx="65">
                  <c:v>1950</c:v>
                </c:pt>
                <c:pt idx="66">
                  <c:v>1949</c:v>
                </c:pt>
                <c:pt idx="67">
                  <c:v>1948</c:v>
                </c:pt>
                <c:pt idx="68">
                  <c:v>1947</c:v>
                </c:pt>
                <c:pt idx="69">
                  <c:v>1946</c:v>
                </c:pt>
                <c:pt idx="70">
                  <c:v>1945</c:v>
                </c:pt>
                <c:pt idx="71">
                  <c:v>1944</c:v>
                </c:pt>
                <c:pt idx="72">
                  <c:v>1943</c:v>
                </c:pt>
                <c:pt idx="73">
                  <c:v>1942</c:v>
                </c:pt>
                <c:pt idx="74">
                  <c:v>1941</c:v>
                </c:pt>
                <c:pt idx="75">
                  <c:v>1940</c:v>
                </c:pt>
                <c:pt idx="76">
                  <c:v>1939</c:v>
                </c:pt>
                <c:pt idx="77">
                  <c:v>1938</c:v>
                </c:pt>
                <c:pt idx="78">
                  <c:v>1937</c:v>
                </c:pt>
                <c:pt idx="79">
                  <c:v>1936</c:v>
                </c:pt>
                <c:pt idx="80">
                  <c:v>1935</c:v>
                </c:pt>
                <c:pt idx="81">
                  <c:v>1934</c:v>
                </c:pt>
                <c:pt idx="82">
                  <c:v>1933</c:v>
                </c:pt>
                <c:pt idx="83">
                  <c:v>1932</c:v>
                </c:pt>
                <c:pt idx="84">
                  <c:v>1931</c:v>
                </c:pt>
                <c:pt idx="85">
                  <c:v>1930</c:v>
                </c:pt>
                <c:pt idx="86">
                  <c:v>1929</c:v>
                </c:pt>
                <c:pt idx="87">
                  <c:v>1928</c:v>
                </c:pt>
                <c:pt idx="88">
                  <c:v>1927</c:v>
                </c:pt>
                <c:pt idx="89">
                  <c:v>1926</c:v>
                </c:pt>
                <c:pt idx="90">
                  <c:v>1925</c:v>
                </c:pt>
                <c:pt idx="91">
                  <c:v>1924</c:v>
                </c:pt>
                <c:pt idx="92">
                  <c:v>1923</c:v>
                </c:pt>
                <c:pt idx="93">
                  <c:v>1922</c:v>
                </c:pt>
                <c:pt idx="94">
                  <c:v>1921</c:v>
                </c:pt>
                <c:pt idx="95">
                  <c:v>1920</c:v>
                </c:pt>
                <c:pt idx="96">
                  <c:v>1919</c:v>
                </c:pt>
                <c:pt idx="97">
                  <c:v>1918</c:v>
                </c:pt>
                <c:pt idx="98">
                  <c:v>1917</c:v>
                </c:pt>
                <c:pt idx="99">
                  <c:v>1916</c:v>
                </c:pt>
                <c:pt idx="100">
                  <c:v>1915 ou avant</c:v>
                </c:pt>
              </c:strCache>
            </c:strRef>
          </c:cat>
          <c:val>
            <c:numRef>
              <c:f>Pyramide!$H$7:$H$107</c:f>
              <c:numCache>
                <c:formatCode>0.0%</c:formatCode>
                <c:ptCount val="101"/>
                <c:pt idx="0">
                  <c:v>5.555402098688514E-3</c:v>
                </c:pt>
                <c:pt idx="1">
                  <c:v>5.7204379838793409E-3</c:v>
                </c:pt>
                <c:pt idx="2">
                  <c:v>5.739984358560061E-3</c:v>
                </c:pt>
                <c:pt idx="3">
                  <c:v>5.8120935853758519E-3</c:v>
                </c:pt>
                <c:pt idx="4">
                  <c:v>5.9316349347316947E-3</c:v>
                </c:pt>
                <c:pt idx="5">
                  <c:v>6.0617477571503851E-3</c:v>
                </c:pt>
                <c:pt idx="6">
                  <c:v>6.0425578984233969E-3</c:v>
                </c:pt>
                <c:pt idx="7">
                  <c:v>6.0805810999236404E-3</c:v>
                </c:pt>
                <c:pt idx="8">
                  <c:v>6.0563225143761956E-3</c:v>
                </c:pt>
                <c:pt idx="9">
                  <c:v>6.1477301047744588E-3</c:v>
                </c:pt>
                <c:pt idx="10">
                  <c:v>6.0233990410836899E-3</c:v>
                </c:pt>
                <c:pt idx="11">
                  <c:v>5.9975903861721911E-3</c:v>
                </c:pt>
                <c:pt idx="12">
                  <c:v>5.9581876229379384E-3</c:v>
                </c:pt>
                <c:pt idx="13">
                  <c:v>5.9837637674448295E-3</c:v>
                </c:pt>
                <c:pt idx="14">
                  <c:v>6.0941752082463935E-3</c:v>
                </c:pt>
                <c:pt idx="15">
                  <c:v>6.2198548322838897E-3</c:v>
                </c:pt>
                <c:pt idx="16">
                  <c:v>5.9324564714946428E-3</c:v>
                </c:pt>
                <c:pt idx="17">
                  <c:v>5.916196243865717E-3</c:v>
                </c:pt>
                <c:pt idx="18">
                  <c:v>5.7416739341668802E-3</c:v>
                </c:pt>
                <c:pt idx="19">
                  <c:v>5.7492227719698231E-3</c:v>
                </c:pt>
                <c:pt idx="20">
                  <c:v>5.6450271093181148E-3</c:v>
                </c:pt>
                <c:pt idx="21">
                  <c:v>5.439766924130088E-3</c:v>
                </c:pt>
                <c:pt idx="22">
                  <c:v>5.4009376865605356E-3</c:v>
                </c:pt>
                <c:pt idx="23">
                  <c:v>5.6717658058480459E-3</c:v>
                </c:pt>
                <c:pt idx="24">
                  <c:v>5.7812782064184587E-3</c:v>
                </c:pt>
                <c:pt idx="25">
                  <c:v>5.8912556277980884E-3</c:v>
                </c:pt>
                <c:pt idx="26">
                  <c:v>5.9374011927659752E-3</c:v>
                </c:pt>
                <c:pt idx="27">
                  <c:v>6.022236489060649E-3</c:v>
                </c:pt>
                <c:pt idx="28">
                  <c:v>6.0296303199271865E-3</c:v>
                </c:pt>
                <c:pt idx="29">
                  <c:v>6.1740502825760948E-3</c:v>
                </c:pt>
                <c:pt idx="30">
                  <c:v>6.1457615166821099E-3</c:v>
                </c:pt>
                <c:pt idx="31">
                  <c:v>6.1697720911313061E-3</c:v>
                </c:pt>
                <c:pt idx="32">
                  <c:v>6.0705366504445711E-3</c:v>
                </c:pt>
                <c:pt idx="33">
                  <c:v>6.473539184404963E-3</c:v>
                </c:pt>
                <c:pt idx="34">
                  <c:v>6.5606840840520776E-3</c:v>
                </c:pt>
                <c:pt idx="35">
                  <c:v>6.6100692939908366E-3</c:v>
                </c:pt>
                <c:pt idx="36">
                  <c:v>6.2556924359808176E-3</c:v>
                </c:pt>
                <c:pt idx="37">
                  <c:v>6.1352985484747456E-3</c:v>
                </c:pt>
                <c:pt idx="38">
                  <c:v>6.1663154364494654E-3</c:v>
                </c:pt>
                <c:pt idx="39">
                  <c:v>6.0219109744941973E-3</c:v>
                </c:pt>
                <c:pt idx="40">
                  <c:v>6.1872103714769129E-3</c:v>
                </c:pt>
                <c:pt idx="41">
                  <c:v>6.5185221973498089E-3</c:v>
                </c:pt>
                <c:pt idx="42">
                  <c:v>6.8965376131616511E-3</c:v>
                </c:pt>
                <c:pt idx="43">
                  <c:v>7.0603334428612349E-3</c:v>
                </c:pt>
                <c:pt idx="44">
                  <c:v>7.0136763550032099E-3</c:v>
                </c:pt>
                <c:pt idx="45">
                  <c:v>6.8800293744344767E-3</c:v>
                </c:pt>
                <c:pt idx="46">
                  <c:v>6.8002783056538996E-3</c:v>
                </c:pt>
                <c:pt idx="47">
                  <c:v>6.7678508545578903E-3</c:v>
                </c:pt>
                <c:pt idx="48">
                  <c:v>6.7173805960642936E-3</c:v>
                </c:pt>
                <c:pt idx="49">
                  <c:v>6.8729145560534688E-3</c:v>
                </c:pt>
                <c:pt idx="50">
                  <c:v>6.8984751998667189E-3</c:v>
                </c:pt>
                <c:pt idx="51">
                  <c:v>7.0166989902631155E-3</c:v>
                </c:pt>
                <c:pt idx="52">
                  <c:v>6.9389785123494495E-3</c:v>
                </c:pt>
                <c:pt idx="53">
                  <c:v>6.6885493058928894E-3</c:v>
                </c:pt>
                <c:pt idx="54">
                  <c:v>6.7244644130580195E-3</c:v>
                </c:pt>
                <c:pt idx="55">
                  <c:v>6.6836665873961192E-3</c:v>
                </c:pt>
                <c:pt idx="56">
                  <c:v>6.6814964902864437E-3</c:v>
                </c:pt>
                <c:pt idx="57">
                  <c:v>6.5293726828981871E-3</c:v>
                </c:pt>
                <c:pt idx="58">
                  <c:v>6.5380530713368889E-3</c:v>
                </c:pt>
                <c:pt idx="59">
                  <c:v>6.5005103913395017E-3</c:v>
                </c:pt>
                <c:pt idx="60">
                  <c:v>6.4461339580484884E-3</c:v>
                </c:pt>
                <c:pt idx="61">
                  <c:v>6.432865364292187E-3</c:v>
                </c:pt>
                <c:pt idx="62">
                  <c:v>6.2955602200242856E-3</c:v>
                </c:pt>
                <c:pt idx="63">
                  <c:v>6.4171321602470386E-3</c:v>
                </c:pt>
                <c:pt idx="64">
                  <c:v>6.2511507327441393E-3</c:v>
                </c:pt>
                <c:pt idx="65">
                  <c:v>6.4942791124960051E-3</c:v>
                </c:pt>
                <c:pt idx="66">
                  <c:v>6.4006549229071452E-3</c:v>
                </c:pt>
                <c:pt idx="67">
                  <c:v>6.3466350055698647E-3</c:v>
                </c:pt>
                <c:pt idx="68">
                  <c:v>6.2121354868509013E-3</c:v>
                </c:pt>
                <c:pt idx="69">
                  <c:v>5.9134216197040601E-3</c:v>
                </c:pt>
                <c:pt idx="70">
                  <c:v>4.4489005838522265E-3</c:v>
                </c:pt>
                <c:pt idx="71">
                  <c:v>4.355818918540786E-3</c:v>
                </c:pt>
                <c:pt idx="72">
                  <c:v>4.2235825010933413E-3</c:v>
                </c:pt>
                <c:pt idx="73">
                  <c:v>3.8941462591509509E-3</c:v>
                </c:pt>
                <c:pt idx="74">
                  <c:v>3.5033737724729443E-3</c:v>
                </c:pt>
                <c:pt idx="75">
                  <c:v>3.6621163760457115E-3</c:v>
                </c:pt>
                <c:pt idx="76">
                  <c:v>3.8434434902527453E-3</c:v>
                </c:pt>
                <c:pt idx="77">
                  <c:v>3.7817662302570376E-3</c:v>
                </c:pt>
                <c:pt idx="78">
                  <c:v>3.7108660575452092E-3</c:v>
                </c:pt>
                <c:pt idx="79">
                  <c:v>3.6978454748871556E-3</c:v>
                </c:pt>
                <c:pt idx="80">
                  <c:v>3.6195514713087897E-3</c:v>
                </c:pt>
                <c:pt idx="81">
                  <c:v>3.6221245864531191E-3</c:v>
                </c:pt>
                <c:pt idx="82">
                  <c:v>3.4134232472768926E-3</c:v>
                </c:pt>
                <c:pt idx="83">
                  <c:v>3.4378213390671018E-3</c:v>
                </c:pt>
                <c:pt idx="84">
                  <c:v>3.2212456475214811E-3</c:v>
                </c:pt>
                <c:pt idx="85">
                  <c:v>3.0987591663739359E-3</c:v>
                </c:pt>
                <c:pt idx="86">
                  <c:v>2.755186291831373E-3</c:v>
                </c:pt>
                <c:pt idx="87">
                  <c:v>2.5239469441018015E-3</c:v>
                </c:pt>
                <c:pt idx="88">
                  <c:v>2.2806635574135307E-3</c:v>
                </c:pt>
                <c:pt idx="89">
                  <c:v>2.0574225676024778E-3</c:v>
                </c:pt>
                <c:pt idx="90">
                  <c:v>1.8308334279650679E-3</c:v>
                </c:pt>
                <c:pt idx="91">
                  <c:v>1.545326151799967E-3</c:v>
                </c:pt>
                <c:pt idx="92">
                  <c:v>1.3163654060355547E-3</c:v>
                </c:pt>
                <c:pt idx="93">
                  <c:v>1.110082175067252E-3</c:v>
                </c:pt>
                <c:pt idx="94">
                  <c:v>8.9631210907056879E-4</c:v>
                </c:pt>
                <c:pt idx="95">
                  <c:v>7.0924973821653544E-4</c:v>
                </c:pt>
                <c:pt idx="96">
                  <c:v>3.2171689650940192E-4</c:v>
                </c:pt>
                <c:pt idx="97">
                  <c:v>2.0605072056369451E-4</c:v>
                </c:pt>
                <c:pt idx="98">
                  <c:v>1.4255987941204381E-4</c:v>
                </c:pt>
                <c:pt idx="99">
                  <c:v>9.4926247854665251E-5</c:v>
                </c:pt>
                <c:pt idx="100">
                  <c:v>5.3703703187013918E-5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6A-488D-A23E-63B9FDB09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95416592"/>
        <c:axId val="1395406256"/>
      </c:barChart>
      <c:catAx>
        <c:axId val="1395414960"/>
        <c:scaling>
          <c:orientation val="minMax"/>
        </c:scaling>
        <c:delete val="0"/>
        <c:axPos val="b"/>
        <c:title>
          <c:tx>
            <c:strRef>
              <c:f>Pyramide!$B$6</c:f>
              <c:strCache>
                <c:ptCount val="1"/>
                <c:pt idx="0">
                  <c:v>Âge révolu</c:v>
                </c:pt>
              </c:strCache>
            </c:strRef>
          </c:tx>
          <c:layout>
            <c:manualLayout>
              <c:xMode val="edge"/>
              <c:yMode val="edge"/>
              <c:x val="0.42981177095573181"/>
              <c:y val="0.1419795748280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95408976"/>
        <c:crosses val="autoZero"/>
        <c:auto val="1"/>
        <c:lblAlgn val="ctr"/>
        <c:lblOffset val="100"/>
        <c:tickLblSkip val="5"/>
        <c:noMultiLvlLbl val="0"/>
      </c:catAx>
      <c:valAx>
        <c:axId val="1395408976"/>
        <c:scaling>
          <c:orientation val="minMax"/>
          <c:max val="8.0000000000000019E-3"/>
          <c:min val="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strRef>
              <c:f>Pyramide!$G$5</c:f>
              <c:strCache>
                <c:ptCount val="1"/>
                <c:pt idx="0">
                  <c:v>% de la population totale deux sexes confondus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9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fr-FR"/>
            </a:p>
          </c:txPr>
        </c:title>
        <c:numFmt formatCode="0.0%;[Black]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  <a:headEnd type="none"/>
            <a:tailEnd type="triangle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95414960"/>
        <c:crosses val="autoZero"/>
        <c:crossBetween val="between"/>
        <c:majorUnit val="1.0000000000000002E-3"/>
      </c:valAx>
      <c:catAx>
        <c:axId val="13954165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Pyramide!$A$6</c:f>
              <c:strCache>
                <c:ptCount val="1"/>
                <c:pt idx="0">
                  <c:v>Année de naissance</c:v>
                </c:pt>
              </c:strCache>
            </c:strRef>
          </c:tx>
          <c:layout>
            <c:manualLayout>
              <c:xMode val="edge"/>
              <c:yMode val="edge"/>
              <c:x val="0.42653021968144395"/>
              <c:y val="0.940516226940826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95406256"/>
        <c:crosses val="max"/>
        <c:auto val="1"/>
        <c:lblAlgn val="ctr"/>
        <c:lblOffset val="100"/>
        <c:tickLblSkip val="10"/>
        <c:tickMarkSkip val="5"/>
        <c:noMultiLvlLbl val="0"/>
      </c:catAx>
      <c:valAx>
        <c:axId val="1395406256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395416592"/>
        <c:crosses val="max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legend>
      <c:legendPos val="r"/>
      <c:layout>
        <c:manualLayout>
          <c:xMode val="edge"/>
          <c:yMode val="edge"/>
          <c:x val="0.76761488004393952"/>
          <c:y val="0.29833638093816472"/>
          <c:w val="0.12889561189070919"/>
          <c:h val="0.1181084947319973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/>
        <a:lstStyle/>
        <a:p>
          <a:pPr>
            <a:defRPr sz="96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Pyramide!$A$1:$A$2</c:f>
          <c:strCache>
            <c:ptCount val="2"/>
            <c:pt idx="0">
              <c:v>Population par sexe et âge au 1er janvier 2016</c:v>
            </c:pt>
            <c:pt idx="1">
              <c:v>France métropolitaine</c:v>
            </c:pt>
          </c:strCache>
        </c:strRef>
      </c:tx>
      <c:layout>
        <c:manualLayout>
          <c:xMode val="edge"/>
          <c:yMode val="edge"/>
          <c:x val="0.19045735921088766"/>
          <c:y val="1.8264840182648401E-2"/>
        </c:manualLayout>
      </c:layout>
      <c:overlay val="0"/>
      <c:spPr>
        <a:noFill/>
        <a:ln>
          <a:noFill/>
        </a:ln>
        <a:effectLst/>
      </c:spPr>
      <c:txPr>
        <a:bodyPr/>
        <a:lstStyle/>
        <a:p>
          <a:pPr>
            <a:defRPr sz="1200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8423235364297952E-2"/>
          <c:y val="0.13864845811697343"/>
          <c:w val="0.84976674082331816"/>
          <c:h val="0.7593919717381298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Pyramide!$G$6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>
                <a:lumMod val="75000"/>
                <a:alpha val="54000"/>
              </a:schemeClr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FF0000">
                  <a:alpha val="5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CF-4DF5-A96C-5971FB381DDA}"/>
              </c:ext>
            </c:extLst>
          </c:dPt>
          <c:dPt>
            <c:idx val="62"/>
            <c:invertIfNegative val="0"/>
            <c:bubble3D val="0"/>
            <c:spPr>
              <a:solidFill>
                <a:srgbClr val="FFFF00">
                  <a:alpha val="5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CF-4DF5-A96C-5971FB381DDA}"/>
              </c:ext>
            </c:extLst>
          </c:dPt>
          <c:cat>
            <c:strRef>
              <c:f>Pyramide!$A$7:$A$107</c:f>
              <c:strCache>
                <c:ptCount val="101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  <c:pt idx="9">
                  <c:v>2006</c:v>
                </c:pt>
                <c:pt idx="10">
                  <c:v>2005</c:v>
                </c:pt>
                <c:pt idx="11">
                  <c:v>2004</c:v>
                </c:pt>
                <c:pt idx="12">
                  <c:v>2003</c:v>
                </c:pt>
                <c:pt idx="13">
                  <c:v>2002</c:v>
                </c:pt>
                <c:pt idx="14">
                  <c:v>2001</c:v>
                </c:pt>
                <c:pt idx="15">
                  <c:v>2000</c:v>
                </c:pt>
                <c:pt idx="16">
                  <c:v>1999</c:v>
                </c:pt>
                <c:pt idx="17">
                  <c:v>1998</c:v>
                </c:pt>
                <c:pt idx="18">
                  <c:v>1997</c:v>
                </c:pt>
                <c:pt idx="19">
                  <c:v>1996</c:v>
                </c:pt>
                <c:pt idx="20">
                  <c:v>1995</c:v>
                </c:pt>
                <c:pt idx="21">
                  <c:v>1994</c:v>
                </c:pt>
                <c:pt idx="22">
                  <c:v>1993</c:v>
                </c:pt>
                <c:pt idx="23">
                  <c:v>1992</c:v>
                </c:pt>
                <c:pt idx="24">
                  <c:v>1991</c:v>
                </c:pt>
                <c:pt idx="25">
                  <c:v>1990</c:v>
                </c:pt>
                <c:pt idx="26">
                  <c:v>1989</c:v>
                </c:pt>
                <c:pt idx="27">
                  <c:v>1988</c:v>
                </c:pt>
                <c:pt idx="28">
                  <c:v>1987</c:v>
                </c:pt>
                <c:pt idx="29">
                  <c:v>1986</c:v>
                </c:pt>
                <c:pt idx="30">
                  <c:v>1985</c:v>
                </c:pt>
                <c:pt idx="31">
                  <c:v>1984</c:v>
                </c:pt>
                <c:pt idx="32">
                  <c:v>1983</c:v>
                </c:pt>
                <c:pt idx="33">
                  <c:v>1982</c:v>
                </c:pt>
                <c:pt idx="34">
                  <c:v>1981</c:v>
                </c:pt>
                <c:pt idx="35">
                  <c:v>1980</c:v>
                </c:pt>
                <c:pt idx="36">
                  <c:v>1979</c:v>
                </c:pt>
                <c:pt idx="37">
                  <c:v>1978</c:v>
                </c:pt>
                <c:pt idx="38">
                  <c:v>1977</c:v>
                </c:pt>
                <c:pt idx="39">
                  <c:v>1976</c:v>
                </c:pt>
                <c:pt idx="40">
                  <c:v>1975</c:v>
                </c:pt>
                <c:pt idx="41">
                  <c:v>1974</c:v>
                </c:pt>
                <c:pt idx="42">
                  <c:v>1973</c:v>
                </c:pt>
                <c:pt idx="43">
                  <c:v>1972</c:v>
                </c:pt>
                <c:pt idx="44">
                  <c:v>1971</c:v>
                </c:pt>
                <c:pt idx="45">
                  <c:v>1970</c:v>
                </c:pt>
                <c:pt idx="46">
                  <c:v>1969</c:v>
                </c:pt>
                <c:pt idx="47">
                  <c:v>1968</c:v>
                </c:pt>
                <c:pt idx="48">
                  <c:v>1967</c:v>
                </c:pt>
                <c:pt idx="49">
                  <c:v>1966</c:v>
                </c:pt>
                <c:pt idx="50">
                  <c:v>1965</c:v>
                </c:pt>
                <c:pt idx="51">
                  <c:v>1964</c:v>
                </c:pt>
                <c:pt idx="52">
                  <c:v>1963</c:v>
                </c:pt>
                <c:pt idx="53">
                  <c:v>1962</c:v>
                </c:pt>
                <c:pt idx="54">
                  <c:v>1961</c:v>
                </c:pt>
                <c:pt idx="55">
                  <c:v>1960</c:v>
                </c:pt>
                <c:pt idx="56">
                  <c:v>1959</c:v>
                </c:pt>
                <c:pt idx="57">
                  <c:v>1958</c:v>
                </c:pt>
                <c:pt idx="58">
                  <c:v>1957</c:v>
                </c:pt>
                <c:pt idx="59">
                  <c:v>1956</c:v>
                </c:pt>
                <c:pt idx="60">
                  <c:v>1955</c:v>
                </c:pt>
                <c:pt idx="61">
                  <c:v>1954</c:v>
                </c:pt>
                <c:pt idx="62">
                  <c:v>1953</c:v>
                </c:pt>
                <c:pt idx="63">
                  <c:v>1952</c:v>
                </c:pt>
                <c:pt idx="64">
                  <c:v>1951</c:v>
                </c:pt>
                <c:pt idx="65">
                  <c:v>1950</c:v>
                </c:pt>
                <c:pt idx="66">
                  <c:v>1949</c:v>
                </c:pt>
                <c:pt idx="67">
                  <c:v>1948</c:v>
                </c:pt>
                <c:pt idx="68">
                  <c:v>1947</c:v>
                </c:pt>
                <c:pt idx="69">
                  <c:v>1946</c:v>
                </c:pt>
                <c:pt idx="70">
                  <c:v>1945</c:v>
                </c:pt>
                <c:pt idx="71">
                  <c:v>1944</c:v>
                </c:pt>
                <c:pt idx="72">
                  <c:v>1943</c:v>
                </c:pt>
                <c:pt idx="73">
                  <c:v>1942</c:v>
                </c:pt>
                <c:pt idx="74">
                  <c:v>1941</c:v>
                </c:pt>
                <c:pt idx="75">
                  <c:v>1940</c:v>
                </c:pt>
                <c:pt idx="76">
                  <c:v>1939</c:v>
                </c:pt>
                <c:pt idx="77">
                  <c:v>1938</c:v>
                </c:pt>
                <c:pt idx="78">
                  <c:v>1937</c:v>
                </c:pt>
                <c:pt idx="79">
                  <c:v>1936</c:v>
                </c:pt>
                <c:pt idx="80">
                  <c:v>1935</c:v>
                </c:pt>
                <c:pt idx="81">
                  <c:v>1934</c:v>
                </c:pt>
                <c:pt idx="82">
                  <c:v>1933</c:v>
                </c:pt>
                <c:pt idx="83">
                  <c:v>1932</c:v>
                </c:pt>
                <c:pt idx="84">
                  <c:v>1931</c:v>
                </c:pt>
                <c:pt idx="85">
                  <c:v>1930</c:v>
                </c:pt>
                <c:pt idx="86">
                  <c:v>1929</c:v>
                </c:pt>
                <c:pt idx="87">
                  <c:v>1928</c:v>
                </c:pt>
                <c:pt idx="88">
                  <c:v>1927</c:v>
                </c:pt>
                <c:pt idx="89">
                  <c:v>1926</c:v>
                </c:pt>
                <c:pt idx="90">
                  <c:v>1925</c:v>
                </c:pt>
                <c:pt idx="91">
                  <c:v>1924</c:v>
                </c:pt>
                <c:pt idx="92">
                  <c:v>1923</c:v>
                </c:pt>
                <c:pt idx="93">
                  <c:v>1922</c:v>
                </c:pt>
                <c:pt idx="94">
                  <c:v>1921</c:v>
                </c:pt>
                <c:pt idx="95">
                  <c:v>1920</c:v>
                </c:pt>
                <c:pt idx="96">
                  <c:v>1919</c:v>
                </c:pt>
                <c:pt idx="97">
                  <c:v>1918</c:v>
                </c:pt>
                <c:pt idx="98">
                  <c:v>1917</c:v>
                </c:pt>
                <c:pt idx="99">
                  <c:v>1916</c:v>
                </c:pt>
                <c:pt idx="100">
                  <c:v>1915 ou avant</c:v>
                </c:pt>
              </c:strCache>
            </c:strRef>
          </c:cat>
          <c:val>
            <c:numRef>
              <c:f>Pyramide!$G$7:$G$107</c:f>
              <c:numCache>
                <c:formatCode>0.0%</c:formatCode>
                <c:ptCount val="101"/>
                <c:pt idx="0">
                  <c:v>-5.8174258239881973E-3</c:v>
                </c:pt>
                <c:pt idx="1">
                  <c:v>-5.9901500532247316E-3</c:v>
                </c:pt>
                <c:pt idx="2">
                  <c:v>-6.0231200285981602E-3</c:v>
                </c:pt>
                <c:pt idx="3">
                  <c:v>-6.1262461433886709E-3</c:v>
                </c:pt>
                <c:pt idx="4">
                  <c:v>-6.1971463161004988E-3</c:v>
                </c:pt>
                <c:pt idx="5">
                  <c:v>-6.3750167756256929E-3</c:v>
                </c:pt>
                <c:pt idx="6">
                  <c:v>-6.3548813745866314E-3</c:v>
                </c:pt>
                <c:pt idx="7">
                  <c:v>-6.3732651972443115E-3</c:v>
                </c:pt>
                <c:pt idx="8">
                  <c:v>-6.3417677877667345E-3</c:v>
                </c:pt>
                <c:pt idx="9">
                  <c:v>-6.456364415851245E-3</c:v>
                </c:pt>
                <c:pt idx="10">
                  <c:v>-6.3222214130860144E-3</c:v>
                </c:pt>
                <c:pt idx="11">
                  <c:v>-6.2819041089269704E-3</c:v>
                </c:pt>
                <c:pt idx="12">
                  <c:v>-6.2457409906635916E-3</c:v>
                </c:pt>
                <c:pt idx="13">
                  <c:v>-6.2935296291573755E-3</c:v>
                </c:pt>
                <c:pt idx="14">
                  <c:v>-6.387029813197111E-3</c:v>
                </c:pt>
                <c:pt idx="15">
                  <c:v>-6.5275591017422436E-3</c:v>
                </c:pt>
                <c:pt idx="16">
                  <c:v>-6.268604513783387E-3</c:v>
                </c:pt>
                <c:pt idx="17">
                  <c:v>-6.1931781385285208E-3</c:v>
                </c:pt>
                <c:pt idx="18">
                  <c:v>-6.0428214102152857E-3</c:v>
                </c:pt>
                <c:pt idx="19">
                  <c:v>-6.0047517066341202E-3</c:v>
                </c:pt>
                <c:pt idx="20">
                  <c:v>-5.8553560213265984E-3</c:v>
                </c:pt>
                <c:pt idx="21">
                  <c:v>-5.6079959522108659E-3</c:v>
                </c:pt>
                <c:pt idx="22">
                  <c:v>-5.5120156571886432E-3</c:v>
                </c:pt>
                <c:pt idx="23">
                  <c:v>-5.7662735349744169E-3</c:v>
                </c:pt>
                <c:pt idx="24">
                  <c:v>-5.7929657294234259E-3</c:v>
                </c:pt>
                <c:pt idx="25">
                  <c:v>-5.8721897746202246E-3</c:v>
                </c:pt>
                <c:pt idx="26">
                  <c:v>-5.8336550502298429E-3</c:v>
                </c:pt>
                <c:pt idx="27">
                  <c:v>-5.8828077497639943E-3</c:v>
                </c:pt>
                <c:pt idx="28">
                  <c:v>-5.8911006208616831E-3</c:v>
                </c:pt>
                <c:pt idx="29">
                  <c:v>-5.9618457866371065E-3</c:v>
                </c:pt>
                <c:pt idx="30">
                  <c:v>-5.9647289156542467E-3</c:v>
                </c:pt>
                <c:pt idx="31">
                  <c:v>-5.919389386755668E-3</c:v>
                </c:pt>
                <c:pt idx="32">
                  <c:v>-5.8780180354290673E-3</c:v>
                </c:pt>
                <c:pt idx="33">
                  <c:v>-6.263845800835742E-3</c:v>
                </c:pt>
                <c:pt idx="34">
                  <c:v>-6.3210123589820524E-3</c:v>
                </c:pt>
                <c:pt idx="35">
                  <c:v>-6.4310207817489624E-3</c:v>
                </c:pt>
                <c:pt idx="36">
                  <c:v>-6.0897110084779183E-3</c:v>
                </c:pt>
                <c:pt idx="37">
                  <c:v>-6.0116805166914415E-3</c:v>
                </c:pt>
                <c:pt idx="38">
                  <c:v>-6.0907495549518348E-3</c:v>
                </c:pt>
                <c:pt idx="39">
                  <c:v>-5.9387962551936237E-3</c:v>
                </c:pt>
                <c:pt idx="40">
                  <c:v>-6.1002669808471258E-3</c:v>
                </c:pt>
                <c:pt idx="41">
                  <c:v>-6.4877998225542598E-3</c:v>
                </c:pt>
                <c:pt idx="42">
                  <c:v>-6.8333722865764517E-3</c:v>
                </c:pt>
                <c:pt idx="43">
                  <c:v>-7.020062640783112E-3</c:v>
                </c:pt>
                <c:pt idx="44">
                  <c:v>-6.9575793447180971E-3</c:v>
                </c:pt>
                <c:pt idx="45">
                  <c:v>-6.8169725527047606E-3</c:v>
                </c:pt>
                <c:pt idx="46">
                  <c:v>-6.6689874305185283E-3</c:v>
                </c:pt>
                <c:pt idx="47">
                  <c:v>-6.585144178616849E-3</c:v>
                </c:pt>
                <c:pt idx="48">
                  <c:v>-6.5539877843993639E-3</c:v>
                </c:pt>
                <c:pt idx="49">
                  <c:v>-6.7177216113243855E-3</c:v>
                </c:pt>
                <c:pt idx="50">
                  <c:v>-6.7360124298202224E-3</c:v>
                </c:pt>
                <c:pt idx="51">
                  <c:v>-6.7828090239210118E-3</c:v>
                </c:pt>
                <c:pt idx="52">
                  <c:v>-6.7038019884351806E-3</c:v>
                </c:pt>
                <c:pt idx="53">
                  <c:v>-6.4508926709961343E-3</c:v>
                </c:pt>
                <c:pt idx="54">
                  <c:v>-6.4432663297249891E-3</c:v>
                </c:pt>
                <c:pt idx="55">
                  <c:v>-6.408932293311193E-3</c:v>
                </c:pt>
                <c:pt idx="56">
                  <c:v>-6.3441238932000965E-3</c:v>
                </c:pt>
                <c:pt idx="57">
                  <c:v>-6.1857533062747022E-3</c:v>
                </c:pt>
                <c:pt idx="58">
                  <c:v>-6.1365386039659887E-3</c:v>
                </c:pt>
                <c:pt idx="59">
                  <c:v>-6.0424648942615537E-3</c:v>
                </c:pt>
                <c:pt idx="60">
                  <c:v>-5.9415398779679995E-3</c:v>
                </c:pt>
                <c:pt idx="61">
                  <c:v>-5.9490887157709425E-3</c:v>
                </c:pt>
                <c:pt idx="62">
                  <c:v>-5.772241302026024E-3</c:v>
                </c:pt>
                <c:pt idx="63">
                  <c:v>-5.8498687757778476E-3</c:v>
                </c:pt>
                <c:pt idx="64">
                  <c:v>-5.6830348101247182E-3</c:v>
                </c:pt>
                <c:pt idx="65">
                  <c:v>-5.9083838942708845E-3</c:v>
                </c:pt>
                <c:pt idx="66">
                  <c:v>-5.7460761311607933E-3</c:v>
                </c:pt>
                <c:pt idx="67">
                  <c:v>-5.7423559646870639E-3</c:v>
                </c:pt>
                <c:pt idx="68">
                  <c:v>-5.5797071863168809E-3</c:v>
                </c:pt>
                <c:pt idx="69">
                  <c:v>-5.2480233437966119E-3</c:v>
                </c:pt>
                <c:pt idx="70">
                  <c:v>-3.915273704583006E-3</c:v>
                </c:pt>
                <c:pt idx="71">
                  <c:v>-3.780541675459435E-3</c:v>
                </c:pt>
                <c:pt idx="72">
                  <c:v>-3.6374392717699725E-3</c:v>
                </c:pt>
                <c:pt idx="73">
                  <c:v>-3.3469717736398985E-3</c:v>
                </c:pt>
                <c:pt idx="74">
                  <c:v>-2.9264224544784155E-3</c:v>
                </c:pt>
                <c:pt idx="75">
                  <c:v>-2.9925019114680363E-3</c:v>
                </c:pt>
                <c:pt idx="76">
                  <c:v>-3.0611079815210649E-3</c:v>
                </c:pt>
                <c:pt idx="77">
                  <c:v>-2.938761006616285E-3</c:v>
                </c:pt>
                <c:pt idx="78">
                  <c:v>-2.789876844198901E-3</c:v>
                </c:pt>
                <c:pt idx="79">
                  <c:v>-2.7033519722974085E-3</c:v>
                </c:pt>
                <c:pt idx="80">
                  <c:v>-2.528721157743088E-3</c:v>
                </c:pt>
                <c:pt idx="81">
                  <c:v>-2.4447694009859249E-3</c:v>
                </c:pt>
                <c:pt idx="82">
                  <c:v>-2.2123209991523909E-3</c:v>
                </c:pt>
                <c:pt idx="83">
                  <c:v>-2.1562084881736371E-3</c:v>
                </c:pt>
                <c:pt idx="84">
                  <c:v>-1.9452440477258917E-3</c:v>
                </c:pt>
                <c:pt idx="85">
                  <c:v>-1.7716982817264091E-3</c:v>
                </c:pt>
                <c:pt idx="86">
                  <c:v>-1.4911357268326401E-3</c:v>
                </c:pt>
                <c:pt idx="87">
                  <c:v>-1.3159003852263385E-3</c:v>
                </c:pt>
                <c:pt idx="88">
                  <c:v>-1.1080360835067009E-3</c:v>
                </c:pt>
                <c:pt idx="89">
                  <c:v>-9.3524985149560458E-4</c:v>
                </c:pt>
                <c:pt idx="90">
                  <c:v>-7.7227555855896991E-4</c:v>
                </c:pt>
                <c:pt idx="91">
                  <c:v>-6.1264941544869188E-4</c:v>
                </c:pt>
                <c:pt idx="92">
                  <c:v>-4.857297359199527E-4</c:v>
                </c:pt>
                <c:pt idx="93">
                  <c:v>-3.824021121121149E-4</c:v>
                </c:pt>
                <c:pt idx="94">
                  <c:v>-2.9195556471956564E-4</c:v>
                </c:pt>
                <c:pt idx="95">
                  <c:v>-2.1490161663244268E-4</c:v>
                </c:pt>
                <c:pt idx="96">
                  <c:v>-9.1082075831811404E-5</c:v>
                </c:pt>
                <c:pt idx="97">
                  <c:v>-5.4360932597372802E-5</c:v>
                </c:pt>
                <c:pt idx="98">
                  <c:v>-3.0164349824490296E-5</c:v>
                </c:pt>
                <c:pt idx="99">
                  <c:v>-1.9530873987080049E-5</c:v>
                </c:pt>
                <c:pt idx="100">
                  <c:v>-1.0373064184249181E-5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CF-4DF5-A96C-5971FB381DDA}"/>
            </c:ext>
          </c:extLst>
        </c:ser>
        <c:ser>
          <c:idx val="0"/>
          <c:order val="1"/>
          <c:tx>
            <c:strRef>
              <c:f>Pyramide!$H$6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93AA">
                <a:alpha val="53725"/>
              </a:srgbClr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FF0000">
                  <a:alpha val="5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0CF-4DF5-A96C-5971FB381DDA}"/>
              </c:ext>
            </c:extLst>
          </c:dPt>
          <c:dPt>
            <c:idx val="62"/>
            <c:invertIfNegative val="0"/>
            <c:bubble3D val="0"/>
            <c:spPr>
              <a:solidFill>
                <a:srgbClr val="FFFF00">
                  <a:alpha val="5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0CF-4DF5-A96C-5971FB381DDA}"/>
              </c:ext>
            </c:extLst>
          </c:dPt>
          <c:cat>
            <c:strRef>
              <c:f>Pyramide!$A$7:$A$107</c:f>
              <c:strCache>
                <c:ptCount val="101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  <c:pt idx="9">
                  <c:v>2006</c:v>
                </c:pt>
                <c:pt idx="10">
                  <c:v>2005</c:v>
                </c:pt>
                <c:pt idx="11">
                  <c:v>2004</c:v>
                </c:pt>
                <c:pt idx="12">
                  <c:v>2003</c:v>
                </c:pt>
                <c:pt idx="13">
                  <c:v>2002</c:v>
                </c:pt>
                <c:pt idx="14">
                  <c:v>2001</c:v>
                </c:pt>
                <c:pt idx="15">
                  <c:v>2000</c:v>
                </c:pt>
                <c:pt idx="16">
                  <c:v>1999</c:v>
                </c:pt>
                <c:pt idx="17">
                  <c:v>1998</c:v>
                </c:pt>
                <c:pt idx="18">
                  <c:v>1997</c:v>
                </c:pt>
                <c:pt idx="19">
                  <c:v>1996</c:v>
                </c:pt>
                <c:pt idx="20">
                  <c:v>1995</c:v>
                </c:pt>
                <c:pt idx="21">
                  <c:v>1994</c:v>
                </c:pt>
                <c:pt idx="22">
                  <c:v>1993</c:v>
                </c:pt>
                <c:pt idx="23">
                  <c:v>1992</c:v>
                </c:pt>
                <c:pt idx="24">
                  <c:v>1991</c:v>
                </c:pt>
                <c:pt idx="25">
                  <c:v>1990</c:v>
                </c:pt>
                <c:pt idx="26">
                  <c:v>1989</c:v>
                </c:pt>
                <c:pt idx="27">
                  <c:v>1988</c:v>
                </c:pt>
                <c:pt idx="28">
                  <c:v>1987</c:v>
                </c:pt>
                <c:pt idx="29">
                  <c:v>1986</c:v>
                </c:pt>
                <c:pt idx="30">
                  <c:v>1985</c:v>
                </c:pt>
                <c:pt idx="31">
                  <c:v>1984</c:v>
                </c:pt>
                <c:pt idx="32">
                  <c:v>1983</c:v>
                </c:pt>
                <c:pt idx="33">
                  <c:v>1982</c:v>
                </c:pt>
                <c:pt idx="34">
                  <c:v>1981</c:v>
                </c:pt>
                <c:pt idx="35">
                  <c:v>1980</c:v>
                </c:pt>
                <c:pt idx="36">
                  <c:v>1979</c:v>
                </c:pt>
                <c:pt idx="37">
                  <c:v>1978</c:v>
                </c:pt>
                <c:pt idx="38">
                  <c:v>1977</c:v>
                </c:pt>
                <c:pt idx="39">
                  <c:v>1976</c:v>
                </c:pt>
                <c:pt idx="40">
                  <c:v>1975</c:v>
                </c:pt>
                <c:pt idx="41">
                  <c:v>1974</c:v>
                </c:pt>
                <c:pt idx="42">
                  <c:v>1973</c:v>
                </c:pt>
                <c:pt idx="43">
                  <c:v>1972</c:v>
                </c:pt>
                <c:pt idx="44">
                  <c:v>1971</c:v>
                </c:pt>
                <c:pt idx="45">
                  <c:v>1970</c:v>
                </c:pt>
                <c:pt idx="46">
                  <c:v>1969</c:v>
                </c:pt>
                <c:pt idx="47">
                  <c:v>1968</c:v>
                </c:pt>
                <c:pt idx="48">
                  <c:v>1967</c:v>
                </c:pt>
                <c:pt idx="49">
                  <c:v>1966</c:v>
                </c:pt>
                <c:pt idx="50">
                  <c:v>1965</c:v>
                </c:pt>
                <c:pt idx="51">
                  <c:v>1964</c:v>
                </c:pt>
                <c:pt idx="52">
                  <c:v>1963</c:v>
                </c:pt>
                <c:pt idx="53">
                  <c:v>1962</c:v>
                </c:pt>
                <c:pt idx="54">
                  <c:v>1961</c:v>
                </c:pt>
                <c:pt idx="55">
                  <c:v>1960</c:v>
                </c:pt>
                <c:pt idx="56">
                  <c:v>1959</c:v>
                </c:pt>
                <c:pt idx="57">
                  <c:v>1958</c:v>
                </c:pt>
                <c:pt idx="58">
                  <c:v>1957</c:v>
                </c:pt>
                <c:pt idx="59">
                  <c:v>1956</c:v>
                </c:pt>
                <c:pt idx="60">
                  <c:v>1955</c:v>
                </c:pt>
                <c:pt idx="61">
                  <c:v>1954</c:v>
                </c:pt>
                <c:pt idx="62">
                  <c:v>1953</c:v>
                </c:pt>
                <c:pt idx="63">
                  <c:v>1952</c:v>
                </c:pt>
                <c:pt idx="64">
                  <c:v>1951</c:v>
                </c:pt>
                <c:pt idx="65">
                  <c:v>1950</c:v>
                </c:pt>
                <c:pt idx="66">
                  <c:v>1949</c:v>
                </c:pt>
                <c:pt idx="67">
                  <c:v>1948</c:v>
                </c:pt>
                <c:pt idx="68">
                  <c:v>1947</c:v>
                </c:pt>
                <c:pt idx="69">
                  <c:v>1946</c:v>
                </c:pt>
                <c:pt idx="70">
                  <c:v>1945</c:v>
                </c:pt>
                <c:pt idx="71">
                  <c:v>1944</c:v>
                </c:pt>
                <c:pt idx="72">
                  <c:v>1943</c:v>
                </c:pt>
                <c:pt idx="73">
                  <c:v>1942</c:v>
                </c:pt>
                <c:pt idx="74">
                  <c:v>1941</c:v>
                </c:pt>
                <c:pt idx="75">
                  <c:v>1940</c:v>
                </c:pt>
                <c:pt idx="76">
                  <c:v>1939</c:v>
                </c:pt>
                <c:pt idx="77">
                  <c:v>1938</c:v>
                </c:pt>
                <c:pt idx="78">
                  <c:v>1937</c:v>
                </c:pt>
                <c:pt idx="79">
                  <c:v>1936</c:v>
                </c:pt>
                <c:pt idx="80">
                  <c:v>1935</c:v>
                </c:pt>
                <c:pt idx="81">
                  <c:v>1934</c:v>
                </c:pt>
                <c:pt idx="82">
                  <c:v>1933</c:v>
                </c:pt>
                <c:pt idx="83">
                  <c:v>1932</c:v>
                </c:pt>
                <c:pt idx="84">
                  <c:v>1931</c:v>
                </c:pt>
                <c:pt idx="85">
                  <c:v>1930</c:v>
                </c:pt>
                <c:pt idx="86">
                  <c:v>1929</c:v>
                </c:pt>
                <c:pt idx="87">
                  <c:v>1928</c:v>
                </c:pt>
                <c:pt idx="88">
                  <c:v>1927</c:v>
                </c:pt>
                <c:pt idx="89">
                  <c:v>1926</c:v>
                </c:pt>
                <c:pt idx="90">
                  <c:v>1925</c:v>
                </c:pt>
                <c:pt idx="91">
                  <c:v>1924</c:v>
                </c:pt>
                <c:pt idx="92">
                  <c:v>1923</c:v>
                </c:pt>
                <c:pt idx="93">
                  <c:v>1922</c:v>
                </c:pt>
                <c:pt idx="94">
                  <c:v>1921</c:v>
                </c:pt>
                <c:pt idx="95">
                  <c:v>1920</c:v>
                </c:pt>
                <c:pt idx="96">
                  <c:v>1919</c:v>
                </c:pt>
                <c:pt idx="97">
                  <c:v>1918</c:v>
                </c:pt>
                <c:pt idx="98">
                  <c:v>1917</c:v>
                </c:pt>
                <c:pt idx="99">
                  <c:v>1916</c:v>
                </c:pt>
                <c:pt idx="100">
                  <c:v>1915 ou avant</c:v>
                </c:pt>
              </c:strCache>
            </c:strRef>
          </c:cat>
          <c:val>
            <c:numRef>
              <c:f>Pyramide!$H$7:$H$107</c:f>
              <c:numCache>
                <c:formatCode>0.0%</c:formatCode>
                <c:ptCount val="101"/>
                <c:pt idx="0">
                  <c:v>5.555402098688514E-3</c:v>
                </c:pt>
                <c:pt idx="1">
                  <c:v>5.7204379838793409E-3</c:v>
                </c:pt>
                <c:pt idx="2">
                  <c:v>5.739984358560061E-3</c:v>
                </c:pt>
                <c:pt idx="3">
                  <c:v>5.8120935853758519E-3</c:v>
                </c:pt>
                <c:pt idx="4">
                  <c:v>5.9316349347316947E-3</c:v>
                </c:pt>
                <c:pt idx="5">
                  <c:v>6.0617477571503851E-3</c:v>
                </c:pt>
                <c:pt idx="6">
                  <c:v>6.0425578984233969E-3</c:v>
                </c:pt>
                <c:pt idx="7">
                  <c:v>6.0805810999236404E-3</c:v>
                </c:pt>
                <c:pt idx="8">
                  <c:v>6.0563225143761956E-3</c:v>
                </c:pt>
                <c:pt idx="9">
                  <c:v>6.1477301047744588E-3</c:v>
                </c:pt>
                <c:pt idx="10">
                  <c:v>6.0233990410836899E-3</c:v>
                </c:pt>
                <c:pt idx="11">
                  <c:v>5.9975903861721911E-3</c:v>
                </c:pt>
                <c:pt idx="12">
                  <c:v>5.9581876229379384E-3</c:v>
                </c:pt>
                <c:pt idx="13">
                  <c:v>5.9837637674448295E-3</c:v>
                </c:pt>
                <c:pt idx="14">
                  <c:v>6.0941752082463935E-3</c:v>
                </c:pt>
                <c:pt idx="15">
                  <c:v>6.2198548322838897E-3</c:v>
                </c:pt>
                <c:pt idx="16">
                  <c:v>5.9324564714946428E-3</c:v>
                </c:pt>
                <c:pt idx="17">
                  <c:v>5.916196243865717E-3</c:v>
                </c:pt>
                <c:pt idx="18">
                  <c:v>5.7416739341668802E-3</c:v>
                </c:pt>
                <c:pt idx="19">
                  <c:v>5.7492227719698231E-3</c:v>
                </c:pt>
                <c:pt idx="20">
                  <c:v>5.6450271093181148E-3</c:v>
                </c:pt>
                <c:pt idx="21">
                  <c:v>5.439766924130088E-3</c:v>
                </c:pt>
                <c:pt idx="22">
                  <c:v>5.4009376865605356E-3</c:v>
                </c:pt>
                <c:pt idx="23">
                  <c:v>5.6717658058480459E-3</c:v>
                </c:pt>
                <c:pt idx="24">
                  <c:v>5.7812782064184587E-3</c:v>
                </c:pt>
                <c:pt idx="25">
                  <c:v>5.8912556277980884E-3</c:v>
                </c:pt>
                <c:pt idx="26">
                  <c:v>5.9374011927659752E-3</c:v>
                </c:pt>
                <c:pt idx="27">
                  <c:v>6.022236489060649E-3</c:v>
                </c:pt>
                <c:pt idx="28">
                  <c:v>6.0296303199271865E-3</c:v>
                </c:pt>
                <c:pt idx="29">
                  <c:v>6.1740502825760948E-3</c:v>
                </c:pt>
                <c:pt idx="30">
                  <c:v>6.1457615166821099E-3</c:v>
                </c:pt>
                <c:pt idx="31">
                  <c:v>6.1697720911313061E-3</c:v>
                </c:pt>
                <c:pt idx="32">
                  <c:v>6.0705366504445711E-3</c:v>
                </c:pt>
                <c:pt idx="33">
                  <c:v>6.473539184404963E-3</c:v>
                </c:pt>
                <c:pt idx="34">
                  <c:v>6.5606840840520776E-3</c:v>
                </c:pt>
                <c:pt idx="35">
                  <c:v>6.6100692939908366E-3</c:v>
                </c:pt>
                <c:pt idx="36">
                  <c:v>6.2556924359808176E-3</c:v>
                </c:pt>
                <c:pt idx="37">
                  <c:v>6.1352985484747456E-3</c:v>
                </c:pt>
                <c:pt idx="38">
                  <c:v>6.1663154364494654E-3</c:v>
                </c:pt>
                <c:pt idx="39">
                  <c:v>6.0219109744941973E-3</c:v>
                </c:pt>
                <c:pt idx="40">
                  <c:v>6.1872103714769129E-3</c:v>
                </c:pt>
                <c:pt idx="41">
                  <c:v>6.5185221973498089E-3</c:v>
                </c:pt>
                <c:pt idx="42">
                  <c:v>6.8965376131616511E-3</c:v>
                </c:pt>
                <c:pt idx="43">
                  <c:v>7.0603334428612349E-3</c:v>
                </c:pt>
                <c:pt idx="44">
                  <c:v>7.0136763550032099E-3</c:v>
                </c:pt>
                <c:pt idx="45">
                  <c:v>6.8800293744344767E-3</c:v>
                </c:pt>
                <c:pt idx="46">
                  <c:v>6.8002783056538996E-3</c:v>
                </c:pt>
                <c:pt idx="47">
                  <c:v>6.7678508545578903E-3</c:v>
                </c:pt>
                <c:pt idx="48">
                  <c:v>6.7173805960642936E-3</c:v>
                </c:pt>
                <c:pt idx="49">
                  <c:v>6.8729145560534688E-3</c:v>
                </c:pt>
                <c:pt idx="50">
                  <c:v>6.8984751998667189E-3</c:v>
                </c:pt>
                <c:pt idx="51">
                  <c:v>7.0166989902631155E-3</c:v>
                </c:pt>
                <c:pt idx="52">
                  <c:v>6.9389785123494495E-3</c:v>
                </c:pt>
                <c:pt idx="53">
                  <c:v>6.6885493058928894E-3</c:v>
                </c:pt>
                <c:pt idx="54">
                  <c:v>6.7244644130580195E-3</c:v>
                </c:pt>
                <c:pt idx="55">
                  <c:v>6.6836665873961192E-3</c:v>
                </c:pt>
                <c:pt idx="56">
                  <c:v>6.6814964902864437E-3</c:v>
                </c:pt>
                <c:pt idx="57">
                  <c:v>6.5293726828981871E-3</c:v>
                </c:pt>
                <c:pt idx="58">
                  <c:v>6.5380530713368889E-3</c:v>
                </c:pt>
                <c:pt idx="59">
                  <c:v>6.5005103913395017E-3</c:v>
                </c:pt>
                <c:pt idx="60">
                  <c:v>6.4461339580484884E-3</c:v>
                </c:pt>
                <c:pt idx="61">
                  <c:v>6.432865364292187E-3</c:v>
                </c:pt>
                <c:pt idx="62">
                  <c:v>6.2955602200242856E-3</c:v>
                </c:pt>
                <c:pt idx="63">
                  <c:v>6.4171321602470386E-3</c:v>
                </c:pt>
                <c:pt idx="64">
                  <c:v>6.2511507327441393E-3</c:v>
                </c:pt>
                <c:pt idx="65">
                  <c:v>6.4942791124960051E-3</c:v>
                </c:pt>
                <c:pt idx="66">
                  <c:v>6.4006549229071452E-3</c:v>
                </c:pt>
                <c:pt idx="67">
                  <c:v>6.3466350055698647E-3</c:v>
                </c:pt>
                <c:pt idx="68">
                  <c:v>6.2121354868509013E-3</c:v>
                </c:pt>
                <c:pt idx="69">
                  <c:v>5.9134216197040601E-3</c:v>
                </c:pt>
                <c:pt idx="70">
                  <c:v>4.4489005838522265E-3</c:v>
                </c:pt>
                <c:pt idx="71">
                  <c:v>4.355818918540786E-3</c:v>
                </c:pt>
                <c:pt idx="72">
                  <c:v>4.2235825010933413E-3</c:v>
                </c:pt>
                <c:pt idx="73">
                  <c:v>3.8941462591509509E-3</c:v>
                </c:pt>
                <c:pt idx="74">
                  <c:v>3.5033737724729443E-3</c:v>
                </c:pt>
                <c:pt idx="75">
                  <c:v>3.6621163760457115E-3</c:v>
                </c:pt>
                <c:pt idx="76">
                  <c:v>3.8434434902527453E-3</c:v>
                </c:pt>
                <c:pt idx="77">
                  <c:v>3.7817662302570376E-3</c:v>
                </c:pt>
                <c:pt idx="78">
                  <c:v>3.7108660575452092E-3</c:v>
                </c:pt>
                <c:pt idx="79">
                  <c:v>3.6978454748871556E-3</c:v>
                </c:pt>
                <c:pt idx="80">
                  <c:v>3.6195514713087897E-3</c:v>
                </c:pt>
                <c:pt idx="81">
                  <c:v>3.6221245864531191E-3</c:v>
                </c:pt>
                <c:pt idx="82">
                  <c:v>3.4134232472768926E-3</c:v>
                </c:pt>
                <c:pt idx="83">
                  <c:v>3.4378213390671018E-3</c:v>
                </c:pt>
                <c:pt idx="84">
                  <c:v>3.2212456475214811E-3</c:v>
                </c:pt>
                <c:pt idx="85">
                  <c:v>3.0987591663739359E-3</c:v>
                </c:pt>
                <c:pt idx="86">
                  <c:v>2.755186291831373E-3</c:v>
                </c:pt>
                <c:pt idx="87">
                  <c:v>2.5239469441018015E-3</c:v>
                </c:pt>
                <c:pt idx="88">
                  <c:v>2.2806635574135307E-3</c:v>
                </c:pt>
                <c:pt idx="89">
                  <c:v>2.0574225676024778E-3</c:v>
                </c:pt>
                <c:pt idx="90">
                  <c:v>1.8308334279650679E-3</c:v>
                </c:pt>
                <c:pt idx="91">
                  <c:v>1.545326151799967E-3</c:v>
                </c:pt>
                <c:pt idx="92">
                  <c:v>1.3163654060355547E-3</c:v>
                </c:pt>
                <c:pt idx="93">
                  <c:v>1.110082175067252E-3</c:v>
                </c:pt>
                <c:pt idx="94">
                  <c:v>8.9631210907056879E-4</c:v>
                </c:pt>
                <c:pt idx="95">
                  <c:v>7.0924973821653544E-4</c:v>
                </c:pt>
                <c:pt idx="96">
                  <c:v>3.2171689650940192E-4</c:v>
                </c:pt>
                <c:pt idx="97">
                  <c:v>2.0605072056369451E-4</c:v>
                </c:pt>
                <c:pt idx="98">
                  <c:v>1.4255987941204381E-4</c:v>
                </c:pt>
                <c:pt idx="99">
                  <c:v>9.4926247854665251E-5</c:v>
                </c:pt>
                <c:pt idx="100">
                  <c:v>5.3703703187013918E-5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CF-4DF5-A96C-5971FB381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95402448"/>
        <c:axId val="1395402992"/>
      </c:barChart>
      <c:barChart>
        <c:barDir val="bar"/>
        <c:grouping val="clustered"/>
        <c:varyColors val="0"/>
        <c:ser>
          <c:idx val="2"/>
          <c:order val="2"/>
          <c:spPr>
            <a:noFill/>
            <a:ln w="3175">
              <a:solidFill>
                <a:schemeClr val="accent1">
                  <a:lumMod val="75000"/>
                </a:schemeClr>
              </a:solidFill>
              <a:prstDash val="sysDot"/>
            </a:ln>
          </c:spPr>
          <c:invertIfNegative val="0"/>
          <c:cat>
            <c:strRef>
              <c:f>Pyramide!$B$7:$B$107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et plus</c:v>
                </c:pt>
              </c:strCache>
            </c:strRef>
          </c:cat>
          <c:val>
            <c:numRef>
              <c:f>Pyramide!$I$7:$I$107</c:f>
              <c:numCache>
                <c:formatCode>0.0%</c:formatCode>
                <c:ptCount val="101"/>
                <c:pt idx="0">
                  <c:v>5.8174258239881973E-3</c:v>
                </c:pt>
                <c:pt idx="1">
                  <c:v>5.9901500532247316E-3</c:v>
                </c:pt>
                <c:pt idx="2">
                  <c:v>6.0231200285981602E-3</c:v>
                </c:pt>
                <c:pt idx="3">
                  <c:v>6.1262461433886709E-3</c:v>
                </c:pt>
                <c:pt idx="4">
                  <c:v>6.1971463161004988E-3</c:v>
                </c:pt>
                <c:pt idx="5">
                  <c:v>6.3750167756256929E-3</c:v>
                </c:pt>
                <c:pt idx="6">
                  <c:v>6.3548813745866314E-3</c:v>
                </c:pt>
                <c:pt idx="7">
                  <c:v>6.3732651972443115E-3</c:v>
                </c:pt>
                <c:pt idx="8">
                  <c:v>6.3417677877667345E-3</c:v>
                </c:pt>
                <c:pt idx="9">
                  <c:v>6.456364415851245E-3</c:v>
                </c:pt>
                <c:pt idx="10">
                  <c:v>6.3222214130860144E-3</c:v>
                </c:pt>
                <c:pt idx="11">
                  <c:v>6.2819041089269704E-3</c:v>
                </c:pt>
                <c:pt idx="12">
                  <c:v>6.2457409906635916E-3</c:v>
                </c:pt>
                <c:pt idx="13">
                  <c:v>6.2935296291573755E-3</c:v>
                </c:pt>
                <c:pt idx="14">
                  <c:v>6.387029813197111E-3</c:v>
                </c:pt>
                <c:pt idx="15">
                  <c:v>6.5275591017422436E-3</c:v>
                </c:pt>
                <c:pt idx="16">
                  <c:v>6.268604513783387E-3</c:v>
                </c:pt>
                <c:pt idx="17">
                  <c:v>6.1931781385285208E-3</c:v>
                </c:pt>
                <c:pt idx="18">
                  <c:v>6.0428214102152857E-3</c:v>
                </c:pt>
                <c:pt idx="19">
                  <c:v>6.0047517066341202E-3</c:v>
                </c:pt>
                <c:pt idx="20">
                  <c:v>5.8553560213265984E-3</c:v>
                </c:pt>
                <c:pt idx="21">
                  <c:v>5.6079959522108659E-3</c:v>
                </c:pt>
                <c:pt idx="22">
                  <c:v>5.5120156571886432E-3</c:v>
                </c:pt>
                <c:pt idx="23">
                  <c:v>5.7662735349744169E-3</c:v>
                </c:pt>
                <c:pt idx="24">
                  <c:v>5.7929657294234259E-3</c:v>
                </c:pt>
                <c:pt idx="25">
                  <c:v>5.8721897746202246E-3</c:v>
                </c:pt>
                <c:pt idx="26">
                  <c:v>5.8336550502298429E-3</c:v>
                </c:pt>
                <c:pt idx="27">
                  <c:v>5.8828077497639943E-3</c:v>
                </c:pt>
                <c:pt idx="28">
                  <c:v>5.8911006208616831E-3</c:v>
                </c:pt>
                <c:pt idx="29">
                  <c:v>5.9618457866371065E-3</c:v>
                </c:pt>
                <c:pt idx="30">
                  <c:v>5.9647289156542467E-3</c:v>
                </c:pt>
                <c:pt idx="31">
                  <c:v>5.919389386755668E-3</c:v>
                </c:pt>
                <c:pt idx="32">
                  <c:v>5.8780180354290673E-3</c:v>
                </c:pt>
                <c:pt idx="33">
                  <c:v>6.263845800835742E-3</c:v>
                </c:pt>
                <c:pt idx="34">
                  <c:v>6.3210123589820524E-3</c:v>
                </c:pt>
                <c:pt idx="35">
                  <c:v>6.4310207817489624E-3</c:v>
                </c:pt>
                <c:pt idx="36">
                  <c:v>6.0897110084779183E-3</c:v>
                </c:pt>
                <c:pt idx="37">
                  <c:v>6.0116805166914415E-3</c:v>
                </c:pt>
                <c:pt idx="38">
                  <c:v>6.0907495549518348E-3</c:v>
                </c:pt>
                <c:pt idx="39">
                  <c:v>5.9387962551936237E-3</c:v>
                </c:pt>
                <c:pt idx="40">
                  <c:v>6.1002669808471258E-3</c:v>
                </c:pt>
                <c:pt idx="41">
                  <c:v>6.4877998225542598E-3</c:v>
                </c:pt>
                <c:pt idx="42">
                  <c:v>6.8333722865764517E-3</c:v>
                </c:pt>
                <c:pt idx="43">
                  <c:v>7.020062640783112E-3</c:v>
                </c:pt>
                <c:pt idx="44">
                  <c:v>6.9575793447180971E-3</c:v>
                </c:pt>
                <c:pt idx="45">
                  <c:v>6.8169725527047606E-3</c:v>
                </c:pt>
                <c:pt idx="46">
                  <c:v>6.6689874305185283E-3</c:v>
                </c:pt>
                <c:pt idx="47">
                  <c:v>6.585144178616849E-3</c:v>
                </c:pt>
                <c:pt idx="48">
                  <c:v>6.5539877843993639E-3</c:v>
                </c:pt>
                <c:pt idx="49">
                  <c:v>6.7177216113243855E-3</c:v>
                </c:pt>
                <c:pt idx="50">
                  <c:v>6.7360124298202224E-3</c:v>
                </c:pt>
                <c:pt idx="51">
                  <c:v>6.7828090239210118E-3</c:v>
                </c:pt>
                <c:pt idx="52">
                  <c:v>6.7038019884351806E-3</c:v>
                </c:pt>
                <c:pt idx="53">
                  <c:v>6.4508926709961343E-3</c:v>
                </c:pt>
                <c:pt idx="54">
                  <c:v>6.4432663297249891E-3</c:v>
                </c:pt>
                <c:pt idx="55">
                  <c:v>6.408932293311193E-3</c:v>
                </c:pt>
                <c:pt idx="56">
                  <c:v>6.3441238932000965E-3</c:v>
                </c:pt>
                <c:pt idx="57">
                  <c:v>6.1857533062747022E-3</c:v>
                </c:pt>
                <c:pt idx="58">
                  <c:v>6.1365386039659887E-3</c:v>
                </c:pt>
                <c:pt idx="59">
                  <c:v>6.0424648942615537E-3</c:v>
                </c:pt>
                <c:pt idx="60">
                  <c:v>5.9415398779679995E-3</c:v>
                </c:pt>
                <c:pt idx="61">
                  <c:v>5.9490887157709425E-3</c:v>
                </c:pt>
                <c:pt idx="62">
                  <c:v>5.772241302026024E-3</c:v>
                </c:pt>
                <c:pt idx="63">
                  <c:v>5.8498687757778476E-3</c:v>
                </c:pt>
                <c:pt idx="64">
                  <c:v>5.6830348101247182E-3</c:v>
                </c:pt>
                <c:pt idx="65">
                  <c:v>5.9083838942708845E-3</c:v>
                </c:pt>
                <c:pt idx="66">
                  <c:v>5.7460761311607933E-3</c:v>
                </c:pt>
                <c:pt idx="67">
                  <c:v>5.7423559646870639E-3</c:v>
                </c:pt>
                <c:pt idx="68">
                  <c:v>5.5797071863168809E-3</c:v>
                </c:pt>
                <c:pt idx="69">
                  <c:v>5.2480233437966119E-3</c:v>
                </c:pt>
                <c:pt idx="70">
                  <c:v>3.915273704583006E-3</c:v>
                </c:pt>
                <c:pt idx="71">
                  <c:v>3.780541675459435E-3</c:v>
                </c:pt>
                <c:pt idx="72">
                  <c:v>3.6374392717699725E-3</c:v>
                </c:pt>
                <c:pt idx="73">
                  <c:v>3.3469717736398985E-3</c:v>
                </c:pt>
                <c:pt idx="74">
                  <c:v>2.9264224544784155E-3</c:v>
                </c:pt>
                <c:pt idx="75">
                  <c:v>2.9925019114680363E-3</c:v>
                </c:pt>
                <c:pt idx="76">
                  <c:v>3.0611079815210649E-3</c:v>
                </c:pt>
                <c:pt idx="77">
                  <c:v>2.938761006616285E-3</c:v>
                </c:pt>
                <c:pt idx="78">
                  <c:v>2.789876844198901E-3</c:v>
                </c:pt>
                <c:pt idx="79">
                  <c:v>2.7033519722974085E-3</c:v>
                </c:pt>
                <c:pt idx="80">
                  <c:v>2.528721157743088E-3</c:v>
                </c:pt>
                <c:pt idx="81">
                  <c:v>2.4447694009859249E-3</c:v>
                </c:pt>
                <c:pt idx="82">
                  <c:v>2.2123209991523909E-3</c:v>
                </c:pt>
                <c:pt idx="83">
                  <c:v>2.1562084881736371E-3</c:v>
                </c:pt>
                <c:pt idx="84">
                  <c:v>1.9452440477258917E-3</c:v>
                </c:pt>
                <c:pt idx="85">
                  <c:v>1.7716982817264091E-3</c:v>
                </c:pt>
                <c:pt idx="86">
                  <c:v>1.4911357268326401E-3</c:v>
                </c:pt>
                <c:pt idx="87">
                  <c:v>1.3159003852263385E-3</c:v>
                </c:pt>
                <c:pt idx="88">
                  <c:v>1.1080360835067009E-3</c:v>
                </c:pt>
                <c:pt idx="89">
                  <c:v>9.3524985149560458E-4</c:v>
                </c:pt>
                <c:pt idx="90">
                  <c:v>7.7227555855896991E-4</c:v>
                </c:pt>
                <c:pt idx="91">
                  <c:v>6.1264941544869188E-4</c:v>
                </c:pt>
                <c:pt idx="92">
                  <c:v>4.857297359199527E-4</c:v>
                </c:pt>
                <c:pt idx="93">
                  <c:v>3.824021121121149E-4</c:v>
                </c:pt>
                <c:pt idx="94">
                  <c:v>2.9195556471956564E-4</c:v>
                </c:pt>
                <c:pt idx="95">
                  <c:v>2.1490161663244268E-4</c:v>
                </c:pt>
                <c:pt idx="96">
                  <c:v>9.1082075831811404E-5</c:v>
                </c:pt>
                <c:pt idx="97">
                  <c:v>5.4360932597372802E-5</c:v>
                </c:pt>
                <c:pt idx="98">
                  <c:v>3.0164349824490296E-5</c:v>
                </c:pt>
                <c:pt idx="99">
                  <c:v>1.9530873987080049E-5</c:v>
                </c:pt>
                <c:pt idx="100">
                  <c:v>1.0373064184249181E-5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CF-4DF5-A96C-5971FB381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95409520"/>
        <c:axId val="1395405168"/>
      </c:barChart>
      <c:catAx>
        <c:axId val="1395402448"/>
        <c:scaling>
          <c:orientation val="minMax"/>
        </c:scaling>
        <c:delete val="0"/>
        <c:axPos val="l"/>
        <c:majorGridlines/>
        <c:title>
          <c:tx>
            <c:strRef>
              <c:f>Pyramide!$A$6</c:f>
              <c:strCache>
                <c:ptCount val="1"/>
                <c:pt idx="0">
                  <c:v>Année de naissance</c:v>
                </c:pt>
              </c:strCache>
            </c:strRef>
          </c:tx>
          <c:layout>
            <c:manualLayout>
              <c:xMode val="edge"/>
              <c:yMode val="edge"/>
              <c:x val="3.2018296169239568E-2"/>
              <c:y val="7.7814431963777034E-2"/>
            </c:manualLayout>
          </c:layout>
          <c:overlay val="0"/>
          <c:txPr>
            <a:bodyPr rot="0" vert="horz"/>
            <a:lstStyle/>
            <a:p>
              <a:pPr>
                <a:defRPr sz="800"/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9540299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395402992"/>
        <c:scaling>
          <c:orientation val="minMax"/>
          <c:max val="8.0000000000000019E-3"/>
          <c:min val="-8.0000000000000019E-3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strRef>
              <c:f>Pyramide!$G$5</c:f>
              <c:strCache>
                <c:ptCount val="1"/>
                <c:pt idx="0">
                  <c:v>% de la population totale deux sexes confondus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fr-FR"/>
            </a:p>
          </c:txPr>
        </c:title>
        <c:numFmt formatCode="0.0%;[Black]0.0%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  <a:headEnd type="triangle"/>
            <a:tailEnd type="triangle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95402448"/>
        <c:crosses val="autoZero"/>
        <c:crossBetween val="midCat"/>
        <c:majorUnit val="1.0000000000000002E-3"/>
      </c:valAx>
      <c:valAx>
        <c:axId val="1395405168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1395409520"/>
        <c:crosses val="autoZero"/>
        <c:crossBetween val="midCat"/>
      </c:valAx>
      <c:catAx>
        <c:axId val="1395409520"/>
        <c:scaling>
          <c:orientation val="minMax"/>
        </c:scaling>
        <c:delete val="0"/>
        <c:axPos val="r"/>
        <c:title>
          <c:tx>
            <c:strRef>
              <c:f>Pyramide!$B$6</c:f>
              <c:strCache>
                <c:ptCount val="1"/>
                <c:pt idx="0">
                  <c:v>Âge révolu</c:v>
                </c:pt>
              </c:strCache>
            </c:strRef>
          </c:tx>
          <c:layout>
            <c:manualLayout>
              <c:xMode val="edge"/>
              <c:yMode val="edge"/>
              <c:x val="0.87557452402497715"/>
              <c:y val="8.4133547287631699E-2"/>
            </c:manualLayout>
          </c:layout>
          <c:overlay val="0"/>
          <c:txPr>
            <a:bodyPr rot="0" vert="horz"/>
            <a:lstStyle/>
            <a:p>
              <a:pPr>
                <a:defRPr sz="800"/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395405168"/>
        <c:crosses val="max"/>
        <c:auto val="1"/>
        <c:lblAlgn val="ctr"/>
        <c:lblOffset val="100"/>
        <c:tickLblSkip val="5"/>
        <c:tickMarkSkip val="5"/>
        <c:noMultiLvlLbl val="0"/>
      </c:cat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'Indices de précision'!$Y$6</c:f>
          <c:strCache>
            <c:ptCount val="1"/>
            <c:pt idx="0">
              <c:v>UNASAI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3961279033669178"/>
          <c:y val="0.11574074074074074"/>
          <c:w val="0.5341175363832209"/>
          <c:h val="0.83241542723826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'Indices de précision'!$X$7</c:f>
              <c:strCache>
                <c:ptCount val="1"/>
                <c:pt idx="0">
                  <c:v>Précis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6268788682581786"/>
                  <c:y val="2.243000874890553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C8-40DA-B0FF-329B696DC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'Indices de précision'!$Y$6</c:f>
              <c:strCache>
                <c:ptCount val="1"/>
                <c:pt idx="0">
                  <c:v>UNASAI</c:v>
                </c:pt>
              </c:strCache>
            </c:strRef>
          </c:cat>
          <c:val>
            <c:numRef>
              <c:f>'Indices de précision'!$Y$7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8-40DA-B0FF-329B696DC728}"/>
            </c:ext>
          </c:extLst>
        </c:ser>
        <c:ser>
          <c:idx val="1"/>
          <c:order val="1"/>
          <c:tx>
            <c:strRef>
              <c:f>'Indices de précision'!$X$8</c:f>
              <c:strCache>
                <c:ptCount val="1"/>
                <c:pt idx="0">
                  <c:v>Imprécis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626878868258178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C8-40DA-B0FF-329B696DC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'Indices de précision'!$Y$6</c:f>
              <c:strCache>
                <c:ptCount val="1"/>
                <c:pt idx="0">
                  <c:v>UNASAI</c:v>
                </c:pt>
              </c:strCache>
            </c:strRef>
          </c:cat>
          <c:val>
            <c:numRef>
              <c:f>'Indices de précision'!$Y$8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8-40DA-B0FF-329B696DC728}"/>
            </c:ext>
          </c:extLst>
        </c:ser>
        <c:ser>
          <c:idx val="2"/>
          <c:order val="2"/>
          <c:tx>
            <c:strRef>
              <c:f>'Indices de précision'!$X$9</c:f>
              <c:strCache>
                <c:ptCount val="1"/>
                <c:pt idx="0">
                  <c:v>Très imprécis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5915119363395225"/>
                  <c:y val="1.388888888888884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C8-40DA-B0FF-329B696DC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'Indices de précision'!$Y$6</c:f>
              <c:strCache>
                <c:ptCount val="1"/>
                <c:pt idx="0">
                  <c:v>UNASAI</c:v>
                </c:pt>
              </c:strCache>
            </c:strRef>
          </c:cat>
          <c:val>
            <c:numRef>
              <c:f>'Indices de précision'!$Y$9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8-40DA-B0FF-329B696DC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24916575"/>
        <c:axId val="1233265727"/>
      </c:barChart>
      <c:lineChart>
        <c:grouping val="standard"/>
        <c:varyColors val="0"/>
        <c:ser>
          <c:idx val="3"/>
          <c:order val="3"/>
          <c:tx>
            <c:strRef>
              <c:f>'Indices de précision'!$X$10</c:f>
              <c:strCache>
                <c:ptCount val="1"/>
                <c:pt idx="0">
                  <c:v>France métropolitaine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dash"/>
            <c:size val="20"/>
            <c:spPr>
              <a:solidFill>
                <a:schemeClr val="tx1">
                  <a:alpha val="98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3950084196464691E-2"/>
                  <c:y val="3.24075896762904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725190265195339"/>
                      <c:h val="0.157685185185185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5C8-40DA-B0FF-329B696DC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0"/>
            <c:val val="100"/>
            <c:spPr>
              <a:noFill/>
              <a:ln w="603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'Indices de précision'!$Y$6</c:f>
              <c:strCache>
                <c:ptCount val="1"/>
                <c:pt idx="0">
                  <c:v>UNASAI</c:v>
                </c:pt>
              </c:strCache>
            </c:strRef>
          </c:cat>
          <c:val>
            <c:numRef>
              <c:f>'Indices de précision'!$Y$10</c:f>
              <c:numCache>
                <c:formatCode>0.00</c:formatCode>
                <c:ptCount val="1"/>
                <c:pt idx="0">
                  <c:v>12.019227211413792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C8-40DA-B0FF-329B696DC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531247"/>
        <c:axId val="1468327231"/>
      </c:lineChart>
      <c:catAx>
        <c:axId val="142491657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33265727"/>
        <c:crosses val="autoZero"/>
        <c:auto val="1"/>
        <c:lblAlgn val="ctr"/>
        <c:lblOffset val="100"/>
        <c:noMultiLvlLbl val="0"/>
      </c:catAx>
      <c:valAx>
        <c:axId val="1233265727"/>
        <c:scaling>
          <c:orientation val="minMax"/>
          <c:max val="8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4916575"/>
        <c:crosses val="autoZero"/>
        <c:crossBetween val="between"/>
        <c:majorUnit val="10"/>
        <c:minorUnit val="5"/>
      </c:valAx>
      <c:valAx>
        <c:axId val="1468327231"/>
        <c:scaling>
          <c:orientation val="minMax"/>
          <c:max val="90"/>
        </c:scaling>
        <c:delete val="1"/>
        <c:axPos val="r"/>
        <c:numFmt formatCode="0.00" sourceLinked="1"/>
        <c:majorTickMark val="out"/>
        <c:minorTickMark val="none"/>
        <c:tickLblPos val="nextTo"/>
        <c:crossAx val="1463531247"/>
        <c:crosses val="max"/>
        <c:crossBetween val="between"/>
      </c:valAx>
      <c:catAx>
        <c:axId val="14635312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83272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'Indices de précision'!$Y$16</c:f>
          <c:strCache>
            <c:ptCount val="1"/>
            <c:pt idx="0">
              <c:v>Wipple Index</c:v>
            </c:pt>
          </c:strCache>
        </c:strRef>
      </c:tx>
      <c:layout>
        <c:manualLayout>
          <c:xMode val="edge"/>
          <c:yMode val="edge"/>
          <c:x val="0.26021899745245741"/>
          <c:y val="1.9324519289902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433643208339002"/>
          <c:y val="0.10201207579291725"/>
          <c:w val="0.54546887055732629"/>
          <c:h val="0.86560313824107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'Indices de précision'!$X$17</c:f>
              <c:strCache>
                <c:ptCount val="1"/>
                <c:pt idx="0">
                  <c:v>Précis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  <a:alpha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54C-43EE-BC5F-243487A4BA94}"/>
              </c:ext>
            </c:extLst>
          </c:dPt>
          <c:dLbls>
            <c:dLbl>
              <c:idx val="0"/>
              <c:layout>
                <c:manualLayout>
                  <c:x val="-0.15933298802224569"/>
                  <c:y val="-7.298947055047279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57607388462428"/>
                      <c:h val="5.55997291918226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4C-43EE-BC5F-243487A4BA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'Indices de précision'!$Y$17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C-43EE-BC5F-243487A4BA94}"/>
            </c:ext>
          </c:extLst>
        </c:ser>
        <c:ser>
          <c:idx val="1"/>
          <c:order val="1"/>
          <c:tx>
            <c:strRef>
              <c:f>'Indices de précision'!$X$18</c:f>
              <c:strCache>
                <c:ptCount val="1"/>
                <c:pt idx="0">
                  <c:v>Assez précises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'Indices de précision'!$Y$18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4C-43EE-BC5F-243487A4BA94}"/>
            </c:ext>
          </c:extLst>
        </c:ser>
        <c:ser>
          <c:idx val="2"/>
          <c:order val="2"/>
          <c:tx>
            <c:strRef>
              <c:f>'Indices de précision'!$X$19</c:f>
              <c:strCache>
                <c:ptCount val="1"/>
                <c:pt idx="0">
                  <c:v>Plutôt satisfaisantes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'Indices de précision'!$Y$19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4C-43EE-BC5F-243487A4BA94}"/>
            </c:ext>
          </c:extLst>
        </c:ser>
        <c:ser>
          <c:idx val="3"/>
          <c:order val="3"/>
          <c:tx>
            <c:strRef>
              <c:f>'Indices de précision'!$X$20</c:f>
              <c:strCache>
                <c:ptCount val="1"/>
                <c:pt idx="0">
                  <c:v>Imprécis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63000"/>
              </a:schemeClr>
            </a:solidFill>
            <a:ln>
              <a:solidFill>
                <a:schemeClr val="tx1">
                  <a:alpha val="57000"/>
                </a:schemeClr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62B3AEF-156D-4A0A-9721-C47B17E9C02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833981837114731"/>
                      <c:h val="5.893899746950677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54C-43EE-BC5F-243487A4BA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'Indices de précision'!$Y$20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'Indices de précision'!$X$20</c15:f>
                <c15:dlblRangeCache>
                  <c:ptCount val="1"/>
                  <c:pt idx="0">
                    <c:v>Imprécis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854C-43EE-BC5F-243487A4BA94}"/>
            </c:ext>
          </c:extLst>
        </c:ser>
        <c:ser>
          <c:idx val="4"/>
          <c:order val="4"/>
          <c:tx>
            <c:strRef>
              <c:f>'Indices de précision'!$X$21</c:f>
              <c:strCache>
                <c:ptCount val="1"/>
                <c:pt idx="0">
                  <c:v>Très forte concentration</c:v>
                </c:pt>
              </c:strCache>
            </c:strRef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4597092664775507"/>
                  <c:y val="2.9441873597799038E-3"/>
                </c:manualLayout>
              </c:layout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3C69094-A405-4E93-8D4C-7B09A7547345}" type="CELLRANGE">
                      <a:rPr lang="en-US"/>
                      <a:pPr>
                        <a:defRPr sz="1050" b="1"/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3810246452775912"/>
                      <c:h val="6.560851638735076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54C-43EE-BC5F-243487A4BA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'Indices de précision'!$Y$21</c:f>
              <c:numCache>
                <c:formatCode>General</c:formatCode>
                <c:ptCount val="1"/>
                <c:pt idx="0">
                  <c:v>335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'Indices de précision'!$X$21</c15:f>
                <c15:dlblRangeCache>
                  <c:ptCount val="1"/>
                  <c:pt idx="0">
                    <c:v>Très forte concentration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854C-43EE-BC5F-243487A4B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53313632"/>
        <c:axId val="1941969584"/>
      </c:barChart>
      <c:lineChart>
        <c:grouping val="standard"/>
        <c:varyColors val="0"/>
        <c:ser>
          <c:idx val="5"/>
          <c:order val="5"/>
          <c:tx>
            <c:strRef>
              <c:f>'Indices de précision'!$X$22</c:f>
              <c:strCache>
                <c:ptCount val="1"/>
                <c:pt idx="0">
                  <c:v>France métropolitaine, 2015</c:v>
                </c:pt>
              </c:strCache>
            </c:strRef>
          </c:tx>
          <c:spPr>
            <a:ln w="47625" cap="rnd">
              <a:solidFill>
                <a:schemeClr val="tx1"/>
              </a:solidFill>
              <a:round/>
            </a:ln>
            <a:effectLst/>
          </c:spPr>
          <c:marker>
            <c:symbol val="dash"/>
            <c:size val="20"/>
            <c:spPr>
              <a:solidFill>
                <a:schemeClr val="tx1"/>
              </a:solidFill>
              <a:ln w="19050" cap="rnd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18288600868559624"/>
                  <c:y val="2.206723157494460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58517694316393"/>
                      <c:h val="0.129814310227240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54C-43EE-BC5F-243487A4BA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noFill/>
              <a:ln w="12065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'Indices de précision'!$Y$22</c:f>
              <c:numCache>
                <c:formatCode>0.00</c:formatCode>
                <c:ptCount val="1"/>
                <c:pt idx="0">
                  <c:v>100.25855618450994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54C-43EE-BC5F-243487A4B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310032"/>
        <c:axId val="1941967920"/>
      </c:lineChart>
      <c:catAx>
        <c:axId val="1453313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41969584"/>
        <c:crosses val="autoZero"/>
        <c:auto val="1"/>
        <c:lblAlgn val="ctr"/>
        <c:lblOffset val="100"/>
        <c:noMultiLvlLbl val="0"/>
      </c:catAx>
      <c:valAx>
        <c:axId val="1941969584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3313632"/>
        <c:crosses val="autoZero"/>
        <c:crossBetween val="between"/>
      </c:valAx>
      <c:valAx>
        <c:axId val="1941967920"/>
        <c:scaling>
          <c:orientation val="minMax"/>
          <c:max val="500"/>
        </c:scaling>
        <c:delete val="1"/>
        <c:axPos val="r"/>
        <c:numFmt formatCode="0.00" sourceLinked="1"/>
        <c:majorTickMark val="out"/>
        <c:minorTickMark val="none"/>
        <c:tickLblPos val="nextTo"/>
        <c:crossAx val="1453310032"/>
        <c:crosses val="max"/>
        <c:crossBetween val="between"/>
        <c:majorUnit val="100"/>
      </c:valAx>
      <c:catAx>
        <c:axId val="145331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9419679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36955</xdr:colOff>
      <xdr:row>16</xdr:row>
      <xdr:rowOff>105991</xdr:rowOff>
    </xdr:from>
    <xdr:ext cx="800100" cy="659351"/>
    <xdr:pic>
      <xdr:nvPicPr>
        <xdr:cNvPr id="3" name="Image 2">
          <a:extLst>
            <a:ext uri="{FF2B5EF4-FFF2-40B4-BE49-F238E27FC236}">
              <a16:creationId xmlns:a16="http://schemas.microsoft.com/office/drawing/2014/main" id="{5A462FC1-6229-45C8-A9CF-5D447365D45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98" t="5728" r="12689" b="7215"/>
        <a:stretch/>
      </xdr:blipFill>
      <xdr:spPr bwMode="auto">
        <a:xfrm>
          <a:off x="3084955" y="2487241"/>
          <a:ext cx="800100" cy="659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97399</xdr:colOff>
      <xdr:row>0</xdr:row>
      <xdr:rowOff>92785</xdr:rowOff>
    </xdr:from>
    <xdr:to>
      <xdr:col>5</xdr:col>
      <xdr:colOff>742519</xdr:colOff>
      <xdr:row>5</xdr:row>
      <xdr:rowOff>155804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ADC7B33-A6F5-4AC2-990F-E3C458E6A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7865" y="92785"/>
          <a:ext cx="2192037" cy="865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858125" y="7175500"/>
    <xdr:ext cx="5800725" cy="4098925"/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1424291C-BD87-417F-B1C6-1CE3809EC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810499" y="793750"/>
    <xdr:ext cx="6216651" cy="4244975"/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497ADDD9-675E-411F-A9DA-1446D9C2FF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0.67577</cdr:x>
      <cdr:y>0.18245</cdr:y>
    </cdr:from>
    <cdr:to>
      <cdr:x>0.83871</cdr:x>
      <cdr:y>0.23695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752850" y="733425"/>
          <a:ext cx="904875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Femmes</a:t>
          </a:r>
        </a:p>
      </cdr:txBody>
    </cdr:sp>
  </cdr:relSizeAnchor>
  <cdr:relSizeAnchor xmlns:cdr="http://schemas.openxmlformats.org/drawingml/2006/chartDrawing">
    <cdr:from>
      <cdr:x>0.20125</cdr:x>
      <cdr:y>0.18324</cdr:y>
    </cdr:from>
    <cdr:to>
      <cdr:x>0.36419</cdr:x>
      <cdr:y>0.23774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117600" y="736600"/>
          <a:ext cx="904875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/>
            <a:t>Hommes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492838</xdr:colOff>
      <xdr:row>11</xdr:row>
      <xdr:rowOff>1437</xdr:rowOff>
    </xdr:from>
    <xdr:to>
      <xdr:col>10</xdr:col>
      <xdr:colOff>389300</xdr:colOff>
      <xdr:row>27</xdr:row>
      <xdr:rowOff>101223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20F01DA-6A67-4B13-8E7B-700FE3C2F7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504914</xdr:colOff>
      <xdr:row>10</xdr:row>
      <xdr:rowOff>156337</xdr:rowOff>
    </xdr:from>
    <xdr:to>
      <xdr:col>13</xdr:col>
      <xdr:colOff>503755</xdr:colOff>
      <xdr:row>35</xdr:row>
      <xdr:rowOff>46323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432A4806-6FA7-4DA0-BF37-614EAAF98B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avdeev@univ-paris1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30414-A80B-462B-829E-96E167326D26}">
  <dimension ref="B7:H25"/>
  <sheetViews>
    <sheetView showGridLines="0" tabSelected="1" zoomScale="95" zoomScaleNormal="95" workbookViewId="0">
      <selection activeCell="J32" sqref="J32"/>
    </sheetView>
  </sheetViews>
  <sheetFormatPr baseColWidth="10" defaultColWidth="10.90625" defaultRowHeight="12.5" x14ac:dyDescent="0.25"/>
  <cols>
    <col min="1" max="1" width="3.7265625" style="1" customWidth="1"/>
    <col min="2" max="16384" width="10.90625" style="1"/>
  </cols>
  <sheetData>
    <row r="7" spans="2:8" ht="21" x14ac:dyDescent="0.5">
      <c r="E7" s="5" t="s">
        <v>7</v>
      </c>
    </row>
    <row r="8" spans="2:8" ht="13" x14ac:dyDescent="0.3">
      <c r="B8" s="1" t="s">
        <v>6</v>
      </c>
    </row>
    <row r="9" spans="2:8" x14ac:dyDescent="0.25">
      <c r="B9" s="1" t="s">
        <v>5</v>
      </c>
    </row>
    <row r="11" spans="2:8" ht="15.5" x14ac:dyDescent="0.35">
      <c r="B11" s="4">
        <v>1</v>
      </c>
      <c r="C11" s="4" t="s">
        <v>4</v>
      </c>
      <c r="D11" s="4"/>
      <c r="E11" s="4"/>
      <c r="F11" s="4"/>
      <c r="G11" s="4"/>
      <c r="H11" s="4"/>
    </row>
    <row r="12" spans="2:8" ht="15.5" x14ac:dyDescent="0.35">
      <c r="B12" s="4">
        <v>2</v>
      </c>
      <c r="C12" s="4" t="s">
        <v>101</v>
      </c>
      <c r="D12" s="4"/>
      <c r="E12" s="4"/>
      <c r="F12" s="4"/>
      <c r="G12" s="4"/>
      <c r="H12" s="4"/>
    </row>
    <row r="13" spans="2:8" ht="15.5" x14ac:dyDescent="0.35">
      <c r="B13" s="4">
        <v>3</v>
      </c>
      <c r="C13" s="4" t="s">
        <v>3</v>
      </c>
      <c r="D13" s="4"/>
      <c r="E13" s="4"/>
      <c r="F13" s="4"/>
      <c r="G13" s="4"/>
      <c r="H13" s="4"/>
    </row>
    <row r="14" spans="2:8" ht="15.5" x14ac:dyDescent="0.35">
      <c r="B14" s="4">
        <v>4</v>
      </c>
      <c r="C14" s="4" t="s">
        <v>2</v>
      </c>
      <c r="D14" s="4"/>
      <c r="E14" s="4"/>
      <c r="F14" s="4"/>
      <c r="G14" s="4"/>
      <c r="H14" s="4"/>
    </row>
    <row r="15" spans="2:8" ht="15.5" x14ac:dyDescent="0.35">
      <c r="B15" s="4">
        <v>5</v>
      </c>
      <c r="C15" s="4" t="s">
        <v>99</v>
      </c>
      <c r="D15" s="4"/>
      <c r="E15" s="4"/>
      <c r="F15" s="4"/>
      <c r="G15" s="4"/>
      <c r="H15" s="4"/>
    </row>
    <row r="16" spans="2:8" ht="15.5" x14ac:dyDescent="0.35">
      <c r="B16" s="116" t="s">
        <v>102</v>
      </c>
      <c r="C16" s="4" t="s">
        <v>103</v>
      </c>
      <c r="D16" s="4"/>
      <c r="E16" s="4"/>
      <c r="F16" s="4"/>
      <c r="G16" s="4"/>
      <c r="H16" s="4"/>
    </row>
    <row r="17" spans="2:8" ht="15.5" x14ac:dyDescent="0.35">
      <c r="B17" s="4"/>
      <c r="C17" s="4"/>
      <c r="D17" s="4"/>
      <c r="E17" s="4"/>
      <c r="F17" s="4"/>
      <c r="G17" s="4"/>
      <c r="H17" s="4"/>
    </row>
    <row r="22" spans="2:8" x14ac:dyDescent="0.25">
      <c r="E22" s="2" t="s">
        <v>1</v>
      </c>
    </row>
    <row r="23" spans="2:8" x14ac:dyDescent="0.25">
      <c r="E23" s="2" t="s">
        <v>100</v>
      </c>
    </row>
    <row r="24" spans="2:8" ht="13" x14ac:dyDescent="0.3">
      <c r="E24" s="3" t="s">
        <v>0</v>
      </c>
    </row>
    <row r="25" spans="2:8" x14ac:dyDescent="0.25">
      <c r="E25" s="2" t="s">
        <v>113</v>
      </c>
    </row>
  </sheetData>
  <sheetProtection sheet="1" objects="1" scenarios="1"/>
  <hyperlinks>
    <hyperlink ref="E24" r:id="rId1" xr:uid="{CE2B509F-D61F-4AD4-A45E-62E75BD1CF04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027E1-0CED-4A16-8A9C-FEFFAEFD1030}">
  <dimension ref="A1:L119"/>
  <sheetViews>
    <sheetView workbookViewId="0">
      <selection activeCell="G9" sqref="G9"/>
    </sheetView>
  </sheetViews>
  <sheetFormatPr baseColWidth="10" defaultColWidth="10.90625" defaultRowHeight="12.5" x14ac:dyDescent="0.25"/>
  <cols>
    <col min="1" max="1" width="14.81640625" style="6" bestFit="1" customWidth="1"/>
    <col min="2" max="2" width="10.81640625" style="6" customWidth="1"/>
    <col min="3" max="8" width="10.90625" style="6"/>
    <col min="9" max="9" width="17.54296875" style="6" customWidth="1"/>
    <col min="10" max="16384" width="10.90625" style="6"/>
  </cols>
  <sheetData>
    <row r="1" spans="1:12" ht="15" customHeight="1" x14ac:dyDescent="0.35">
      <c r="A1" s="24"/>
      <c r="B1" s="23"/>
      <c r="C1" s="24"/>
      <c r="D1" s="22" t="s">
        <v>24</v>
      </c>
      <c r="E1" s="101" t="s">
        <v>23</v>
      </c>
    </row>
    <row r="2" spans="1:12" ht="15.5" x14ac:dyDescent="0.35">
      <c r="A2" s="24"/>
      <c r="B2" s="23"/>
      <c r="C2" s="24"/>
      <c r="D2" s="22" t="s">
        <v>22</v>
      </c>
      <c r="E2" s="102" t="s">
        <v>92</v>
      </c>
    </row>
    <row r="3" spans="1:12" s="15" customFormat="1" ht="15.5" x14ac:dyDescent="0.35">
      <c r="A3" s="25"/>
      <c r="B3" s="23"/>
      <c r="C3" s="23"/>
      <c r="D3" s="22" t="s">
        <v>21</v>
      </c>
      <c r="E3" s="103">
        <v>2015</v>
      </c>
      <c r="F3" s="6"/>
    </row>
    <row r="4" spans="1:12" ht="15.5" x14ac:dyDescent="0.35">
      <c r="A4" s="24"/>
      <c r="B4" s="23"/>
      <c r="C4" s="23"/>
      <c r="D4" s="22" t="s">
        <v>20</v>
      </c>
      <c r="E4" s="104">
        <v>100</v>
      </c>
    </row>
    <row r="5" spans="1:12" ht="13" x14ac:dyDescent="0.25">
      <c r="A5" s="21"/>
      <c r="B5" s="20"/>
      <c r="C5" s="20"/>
      <c r="D5" s="20"/>
      <c r="E5" s="20"/>
    </row>
    <row r="6" spans="1:12" x14ac:dyDescent="0.25">
      <c r="A6" s="19"/>
      <c r="C6" s="14"/>
      <c r="D6" s="14"/>
      <c r="E6" s="14"/>
    </row>
    <row r="7" spans="1:12" s="15" customFormat="1" ht="26" x14ac:dyDescent="0.3">
      <c r="A7" s="18" t="s">
        <v>19</v>
      </c>
      <c r="B7" s="17" t="s">
        <v>18</v>
      </c>
      <c r="C7" s="16" t="s">
        <v>17</v>
      </c>
      <c r="D7" s="16" t="s">
        <v>16</v>
      </c>
      <c r="E7" s="16" t="s">
        <v>13</v>
      </c>
      <c r="I7" s="120"/>
      <c r="J7" s="121" t="s">
        <v>15</v>
      </c>
      <c r="K7" s="121" t="s">
        <v>14</v>
      </c>
      <c r="L7" s="121" t="s">
        <v>13</v>
      </c>
    </row>
    <row r="8" spans="1:12" ht="13" x14ac:dyDescent="0.3">
      <c r="A8" s="13">
        <f>E3</f>
        <v>2015</v>
      </c>
      <c r="B8" s="12">
        <v>0</v>
      </c>
      <c r="C8" s="97">
        <v>375301</v>
      </c>
      <c r="D8" s="98">
        <v>358397</v>
      </c>
      <c r="E8" s="11">
        <f>D8+C8</f>
        <v>733698</v>
      </c>
      <c r="I8" s="122" t="s">
        <v>12</v>
      </c>
      <c r="J8" s="123">
        <f>SUM(C8:C113)</f>
        <v>31283319</v>
      </c>
      <c r="K8" s="123">
        <f>SUM(D8:D113)</f>
        <v>33229923</v>
      </c>
      <c r="L8" s="123">
        <f>SUM(E8:E113)</f>
        <v>64513242</v>
      </c>
    </row>
    <row r="9" spans="1:12" ht="13" x14ac:dyDescent="0.3">
      <c r="A9" s="13">
        <f>A8-1</f>
        <v>2014</v>
      </c>
      <c r="B9" s="12">
        <v>1</v>
      </c>
      <c r="C9" s="97">
        <v>386444</v>
      </c>
      <c r="D9" s="98">
        <v>369044</v>
      </c>
      <c r="E9" s="11">
        <f t="shared" ref="E9:E72" si="0">D9+C9</f>
        <v>755488</v>
      </c>
      <c r="I9" s="124" t="s">
        <v>11</v>
      </c>
      <c r="J9" s="125">
        <f>SUM(C8:C27)</f>
        <v>8039816</v>
      </c>
      <c r="K9" s="126">
        <f>SUM(D8:D27)</f>
        <v>7661916</v>
      </c>
      <c r="L9" s="125">
        <f>SUM(E8:E27)</f>
        <v>15701732</v>
      </c>
    </row>
    <row r="10" spans="1:12" ht="13" x14ac:dyDescent="0.3">
      <c r="A10" s="13">
        <f t="shared" ref="A10:A73" si="1">A9-1</f>
        <v>2013</v>
      </c>
      <c r="B10" s="12">
        <v>2</v>
      </c>
      <c r="C10" s="97">
        <v>388571</v>
      </c>
      <c r="D10" s="98">
        <v>370305</v>
      </c>
      <c r="E10" s="11">
        <f t="shared" si="0"/>
        <v>758876</v>
      </c>
      <c r="I10" s="124" t="s">
        <v>10</v>
      </c>
      <c r="J10" s="125">
        <f>SUM(C28:C72)</f>
        <v>18002899</v>
      </c>
      <c r="K10" s="126">
        <f>SUM(D28:D72)</f>
        <v>18538575</v>
      </c>
      <c r="L10" s="125">
        <f>SUM(E28:E72)</f>
        <v>36541474</v>
      </c>
    </row>
    <row r="11" spans="1:12" ht="13" x14ac:dyDescent="0.3">
      <c r="A11" s="13">
        <f t="shared" si="1"/>
        <v>2012</v>
      </c>
      <c r="B11" s="12">
        <v>3</v>
      </c>
      <c r="C11" s="97">
        <v>395224</v>
      </c>
      <c r="D11" s="98">
        <v>374957</v>
      </c>
      <c r="E11" s="11">
        <f t="shared" si="0"/>
        <v>770181</v>
      </c>
      <c r="I11" s="127" t="s">
        <v>9</v>
      </c>
      <c r="J11" s="128">
        <f>SUM(C73:C113)</f>
        <v>5240604</v>
      </c>
      <c r="K11" s="128">
        <f>SUM(D73:D113)</f>
        <v>7029432</v>
      </c>
      <c r="L11" s="128">
        <f>SUM(E73:E113)</f>
        <v>12270036</v>
      </c>
    </row>
    <row r="12" spans="1:12" x14ac:dyDescent="0.25">
      <c r="A12" s="13">
        <f t="shared" si="1"/>
        <v>2011</v>
      </c>
      <c r="B12" s="12">
        <v>4</v>
      </c>
      <c r="C12" s="97">
        <v>399798</v>
      </c>
      <c r="D12" s="98">
        <v>382669</v>
      </c>
      <c r="E12" s="11">
        <f t="shared" si="0"/>
        <v>782467</v>
      </c>
    </row>
    <row r="13" spans="1:12" x14ac:dyDescent="0.25">
      <c r="A13" s="13">
        <f t="shared" si="1"/>
        <v>2010</v>
      </c>
      <c r="B13" s="12">
        <v>5</v>
      </c>
      <c r="C13" s="97">
        <v>411273</v>
      </c>
      <c r="D13" s="98">
        <v>391063</v>
      </c>
      <c r="E13" s="11">
        <f t="shared" si="0"/>
        <v>802336</v>
      </c>
    </row>
    <row r="14" spans="1:12" x14ac:dyDescent="0.25">
      <c r="A14" s="13">
        <f t="shared" si="1"/>
        <v>2009</v>
      </c>
      <c r="B14" s="12">
        <v>6</v>
      </c>
      <c r="C14" s="97">
        <v>409974</v>
      </c>
      <c r="D14" s="98">
        <v>389825</v>
      </c>
      <c r="E14" s="11">
        <f t="shared" si="0"/>
        <v>799799</v>
      </c>
    </row>
    <row r="15" spans="1:12" x14ac:dyDescent="0.25">
      <c r="A15" s="13">
        <f t="shared" si="1"/>
        <v>2008</v>
      </c>
      <c r="B15" s="12">
        <v>7</v>
      </c>
      <c r="C15" s="97">
        <v>411160</v>
      </c>
      <c r="D15" s="98">
        <v>392278</v>
      </c>
      <c r="E15" s="11">
        <f t="shared" si="0"/>
        <v>803438</v>
      </c>
    </row>
    <row r="16" spans="1:12" x14ac:dyDescent="0.25">
      <c r="A16" s="13">
        <f t="shared" si="1"/>
        <v>2007</v>
      </c>
      <c r="B16" s="12">
        <v>8</v>
      </c>
      <c r="C16" s="97">
        <v>409128</v>
      </c>
      <c r="D16" s="98">
        <v>390713</v>
      </c>
      <c r="E16" s="11">
        <f t="shared" si="0"/>
        <v>799841</v>
      </c>
    </row>
    <row r="17" spans="1:5" x14ac:dyDescent="0.25">
      <c r="A17" s="13">
        <f t="shared" si="1"/>
        <v>2006</v>
      </c>
      <c r="B17" s="12">
        <v>9</v>
      </c>
      <c r="C17" s="97">
        <v>416521</v>
      </c>
      <c r="D17" s="98">
        <v>396610</v>
      </c>
      <c r="E17" s="11">
        <f t="shared" si="0"/>
        <v>813131</v>
      </c>
    </row>
    <row r="18" spans="1:5" x14ac:dyDescent="0.25">
      <c r="A18" s="13">
        <f t="shared" si="1"/>
        <v>2005</v>
      </c>
      <c r="B18" s="12">
        <v>10</v>
      </c>
      <c r="C18" s="97">
        <v>407867</v>
      </c>
      <c r="D18" s="98">
        <v>388589</v>
      </c>
      <c r="E18" s="11">
        <f t="shared" si="0"/>
        <v>796456</v>
      </c>
    </row>
    <row r="19" spans="1:5" x14ac:dyDescent="0.25">
      <c r="A19" s="13">
        <f t="shared" si="1"/>
        <v>2004</v>
      </c>
      <c r="B19" s="12">
        <v>11</v>
      </c>
      <c r="C19" s="97">
        <v>405266</v>
      </c>
      <c r="D19" s="98">
        <v>386924</v>
      </c>
      <c r="E19" s="11">
        <f t="shared" si="0"/>
        <v>792190</v>
      </c>
    </row>
    <row r="20" spans="1:5" x14ac:dyDescent="0.25">
      <c r="A20" s="13">
        <f t="shared" si="1"/>
        <v>2003</v>
      </c>
      <c r="B20" s="12">
        <v>12</v>
      </c>
      <c r="C20" s="97">
        <v>402933</v>
      </c>
      <c r="D20" s="98">
        <v>384382</v>
      </c>
      <c r="E20" s="11">
        <f t="shared" si="0"/>
        <v>787315</v>
      </c>
    </row>
    <row r="21" spans="1:5" x14ac:dyDescent="0.25">
      <c r="A21" s="13">
        <f t="shared" si="1"/>
        <v>2002</v>
      </c>
      <c r="B21" s="12">
        <v>13</v>
      </c>
      <c r="C21" s="97">
        <v>406016</v>
      </c>
      <c r="D21" s="98">
        <v>386032</v>
      </c>
      <c r="E21" s="11">
        <f t="shared" si="0"/>
        <v>792048</v>
      </c>
    </row>
    <row r="22" spans="1:5" x14ac:dyDescent="0.25">
      <c r="A22" s="13">
        <f t="shared" si="1"/>
        <v>2001</v>
      </c>
      <c r="B22" s="12">
        <v>14</v>
      </c>
      <c r="C22" s="97">
        <v>412048</v>
      </c>
      <c r="D22" s="98">
        <v>393155</v>
      </c>
      <c r="E22" s="11">
        <f t="shared" si="0"/>
        <v>805203</v>
      </c>
    </row>
    <row r="23" spans="1:5" x14ac:dyDescent="0.25">
      <c r="A23" s="13">
        <f t="shared" si="1"/>
        <v>2000</v>
      </c>
      <c r="B23" s="12">
        <v>15</v>
      </c>
      <c r="C23" s="97">
        <v>421114</v>
      </c>
      <c r="D23" s="98">
        <v>401263</v>
      </c>
      <c r="E23" s="11">
        <f t="shared" si="0"/>
        <v>822377</v>
      </c>
    </row>
    <row r="24" spans="1:5" x14ac:dyDescent="0.25">
      <c r="A24" s="13">
        <f t="shared" si="1"/>
        <v>1999</v>
      </c>
      <c r="B24" s="12">
        <v>16</v>
      </c>
      <c r="C24" s="97">
        <v>404408</v>
      </c>
      <c r="D24" s="98">
        <v>382722</v>
      </c>
      <c r="E24" s="11">
        <f t="shared" si="0"/>
        <v>787130</v>
      </c>
    </row>
    <row r="25" spans="1:5" x14ac:dyDescent="0.25">
      <c r="A25" s="13">
        <f t="shared" si="1"/>
        <v>1998</v>
      </c>
      <c r="B25" s="12">
        <v>17</v>
      </c>
      <c r="C25" s="97">
        <v>399542</v>
      </c>
      <c r="D25" s="98">
        <v>381673</v>
      </c>
      <c r="E25" s="11">
        <f t="shared" si="0"/>
        <v>781215</v>
      </c>
    </row>
    <row r="26" spans="1:5" x14ac:dyDescent="0.25">
      <c r="A26" s="13">
        <f t="shared" si="1"/>
        <v>1997</v>
      </c>
      <c r="B26" s="12">
        <v>18</v>
      </c>
      <c r="C26" s="97">
        <v>389842</v>
      </c>
      <c r="D26" s="98">
        <v>370414</v>
      </c>
      <c r="E26" s="11">
        <f t="shared" si="0"/>
        <v>760256</v>
      </c>
    </row>
    <row r="27" spans="1:5" x14ac:dyDescent="0.25">
      <c r="A27" s="13">
        <f t="shared" si="1"/>
        <v>1996</v>
      </c>
      <c r="B27" s="12">
        <v>19</v>
      </c>
      <c r="C27" s="97">
        <v>387386</v>
      </c>
      <c r="D27" s="98">
        <v>370901</v>
      </c>
      <c r="E27" s="11">
        <f t="shared" si="0"/>
        <v>758287</v>
      </c>
    </row>
    <row r="28" spans="1:5" x14ac:dyDescent="0.25">
      <c r="A28" s="13">
        <f t="shared" si="1"/>
        <v>1995</v>
      </c>
      <c r="B28" s="12">
        <v>20</v>
      </c>
      <c r="C28" s="97">
        <v>377748</v>
      </c>
      <c r="D28" s="98">
        <v>364179</v>
      </c>
      <c r="E28" s="11">
        <f t="shared" si="0"/>
        <v>741927</v>
      </c>
    </row>
    <row r="29" spans="1:5" x14ac:dyDescent="0.25">
      <c r="A29" s="13">
        <f t="shared" si="1"/>
        <v>1994</v>
      </c>
      <c r="B29" s="12">
        <v>21</v>
      </c>
      <c r="C29" s="97">
        <v>361790</v>
      </c>
      <c r="D29" s="98">
        <v>350937</v>
      </c>
      <c r="E29" s="11">
        <f t="shared" si="0"/>
        <v>712727</v>
      </c>
    </row>
    <row r="30" spans="1:5" x14ac:dyDescent="0.25">
      <c r="A30" s="13">
        <f t="shared" si="1"/>
        <v>1993</v>
      </c>
      <c r="B30" s="12">
        <v>22</v>
      </c>
      <c r="C30" s="97">
        <v>355598</v>
      </c>
      <c r="D30" s="98">
        <v>348432</v>
      </c>
      <c r="E30" s="11">
        <f t="shared" si="0"/>
        <v>704030</v>
      </c>
    </row>
    <row r="31" spans="1:5" x14ac:dyDescent="0.25">
      <c r="A31" s="13">
        <f t="shared" si="1"/>
        <v>1992</v>
      </c>
      <c r="B31" s="12">
        <v>23</v>
      </c>
      <c r="C31" s="97">
        <v>372001</v>
      </c>
      <c r="D31" s="98">
        <v>365904</v>
      </c>
      <c r="E31" s="11">
        <f t="shared" si="0"/>
        <v>737905</v>
      </c>
    </row>
    <row r="32" spans="1:5" x14ac:dyDescent="0.25">
      <c r="A32" s="13">
        <f t="shared" si="1"/>
        <v>1991</v>
      </c>
      <c r="B32" s="12">
        <v>24</v>
      </c>
      <c r="C32" s="97">
        <v>373723</v>
      </c>
      <c r="D32" s="98">
        <v>372969</v>
      </c>
      <c r="E32" s="11">
        <f t="shared" si="0"/>
        <v>746692</v>
      </c>
    </row>
    <row r="33" spans="1:5" x14ac:dyDescent="0.25">
      <c r="A33" s="13">
        <f t="shared" si="1"/>
        <v>1990</v>
      </c>
      <c r="B33" s="12">
        <v>25</v>
      </c>
      <c r="C33" s="97">
        <v>378834</v>
      </c>
      <c r="D33" s="98">
        <v>380064</v>
      </c>
      <c r="E33" s="11">
        <f t="shared" si="0"/>
        <v>758898</v>
      </c>
    </row>
    <row r="34" spans="1:5" x14ac:dyDescent="0.25">
      <c r="A34" s="13">
        <f t="shared" si="1"/>
        <v>1989</v>
      </c>
      <c r="B34" s="12">
        <v>26</v>
      </c>
      <c r="C34" s="97">
        <v>376348</v>
      </c>
      <c r="D34" s="98">
        <v>383041</v>
      </c>
      <c r="E34" s="11">
        <f t="shared" si="0"/>
        <v>759389</v>
      </c>
    </row>
    <row r="35" spans="1:5" x14ac:dyDescent="0.25">
      <c r="A35" s="13">
        <f t="shared" si="1"/>
        <v>1988</v>
      </c>
      <c r="B35" s="12">
        <v>27</v>
      </c>
      <c r="C35" s="97">
        <v>379519</v>
      </c>
      <c r="D35" s="98">
        <v>388514</v>
      </c>
      <c r="E35" s="11">
        <f t="shared" si="0"/>
        <v>768033</v>
      </c>
    </row>
    <row r="36" spans="1:5" x14ac:dyDescent="0.25">
      <c r="A36" s="13">
        <f t="shared" si="1"/>
        <v>1987</v>
      </c>
      <c r="B36" s="12">
        <v>28</v>
      </c>
      <c r="C36" s="97">
        <v>380054</v>
      </c>
      <c r="D36" s="98">
        <v>388991</v>
      </c>
      <c r="E36" s="11">
        <f t="shared" si="0"/>
        <v>769045</v>
      </c>
    </row>
    <row r="37" spans="1:5" x14ac:dyDescent="0.25">
      <c r="A37" s="13">
        <f t="shared" si="1"/>
        <v>1986</v>
      </c>
      <c r="B37" s="12">
        <v>29</v>
      </c>
      <c r="C37" s="97">
        <v>384618</v>
      </c>
      <c r="D37" s="98">
        <v>398308</v>
      </c>
      <c r="E37" s="11">
        <f t="shared" si="0"/>
        <v>782926</v>
      </c>
    </row>
    <row r="38" spans="1:5" x14ac:dyDescent="0.25">
      <c r="A38" s="13">
        <f t="shared" si="1"/>
        <v>1985</v>
      </c>
      <c r="B38" s="12">
        <v>30</v>
      </c>
      <c r="C38" s="97">
        <v>384804</v>
      </c>
      <c r="D38" s="98">
        <v>396483</v>
      </c>
      <c r="E38" s="11">
        <f t="shared" si="0"/>
        <v>781287</v>
      </c>
    </row>
    <row r="39" spans="1:5" x14ac:dyDescent="0.25">
      <c r="A39" s="13">
        <f t="shared" si="1"/>
        <v>1984</v>
      </c>
      <c r="B39" s="12">
        <v>31</v>
      </c>
      <c r="C39" s="97">
        <v>381879</v>
      </c>
      <c r="D39" s="98">
        <v>398032</v>
      </c>
      <c r="E39" s="11">
        <f t="shared" si="0"/>
        <v>779911</v>
      </c>
    </row>
    <row r="40" spans="1:5" x14ac:dyDescent="0.25">
      <c r="A40" s="13">
        <f t="shared" si="1"/>
        <v>1983</v>
      </c>
      <c r="B40" s="12">
        <v>32</v>
      </c>
      <c r="C40" s="97">
        <v>379210</v>
      </c>
      <c r="D40" s="98">
        <v>391630</v>
      </c>
      <c r="E40" s="11">
        <f t="shared" si="0"/>
        <v>770840</v>
      </c>
    </row>
    <row r="41" spans="1:5" x14ac:dyDescent="0.25">
      <c r="A41" s="13">
        <f t="shared" si="1"/>
        <v>1982</v>
      </c>
      <c r="B41" s="12">
        <v>33</v>
      </c>
      <c r="C41" s="97">
        <v>404101</v>
      </c>
      <c r="D41" s="98">
        <v>417629</v>
      </c>
      <c r="E41" s="11">
        <f t="shared" si="0"/>
        <v>821730</v>
      </c>
    </row>
    <row r="42" spans="1:5" x14ac:dyDescent="0.25">
      <c r="A42" s="13">
        <f t="shared" si="1"/>
        <v>1981</v>
      </c>
      <c r="B42" s="12">
        <v>34</v>
      </c>
      <c r="C42" s="97">
        <v>407789</v>
      </c>
      <c r="D42" s="98">
        <v>423251</v>
      </c>
      <c r="E42" s="11">
        <f t="shared" si="0"/>
        <v>831040</v>
      </c>
    </row>
    <row r="43" spans="1:5" x14ac:dyDescent="0.25">
      <c r="A43" s="13">
        <f t="shared" si="1"/>
        <v>1980</v>
      </c>
      <c r="B43" s="12">
        <v>35</v>
      </c>
      <c r="C43" s="97">
        <v>414886</v>
      </c>
      <c r="D43" s="98">
        <v>426437</v>
      </c>
      <c r="E43" s="11">
        <f t="shared" si="0"/>
        <v>841323</v>
      </c>
    </row>
    <row r="44" spans="1:5" x14ac:dyDescent="0.25">
      <c r="A44" s="13">
        <f t="shared" si="1"/>
        <v>1979</v>
      </c>
      <c r="B44" s="12">
        <v>36</v>
      </c>
      <c r="C44" s="97">
        <v>392867</v>
      </c>
      <c r="D44" s="98">
        <v>403575</v>
      </c>
      <c r="E44" s="11">
        <f t="shared" si="0"/>
        <v>796442</v>
      </c>
    </row>
    <row r="45" spans="1:5" x14ac:dyDescent="0.25">
      <c r="A45" s="13">
        <f t="shared" si="1"/>
        <v>1978</v>
      </c>
      <c r="B45" s="12">
        <v>37</v>
      </c>
      <c r="C45" s="97">
        <v>387833</v>
      </c>
      <c r="D45" s="98">
        <v>395808</v>
      </c>
      <c r="E45" s="11">
        <f t="shared" si="0"/>
        <v>783641</v>
      </c>
    </row>
    <row r="46" spans="1:5" x14ac:dyDescent="0.25">
      <c r="A46" s="13">
        <f t="shared" si="1"/>
        <v>1977</v>
      </c>
      <c r="B46" s="12">
        <v>38</v>
      </c>
      <c r="C46" s="97">
        <v>392934</v>
      </c>
      <c r="D46" s="98">
        <v>397809</v>
      </c>
      <c r="E46" s="11">
        <f t="shared" si="0"/>
        <v>790743</v>
      </c>
    </row>
    <row r="47" spans="1:5" x14ac:dyDescent="0.25">
      <c r="A47" s="13">
        <f t="shared" si="1"/>
        <v>1976</v>
      </c>
      <c r="B47" s="12">
        <v>39</v>
      </c>
      <c r="C47" s="97">
        <v>383131</v>
      </c>
      <c r="D47" s="98">
        <v>388493</v>
      </c>
      <c r="E47" s="11">
        <f t="shared" si="0"/>
        <v>771624</v>
      </c>
    </row>
    <row r="48" spans="1:5" x14ac:dyDescent="0.25">
      <c r="A48" s="13">
        <f t="shared" si="1"/>
        <v>1975</v>
      </c>
      <c r="B48" s="12">
        <v>40</v>
      </c>
      <c r="C48" s="97">
        <v>393548</v>
      </c>
      <c r="D48" s="98">
        <v>399157</v>
      </c>
      <c r="E48" s="11">
        <f t="shared" si="0"/>
        <v>792705</v>
      </c>
    </row>
    <row r="49" spans="1:5" x14ac:dyDescent="0.25">
      <c r="A49" s="13">
        <f t="shared" si="1"/>
        <v>1974</v>
      </c>
      <c r="B49" s="12">
        <v>41</v>
      </c>
      <c r="C49" s="97">
        <v>418549</v>
      </c>
      <c r="D49" s="98">
        <v>420531</v>
      </c>
      <c r="E49" s="11">
        <f t="shared" si="0"/>
        <v>839080</v>
      </c>
    </row>
    <row r="50" spans="1:5" x14ac:dyDescent="0.25">
      <c r="A50" s="13">
        <f t="shared" si="1"/>
        <v>1973</v>
      </c>
      <c r="B50" s="12">
        <v>42</v>
      </c>
      <c r="C50" s="97">
        <v>440843</v>
      </c>
      <c r="D50" s="98">
        <v>444918</v>
      </c>
      <c r="E50" s="11">
        <f t="shared" si="0"/>
        <v>885761</v>
      </c>
    </row>
    <row r="51" spans="1:5" x14ac:dyDescent="0.25">
      <c r="A51" s="13">
        <f t="shared" si="1"/>
        <v>1972</v>
      </c>
      <c r="B51" s="12">
        <v>43</v>
      </c>
      <c r="C51" s="97">
        <v>452887</v>
      </c>
      <c r="D51" s="98">
        <v>455485</v>
      </c>
      <c r="E51" s="11">
        <f t="shared" si="0"/>
        <v>908372</v>
      </c>
    </row>
    <row r="52" spans="1:5" x14ac:dyDescent="0.25">
      <c r="A52" s="13">
        <f t="shared" si="1"/>
        <v>1971</v>
      </c>
      <c r="B52" s="12">
        <v>44</v>
      </c>
      <c r="C52" s="97">
        <v>448856</v>
      </c>
      <c r="D52" s="98">
        <v>452475</v>
      </c>
      <c r="E52" s="11">
        <f t="shared" si="0"/>
        <v>901331</v>
      </c>
    </row>
    <row r="53" spans="1:5" x14ac:dyDescent="0.25">
      <c r="A53" s="13">
        <f t="shared" si="1"/>
        <v>1970</v>
      </c>
      <c r="B53" s="12">
        <v>45</v>
      </c>
      <c r="C53" s="97">
        <v>439785</v>
      </c>
      <c r="D53" s="98">
        <v>443853</v>
      </c>
      <c r="E53" s="11">
        <f t="shared" si="0"/>
        <v>883638</v>
      </c>
    </row>
    <row r="54" spans="1:5" x14ac:dyDescent="0.25">
      <c r="A54" s="13">
        <f t="shared" si="1"/>
        <v>1969</v>
      </c>
      <c r="B54" s="12">
        <v>46</v>
      </c>
      <c r="C54" s="97">
        <v>430238</v>
      </c>
      <c r="D54" s="98">
        <v>438708</v>
      </c>
      <c r="E54" s="11">
        <f t="shared" si="0"/>
        <v>868946</v>
      </c>
    </row>
    <row r="55" spans="1:5" x14ac:dyDescent="0.25">
      <c r="A55" s="13">
        <f t="shared" si="1"/>
        <v>1968</v>
      </c>
      <c r="B55" s="12">
        <v>47</v>
      </c>
      <c r="C55" s="97">
        <v>424829</v>
      </c>
      <c r="D55" s="98">
        <v>436616</v>
      </c>
      <c r="E55" s="11">
        <f t="shared" si="0"/>
        <v>861445</v>
      </c>
    </row>
    <row r="56" spans="1:5" x14ac:dyDescent="0.25">
      <c r="A56" s="13">
        <f t="shared" si="1"/>
        <v>1967</v>
      </c>
      <c r="B56" s="12">
        <v>48</v>
      </c>
      <c r="C56" s="97">
        <v>422819</v>
      </c>
      <c r="D56" s="98">
        <v>433360</v>
      </c>
      <c r="E56" s="11">
        <f t="shared" si="0"/>
        <v>856179</v>
      </c>
    </row>
    <row r="57" spans="1:5" x14ac:dyDescent="0.25">
      <c r="A57" s="13">
        <f t="shared" si="1"/>
        <v>1966</v>
      </c>
      <c r="B57" s="12">
        <v>49</v>
      </c>
      <c r="C57" s="97">
        <v>433382</v>
      </c>
      <c r="D57" s="98">
        <v>443394</v>
      </c>
      <c r="E57" s="11">
        <f t="shared" si="0"/>
        <v>876776</v>
      </c>
    </row>
    <row r="58" spans="1:5" x14ac:dyDescent="0.25">
      <c r="A58" s="13">
        <f t="shared" si="1"/>
        <v>1965</v>
      </c>
      <c r="B58" s="12">
        <v>50</v>
      </c>
      <c r="C58" s="97">
        <v>434562</v>
      </c>
      <c r="D58" s="98">
        <v>445043</v>
      </c>
      <c r="E58" s="11">
        <f t="shared" si="0"/>
        <v>879605</v>
      </c>
    </row>
    <row r="59" spans="1:5" x14ac:dyDescent="0.25">
      <c r="A59" s="13">
        <f t="shared" si="1"/>
        <v>1964</v>
      </c>
      <c r="B59" s="12">
        <v>51</v>
      </c>
      <c r="C59" s="97">
        <v>437581</v>
      </c>
      <c r="D59" s="98">
        <v>452670</v>
      </c>
      <c r="E59" s="11">
        <f t="shared" si="0"/>
        <v>890251</v>
      </c>
    </row>
    <row r="60" spans="1:5" x14ac:dyDescent="0.25">
      <c r="A60" s="13">
        <f t="shared" si="1"/>
        <v>1963</v>
      </c>
      <c r="B60" s="12">
        <v>52</v>
      </c>
      <c r="C60" s="97">
        <v>432484</v>
      </c>
      <c r="D60" s="98">
        <v>447656</v>
      </c>
      <c r="E60" s="11">
        <f t="shared" si="0"/>
        <v>880140</v>
      </c>
    </row>
    <row r="61" spans="1:5" x14ac:dyDescent="0.25">
      <c r="A61" s="13">
        <f t="shared" si="1"/>
        <v>1962</v>
      </c>
      <c r="B61" s="12">
        <v>53</v>
      </c>
      <c r="C61" s="97">
        <v>416168</v>
      </c>
      <c r="D61" s="98">
        <v>431500</v>
      </c>
      <c r="E61" s="11">
        <f t="shared" si="0"/>
        <v>847668</v>
      </c>
    </row>
    <row r="62" spans="1:5" x14ac:dyDescent="0.25">
      <c r="A62" s="13">
        <f t="shared" si="1"/>
        <v>1961</v>
      </c>
      <c r="B62" s="12">
        <v>54</v>
      </c>
      <c r="C62" s="97">
        <v>415676</v>
      </c>
      <c r="D62" s="98">
        <v>433817</v>
      </c>
      <c r="E62" s="11">
        <f t="shared" si="0"/>
        <v>849493</v>
      </c>
    </row>
    <row r="63" spans="1:5" x14ac:dyDescent="0.25">
      <c r="A63" s="13">
        <f t="shared" si="1"/>
        <v>1960</v>
      </c>
      <c r="B63" s="12">
        <v>55</v>
      </c>
      <c r="C63" s="97">
        <v>413461</v>
      </c>
      <c r="D63" s="98">
        <v>431185</v>
      </c>
      <c r="E63" s="11">
        <f t="shared" si="0"/>
        <v>844646</v>
      </c>
    </row>
    <row r="64" spans="1:5" x14ac:dyDescent="0.25">
      <c r="A64" s="13">
        <f t="shared" si="1"/>
        <v>1959</v>
      </c>
      <c r="B64" s="12">
        <v>56</v>
      </c>
      <c r="C64" s="97">
        <v>409280</v>
      </c>
      <c r="D64" s="98">
        <v>431045</v>
      </c>
      <c r="E64" s="11">
        <f t="shared" si="0"/>
        <v>840325</v>
      </c>
    </row>
    <row r="65" spans="1:5" x14ac:dyDescent="0.25">
      <c r="A65" s="13">
        <f t="shared" si="1"/>
        <v>1958</v>
      </c>
      <c r="B65" s="12">
        <v>57</v>
      </c>
      <c r="C65" s="97">
        <v>399063</v>
      </c>
      <c r="D65" s="98">
        <v>421231</v>
      </c>
      <c r="E65" s="11">
        <f t="shared" si="0"/>
        <v>820294</v>
      </c>
    </row>
    <row r="66" spans="1:5" x14ac:dyDescent="0.25">
      <c r="A66" s="13">
        <f t="shared" si="1"/>
        <v>1957</v>
      </c>
      <c r="B66" s="12">
        <v>58</v>
      </c>
      <c r="C66" s="97">
        <v>395888</v>
      </c>
      <c r="D66" s="98">
        <v>421791</v>
      </c>
      <c r="E66" s="11">
        <f t="shared" si="0"/>
        <v>817679</v>
      </c>
    </row>
    <row r="67" spans="1:5" x14ac:dyDescent="0.25">
      <c r="A67" s="13">
        <f t="shared" si="1"/>
        <v>1956</v>
      </c>
      <c r="B67" s="12">
        <v>59</v>
      </c>
      <c r="C67" s="97">
        <v>389819</v>
      </c>
      <c r="D67" s="98">
        <v>419369</v>
      </c>
      <c r="E67" s="11">
        <f t="shared" si="0"/>
        <v>809188</v>
      </c>
    </row>
    <row r="68" spans="1:5" x14ac:dyDescent="0.25">
      <c r="A68" s="13">
        <f t="shared" si="1"/>
        <v>1955</v>
      </c>
      <c r="B68" s="12">
        <v>60</v>
      </c>
      <c r="C68" s="97">
        <v>383308</v>
      </c>
      <c r="D68" s="98">
        <v>415861</v>
      </c>
      <c r="E68" s="11">
        <f t="shared" si="0"/>
        <v>799169</v>
      </c>
    </row>
    <row r="69" spans="1:5" x14ac:dyDescent="0.25">
      <c r="A69" s="13">
        <f t="shared" si="1"/>
        <v>1954</v>
      </c>
      <c r="B69" s="12">
        <v>61</v>
      </c>
      <c r="C69" s="97">
        <v>383795</v>
      </c>
      <c r="D69" s="98">
        <v>415005</v>
      </c>
      <c r="E69" s="11">
        <f t="shared" si="0"/>
        <v>798800</v>
      </c>
    </row>
    <row r="70" spans="1:5" x14ac:dyDescent="0.25">
      <c r="A70" s="13">
        <f t="shared" si="1"/>
        <v>1953</v>
      </c>
      <c r="B70" s="12">
        <v>62</v>
      </c>
      <c r="C70" s="97">
        <v>372386</v>
      </c>
      <c r="D70" s="98">
        <v>406147</v>
      </c>
      <c r="E70" s="11">
        <f t="shared" si="0"/>
        <v>778533</v>
      </c>
    </row>
    <row r="71" spans="1:5" x14ac:dyDescent="0.25">
      <c r="A71" s="13">
        <f t="shared" si="1"/>
        <v>1952</v>
      </c>
      <c r="B71" s="12">
        <v>63</v>
      </c>
      <c r="C71" s="97">
        <v>377394</v>
      </c>
      <c r="D71" s="98">
        <v>413990</v>
      </c>
      <c r="E71" s="11">
        <f t="shared" si="0"/>
        <v>791384</v>
      </c>
    </row>
    <row r="72" spans="1:5" x14ac:dyDescent="0.25">
      <c r="A72" s="13">
        <f t="shared" si="1"/>
        <v>1951</v>
      </c>
      <c r="B72" s="12">
        <v>64</v>
      </c>
      <c r="C72" s="97">
        <v>366631</v>
      </c>
      <c r="D72" s="98">
        <v>403282</v>
      </c>
      <c r="E72" s="11">
        <f t="shared" si="0"/>
        <v>769913</v>
      </c>
    </row>
    <row r="73" spans="1:5" x14ac:dyDescent="0.25">
      <c r="A73" s="13">
        <f t="shared" si="1"/>
        <v>1950</v>
      </c>
      <c r="B73" s="12">
        <v>65</v>
      </c>
      <c r="C73" s="97">
        <v>381169</v>
      </c>
      <c r="D73" s="98">
        <v>418967</v>
      </c>
      <c r="E73" s="11">
        <f t="shared" ref="E73:E113" si="2">D73+C73</f>
        <v>800136</v>
      </c>
    </row>
    <row r="74" spans="1:5" x14ac:dyDescent="0.25">
      <c r="A74" s="13">
        <f t="shared" ref="A74:A112" si="3">A73-1</f>
        <v>1949</v>
      </c>
      <c r="B74" s="12">
        <v>66</v>
      </c>
      <c r="C74" s="97">
        <v>370698</v>
      </c>
      <c r="D74" s="98">
        <v>412927</v>
      </c>
      <c r="E74" s="11">
        <f t="shared" si="2"/>
        <v>783625</v>
      </c>
    </row>
    <row r="75" spans="1:5" x14ac:dyDescent="0.25">
      <c r="A75" s="13">
        <f t="shared" si="3"/>
        <v>1948</v>
      </c>
      <c r="B75" s="12">
        <v>67</v>
      </c>
      <c r="C75" s="97">
        <v>370458</v>
      </c>
      <c r="D75" s="98">
        <v>409442</v>
      </c>
      <c r="E75" s="11">
        <f t="shared" si="2"/>
        <v>779900</v>
      </c>
    </row>
    <row r="76" spans="1:5" x14ac:dyDescent="0.25">
      <c r="A76" s="13">
        <f t="shared" si="3"/>
        <v>1947</v>
      </c>
      <c r="B76" s="12">
        <v>68</v>
      </c>
      <c r="C76" s="97">
        <v>359965</v>
      </c>
      <c r="D76" s="98">
        <v>400765</v>
      </c>
      <c r="E76" s="11">
        <f t="shared" si="2"/>
        <v>760730</v>
      </c>
    </row>
    <row r="77" spans="1:5" x14ac:dyDescent="0.25">
      <c r="A77" s="13">
        <f t="shared" si="3"/>
        <v>1946</v>
      </c>
      <c r="B77" s="12">
        <v>69</v>
      </c>
      <c r="C77" s="97">
        <v>338567</v>
      </c>
      <c r="D77" s="98">
        <v>381494</v>
      </c>
      <c r="E77" s="11">
        <f t="shared" si="2"/>
        <v>720061</v>
      </c>
    </row>
    <row r="78" spans="1:5" x14ac:dyDescent="0.25">
      <c r="A78" s="13">
        <f t="shared" si="3"/>
        <v>1945</v>
      </c>
      <c r="B78" s="12">
        <v>70</v>
      </c>
      <c r="C78" s="97">
        <v>252587</v>
      </c>
      <c r="D78" s="98">
        <v>287013</v>
      </c>
      <c r="E78" s="11">
        <f t="shared" si="2"/>
        <v>539600</v>
      </c>
    </row>
    <row r="79" spans="1:5" x14ac:dyDescent="0.25">
      <c r="A79" s="13">
        <f t="shared" si="3"/>
        <v>1944</v>
      </c>
      <c r="B79" s="12">
        <v>71</v>
      </c>
      <c r="C79" s="97">
        <v>243895</v>
      </c>
      <c r="D79" s="98">
        <v>281008</v>
      </c>
      <c r="E79" s="11">
        <f t="shared" si="2"/>
        <v>524903</v>
      </c>
    </row>
    <row r="80" spans="1:5" x14ac:dyDescent="0.25">
      <c r="A80" s="13">
        <f t="shared" si="3"/>
        <v>1943</v>
      </c>
      <c r="B80" s="12">
        <v>72</v>
      </c>
      <c r="C80" s="97">
        <v>234663</v>
      </c>
      <c r="D80" s="98">
        <v>272477</v>
      </c>
      <c r="E80" s="11">
        <f t="shared" si="2"/>
        <v>507140</v>
      </c>
    </row>
    <row r="81" spans="1:5" x14ac:dyDescent="0.25">
      <c r="A81" s="13">
        <f t="shared" si="3"/>
        <v>1942</v>
      </c>
      <c r="B81" s="12">
        <v>73</v>
      </c>
      <c r="C81" s="97">
        <v>215924</v>
      </c>
      <c r="D81" s="98">
        <v>251224</v>
      </c>
      <c r="E81" s="11">
        <f t="shared" si="2"/>
        <v>467148</v>
      </c>
    </row>
    <row r="82" spans="1:5" x14ac:dyDescent="0.25">
      <c r="A82" s="13">
        <f t="shared" si="3"/>
        <v>1941</v>
      </c>
      <c r="B82" s="12">
        <v>74</v>
      </c>
      <c r="C82" s="97">
        <v>188793</v>
      </c>
      <c r="D82" s="98">
        <v>226014</v>
      </c>
      <c r="E82" s="11">
        <f t="shared" si="2"/>
        <v>414807</v>
      </c>
    </row>
    <row r="83" spans="1:5" x14ac:dyDescent="0.25">
      <c r="A83" s="13">
        <f t="shared" si="3"/>
        <v>1940</v>
      </c>
      <c r="B83" s="12">
        <v>75</v>
      </c>
      <c r="C83" s="97">
        <v>193056</v>
      </c>
      <c r="D83" s="98">
        <v>236255</v>
      </c>
      <c r="E83" s="11">
        <f t="shared" si="2"/>
        <v>429311</v>
      </c>
    </row>
    <row r="84" spans="1:5" x14ac:dyDescent="0.25">
      <c r="A84" s="13">
        <f t="shared" si="3"/>
        <v>1939</v>
      </c>
      <c r="B84" s="12">
        <v>76</v>
      </c>
      <c r="C84" s="97">
        <v>197482</v>
      </c>
      <c r="D84" s="98">
        <v>247953</v>
      </c>
      <c r="E84" s="11">
        <f t="shared" si="2"/>
        <v>445435</v>
      </c>
    </row>
    <row r="85" spans="1:5" x14ac:dyDescent="0.25">
      <c r="A85" s="13">
        <f t="shared" si="3"/>
        <v>1938</v>
      </c>
      <c r="B85" s="12">
        <v>77</v>
      </c>
      <c r="C85" s="97">
        <v>189589</v>
      </c>
      <c r="D85" s="98">
        <v>243974</v>
      </c>
      <c r="E85" s="11">
        <f t="shared" si="2"/>
        <v>433563</v>
      </c>
    </row>
    <row r="86" spans="1:5" x14ac:dyDescent="0.25">
      <c r="A86" s="13">
        <f t="shared" si="3"/>
        <v>1937</v>
      </c>
      <c r="B86" s="12">
        <v>78</v>
      </c>
      <c r="C86" s="97">
        <v>179984</v>
      </c>
      <c r="D86" s="98">
        <v>239400</v>
      </c>
      <c r="E86" s="11">
        <f t="shared" si="2"/>
        <v>419384</v>
      </c>
    </row>
    <row r="87" spans="1:5" x14ac:dyDescent="0.25">
      <c r="A87" s="13">
        <f t="shared" si="3"/>
        <v>1936</v>
      </c>
      <c r="B87" s="12">
        <v>79</v>
      </c>
      <c r="C87" s="97">
        <v>174402</v>
      </c>
      <c r="D87" s="98">
        <v>238560</v>
      </c>
      <c r="E87" s="11">
        <f t="shared" si="2"/>
        <v>412962</v>
      </c>
    </row>
    <row r="88" spans="1:5" x14ac:dyDescent="0.25">
      <c r="A88" s="13">
        <f t="shared" si="3"/>
        <v>1935</v>
      </c>
      <c r="B88" s="12">
        <v>80</v>
      </c>
      <c r="C88" s="97">
        <v>163136</v>
      </c>
      <c r="D88" s="98">
        <v>233509</v>
      </c>
      <c r="E88" s="11">
        <f t="shared" si="2"/>
        <v>396645</v>
      </c>
    </row>
    <row r="89" spans="1:5" x14ac:dyDescent="0.25">
      <c r="A89" s="13">
        <f t="shared" si="3"/>
        <v>1934</v>
      </c>
      <c r="B89" s="12">
        <v>81</v>
      </c>
      <c r="C89" s="97">
        <v>157720</v>
      </c>
      <c r="D89" s="98">
        <v>233675</v>
      </c>
      <c r="E89" s="11">
        <f t="shared" si="2"/>
        <v>391395</v>
      </c>
    </row>
    <row r="90" spans="1:5" x14ac:dyDescent="0.25">
      <c r="A90" s="13">
        <f t="shared" si="3"/>
        <v>1933</v>
      </c>
      <c r="B90" s="12">
        <v>82</v>
      </c>
      <c r="C90" s="97">
        <v>142724</v>
      </c>
      <c r="D90" s="98">
        <v>220211</v>
      </c>
      <c r="E90" s="11">
        <f t="shared" si="2"/>
        <v>362935</v>
      </c>
    </row>
    <row r="91" spans="1:5" x14ac:dyDescent="0.25">
      <c r="A91" s="13">
        <f t="shared" si="3"/>
        <v>1932</v>
      </c>
      <c r="B91" s="12">
        <v>83</v>
      </c>
      <c r="C91" s="97">
        <v>139104</v>
      </c>
      <c r="D91" s="98">
        <v>221785</v>
      </c>
      <c r="E91" s="11">
        <f t="shared" si="2"/>
        <v>360889</v>
      </c>
    </row>
    <row r="92" spans="1:5" x14ac:dyDescent="0.25">
      <c r="A92" s="13">
        <f t="shared" si="3"/>
        <v>1931</v>
      </c>
      <c r="B92" s="12">
        <v>84</v>
      </c>
      <c r="C92" s="97">
        <v>125494</v>
      </c>
      <c r="D92" s="98">
        <v>207813</v>
      </c>
      <c r="E92" s="11">
        <f t="shared" si="2"/>
        <v>333307</v>
      </c>
    </row>
    <row r="93" spans="1:5" x14ac:dyDescent="0.25">
      <c r="A93" s="13">
        <f t="shared" si="3"/>
        <v>1930</v>
      </c>
      <c r="B93" s="12">
        <v>85</v>
      </c>
      <c r="C93" s="97">
        <v>114298</v>
      </c>
      <c r="D93" s="98">
        <v>199911</v>
      </c>
      <c r="E93" s="11">
        <f t="shared" si="2"/>
        <v>314209</v>
      </c>
    </row>
    <row r="94" spans="1:5" x14ac:dyDescent="0.25">
      <c r="A94" s="13">
        <f t="shared" si="3"/>
        <v>1929</v>
      </c>
      <c r="B94" s="12">
        <v>86</v>
      </c>
      <c r="C94" s="97">
        <v>96198</v>
      </c>
      <c r="D94" s="98">
        <v>177746</v>
      </c>
      <c r="E94" s="11">
        <f t="shared" si="2"/>
        <v>273944</v>
      </c>
    </row>
    <row r="95" spans="1:5" x14ac:dyDescent="0.25">
      <c r="A95" s="13">
        <f t="shared" si="3"/>
        <v>1928</v>
      </c>
      <c r="B95" s="12">
        <v>87</v>
      </c>
      <c r="C95" s="97">
        <v>84893</v>
      </c>
      <c r="D95" s="98">
        <v>162828</v>
      </c>
      <c r="E95" s="11">
        <f t="shared" si="2"/>
        <v>247721</v>
      </c>
    </row>
    <row r="96" spans="1:5" x14ac:dyDescent="0.25">
      <c r="A96" s="13">
        <f t="shared" si="3"/>
        <v>1927</v>
      </c>
      <c r="B96" s="12">
        <v>88</v>
      </c>
      <c r="C96" s="97">
        <v>71483</v>
      </c>
      <c r="D96" s="98">
        <v>147133</v>
      </c>
      <c r="E96" s="11">
        <f t="shared" si="2"/>
        <v>218616</v>
      </c>
    </row>
    <row r="97" spans="1:5" x14ac:dyDescent="0.25">
      <c r="A97" s="13">
        <f t="shared" si="3"/>
        <v>1926</v>
      </c>
      <c r="B97" s="12">
        <v>89</v>
      </c>
      <c r="C97" s="97">
        <v>60336</v>
      </c>
      <c r="D97" s="98">
        <v>132731</v>
      </c>
      <c r="E97" s="11">
        <f t="shared" si="2"/>
        <v>193067</v>
      </c>
    </row>
    <row r="98" spans="1:5" x14ac:dyDescent="0.25">
      <c r="A98" s="13">
        <f t="shared" si="3"/>
        <v>1925</v>
      </c>
      <c r="B98" s="12">
        <v>90</v>
      </c>
      <c r="C98" s="97">
        <v>49822</v>
      </c>
      <c r="D98" s="98">
        <v>118113</v>
      </c>
      <c r="E98" s="11">
        <f t="shared" si="2"/>
        <v>167935</v>
      </c>
    </row>
    <row r="99" spans="1:5" x14ac:dyDescent="0.25">
      <c r="A99" s="13">
        <f t="shared" si="3"/>
        <v>1924</v>
      </c>
      <c r="B99" s="12">
        <v>91</v>
      </c>
      <c r="C99" s="97">
        <v>39524</v>
      </c>
      <c r="D99" s="98">
        <v>99694</v>
      </c>
      <c r="E99" s="11">
        <f t="shared" si="2"/>
        <v>139218</v>
      </c>
    </row>
    <row r="100" spans="1:5" x14ac:dyDescent="0.25">
      <c r="A100" s="13">
        <f t="shared" si="3"/>
        <v>1923</v>
      </c>
      <c r="B100" s="12">
        <v>92</v>
      </c>
      <c r="C100" s="97">
        <v>31336</v>
      </c>
      <c r="D100" s="98">
        <v>84923</v>
      </c>
      <c r="E100" s="11">
        <f t="shared" si="2"/>
        <v>116259</v>
      </c>
    </row>
    <row r="101" spans="1:5" x14ac:dyDescent="0.25">
      <c r="A101" s="13">
        <f t="shared" si="3"/>
        <v>1922</v>
      </c>
      <c r="B101" s="12">
        <v>93</v>
      </c>
      <c r="C101" s="97">
        <v>24670</v>
      </c>
      <c r="D101" s="98">
        <v>71615</v>
      </c>
      <c r="E101" s="11">
        <f t="shared" si="2"/>
        <v>96285</v>
      </c>
    </row>
    <row r="102" spans="1:5" x14ac:dyDescent="0.25">
      <c r="A102" s="13">
        <f t="shared" si="3"/>
        <v>1921</v>
      </c>
      <c r="B102" s="12">
        <v>94</v>
      </c>
      <c r="C102" s="97">
        <v>18835</v>
      </c>
      <c r="D102" s="98">
        <v>57824</v>
      </c>
      <c r="E102" s="11">
        <f t="shared" si="2"/>
        <v>76659</v>
      </c>
    </row>
    <row r="103" spans="1:5" x14ac:dyDescent="0.25">
      <c r="A103" s="13">
        <f t="shared" si="3"/>
        <v>1920</v>
      </c>
      <c r="B103" s="12">
        <v>95</v>
      </c>
      <c r="C103" s="97">
        <v>13864</v>
      </c>
      <c r="D103" s="98">
        <v>45756</v>
      </c>
      <c r="E103" s="11">
        <f t="shared" si="2"/>
        <v>59620</v>
      </c>
    </row>
    <row r="104" spans="1:5" x14ac:dyDescent="0.25">
      <c r="A104" s="13">
        <f t="shared" si="3"/>
        <v>1919</v>
      </c>
      <c r="B104" s="12">
        <v>96</v>
      </c>
      <c r="C104" s="97">
        <v>5876</v>
      </c>
      <c r="D104" s="98">
        <v>20755</v>
      </c>
      <c r="E104" s="11">
        <f t="shared" si="2"/>
        <v>26631</v>
      </c>
    </row>
    <row r="105" spans="1:5" x14ac:dyDescent="0.25">
      <c r="A105" s="13">
        <f t="shared" si="3"/>
        <v>1918</v>
      </c>
      <c r="B105" s="12">
        <v>97</v>
      </c>
      <c r="C105" s="97">
        <v>3507</v>
      </c>
      <c r="D105" s="98">
        <v>13293</v>
      </c>
      <c r="E105" s="11">
        <f t="shared" si="2"/>
        <v>16800</v>
      </c>
    </row>
    <row r="106" spans="1:5" x14ac:dyDescent="0.25">
      <c r="A106" s="13">
        <f t="shared" si="3"/>
        <v>1917</v>
      </c>
      <c r="B106" s="12">
        <v>98</v>
      </c>
      <c r="C106" s="97">
        <v>1946</v>
      </c>
      <c r="D106" s="98">
        <v>9197</v>
      </c>
      <c r="E106" s="11">
        <f t="shared" si="2"/>
        <v>11143</v>
      </c>
    </row>
    <row r="107" spans="1:5" x14ac:dyDescent="0.25">
      <c r="A107" s="13">
        <f t="shared" si="3"/>
        <v>1916</v>
      </c>
      <c r="B107" s="12">
        <v>99</v>
      </c>
      <c r="C107" s="97">
        <v>1260</v>
      </c>
      <c r="D107" s="98">
        <v>6124</v>
      </c>
      <c r="E107" s="11">
        <f t="shared" si="2"/>
        <v>7384</v>
      </c>
    </row>
    <row r="108" spans="1:5" x14ac:dyDescent="0.25">
      <c r="A108" s="13">
        <f t="shared" si="3"/>
        <v>1915</v>
      </c>
      <c r="B108" s="12">
        <v>100</v>
      </c>
      <c r="C108" s="97">
        <v>1130</v>
      </c>
      <c r="D108" s="98">
        <v>4666</v>
      </c>
      <c r="E108" s="11">
        <f t="shared" si="2"/>
        <v>5796</v>
      </c>
    </row>
    <row r="109" spans="1:5" x14ac:dyDescent="0.25">
      <c r="A109" s="13">
        <f t="shared" si="3"/>
        <v>1914</v>
      </c>
      <c r="B109" s="12">
        <v>101</v>
      </c>
      <c r="C109" s="97">
        <v>968</v>
      </c>
      <c r="D109" s="98">
        <v>5124</v>
      </c>
      <c r="E109" s="11">
        <f t="shared" si="2"/>
        <v>6092</v>
      </c>
    </row>
    <row r="110" spans="1:5" x14ac:dyDescent="0.25">
      <c r="A110" s="13">
        <f t="shared" si="3"/>
        <v>1913</v>
      </c>
      <c r="B110" s="12">
        <v>102</v>
      </c>
      <c r="C110" s="97">
        <v>488</v>
      </c>
      <c r="D110" s="98">
        <v>3040</v>
      </c>
      <c r="E110" s="11">
        <f t="shared" si="2"/>
        <v>3528</v>
      </c>
    </row>
    <row r="111" spans="1:5" x14ac:dyDescent="0.25">
      <c r="A111" s="13">
        <f t="shared" si="3"/>
        <v>1912</v>
      </c>
      <c r="B111" s="12">
        <v>103</v>
      </c>
      <c r="C111" s="97">
        <v>350</v>
      </c>
      <c r="D111" s="98">
        <v>1790</v>
      </c>
      <c r="E111" s="11">
        <f t="shared" si="2"/>
        <v>2140</v>
      </c>
    </row>
    <row r="112" spans="1:5" x14ac:dyDescent="0.25">
      <c r="A112" s="13">
        <f t="shared" si="3"/>
        <v>1911</v>
      </c>
      <c r="B112" s="12">
        <v>104</v>
      </c>
      <c r="C112" s="97">
        <v>231</v>
      </c>
      <c r="D112" s="98">
        <v>1239</v>
      </c>
      <c r="E112" s="11">
        <f t="shared" si="2"/>
        <v>1470</v>
      </c>
    </row>
    <row r="113" spans="1:5" x14ac:dyDescent="0.25">
      <c r="A113" s="10" t="str">
        <f>(A112-1)&amp;" et avant"</f>
        <v>1910 et avant</v>
      </c>
      <c r="B113" s="9" t="s">
        <v>8</v>
      </c>
      <c r="C113" s="99">
        <v>179</v>
      </c>
      <c r="D113" s="100">
        <v>1464</v>
      </c>
      <c r="E113" s="8">
        <f t="shared" si="2"/>
        <v>1643</v>
      </c>
    </row>
    <row r="114" spans="1:5" x14ac:dyDescent="0.25">
      <c r="A114" s="105"/>
      <c r="B114" s="105"/>
      <c r="C114" s="105"/>
      <c r="D114" s="105"/>
      <c r="E114" s="105"/>
    </row>
    <row r="115" spans="1:5" ht="13" x14ac:dyDescent="0.3">
      <c r="A115" s="106" t="s">
        <v>97</v>
      </c>
      <c r="C115" s="7"/>
      <c r="D115" s="7"/>
      <c r="E115" s="7"/>
    </row>
    <row r="116" spans="1:5" x14ac:dyDescent="0.25">
      <c r="A116" s="109" t="s">
        <v>93</v>
      </c>
      <c r="B116" s="110" t="s">
        <v>95</v>
      </c>
      <c r="C116" s="107"/>
      <c r="D116" s="7"/>
      <c r="E116" s="7"/>
    </row>
    <row r="117" spans="1:5" ht="13" x14ac:dyDescent="0.25">
      <c r="A117" s="111" t="s">
        <v>94</v>
      </c>
      <c r="B117" s="112" t="s">
        <v>96</v>
      </c>
      <c r="C117" s="108"/>
    </row>
    <row r="118" spans="1:5" x14ac:dyDescent="0.25">
      <c r="A118" s="113" t="s">
        <v>98</v>
      </c>
      <c r="B118" s="114"/>
      <c r="C118" s="108"/>
    </row>
    <row r="119" spans="1:5" x14ac:dyDescent="0.25">
      <c r="A119" s="115"/>
      <c r="B119" s="114"/>
      <c r="C119" s="108"/>
    </row>
  </sheetData>
  <sheetProtection sheet="1" objects="1" scenario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9FA3D-8DC4-4465-BFCF-5B903DEA4018}">
  <dimension ref="A1:AP121"/>
  <sheetViews>
    <sheetView topLeftCell="A4" zoomScaleNormal="100" workbookViewId="0">
      <selection activeCell="A7" sqref="A7"/>
    </sheetView>
  </sheetViews>
  <sheetFormatPr baseColWidth="10" defaultColWidth="11.36328125" defaultRowHeight="13" x14ac:dyDescent="0.3"/>
  <cols>
    <col min="1" max="1" width="10.1796875" style="26" customWidth="1"/>
    <col min="2" max="2" width="10.81640625" style="26" customWidth="1"/>
    <col min="3" max="3" width="9.54296875" style="26" customWidth="1"/>
    <col min="4" max="4" width="10.7265625" style="26" customWidth="1"/>
    <col min="5" max="5" width="10" style="26" customWidth="1"/>
    <col min="6" max="6" width="6.7265625" style="26" customWidth="1"/>
    <col min="7" max="9" width="8.26953125" style="26" customWidth="1"/>
    <col min="10" max="10" width="7.81640625" style="26" customWidth="1"/>
    <col min="11" max="11" width="13.54296875" style="26" customWidth="1"/>
    <col min="12" max="12" width="6.26953125" style="26" customWidth="1"/>
    <col min="13" max="14" width="10.54296875" style="26" customWidth="1"/>
    <col min="15" max="15" width="14.7265625" style="26" customWidth="1"/>
    <col min="16" max="19" width="10.54296875" style="26" customWidth="1"/>
    <col min="20" max="20" width="10.1796875" style="26" customWidth="1"/>
    <col min="21" max="21" width="4.36328125" style="26" customWidth="1"/>
    <col min="22" max="22" width="8.36328125" style="26" customWidth="1"/>
    <col min="23" max="23" width="8.1796875" style="26" customWidth="1"/>
    <col min="24" max="24" width="7.81640625" style="26" customWidth="1"/>
    <col min="25" max="27" width="5" style="26" customWidth="1"/>
    <col min="28" max="28" width="5.81640625" style="26" customWidth="1"/>
    <col min="29" max="33" width="5" style="26" customWidth="1"/>
    <col min="34" max="36" width="5.36328125" style="26" customWidth="1"/>
    <col min="37" max="39" width="6.1796875" style="26" customWidth="1"/>
    <col min="40" max="16384" width="11.36328125" style="26"/>
  </cols>
  <sheetData>
    <row r="1" spans="1:42" x14ac:dyDescent="0.3">
      <c r="A1" s="63" t="str">
        <f>Data!E1</f>
        <v>Population par sexe et âge au 1er janvier 2016</v>
      </c>
      <c r="L1" s="64" t="s">
        <v>49</v>
      </c>
      <c r="M1" s="64" t="s">
        <v>48</v>
      </c>
      <c r="N1" s="64"/>
      <c r="O1" s="64"/>
      <c r="P1" s="64"/>
      <c r="Q1" s="64"/>
      <c r="R1" s="64"/>
      <c r="S1" s="64"/>
      <c r="T1" s="64"/>
    </row>
    <row r="2" spans="1:42" x14ac:dyDescent="0.3">
      <c r="A2" s="63" t="str">
        <f>Data!E2</f>
        <v>France métropolitaine</v>
      </c>
      <c r="L2" s="64"/>
      <c r="M2" s="64" t="s">
        <v>47</v>
      </c>
      <c r="N2" s="64"/>
      <c r="O2" s="64"/>
      <c r="P2" s="64"/>
      <c r="Q2" s="64"/>
      <c r="R2" s="64"/>
      <c r="S2" s="64"/>
      <c r="T2" s="64"/>
    </row>
    <row r="3" spans="1:42" x14ac:dyDescent="0.3">
      <c r="A3" s="26" t="s">
        <v>46</v>
      </c>
      <c r="D3" s="26">
        <f>Data!E3</f>
        <v>2015</v>
      </c>
    </row>
    <row r="4" spans="1:42" x14ac:dyDescent="0.3">
      <c r="A4" s="26" t="s">
        <v>20</v>
      </c>
      <c r="D4" s="26">
        <v>100</v>
      </c>
    </row>
    <row r="5" spans="1:42" x14ac:dyDescent="0.3">
      <c r="A5" s="63"/>
      <c r="G5" s="26" t="s">
        <v>45</v>
      </c>
      <c r="M5" s="42"/>
      <c r="N5" s="42"/>
      <c r="O5" s="42"/>
      <c r="P5" s="42"/>
      <c r="Q5" s="42"/>
      <c r="R5" s="42"/>
      <c r="S5" s="42"/>
      <c r="T5" s="42"/>
      <c r="U5" s="42"/>
    </row>
    <row r="6" spans="1:42" s="57" customFormat="1" ht="37.5" customHeight="1" x14ac:dyDescent="0.3">
      <c r="A6" s="62" t="str">
        <f>Data!A7</f>
        <v>Année de naissance</v>
      </c>
      <c r="B6" s="62" t="str">
        <f>Data!B7</f>
        <v>Âge révolu</v>
      </c>
      <c r="C6" s="62" t="s">
        <v>44</v>
      </c>
      <c r="D6" s="62" t="s">
        <v>43</v>
      </c>
      <c r="E6" s="61" t="s">
        <v>13</v>
      </c>
      <c r="G6" s="57" t="s">
        <v>15</v>
      </c>
      <c r="H6" s="57" t="s">
        <v>14</v>
      </c>
      <c r="I6" s="57" t="s">
        <v>15</v>
      </c>
      <c r="M6" s="60"/>
      <c r="N6" s="60"/>
      <c r="O6" s="60"/>
      <c r="P6" s="60"/>
      <c r="Q6" s="60"/>
      <c r="R6" s="60"/>
      <c r="S6" s="60"/>
      <c r="T6" s="60"/>
      <c r="U6" s="60"/>
      <c r="V6" s="59" t="s">
        <v>14</v>
      </c>
      <c r="W6" s="59" t="s">
        <v>15</v>
      </c>
      <c r="X6" s="58" t="s">
        <v>37</v>
      </c>
      <c r="Y6" s="135" t="s">
        <v>42</v>
      </c>
      <c r="Z6" s="135"/>
      <c r="AA6" s="135"/>
      <c r="AB6" s="134" t="s">
        <v>41</v>
      </c>
      <c r="AC6" s="134"/>
      <c r="AD6" s="134"/>
      <c r="AE6" s="133" t="s">
        <v>40</v>
      </c>
      <c r="AF6" s="133"/>
      <c r="AG6" s="133"/>
      <c r="AH6" s="134" t="s">
        <v>39</v>
      </c>
      <c r="AI6" s="134"/>
      <c r="AJ6" s="134"/>
      <c r="AK6" s="133" t="s">
        <v>38</v>
      </c>
      <c r="AL6" s="133"/>
      <c r="AM6" s="133"/>
    </row>
    <row r="7" spans="1:42" x14ac:dyDescent="0.3">
      <c r="A7" s="41">
        <f t="shared" ref="A7:A38" si="0">$D$3-B7</f>
        <v>2015</v>
      </c>
      <c r="B7" s="41">
        <v>0</v>
      </c>
      <c r="C7" s="40">
        <f>Data!C8</f>
        <v>375301</v>
      </c>
      <c r="D7" s="40">
        <f>Data!D8</f>
        <v>358397</v>
      </c>
      <c r="E7" s="40">
        <f>Data!E8</f>
        <v>733698</v>
      </c>
      <c r="G7" s="30">
        <f t="shared" ref="G7:G38" si="1">-C7/$E$108</f>
        <v>-5.8174258239881973E-3</v>
      </c>
      <c r="H7" s="30">
        <f t="shared" ref="H7:H38" si="2">D7/$E$108</f>
        <v>5.555402098688514E-3</v>
      </c>
      <c r="I7" s="29">
        <f t="shared" ref="I7:I38" si="3">-G7</f>
        <v>5.8174258239881973E-3</v>
      </c>
      <c r="J7" s="26">
        <v>0</v>
      </c>
      <c r="K7" s="26">
        <v>0</v>
      </c>
      <c r="M7" s="42"/>
      <c r="N7" s="42"/>
      <c r="O7" s="42"/>
      <c r="P7" s="42"/>
      <c r="Q7" s="42"/>
      <c r="R7" s="42"/>
      <c r="S7" s="42"/>
      <c r="T7" s="42"/>
      <c r="U7" s="42"/>
      <c r="V7" s="29">
        <f>H7</f>
        <v>5.555402098688514E-3</v>
      </c>
      <c r="W7" s="29">
        <f>I7</f>
        <v>5.8174258239881973E-3</v>
      </c>
      <c r="X7" s="29">
        <f t="shared" ref="X7:X38" si="4">W7+V7</f>
        <v>1.1372827922676711E-2</v>
      </c>
      <c r="Y7" s="26">
        <f t="shared" ref="Y7:Y38" si="5">(IF(AND(V7&lt;=V$109,V8&gt;=V$109),1,0))</f>
        <v>0</v>
      </c>
      <c r="Z7" s="26">
        <f t="shared" ref="Z7:Z38" si="6">(IF(AND(W7&lt;=W$109,W8&gt;=W$109),1,0))</f>
        <v>0</v>
      </c>
      <c r="AA7" s="26">
        <f t="shared" ref="AA7:AA38" si="7">(IF(AND(X7&lt;=X$109,X8&gt;=X$109),1,0))</f>
        <v>0</v>
      </c>
      <c r="AB7" s="26">
        <f t="shared" ref="AB7:AB38" si="8">Y7*$B7</f>
        <v>0</v>
      </c>
      <c r="AC7" s="26">
        <f t="shared" ref="AC7:AC38" si="9">Z7*$B7</f>
        <v>0</v>
      </c>
      <c r="AD7" s="26">
        <f t="shared" ref="AD7:AD38" si="10">AA7*$B7</f>
        <v>0</v>
      </c>
      <c r="AE7" s="26">
        <f t="shared" ref="AE7:AE38" si="11">Y7*$B8</f>
        <v>0</v>
      </c>
      <c r="AF7" s="26">
        <f t="shared" ref="AF7:AF38" si="12">Z7*$B8</f>
        <v>0</v>
      </c>
      <c r="AG7" s="26">
        <f t="shared" ref="AG7:AG38" si="13">AA7*$B8</f>
        <v>0</v>
      </c>
      <c r="AH7" s="26">
        <f t="shared" ref="AH7:AH38" si="14">Y7*V7</f>
        <v>0</v>
      </c>
      <c r="AI7" s="26">
        <f t="shared" ref="AI7:AI38" si="15">Z7*W7</f>
        <v>0</v>
      </c>
      <c r="AJ7" s="26">
        <f t="shared" ref="AJ7:AJ38" si="16">AA7*X7</f>
        <v>0</v>
      </c>
      <c r="AK7" s="26">
        <f t="shared" ref="AK7:AK38" si="17">Y7*H7</f>
        <v>0</v>
      </c>
      <c r="AL7" s="26">
        <f t="shared" ref="AL7:AL38" si="18">Z7*I7</f>
        <v>0</v>
      </c>
      <c r="AM7" s="26">
        <f t="shared" ref="AM7:AM38" si="19">AA7*J7</f>
        <v>0</v>
      </c>
      <c r="AN7" s="26">
        <f t="shared" ref="AN7:AN38" si="20">B7+0.5*(B8-B7)</f>
        <v>0.5</v>
      </c>
      <c r="AO7" s="26">
        <f t="shared" ref="AO7:AP26" si="21">AN7</f>
        <v>0.5</v>
      </c>
      <c r="AP7" s="26">
        <f t="shared" si="21"/>
        <v>0.5</v>
      </c>
    </row>
    <row r="8" spans="1:42" x14ac:dyDescent="0.3">
      <c r="A8" s="41">
        <f t="shared" si="0"/>
        <v>2014</v>
      </c>
      <c r="B8" s="41">
        <f>B7+1</f>
        <v>1</v>
      </c>
      <c r="C8" s="40">
        <f>Data!C9</f>
        <v>386444</v>
      </c>
      <c r="D8" s="40">
        <f>Data!D9</f>
        <v>369044</v>
      </c>
      <c r="E8" s="40">
        <f>Data!E9</f>
        <v>755488</v>
      </c>
      <c r="G8" s="30">
        <f t="shared" si="1"/>
        <v>-5.9901500532247316E-3</v>
      </c>
      <c r="H8" s="30">
        <f t="shared" si="2"/>
        <v>5.7204379838793409E-3</v>
      </c>
      <c r="I8" s="29">
        <f t="shared" si="3"/>
        <v>5.9901500532247316E-3</v>
      </c>
      <c r="J8" s="29">
        <f t="shared" ref="J8:J39" si="22">J7+H7</f>
        <v>5.555402098688514E-3</v>
      </c>
      <c r="K8" s="29">
        <f t="shared" ref="K8:K39" si="23">K7+I7</f>
        <v>5.8174258239881973E-3</v>
      </c>
      <c r="L8" s="29"/>
      <c r="M8" s="42"/>
      <c r="N8" s="42"/>
      <c r="O8" s="42"/>
      <c r="P8" s="42"/>
      <c r="Q8" s="42"/>
      <c r="R8" s="42"/>
      <c r="S8" s="42"/>
      <c r="T8" s="42"/>
      <c r="U8" s="42"/>
      <c r="V8" s="29">
        <f t="shared" ref="V8:V39" si="24">V7+H8</f>
        <v>1.1275840082567854E-2</v>
      </c>
      <c r="W8" s="29">
        <f t="shared" ref="W8:W39" si="25">W7+I8</f>
        <v>1.1807575877212928E-2</v>
      </c>
      <c r="X8" s="29">
        <f t="shared" si="4"/>
        <v>2.3083415959780782E-2</v>
      </c>
      <c r="Y8" s="26">
        <f t="shared" si="5"/>
        <v>0</v>
      </c>
      <c r="Z8" s="26">
        <f t="shared" si="6"/>
        <v>0</v>
      </c>
      <c r="AA8" s="26">
        <f t="shared" si="7"/>
        <v>0</v>
      </c>
      <c r="AB8" s="26">
        <f t="shared" si="8"/>
        <v>0</v>
      </c>
      <c r="AC8" s="26">
        <f t="shared" si="9"/>
        <v>0</v>
      </c>
      <c r="AD8" s="26">
        <f t="shared" si="10"/>
        <v>0</v>
      </c>
      <c r="AE8" s="26">
        <f t="shared" si="11"/>
        <v>0</v>
      </c>
      <c r="AF8" s="26">
        <f t="shared" si="12"/>
        <v>0</v>
      </c>
      <c r="AG8" s="26">
        <f t="shared" si="13"/>
        <v>0</v>
      </c>
      <c r="AH8" s="26">
        <f t="shared" si="14"/>
        <v>0</v>
      </c>
      <c r="AI8" s="26">
        <f t="shared" si="15"/>
        <v>0</v>
      </c>
      <c r="AJ8" s="26">
        <f t="shared" si="16"/>
        <v>0</v>
      </c>
      <c r="AK8" s="26">
        <f t="shared" si="17"/>
        <v>0</v>
      </c>
      <c r="AL8" s="26">
        <f t="shared" si="18"/>
        <v>0</v>
      </c>
      <c r="AM8" s="26">
        <f t="shared" si="19"/>
        <v>0</v>
      </c>
      <c r="AN8" s="26">
        <f t="shared" si="20"/>
        <v>1.5</v>
      </c>
      <c r="AO8" s="26">
        <f t="shared" si="21"/>
        <v>1.5</v>
      </c>
      <c r="AP8" s="26">
        <f t="shared" si="21"/>
        <v>1.5</v>
      </c>
    </row>
    <row r="9" spans="1:42" x14ac:dyDescent="0.3">
      <c r="A9" s="41">
        <f t="shared" si="0"/>
        <v>2013</v>
      </c>
      <c r="B9" s="41">
        <v>2</v>
      </c>
      <c r="C9" s="40">
        <f>Data!C10</f>
        <v>388571</v>
      </c>
      <c r="D9" s="40">
        <f>Data!D10</f>
        <v>370305</v>
      </c>
      <c r="E9" s="40">
        <f>Data!E10</f>
        <v>758876</v>
      </c>
      <c r="G9" s="30">
        <f t="shared" si="1"/>
        <v>-6.0231200285981602E-3</v>
      </c>
      <c r="H9" s="30">
        <f t="shared" si="2"/>
        <v>5.739984358560061E-3</v>
      </c>
      <c r="I9" s="29">
        <f t="shared" si="3"/>
        <v>6.0231200285981602E-3</v>
      </c>
      <c r="J9" s="29">
        <f t="shared" si="22"/>
        <v>1.1275840082567854E-2</v>
      </c>
      <c r="K9" s="29">
        <f t="shared" si="23"/>
        <v>1.1807575877212928E-2</v>
      </c>
      <c r="L9" s="29"/>
      <c r="M9" s="42"/>
      <c r="N9" s="42"/>
      <c r="O9" s="42"/>
      <c r="P9" s="42"/>
      <c r="Q9" s="42"/>
      <c r="R9" s="42"/>
      <c r="S9" s="42"/>
      <c r="T9" s="42"/>
      <c r="U9" s="42"/>
      <c r="V9" s="29">
        <f t="shared" si="24"/>
        <v>1.7015824441127914E-2</v>
      </c>
      <c r="W9" s="29">
        <f t="shared" si="25"/>
        <v>1.7830695905811086E-2</v>
      </c>
      <c r="X9" s="29">
        <f t="shared" si="4"/>
        <v>3.4846520346938997E-2</v>
      </c>
      <c r="Y9" s="26">
        <f t="shared" si="5"/>
        <v>0</v>
      </c>
      <c r="Z9" s="26">
        <f t="shared" si="6"/>
        <v>0</v>
      </c>
      <c r="AA9" s="26">
        <f t="shared" si="7"/>
        <v>0</v>
      </c>
      <c r="AB9" s="26">
        <f t="shared" si="8"/>
        <v>0</v>
      </c>
      <c r="AC9" s="26">
        <f t="shared" si="9"/>
        <v>0</v>
      </c>
      <c r="AD9" s="26">
        <f t="shared" si="10"/>
        <v>0</v>
      </c>
      <c r="AE9" s="26">
        <f t="shared" si="11"/>
        <v>0</v>
      </c>
      <c r="AF9" s="26">
        <f t="shared" si="12"/>
        <v>0</v>
      </c>
      <c r="AG9" s="26">
        <f t="shared" si="13"/>
        <v>0</v>
      </c>
      <c r="AH9" s="26">
        <f t="shared" si="14"/>
        <v>0</v>
      </c>
      <c r="AI9" s="26">
        <f t="shared" si="15"/>
        <v>0</v>
      </c>
      <c r="AJ9" s="26">
        <f t="shared" si="16"/>
        <v>0</v>
      </c>
      <c r="AK9" s="26">
        <f t="shared" si="17"/>
        <v>0</v>
      </c>
      <c r="AL9" s="26">
        <f t="shared" si="18"/>
        <v>0</v>
      </c>
      <c r="AM9" s="26">
        <f t="shared" si="19"/>
        <v>0</v>
      </c>
      <c r="AN9" s="26">
        <f t="shared" si="20"/>
        <v>2.5</v>
      </c>
      <c r="AO9" s="26">
        <f t="shared" si="21"/>
        <v>2.5</v>
      </c>
      <c r="AP9" s="26">
        <f t="shared" si="21"/>
        <v>2.5</v>
      </c>
    </row>
    <row r="10" spans="1:42" x14ac:dyDescent="0.3">
      <c r="A10" s="41">
        <f t="shared" si="0"/>
        <v>2012</v>
      </c>
      <c r="B10" s="41">
        <v>3</v>
      </c>
      <c r="C10" s="40">
        <f>Data!C11</f>
        <v>395224</v>
      </c>
      <c r="D10" s="40">
        <f>Data!D11</f>
        <v>374957</v>
      </c>
      <c r="E10" s="40">
        <f>Data!E11</f>
        <v>770181</v>
      </c>
      <c r="G10" s="30">
        <f t="shared" si="1"/>
        <v>-6.1262461433886709E-3</v>
      </c>
      <c r="H10" s="30">
        <f t="shared" si="2"/>
        <v>5.8120935853758519E-3</v>
      </c>
      <c r="I10" s="29">
        <f t="shared" si="3"/>
        <v>6.1262461433886709E-3</v>
      </c>
      <c r="J10" s="29">
        <f t="shared" si="22"/>
        <v>1.7015824441127914E-2</v>
      </c>
      <c r="K10" s="29">
        <f t="shared" si="23"/>
        <v>1.7830695905811086E-2</v>
      </c>
      <c r="L10" s="29"/>
      <c r="M10" s="42"/>
      <c r="N10" s="42"/>
      <c r="O10" s="42"/>
      <c r="P10" s="42"/>
      <c r="Q10" s="42"/>
      <c r="R10" s="42"/>
      <c r="S10" s="42"/>
      <c r="T10" s="42"/>
      <c r="U10" s="42"/>
      <c r="V10" s="29">
        <f t="shared" si="24"/>
        <v>2.2827918026503767E-2</v>
      </c>
      <c r="W10" s="29">
        <f t="shared" si="25"/>
        <v>2.3956942049199757E-2</v>
      </c>
      <c r="X10" s="29">
        <f t="shared" si="4"/>
        <v>4.6784860075703524E-2</v>
      </c>
      <c r="Y10" s="26">
        <f t="shared" si="5"/>
        <v>0</v>
      </c>
      <c r="Z10" s="26">
        <f t="shared" si="6"/>
        <v>0</v>
      </c>
      <c r="AA10" s="26">
        <f t="shared" si="7"/>
        <v>0</v>
      </c>
      <c r="AB10" s="26">
        <f t="shared" si="8"/>
        <v>0</v>
      </c>
      <c r="AC10" s="26">
        <f t="shared" si="9"/>
        <v>0</v>
      </c>
      <c r="AD10" s="26">
        <f t="shared" si="10"/>
        <v>0</v>
      </c>
      <c r="AE10" s="26">
        <f t="shared" si="11"/>
        <v>0</v>
      </c>
      <c r="AF10" s="26">
        <f t="shared" si="12"/>
        <v>0</v>
      </c>
      <c r="AG10" s="26">
        <f t="shared" si="13"/>
        <v>0</v>
      </c>
      <c r="AH10" s="26">
        <f t="shared" si="14"/>
        <v>0</v>
      </c>
      <c r="AI10" s="26">
        <f t="shared" si="15"/>
        <v>0</v>
      </c>
      <c r="AJ10" s="26">
        <f t="shared" si="16"/>
        <v>0</v>
      </c>
      <c r="AK10" s="26">
        <f t="shared" si="17"/>
        <v>0</v>
      </c>
      <c r="AL10" s="26">
        <f t="shared" si="18"/>
        <v>0</v>
      </c>
      <c r="AM10" s="26">
        <f t="shared" si="19"/>
        <v>0</v>
      </c>
      <c r="AN10" s="26">
        <f t="shared" si="20"/>
        <v>3.5</v>
      </c>
      <c r="AO10" s="26">
        <f t="shared" si="21"/>
        <v>3.5</v>
      </c>
      <c r="AP10" s="26">
        <f t="shared" si="21"/>
        <v>3.5</v>
      </c>
    </row>
    <row r="11" spans="1:42" x14ac:dyDescent="0.3">
      <c r="A11" s="41">
        <f t="shared" si="0"/>
        <v>2011</v>
      </c>
      <c r="B11" s="41">
        <v>4</v>
      </c>
      <c r="C11" s="40">
        <f>Data!C12</f>
        <v>399798</v>
      </c>
      <c r="D11" s="40">
        <f>Data!D12</f>
        <v>382669</v>
      </c>
      <c r="E11" s="40">
        <f>Data!E12</f>
        <v>782467</v>
      </c>
      <c r="G11" s="30">
        <f t="shared" si="1"/>
        <v>-6.1971463161004988E-3</v>
      </c>
      <c r="H11" s="30">
        <f t="shared" si="2"/>
        <v>5.9316349347316947E-3</v>
      </c>
      <c r="I11" s="29">
        <f t="shared" si="3"/>
        <v>6.1971463161004988E-3</v>
      </c>
      <c r="J11" s="29">
        <f t="shared" si="22"/>
        <v>2.2827918026503767E-2</v>
      </c>
      <c r="K11" s="29">
        <f t="shared" si="23"/>
        <v>2.3956942049199757E-2</v>
      </c>
      <c r="L11" s="29"/>
      <c r="M11" s="42"/>
      <c r="N11" s="42"/>
      <c r="O11" s="42"/>
      <c r="P11" s="42"/>
      <c r="Q11" s="42"/>
      <c r="R11" s="42"/>
      <c r="S11" s="42"/>
      <c r="T11" s="42"/>
      <c r="U11" s="42"/>
      <c r="V11" s="29">
        <f t="shared" si="24"/>
        <v>2.875955296123546E-2</v>
      </c>
      <c r="W11" s="29">
        <f t="shared" si="25"/>
        <v>3.0154088365300258E-2</v>
      </c>
      <c r="X11" s="29">
        <f t="shared" si="4"/>
        <v>5.8913641326535718E-2</v>
      </c>
      <c r="Y11" s="26">
        <f t="shared" si="5"/>
        <v>0</v>
      </c>
      <c r="Z11" s="26">
        <f t="shared" si="6"/>
        <v>0</v>
      </c>
      <c r="AA11" s="26">
        <f t="shared" si="7"/>
        <v>0</v>
      </c>
      <c r="AB11" s="26">
        <f t="shared" si="8"/>
        <v>0</v>
      </c>
      <c r="AC11" s="26">
        <f t="shared" si="9"/>
        <v>0</v>
      </c>
      <c r="AD11" s="26">
        <f t="shared" si="10"/>
        <v>0</v>
      </c>
      <c r="AE11" s="26">
        <f t="shared" si="11"/>
        <v>0</v>
      </c>
      <c r="AF11" s="26">
        <f t="shared" si="12"/>
        <v>0</v>
      </c>
      <c r="AG11" s="26">
        <f t="shared" si="13"/>
        <v>0</v>
      </c>
      <c r="AH11" s="26">
        <f t="shared" si="14"/>
        <v>0</v>
      </c>
      <c r="AI11" s="26">
        <f t="shared" si="15"/>
        <v>0</v>
      </c>
      <c r="AJ11" s="26">
        <f t="shared" si="16"/>
        <v>0</v>
      </c>
      <c r="AK11" s="26">
        <f t="shared" si="17"/>
        <v>0</v>
      </c>
      <c r="AL11" s="26">
        <f t="shared" si="18"/>
        <v>0</v>
      </c>
      <c r="AM11" s="26">
        <f t="shared" si="19"/>
        <v>0</v>
      </c>
      <c r="AN11" s="26">
        <f t="shared" si="20"/>
        <v>4.5</v>
      </c>
      <c r="AO11" s="26">
        <f t="shared" si="21"/>
        <v>4.5</v>
      </c>
      <c r="AP11" s="26">
        <f t="shared" si="21"/>
        <v>4.5</v>
      </c>
    </row>
    <row r="12" spans="1:42" x14ac:dyDescent="0.3">
      <c r="A12" s="41">
        <f t="shared" si="0"/>
        <v>2010</v>
      </c>
      <c r="B12" s="41">
        <v>5</v>
      </c>
      <c r="C12" s="40">
        <f>Data!C13</f>
        <v>411273</v>
      </c>
      <c r="D12" s="40">
        <f>Data!D13</f>
        <v>391063</v>
      </c>
      <c r="E12" s="40">
        <f>Data!E13</f>
        <v>802336</v>
      </c>
      <c r="G12" s="30">
        <f t="shared" si="1"/>
        <v>-6.3750167756256929E-3</v>
      </c>
      <c r="H12" s="30">
        <f t="shared" si="2"/>
        <v>6.0617477571503851E-3</v>
      </c>
      <c r="I12" s="29">
        <f t="shared" si="3"/>
        <v>6.3750167756256929E-3</v>
      </c>
      <c r="J12" s="29">
        <f t="shared" si="22"/>
        <v>2.875955296123546E-2</v>
      </c>
      <c r="K12" s="29">
        <f t="shared" si="23"/>
        <v>3.0154088365300258E-2</v>
      </c>
      <c r="L12" s="29"/>
      <c r="M12" s="42"/>
      <c r="N12" s="42"/>
      <c r="O12" s="42"/>
      <c r="P12" s="42"/>
      <c r="Q12" s="42"/>
      <c r="R12" s="42"/>
      <c r="S12" s="42"/>
      <c r="T12" s="42"/>
      <c r="U12" s="42"/>
      <c r="V12" s="29">
        <f t="shared" si="24"/>
        <v>3.4821300718385843E-2</v>
      </c>
      <c r="W12" s="29">
        <f t="shared" si="25"/>
        <v>3.6529105140925951E-2</v>
      </c>
      <c r="X12" s="29">
        <f t="shared" si="4"/>
        <v>7.1350405859311794E-2</v>
      </c>
      <c r="Y12" s="26">
        <f t="shared" si="5"/>
        <v>0</v>
      </c>
      <c r="Z12" s="26">
        <f t="shared" si="6"/>
        <v>0</v>
      </c>
      <c r="AA12" s="26">
        <f t="shared" si="7"/>
        <v>0</v>
      </c>
      <c r="AB12" s="26">
        <f t="shared" si="8"/>
        <v>0</v>
      </c>
      <c r="AC12" s="26">
        <f t="shared" si="9"/>
        <v>0</v>
      </c>
      <c r="AD12" s="26">
        <f t="shared" si="10"/>
        <v>0</v>
      </c>
      <c r="AE12" s="26">
        <f t="shared" si="11"/>
        <v>0</v>
      </c>
      <c r="AF12" s="26">
        <f t="shared" si="12"/>
        <v>0</v>
      </c>
      <c r="AG12" s="26">
        <f t="shared" si="13"/>
        <v>0</v>
      </c>
      <c r="AH12" s="26">
        <f t="shared" si="14"/>
        <v>0</v>
      </c>
      <c r="AI12" s="26">
        <f t="shared" si="15"/>
        <v>0</v>
      </c>
      <c r="AJ12" s="26">
        <f t="shared" si="16"/>
        <v>0</v>
      </c>
      <c r="AK12" s="26">
        <f t="shared" si="17"/>
        <v>0</v>
      </c>
      <c r="AL12" s="26">
        <f t="shared" si="18"/>
        <v>0</v>
      </c>
      <c r="AM12" s="26">
        <f t="shared" si="19"/>
        <v>0</v>
      </c>
      <c r="AN12" s="26">
        <f t="shared" si="20"/>
        <v>5.5</v>
      </c>
      <c r="AO12" s="26">
        <f t="shared" si="21"/>
        <v>5.5</v>
      </c>
      <c r="AP12" s="26">
        <f t="shared" si="21"/>
        <v>5.5</v>
      </c>
    </row>
    <row r="13" spans="1:42" x14ac:dyDescent="0.3">
      <c r="A13" s="41">
        <f t="shared" si="0"/>
        <v>2009</v>
      </c>
      <c r="B13" s="41">
        <v>6</v>
      </c>
      <c r="C13" s="40">
        <f>Data!C14</f>
        <v>409974</v>
      </c>
      <c r="D13" s="40">
        <f>Data!D14</f>
        <v>389825</v>
      </c>
      <c r="E13" s="40">
        <f>Data!E14</f>
        <v>799799</v>
      </c>
      <c r="G13" s="30">
        <f t="shared" si="1"/>
        <v>-6.3548813745866314E-3</v>
      </c>
      <c r="H13" s="30">
        <f t="shared" si="2"/>
        <v>6.0425578984233969E-3</v>
      </c>
      <c r="I13" s="29">
        <f t="shared" si="3"/>
        <v>6.3548813745866314E-3</v>
      </c>
      <c r="J13" s="29">
        <f t="shared" si="22"/>
        <v>3.4821300718385843E-2</v>
      </c>
      <c r="K13" s="29">
        <f t="shared" si="23"/>
        <v>3.6529105140925951E-2</v>
      </c>
      <c r="L13" s="29"/>
      <c r="M13" s="42"/>
      <c r="N13" s="42"/>
      <c r="O13" s="42"/>
      <c r="P13" s="42"/>
      <c r="Q13" s="42"/>
      <c r="R13" s="42"/>
      <c r="S13" s="42"/>
      <c r="T13" s="42"/>
      <c r="U13" s="42"/>
      <c r="V13" s="29">
        <f t="shared" si="24"/>
        <v>4.0863858616809239E-2</v>
      </c>
      <c r="W13" s="29">
        <f t="shared" si="25"/>
        <v>4.2883986515512583E-2</v>
      </c>
      <c r="X13" s="29">
        <f t="shared" si="4"/>
        <v>8.3747845132321821E-2</v>
      </c>
      <c r="Y13" s="26">
        <f t="shared" si="5"/>
        <v>0</v>
      </c>
      <c r="Z13" s="26">
        <f t="shared" si="6"/>
        <v>0</v>
      </c>
      <c r="AA13" s="26">
        <f t="shared" si="7"/>
        <v>0</v>
      </c>
      <c r="AB13" s="26">
        <f t="shared" si="8"/>
        <v>0</v>
      </c>
      <c r="AC13" s="26">
        <f t="shared" si="9"/>
        <v>0</v>
      </c>
      <c r="AD13" s="26">
        <f t="shared" si="10"/>
        <v>0</v>
      </c>
      <c r="AE13" s="26">
        <f t="shared" si="11"/>
        <v>0</v>
      </c>
      <c r="AF13" s="26">
        <f t="shared" si="12"/>
        <v>0</v>
      </c>
      <c r="AG13" s="26">
        <f t="shared" si="13"/>
        <v>0</v>
      </c>
      <c r="AH13" s="26">
        <f t="shared" si="14"/>
        <v>0</v>
      </c>
      <c r="AI13" s="26">
        <f t="shared" si="15"/>
        <v>0</v>
      </c>
      <c r="AJ13" s="26">
        <f t="shared" si="16"/>
        <v>0</v>
      </c>
      <c r="AK13" s="26">
        <f t="shared" si="17"/>
        <v>0</v>
      </c>
      <c r="AL13" s="26">
        <f t="shared" si="18"/>
        <v>0</v>
      </c>
      <c r="AM13" s="26">
        <f t="shared" si="19"/>
        <v>0</v>
      </c>
      <c r="AN13" s="26">
        <f t="shared" si="20"/>
        <v>6.5</v>
      </c>
      <c r="AO13" s="26">
        <f t="shared" si="21"/>
        <v>6.5</v>
      </c>
      <c r="AP13" s="26">
        <f t="shared" si="21"/>
        <v>6.5</v>
      </c>
    </row>
    <row r="14" spans="1:42" x14ac:dyDescent="0.3">
      <c r="A14" s="41">
        <f t="shared" si="0"/>
        <v>2008</v>
      </c>
      <c r="B14" s="41">
        <v>7</v>
      </c>
      <c r="C14" s="40">
        <f>Data!C15</f>
        <v>411160</v>
      </c>
      <c r="D14" s="40">
        <f>Data!D15</f>
        <v>392278</v>
      </c>
      <c r="E14" s="40">
        <f>Data!E15</f>
        <v>803438</v>
      </c>
      <c r="G14" s="30">
        <f t="shared" si="1"/>
        <v>-6.3732651972443115E-3</v>
      </c>
      <c r="H14" s="30">
        <f t="shared" si="2"/>
        <v>6.0805810999236404E-3</v>
      </c>
      <c r="I14" s="29">
        <f t="shared" si="3"/>
        <v>6.3732651972443115E-3</v>
      </c>
      <c r="J14" s="29">
        <f t="shared" si="22"/>
        <v>4.0863858616809239E-2</v>
      </c>
      <c r="K14" s="29">
        <f t="shared" si="23"/>
        <v>4.2883986515512583E-2</v>
      </c>
      <c r="L14" s="29"/>
      <c r="M14" s="42"/>
      <c r="N14" s="42"/>
      <c r="O14" s="42"/>
      <c r="P14" s="42"/>
      <c r="Q14" s="42"/>
      <c r="R14" s="42"/>
      <c r="S14" s="42"/>
      <c r="T14" s="42"/>
      <c r="U14" s="42"/>
      <c r="V14" s="29">
        <f t="shared" si="24"/>
        <v>4.6944439716732879E-2</v>
      </c>
      <c r="W14" s="29">
        <f t="shared" si="25"/>
        <v>4.9257251712756897E-2</v>
      </c>
      <c r="X14" s="29">
        <f t="shared" si="4"/>
        <v>9.6201691429489783E-2</v>
      </c>
      <c r="Y14" s="26">
        <f t="shared" si="5"/>
        <v>0</v>
      </c>
      <c r="Z14" s="26">
        <f t="shared" si="6"/>
        <v>0</v>
      </c>
      <c r="AA14" s="26">
        <f t="shared" si="7"/>
        <v>0</v>
      </c>
      <c r="AB14" s="26">
        <f t="shared" si="8"/>
        <v>0</v>
      </c>
      <c r="AC14" s="26">
        <f t="shared" si="9"/>
        <v>0</v>
      </c>
      <c r="AD14" s="26">
        <f t="shared" si="10"/>
        <v>0</v>
      </c>
      <c r="AE14" s="26">
        <f t="shared" si="11"/>
        <v>0</v>
      </c>
      <c r="AF14" s="26">
        <f t="shared" si="12"/>
        <v>0</v>
      </c>
      <c r="AG14" s="26">
        <f t="shared" si="13"/>
        <v>0</v>
      </c>
      <c r="AH14" s="26">
        <f t="shared" si="14"/>
        <v>0</v>
      </c>
      <c r="AI14" s="26">
        <f t="shared" si="15"/>
        <v>0</v>
      </c>
      <c r="AJ14" s="26">
        <f t="shared" si="16"/>
        <v>0</v>
      </c>
      <c r="AK14" s="26">
        <f t="shared" si="17"/>
        <v>0</v>
      </c>
      <c r="AL14" s="26">
        <f t="shared" si="18"/>
        <v>0</v>
      </c>
      <c r="AM14" s="26">
        <f t="shared" si="19"/>
        <v>0</v>
      </c>
      <c r="AN14" s="26">
        <f t="shared" si="20"/>
        <v>7.5</v>
      </c>
      <c r="AO14" s="26">
        <f t="shared" si="21"/>
        <v>7.5</v>
      </c>
      <c r="AP14" s="26">
        <f t="shared" si="21"/>
        <v>7.5</v>
      </c>
    </row>
    <row r="15" spans="1:42" x14ac:dyDescent="0.3">
      <c r="A15" s="41">
        <f t="shared" si="0"/>
        <v>2007</v>
      </c>
      <c r="B15" s="41">
        <v>8</v>
      </c>
      <c r="C15" s="40">
        <f>Data!C16</f>
        <v>409128</v>
      </c>
      <c r="D15" s="40">
        <f>Data!D16</f>
        <v>390713</v>
      </c>
      <c r="E15" s="40">
        <f>Data!E16</f>
        <v>799841</v>
      </c>
      <c r="G15" s="30">
        <f t="shared" si="1"/>
        <v>-6.3417677877667345E-3</v>
      </c>
      <c r="H15" s="30">
        <f t="shared" si="2"/>
        <v>6.0563225143761956E-3</v>
      </c>
      <c r="I15" s="29">
        <f t="shared" si="3"/>
        <v>6.3417677877667345E-3</v>
      </c>
      <c r="J15" s="29">
        <f t="shared" si="22"/>
        <v>4.6944439716732879E-2</v>
      </c>
      <c r="K15" s="29">
        <f t="shared" si="23"/>
        <v>4.9257251712756897E-2</v>
      </c>
      <c r="L15" s="29"/>
      <c r="M15" s="42"/>
      <c r="N15" s="42"/>
      <c r="O15" s="42"/>
      <c r="P15" s="42"/>
      <c r="Q15" s="42"/>
      <c r="R15" s="42"/>
      <c r="S15" s="42"/>
      <c r="T15" s="42"/>
      <c r="U15" s="42"/>
      <c r="V15" s="29">
        <f t="shared" si="24"/>
        <v>5.3000762231109076E-2</v>
      </c>
      <c r="W15" s="29">
        <f t="shared" si="25"/>
        <v>5.5599019500523629E-2</v>
      </c>
      <c r="X15" s="29">
        <f t="shared" si="4"/>
        <v>0.10859978173163271</v>
      </c>
      <c r="Y15" s="26">
        <f t="shared" si="5"/>
        <v>0</v>
      </c>
      <c r="Z15" s="26">
        <f t="shared" si="6"/>
        <v>0</v>
      </c>
      <c r="AA15" s="26">
        <f t="shared" si="7"/>
        <v>0</v>
      </c>
      <c r="AB15" s="26">
        <f t="shared" si="8"/>
        <v>0</v>
      </c>
      <c r="AC15" s="26">
        <f t="shared" si="9"/>
        <v>0</v>
      </c>
      <c r="AD15" s="26">
        <f t="shared" si="10"/>
        <v>0</v>
      </c>
      <c r="AE15" s="26">
        <f t="shared" si="11"/>
        <v>0</v>
      </c>
      <c r="AF15" s="26">
        <f t="shared" si="12"/>
        <v>0</v>
      </c>
      <c r="AG15" s="26">
        <f t="shared" si="13"/>
        <v>0</v>
      </c>
      <c r="AH15" s="26">
        <f t="shared" si="14"/>
        <v>0</v>
      </c>
      <c r="AI15" s="26">
        <f t="shared" si="15"/>
        <v>0</v>
      </c>
      <c r="AJ15" s="26">
        <f t="shared" si="16"/>
        <v>0</v>
      </c>
      <c r="AK15" s="26">
        <f t="shared" si="17"/>
        <v>0</v>
      </c>
      <c r="AL15" s="26">
        <f t="shared" si="18"/>
        <v>0</v>
      </c>
      <c r="AM15" s="26">
        <f t="shared" si="19"/>
        <v>0</v>
      </c>
      <c r="AN15" s="26">
        <f t="shared" si="20"/>
        <v>8.5</v>
      </c>
      <c r="AO15" s="26">
        <f t="shared" si="21"/>
        <v>8.5</v>
      </c>
      <c r="AP15" s="26">
        <f t="shared" si="21"/>
        <v>8.5</v>
      </c>
    </row>
    <row r="16" spans="1:42" x14ac:dyDescent="0.3">
      <c r="A16" s="41">
        <f t="shared" si="0"/>
        <v>2006</v>
      </c>
      <c r="B16" s="41">
        <v>9</v>
      </c>
      <c r="C16" s="40">
        <f>Data!C17</f>
        <v>416521</v>
      </c>
      <c r="D16" s="40">
        <f>Data!D17</f>
        <v>396610</v>
      </c>
      <c r="E16" s="40">
        <f>Data!E17</f>
        <v>813131</v>
      </c>
      <c r="G16" s="30">
        <f t="shared" si="1"/>
        <v>-6.456364415851245E-3</v>
      </c>
      <c r="H16" s="30">
        <f t="shared" si="2"/>
        <v>6.1477301047744588E-3</v>
      </c>
      <c r="I16" s="29">
        <f t="shared" si="3"/>
        <v>6.456364415851245E-3</v>
      </c>
      <c r="J16" s="29">
        <f t="shared" si="22"/>
        <v>5.3000762231109076E-2</v>
      </c>
      <c r="K16" s="29">
        <f t="shared" si="23"/>
        <v>5.5599019500523629E-2</v>
      </c>
      <c r="L16" s="29"/>
      <c r="M16" s="42"/>
      <c r="N16" s="42"/>
      <c r="O16" s="42"/>
      <c r="P16" s="42"/>
      <c r="Q16" s="42"/>
      <c r="R16" s="42"/>
      <c r="S16" s="42"/>
      <c r="T16" s="42"/>
      <c r="U16" s="42"/>
      <c r="V16" s="29">
        <f t="shared" si="24"/>
        <v>5.9148492335883533E-2</v>
      </c>
      <c r="W16" s="29">
        <f t="shared" si="25"/>
        <v>6.2055383916374871E-2</v>
      </c>
      <c r="X16" s="29">
        <f t="shared" si="4"/>
        <v>0.1212038762522584</v>
      </c>
      <c r="Y16" s="26">
        <f t="shared" si="5"/>
        <v>0</v>
      </c>
      <c r="Z16" s="26">
        <f t="shared" si="6"/>
        <v>0</v>
      </c>
      <c r="AA16" s="26">
        <f t="shared" si="7"/>
        <v>0</v>
      </c>
      <c r="AB16" s="26">
        <f t="shared" si="8"/>
        <v>0</v>
      </c>
      <c r="AC16" s="26">
        <f t="shared" si="9"/>
        <v>0</v>
      </c>
      <c r="AD16" s="26">
        <f t="shared" si="10"/>
        <v>0</v>
      </c>
      <c r="AE16" s="26">
        <f t="shared" si="11"/>
        <v>0</v>
      </c>
      <c r="AF16" s="26">
        <f t="shared" si="12"/>
        <v>0</v>
      </c>
      <c r="AG16" s="26">
        <f t="shared" si="13"/>
        <v>0</v>
      </c>
      <c r="AH16" s="26">
        <f t="shared" si="14"/>
        <v>0</v>
      </c>
      <c r="AI16" s="26">
        <f t="shared" si="15"/>
        <v>0</v>
      </c>
      <c r="AJ16" s="26">
        <f t="shared" si="16"/>
        <v>0</v>
      </c>
      <c r="AK16" s="26">
        <f t="shared" si="17"/>
        <v>0</v>
      </c>
      <c r="AL16" s="26">
        <f t="shared" si="18"/>
        <v>0</v>
      </c>
      <c r="AM16" s="26">
        <f t="shared" si="19"/>
        <v>0</v>
      </c>
      <c r="AN16" s="26">
        <f t="shared" si="20"/>
        <v>9.5</v>
      </c>
      <c r="AO16" s="26">
        <f t="shared" si="21"/>
        <v>9.5</v>
      </c>
      <c r="AP16" s="26">
        <f t="shared" si="21"/>
        <v>9.5</v>
      </c>
    </row>
    <row r="17" spans="1:42" x14ac:dyDescent="0.3">
      <c r="A17" s="41">
        <f t="shared" si="0"/>
        <v>2005</v>
      </c>
      <c r="B17" s="41">
        <v>10</v>
      </c>
      <c r="C17" s="40">
        <f>Data!C18</f>
        <v>407867</v>
      </c>
      <c r="D17" s="40">
        <f>Data!D18</f>
        <v>388589</v>
      </c>
      <c r="E17" s="40">
        <f>Data!E18</f>
        <v>796456</v>
      </c>
      <c r="G17" s="30">
        <f t="shared" si="1"/>
        <v>-6.3222214130860144E-3</v>
      </c>
      <c r="H17" s="30">
        <f t="shared" si="2"/>
        <v>6.0233990410836899E-3</v>
      </c>
      <c r="I17" s="29">
        <f t="shared" si="3"/>
        <v>6.3222214130860144E-3</v>
      </c>
      <c r="J17" s="29">
        <f t="shared" si="22"/>
        <v>5.9148492335883533E-2</v>
      </c>
      <c r="K17" s="29">
        <f t="shared" si="23"/>
        <v>6.2055383916374871E-2</v>
      </c>
      <c r="L17" s="29"/>
      <c r="M17" s="42"/>
      <c r="N17" s="42"/>
      <c r="O17" s="42"/>
      <c r="P17" s="42"/>
      <c r="Q17" s="42"/>
      <c r="R17" s="42"/>
      <c r="S17" s="42"/>
      <c r="T17" s="42"/>
      <c r="U17" s="42"/>
      <c r="V17" s="29">
        <f t="shared" si="24"/>
        <v>6.5171891376967217E-2</v>
      </c>
      <c r="W17" s="29">
        <f t="shared" si="25"/>
        <v>6.8377605329460883E-2</v>
      </c>
      <c r="X17" s="29">
        <f t="shared" si="4"/>
        <v>0.1335494967064281</v>
      </c>
      <c r="Y17" s="26">
        <f t="shared" si="5"/>
        <v>0</v>
      </c>
      <c r="Z17" s="26">
        <f t="shared" si="6"/>
        <v>0</v>
      </c>
      <c r="AA17" s="26">
        <f t="shared" si="7"/>
        <v>0</v>
      </c>
      <c r="AB17" s="26">
        <f t="shared" si="8"/>
        <v>0</v>
      </c>
      <c r="AC17" s="26">
        <f t="shared" si="9"/>
        <v>0</v>
      </c>
      <c r="AD17" s="26">
        <f t="shared" si="10"/>
        <v>0</v>
      </c>
      <c r="AE17" s="26">
        <f t="shared" si="11"/>
        <v>0</v>
      </c>
      <c r="AF17" s="26">
        <f t="shared" si="12"/>
        <v>0</v>
      </c>
      <c r="AG17" s="26">
        <f t="shared" si="13"/>
        <v>0</v>
      </c>
      <c r="AH17" s="26">
        <f t="shared" si="14"/>
        <v>0</v>
      </c>
      <c r="AI17" s="26">
        <f t="shared" si="15"/>
        <v>0</v>
      </c>
      <c r="AJ17" s="26">
        <f t="shared" si="16"/>
        <v>0</v>
      </c>
      <c r="AK17" s="26">
        <f t="shared" si="17"/>
        <v>0</v>
      </c>
      <c r="AL17" s="26">
        <f t="shared" si="18"/>
        <v>0</v>
      </c>
      <c r="AM17" s="26">
        <f t="shared" si="19"/>
        <v>0</v>
      </c>
      <c r="AN17" s="26">
        <f t="shared" si="20"/>
        <v>10.5</v>
      </c>
      <c r="AO17" s="26">
        <f t="shared" si="21"/>
        <v>10.5</v>
      </c>
      <c r="AP17" s="26">
        <f t="shared" si="21"/>
        <v>10.5</v>
      </c>
    </row>
    <row r="18" spans="1:42" x14ac:dyDescent="0.3">
      <c r="A18" s="41">
        <f t="shared" si="0"/>
        <v>2004</v>
      </c>
      <c r="B18" s="41">
        <v>11</v>
      </c>
      <c r="C18" s="40">
        <f>Data!C19</f>
        <v>405266</v>
      </c>
      <c r="D18" s="40">
        <f>Data!D19</f>
        <v>386924</v>
      </c>
      <c r="E18" s="40">
        <f>Data!E19</f>
        <v>792190</v>
      </c>
      <c r="G18" s="30">
        <f t="shared" si="1"/>
        <v>-6.2819041089269704E-3</v>
      </c>
      <c r="H18" s="30">
        <f t="shared" si="2"/>
        <v>5.9975903861721911E-3</v>
      </c>
      <c r="I18" s="29">
        <f t="shared" si="3"/>
        <v>6.2819041089269704E-3</v>
      </c>
      <c r="J18" s="29">
        <f t="shared" si="22"/>
        <v>6.5171891376967217E-2</v>
      </c>
      <c r="K18" s="29">
        <f t="shared" si="23"/>
        <v>6.8377605329460883E-2</v>
      </c>
      <c r="L18" s="29"/>
      <c r="M18" s="42"/>
      <c r="N18" s="42"/>
      <c r="O18" s="42"/>
      <c r="P18" s="42"/>
      <c r="Q18" s="42"/>
      <c r="R18" s="42"/>
      <c r="S18" s="42"/>
      <c r="T18" s="42"/>
      <c r="U18" s="42"/>
      <c r="V18" s="29">
        <f t="shared" si="24"/>
        <v>7.1169481763139406E-2</v>
      </c>
      <c r="W18" s="29">
        <f t="shared" si="25"/>
        <v>7.4659509438387853E-2</v>
      </c>
      <c r="X18" s="29">
        <f t="shared" si="4"/>
        <v>0.14582899120152726</v>
      </c>
      <c r="Y18" s="26">
        <f t="shared" si="5"/>
        <v>0</v>
      </c>
      <c r="Z18" s="26">
        <f t="shared" si="6"/>
        <v>0</v>
      </c>
      <c r="AA18" s="26">
        <f t="shared" si="7"/>
        <v>0</v>
      </c>
      <c r="AB18" s="26">
        <f t="shared" si="8"/>
        <v>0</v>
      </c>
      <c r="AC18" s="26">
        <f t="shared" si="9"/>
        <v>0</v>
      </c>
      <c r="AD18" s="26">
        <f t="shared" si="10"/>
        <v>0</v>
      </c>
      <c r="AE18" s="26">
        <f t="shared" si="11"/>
        <v>0</v>
      </c>
      <c r="AF18" s="26">
        <f t="shared" si="12"/>
        <v>0</v>
      </c>
      <c r="AG18" s="26">
        <f t="shared" si="13"/>
        <v>0</v>
      </c>
      <c r="AH18" s="26">
        <f t="shared" si="14"/>
        <v>0</v>
      </c>
      <c r="AI18" s="26">
        <f t="shared" si="15"/>
        <v>0</v>
      </c>
      <c r="AJ18" s="26">
        <f t="shared" si="16"/>
        <v>0</v>
      </c>
      <c r="AK18" s="26">
        <f t="shared" si="17"/>
        <v>0</v>
      </c>
      <c r="AL18" s="26">
        <f t="shared" si="18"/>
        <v>0</v>
      </c>
      <c r="AM18" s="26">
        <f t="shared" si="19"/>
        <v>0</v>
      </c>
      <c r="AN18" s="26">
        <f t="shared" si="20"/>
        <v>11.5</v>
      </c>
      <c r="AO18" s="26">
        <f t="shared" si="21"/>
        <v>11.5</v>
      </c>
      <c r="AP18" s="26">
        <f t="shared" si="21"/>
        <v>11.5</v>
      </c>
    </row>
    <row r="19" spans="1:42" x14ac:dyDescent="0.3">
      <c r="A19" s="41">
        <f t="shared" si="0"/>
        <v>2003</v>
      </c>
      <c r="B19" s="41">
        <v>12</v>
      </c>
      <c r="C19" s="40">
        <f>Data!C20</f>
        <v>402933</v>
      </c>
      <c r="D19" s="40">
        <f>Data!D20</f>
        <v>384382</v>
      </c>
      <c r="E19" s="40">
        <f>Data!E20</f>
        <v>787315</v>
      </c>
      <c r="G19" s="30">
        <f t="shared" si="1"/>
        <v>-6.2457409906635916E-3</v>
      </c>
      <c r="H19" s="30">
        <f t="shared" si="2"/>
        <v>5.9581876229379384E-3</v>
      </c>
      <c r="I19" s="29">
        <f t="shared" si="3"/>
        <v>6.2457409906635916E-3</v>
      </c>
      <c r="J19" s="29">
        <f t="shared" si="22"/>
        <v>7.1169481763139406E-2</v>
      </c>
      <c r="K19" s="29">
        <f t="shared" si="23"/>
        <v>7.4659509438387853E-2</v>
      </c>
      <c r="L19" s="29"/>
      <c r="M19" s="42"/>
      <c r="N19" s="42"/>
      <c r="O19" s="42"/>
      <c r="P19" s="42"/>
      <c r="Q19" s="42"/>
      <c r="R19" s="42"/>
      <c r="S19" s="42"/>
      <c r="T19" s="42"/>
      <c r="U19" s="42"/>
      <c r="V19" s="29">
        <f t="shared" si="24"/>
        <v>7.7127669386077347E-2</v>
      </c>
      <c r="W19" s="29">
        <f t="shared" si="25"/>
        <v>8.0905250429051445E-2</v>
      </c>
      <c r="X19" s="29">
        <f t="shared" si="4"/>
        <v>0.15803291981512879</v>
      </c>
      <c r="Y19" s="26">
        <f t="shared" si="5"/>
        <v>0</v>
      </c>
      <c r="Z19" s="26">
        <f t="shared" si="6"/>
        <v>0</v>
      </c>
      <c r="AA19" s="26">
        <f t="shared" si="7"/>
        <v>0</v>
      </c>
      <c r="AB19" s="26">
        <f t="shared" si="8"/>
        <v>0</v>
      </c>
      <c r="AC19" s="26">
        <f t="shared" si="9"/>
        <v>0</v>
      </c>
      <c r="AD19" s="26">
        <f t="shared" si="10"/>
        <v>0</v>
      </c>
      <c r="AE19" s="26">
        <f t="shared" si="11"/>
        <v>0</v>
      </c>
      <c r="AF19" s="26">
        <f t="shared" si="12"/>
        <v>0</v>
      </c>
      <c r="AG19" s="26">
        <f t="shared" si="13"/>
        <v>0</v>
      </c>
      <c r="AH19" s="26">
        <f t="shared" si="14"/>
        <v>0</v>
      </c>
      <c r="AI19" s="26">
        <f t="shared" si="15"/>
        <v>0</v>
      </c>
      <c r="AJ19" s="26">
        <f t="shared" si="16"/>
        <v>0</v>
      </c>
      <c r="AK19" s="26">
        <f t="shared" si="17"/>
        <v>0</v>
      </c>
      <c r="AL19" s="26">
        <f t="shared" si="18"/>
        <v>0</v>
      </c>
      <c r="AM19" s="26">
        <f t="shared" si="19"/>
        <v>0</v>
      </c>
      <c r="AN19" s="26">
        <f t="shared" si="20"/>
        <v>12.5</v>
      </c>
      <c r="AO19" s="26">
        <f t="shared" si="21"/>
        <v>12.5</v>
      </c>
      <c r="AP19" s="26">
        <f t="shared" si="21"/>
        <v>12.5</v>
      </c>
    </row>
    <row r="20" spans="1:42" x14ac:dyDescent="0.3">
      <c r="A20" s="41">
        <f t="shared" si="0"/>
        <v>2002</v>
      </c>
      <c r="B20" s="41">
        <v>13</v>
      </c>
      <c r="C20" s="40">
        <f>Data!C21</f>
        <v>406016</v>
      </c>
      <c r="D20" s="40">
        <f>Data!D21</f>
        <v>386032</v>
      </c>
      <c r="E20" s="40">
        <f>Data!E21</f>
        <v>792048</v>
      </c>
      <c r="G20" s="30">
        <f t="shared" si="1"/>
        <v>-6.2935296291573755E-3</v>
      </c>
      <c r="H20" s="30">
        <f t="shared" si="2"/>
        <v>5.9837637674448295E-3</v>
      </c>
      <c r="I20" s="29">
        <f t="shared" si="3"/>
        <v>6.2935296291573755E-3</v>
      </c>
      <c r="J20" s="29">
        <f t="shared" si="22"/>
        <v>7.7127669386077347E-2</v>
      </c>
      <c r="K20" s="29">
        <f t="shared" si="23"/>
        <v>8.0905250429051445E-2</v>
      </c>
      <c r="L20" s="29"/>
      <c r="M20" s="42"/>
      <c r="N20" s="42"/>
      <c r="O20" s="42"/>
      <c r="P20" s="42"/>
      <c r="Q20" s="42"/>
      <c r="R20" s="42"/>
      <c r="S20" s="42"/>
      <c r="T20" s="42"/>
      <c r="U20" s="42"/>
      <c r="V20" s="29">
        <f t="shared" si="24"/>
        <v>8.311143315352218E-2</v>
      </c>
      <c r="W20" s="29">
        <f t="shared" si="25"/>
        <v>8.7198780058208816E-2</v>
      </c>
      <c r="X20" s="29">
        <f t="shared" si="4"/>
        <v>0.17031021321173101</v>
      </c>
      <c r="Y20" s="26">
        <f t="shared" si="5"/>
        <v>0</v>
      </c>
      <c r="Z20" s="26">
        <f t="shared" si="6"/>
        <v>0</v>
      </c>
      <c r="AA20" s="26">
        <f t="shared" si="7"/>
        <v>0</v>
      </c>
      <c r="AB20" s="26">
        <f t="shared" si="8"/>
        <v>0</v>
      </c>
      <c r="AC20" s="26">
        <f t="shared" si="9"/>
        <v>0</v>
      </c>
      <c r="AD20" s="26">
        <f t="shared" si="10"/>
        <v>0</v>
      </c>
      <c r="AE20" s="26">
        <f t="shared" si="11"/>
        <v>0</v>
      </c>
      <c r="AF20" s="26">
        <f t="shared" si="12"/>
        <v>0</v>
      </c>
      <c r="AG20" s="26">
        <f t="shared" si="13"/>
        <v>0</v>
      </c>
      <c r="AH20" s="26">
        <f t="shared" si="14"/>
        <v>0</v>
      </c>
      <c r="AI20" s="26">
        <f t="shared" si="15"/>
        <v>0</v>
      </c>
      <c r="AJ20" s="26">
        <f t="shared" si="16"/>
        <v>0</v>
      </c>
      <c r="AK20" s="26">
        <f t="shared" si="17"/>
        <v>0</v>
      </c>
      <c r="AL20" s="26">
        <f t="shared" si="18"/>
        <v>0</v>
      </c>
      <c r="AM20" s="26">
        <f t="shared" si="19"/>
        <v>0</v>
      </c>
      <c r="AN20" s="26">
        <f t="shared" si="20"/>
        <v>13.5</v>
      </c>
      <c r="AO20" s="26">
        <f t="shared" si="21"/>
        <v>13.5</v>
      </c>
      <c r="AP20" s="26">
        <f t="shared" si="21"/>
        <v>13.5</v>
      </c>
    </row>
    <row r="21" spans="1:42" x14ac:dyDescent="0.3">
      <c r="A21" s="41">
        <f t="shared" si="0"/>
        <v>2001</v>
      </c>
      <c r="B21" s="41">
        <v>14</v>
      </c>
      <c r="C21" s="40">
        <f>Data!C22</f>
        <v>412048</v>
      </c>
      <c r="D21" s="40">
        <f>Data!D22</f>
        <v>393155</v>
      </c>
      <c r="E21" s="40">
        <f>Data!E22</f>
        <v>805203</v>
      </c>
      <c r="G21" s="30">
        <f t="shared" si="1"/>
        <v>-6.387029813197111E-3</v>
      </c>
      <c r="H21" s="30">
        <f t="shared" si="2"/>
        <v>6.0941752082463935E-3</v>
      </c>
      <c r="I21" s="29">
        <f t="shared" si="3"/>
        <v>6.387029813197111E-3</v>
      </c>
      <c r="J21" s="29">
        <f t="shared" si="22"/>
        <v>8.311143315352218E-2</v>
      </c>
      <c r="K21" s="29">
        <f t="shared" si="23"/>
        <v>8.7198780058208816E-2</v>
      </c>
      <c r="L21" s="29"/>
      <c r="M21" s="42"/>
      <c r="N21" s="42"/>
      <c r="O21" s="42"/>
      <c r="P21" s="42"/>
      <c r="Q21" s="42"/>
      <c r="R21" s="42"/>
      <c r="S21" s="42"/>
      <c r="T21" s="42"/>
      <c r="U21" s="42"/>
      <c r="V21" s="29">
        <f t="shared" si="24"/>
        <v>8.9205608361768579E-2</v>
      </c>
      <c r="W21" s="29">
        <f t="shared" si="25"/>
        <v>9.3585809871405926E-2</v>
      </c>
      <c r="X21" s="29">
        <f t="shared" si="4"/>
        <v>0.18279141823317452</v>
      </c>
      <c r="Y21" s="26">
        <f t="shared" si="5"/>
        <v>0</v>
      </c>
      <c r="Z21" s="26">
        <f t="shared" si="6"/>
        <v>0</v>
      </c>
      <c r="AA21" s="26">
        <f t="shared" si="7"/>
        <v>0</v>
      </c>
      <c r="AB21" s="26">
        <f t="shared" si="8"/>
        <v>0</v>
      </c>
      <c r="AC21" s="26">
        <f t="shared" si="9"/>
        <v>0</v>
      </c>
      <c r="AD21" s="26">
        <f t="shared" si="10"/>
        <v>0</v>
      </c>
      <c r="AE21" s="26">
        <f t="shared" si="11"/>
        <v>0</v>
      </c>
      <c r="AF21" s="26">
        <f t="shared" si="12"/>
        <v>0</v>
      </c>
      <c r="AG21" s="26">
        <f t="shared" si="13"/>
        <v>0</v>
      </c>
      <c r="AH21" s="26">
        <f t="shared" si="14"/>
        <v>0</v>
      </c>
      <c r="AI21" s="26">
        <f t="shared" si="15"/>
        <v>0</v>
      </c>
      <c r="AJ21" s="26">
        <f t="shared" si="16"/>
        <v>0</v>
      </c>
      <c r="AK21" s="26">
        <f t="shared" si="17"/>
        <v>0</v>
      </c>
      <c r="AL21" s="26">
        <f t="shared" si="18"/>
        <v>0</v>
      </c>
      <c r="AM21" s="26">
        <f t="shared" si="19"/>
        <v>0</v>
      </c>
      <c r="AN21" s="26">
        <f t="shared" si="20"/>
        <v>14.5</v>
      </c>
      <c r="AO21" s="26">
        <f t="shared" si="21"/>
        <v>14.5</v>
      </c>
      <c r="AP21" s="26">
        <f t="shared" si="21"/>
        <v>14.5</v>
      </c>
    </row>
    <row r="22" spans="1:42" x14ac:dyDescent="0.3">
      <c r="A22" s="41">
        <f t="shared" si="0"/>
        <v>2000</v>
      </c>
      <c r="B22" s="41">
        <v>15</v>
      </c>
      <c r="C22" s="40">
        <f>Data!C23</f>
        <v>421114</v>
      </c>
      <c r="D22" s="40">
        <f>Data!D23</f>
        <v>401263</v>
      </c>
      <c r="E22" s="40">
        <f>Data!E23</f>
        <v>822377</v>
      </c>
      <c r="G22" s="30">
        <f t="shared" si="1"/>
        <v>-6.5275591017422436E-3</v>
      </c>
      <c r="H22" s="30">
        <f t="shared" si="2"/>
        <v>6.2198548322838897E-3</v>
      </c>
      <c r="I22" s="29">
        <f t="shared" si="3"/>
        <v>6.5275591017422436E-3</v>
      </c>
      <c r="J22" s="29">
        <f t="shared" si="22"/>
        <v>8.9205608361768579E-2</v>
      </c>
      <c r="K22" s="29">
        <f t="shared" si="23"/>
        <v>9.3585809871405926E-2</v>
      </c>
      <c r="L22" s="29"/>
      <c r="M22" s="42"/>
      <c r="N22" s="42"/>
      <c r="O22" s="42"/>
      <c r="P22" s="42"/>
      <c r="Q22" s="42"/>
      <c r="R22" s="42"/>
      <c r="S22" s="42"/>
      <c r="T22" s="42"/>
      <c r="U22" s="42"/>
      <c r="V22" s="29">
        <f t="shared" si="24"/>
        <v>9.5425463194052471E-2</v>
      </c>
      <c r="W22" s="29">
        <f t="shared" si="25"/>
        <v>0.10011336897314817</v>
      </c>
      <c r="X22" s="29">
        <f t="shared" si="4"/>
        <v>0.19553883216720064</v>
      </c>
      <c r="Y22" s="26">
        <f t="shared" si="5"/>
        <v>0</v>
      </c>
      <c r="Z22" s="26">
        <f t="shared" si="6"/>
        <v>0</v>
      </c>
      <c r="AA22" s="26">
        <f t="shared" si="7"/>
        <v>0</v>
      </c>
      <c r="AB22" s="26">
        <f t="shared" si="8"/>
        <v>0</v>
      </c>
      <c r="AC22" s="26">
        <f t="shared" si="9"/>
        <v>0</v>
      </c>
      <c r="AD22" s="26">
        <f t="shared" si="10"/>
        <v>0</v>
      </c>
      <c r="AE22" s="26">
        <f t="shared" si="11"/>
        <v>0</v>
      </c>
      <c r="AF22" s="26">
        <f t="shared" si="12"/>
        <v>0</v>
      </c>
      <c r="AG22" s="26">
        <f t="shared" si="13"/>
        <v>0</v>
      </c>
      <c r="AH22" s="26">
        <f t="shared" si="14"/>
        <v>0</v>
      </c>
      <c r="AI22" s="26">
        <f t="shared" si="15"/>
        <v>0</v>
      </c>
      <c r="AJ22" s="26">
        <f t="shared" si="16"/>
        <v>0</v>
      </c>
      <c r="AK22" s="26">
        <f t="shared" si="17"/>
        <v>0</v>
      </c>
      <c r="AL22" s="26">
        <f t="shared" si="18"/>
        <v>0</v>
      </c>
      <c r="AM22" s="26">
        <f t="shared" si="19"/>
        <v>0</v>
      </c>
      <c r="AN22" s="26">
        <f t="shared" si="20"/>
        <v>15.5</v>
      </c>
      <c r="AO22" s="26">
        <f t="shared" si="21"/>
        <v>15.5</v>
      </c>
      <c r="AP22" s="26">
        <f t="shared" si="21"/>
        <v>15.5</v>
      </c>
    </row>
    <row r="23" spans="1:42" x14ac:dyDescent="0.3">
      <c r="A23" s="41">
        <f t="shared" si="0"/>
        <v>1999</v>
      </c>
      <c r="B23" s="41">
        <v>16</v>
      </c>
      <c r="C23" s="40">
        <f>Data!C24</f>
        <v>404408</v>
      </c>
      <c r="D23" s="40">
        <f>Data!D24</f>
        <v>382722</v>
      </c>
      <c r="E23" s="40">
        <f>Data!E24</f>
        <v>787130</v>
      </c>
      <c r="G23" s="30">
        <f t="shared" si="1"/>
        <v>-6.268604513783387E-3</v>
      </c>
      <c r="H23" s="30">
        <f t="shared" si="2"/>
        <v>5.9324564714946428E-3</v>
      </c>
      <c r="I23" s="29">
        <f t="shared" si="3"/>
        <v>6.268604513783387E-3</v>
      </c>
      <c r="J23" s="29">
        <f t="shared" si="22"/>
        <v>9.5425463194052471E-2</v>
      </c>
      <c r="K23" s="29">
        <f t="shared" si="23"/>
        <v>0.10011336897314817</v>
      </c>
      <c r="L23" s="29"/>
      <c r="M23" s="42"/>
      <c r="N23" s="42"/>
      <c r="O23" s="42"/>
      <c r="P23" s="42"/>
      <c r="Q23" s="42"/>
      <c r="R23" s="42"/>
      <c r="S23" s="42"/>
      <c r="T23" s="42"/>
      <c r="U23" s="42"/>
      <c r="V23" s="29">
        <f t="shared" si="24"/>
        <v>0.10135791966554711</v>
      </c>
      <c r="W23" s="29">
        <f t="shared" si="25"/>
        <v>0.10638197348693156</v>
      </c>
      <c r="X23" s="29">
        <f t="shared" si="4"/>
        <v>0.20773989315247865</v>
      </c>
      <c r="Y23" s="26">
        <f t="shared" si="5"/>
        <v>0</v>
      </c>
      <c r="Z23" s="26">
        <f t="shared" si="6"/>
        <v>0</v>
      </c>
      <c r="AA23" s="26">
        <f t="shared" si="7"/>
        <v>0</v>
      </c>
      <c r="AB23" s="26">
        <f t="shared" si="8"/>
        <v>0</v>
      </c>
      <c r="AC23" s="26">
        <f t="shared" si="9"/>
        <v>0</v>
      </c>
      <c r="AD23" s="26">
        <f t="shared" si="10"/>
        <v>0</v>
      </c>
      <c r="AE23" s="26">
        <f t="shared" si="11"/>
        <v>0</v>
      </c>
      <c r="AF23" s="26">
        <f t="shared" si="12"/>
        <v>0</v>
      </c>
      <c r="AG23" s="26">
        <f t="shared" si="13"/>
        <v>0</v>
      </c>
      <c r="AH23" s="26">
        <f t="shared" si="14"/>
        <v>0</v>
      </c>
      <c r="AI23" s="26">
        <f t="shared" si="15"/>
        <v>0</v>
      </c>
      <c r="AJ23" s="26">
        <f t="shared" si="16"/>
        <v>0</v>
      </c>
      <c r="AK23" s="26">
        <f t="shared" si="17"/>
        <v>0</v>
      </c>
      <c r="AL23" s="26">
        <f t="shared" si="18"/>
        <v>0</v>
      </c>
      <c r="AM23" s="26">
        <f t="shared" si="19"/>
        <v>0</v>
      </c>
      <c r="AN23" s="26">
        <f t="shared" si="20"/>
        <v>16.5</v>
      </c>
      <c r="AO23" s="26">
        <f t="shared" si="21"/>
        <v>16.5</v>
      </c>
      <c r="AP23" s="26">
        <f t="shared" si="21"/>
        <v>16.5</v>
      </c>
    </row>
    <row r="24" spans="1:42" x14ac:dyDescent="0.3">
      <c r="A24" s="41">
        <f t="shared" si="0"/>
        <v>1998</v>
      </c>
      <c r="B24" s="41">
        <v>17</v>
      </c>
      <c r="C24" s="40">
        <f>Data!C25</f>
        <v>399542</v>
      </c>
      <c r="D24" s="40">
        <f>Data!D25</f>
        <v>381673</v>
      </c>
      <c r="E24" s="40">
        <f>Data!E25</f>
        <v>781215</v>
      </c>
      <c r="G24" s="30">
        <f t="shared" si="1"/>
        <v>-6.1931781385285208E-3</v>
      </c>
      <c r="H24" s="30">
        <f t="shared" si="2"/>
        <v>5.916196243865717E-3</v>
      </c>
      <c r="I24" s="29">
        <f t="shared" si="3"/>
        <v>6.1931781385285208E-3</v>
      </c>
      <c r="J24" s="29">
        <f t="shared" si="22"/>
        <v>0.10135791966554711</v>
      </c>
      <c r="K24" s="29">
        <f t="shared" si="23"/>
        <v>0.10638197348693156</v>
      </c>
      <c r="L24" s="29"/>
      <c r="M24" s="42"/>
      <c r="N24" s="42"/>
      <c r="O24" s="42"/>
      <c r="P24" s="42"/>
      <c r="Q24" s="42"/>
      <c r="R24" s="42"/>
      <c r="S24" s="42"/>
      <c r="T24" s="42"/>
      <c r="U24" s="42"/>
      <c r="V24" s="29">
        <f t="shared" si="24"/>
        <v>0.10727411590941283</v>
      </c>
      <c r="W24" s="29">
        <f t="shared" si="25"/>
        <v>0.11257515162546007</v>
      </c>
      <c r="X24" s="29">
        <f t="shared" si="4"/>
        <v>0.21984926753487288</v>
      </c>
      <c r="Y24" s="26">
        <f t="shared" si="5"/>
        <v>0</v>
      </c>
      <c r="Z24" s="26">
        <f t="shared" si="6"/>
        <v>0</v>
      </c>
      <c r="AA24" s="26">
        <f t="shared" si="7"/>
        <v>0</v>
      </c>
      <c r="AB24" s="26">
        <f t="shared" si="8"/>
        <v>0</v>
      </c>
      <c r="AC24" s="26">
        <f t="shared" si="9"/>
        <v>0</v>
      </c>
      <c r="AD24" s="26">
        <f t="shared" si="10"/>
        <v>0</v>
      </c>
      <c r="AE24" s="26">
        <f t="shared" si="11"/>
        <v>0</v>
      </c>
      <c r="AF24" s="26">
        <f t="shared" si="12"/>
        <v>0</v>
      </c>
      <c r="AG24" s="26">
        <f t="shared" si="13"/>
        <v>0</v>
      </c>
      <c r="AH24" s="26">
        <f t="shared" si="14"/>
        <v>0</v>
      </c>
      <c r="AI24" s="26">
        <f t="shared" si="15"/>
        <v>0</v>
      </c>
      <c r="AJ24" s="26">
        <f t="shared" si="16"/>
        <v>0</v>
      </c>
      <c r="AK24" s="26">
        <f t="shared" si="17"/>
        <v>0</v>
      </c>
      <c r="AL24" s="26">
        <f t="shared" si="18"/>
        <v>0</v>
      </c>
      <c r="AM24" s="26">
        <f t="shared" si="19"/>
        <v>0</v>
      </c>
      <c r="AN24" s="26">
        <f t="shared" si="20"/>
        <v>17.5</v>
      </c>
      <c r="AO24" s="26">
        <f t="shared" si="21"/>
        <v>17.5</v>
      </c>
      <c r="AP24" s="26">
        <f t="shared" si="21"/>
        <v>17.5</v>
      </c>
    </row>
    <row r="25" spans="1:42" x14ac:dyDescent="0.3">
      <c r="A25" s="41">
        <f t="shared" si="0"/>
        <v>1997</v>
      </c>
      <c r="B25" s="41">
        <v>18</v>
      </c>
      <c r="C25" s="40">
        <f>Data!C26</f>
        <v>389842</v>
      </c>
      <c r="D25" s="40">
        <f>Data!D26</f>
        <v>370414</v>
      </c>
      <c r="E25" s="40">
        <f>Data!E26</f>
        <v>760256</v>
      </c>
      <c r="G25" s="30">
        <f t="shared" si="1"/>
        <v>-6.0428214102152857E-3</v>
      </c>
      <c r="H25" s="30">
        <f t="shared" si="2"/>
        <v>5.7416739341668802E-3</v>
      </c>
      <c r="I25" s="29">
        <f t="shared" si="3"/>
        <v>6.0428214102152857E-3</v>
      </c>
      <c r="J25" s="29">
        <f t="shared" si="22"/>
        <v>0.10727411590941283</v>
      </c>
      <c r="K25" s="29">
        <f t="shared" si="23"/>
        <v>0.11257515162546007</v>
      </c>
      <c r="L25" s="29"/>
      <c r="M25" s="42"/>
      <c r="N25" s="42"/>
      <c r="O25" s="42"/>
      <c r="P25" s="42"/>
      <c r="Q25" s="42"/>
      <c r="R25" s="42"/>
      <c r="S25" s="42"/>
      <c r="T25" s="42"/>
      <c r="U25" s="42"/>
      <c r="V25" s="29">
        <f t="shared" si="24"/>
        <v>0.11301578984357971</v>
      </c>
      <c r="W25" s="29">
        <f t="shared" si="25"/>
        <v>0.11861797303567535</v>
      </c>
      <c r="X25" s="29">
        <f t="shared" si="4"/>
        <v>0.23163376287925508</v>
      </c>
      <c r="Y25" s="26">
        <f t="shared" si="5"/>
        <v>0</v>
      </c>
      <c r="Z25" s="26">
        <f t="shared" si="6"/>
        <v>0</v>
      </c>
      <c r="AA25" s="26">
        <f t="shared" si="7"/>
        <v>0</v>
      </c>
      <c r="AB25" s="26">
        <f t="shared" si="8"/>
        <v>0</v>
      </c>
      <c r="AC25" s="26">
        <f t="shared" si="9"/>
        <v>0</v>
      </c>
      <c r="AD25" s="26">
        <f t="shared" si="10"/>
        <v>0</v>
      </c>
      <c r="AE25" s="26">
        <f t="shared" si="11"/>
        <v>0</v>
      </c>
      <c r="AF25" s="26">
        <f t="shared" si="12"/>
        <v>0</v>
      </c>
      <c r="AG25" s="26">
        <f t="shared" si="13"/>
        <v>0</v>
      </c>
      <c r="AH25" s="26">
        <f t="shared" si="14"/>
        <v>0</v>
      </c>
      <c r="AI25" s="26">
        <f t="shared" si="15"/>
        <v>0</v>
      </c>
      <c r="AJ25" s="26">
        <f t="shared" si="16"/>
        <v>0</v>
      </c>
      <c r="AK25" s="26">
        <f t="shared" si="17"/>
        <v>0</v>
      </c>
      <c r="AL25" s="26">
        <f t="shared" si="18"/>
        <v>0</v>
      </c>
      <c r="AM25" s="26">
        <f t="shared" si="19"/>
        <v>0</v>
      </c>
      <c r="AN25" s="26">
        <f t="shared" si="20"/>
        <v>18.5</v>
      </c>
      <c r="AO25" s="26">
        <f t="shared" si="21"/>
        <v>18.5</v>
      </c>
      <c r="AP25" s="26">
        <f t="shared" si="21"/>
        <v>18.5</v>
      </c>
    </row>
    <row r="26" spans="1:42" x14ac:dyDescent="0.3">
      <c r="A26" s="41">
        <f t="shared" si="0"/>
        <v>1996</v>
      </c>
      <c r="B26" s="41">
        <v>19</v>
      </c>
      <c r="C26" s="40">
        <f>Data!C27</f>
        <v>387386</v>
      </c>
      <c r="D26" s="40">
        <f>Data!D27</f>
        <v>370901</v>
      </c>
      <c r="E26" s="40">
        <f>Data!E27</f>
        <v>758287</v>
      </c>
      <c r="G26" s="30">
        <f t="shared" si="1"/>
        <v>-6.0047517066341202E-3</v>
      </c>
      <c r="H26" s="30">
        <f t="shared" si="2"/>
        <v>5.7492227719698231E-3</v>
      </c>
      <c r="I26" s="29">
        <f t="shared" si="3"/>
        <v>6.0047517066341202E-3</v>
      </c>
      <c r="J26" s="29">
        <f t="shared" si="22"/>
        <v>0.11301578984357971</v>
      </c>
      <c r="K26" s="29">
        <f t="shared" si="23"/>
        <v>0.11861797303567535</v>
      </c>
      <c r="L26" s="29"/>
      <c r="M26" s="42"/>
      <c r="N26" s="42"/>
      <c r="O26" s="42"/>
      <c r="P26" s="42"/>
      <c r="Q26" s="42"/>
      <c r="R26" s="42"/>
      <c r="S26" s="42"/>
      <c r="T26" s="42"/>
      <c r="U26" s="42"/>
      <c r="V26" s="29">
        <f t="shared" si="24"/>
        <v>0.11876501261554953</v>
      </c>
      <c r="W26" s="29">
        <f t="shared" si="25"/>
        <v>0.12462272474230947</v>
      </c>
      <c r="X26" s="29">
        <f t="shared" si="4"/>
        <v>0.24338773735785901</v>
      </c>
      <c r="Y26" s="26">
        <f t="shared" si="5"/>
        <v>0</v>
      </c>
      <c r="Z26" s="26">
        <f t="shared" si="6"/>
        <v>0</v>
      </c>
      <c r="AA26" s="26">
        <f t="shared" si="7"/>
        <v>0</v>
      </c>
      <c r="AB26" s="26">
        <f t="shared" si="8"/>
        <v>0</v>
      </c>
      <c r="AC26" s="26">
        <f t="shared" si="9"/>
        <v>0</v>
      </c>
      <c r="AD26" s="26">
        <f t="shared" si="10"/>
        <v>0</v>
      </c>
      <c r="AE26" s="26">
        <f t="shared" si="11"/>
        <v>0</v>
      </c>
      <c r="AF26" s="26">
        <f t="shared" si="12"/>
        <v>0</v>
      </c>
      <c r="AG26" s="26">
        <f t="shared" si="13"/>
        <v>0</v>
      </c>
      <c r="AH26" s="26">
        <f t="shared" si="14"/>
        <v>0</v>
      </c>
      <c r="AI26" s="26">
        <f t="shared" si="15"/>
        <v>0</v>
      </c>
      <c r="AJ26" s="26">
        <f t="shared" si="16"/>
        <v>0</v>
      </c>
      <c r="AK26" s="26">
        <f t="shared" si="17"/>
        <v>0</v>
      </c>
      <c r="AL26" s="26">
        <f t="shared" si="18"/>
        <v>0</v>
      </c>
      <c r="AM26" s="26">
        <f t="shared" si="19"/>
        <v>0</v>
      </c>
      <c r="AN26" s="26">
        <f t="shared" si="20"/>
        <v>19.5</v>
      </c>
      <c r="AO26" s="26">
        <f t="shared" si="21"/>
        <v>19.5</v>
      </c>
      <c r="AP26" s="26">
        <f t="shared" si="21"/>
        <v>19.5</v>
      </c>
    </row>
    <row r="27" spans="1:42" x14ac:dyDescent="0.3">
      <c r="A27" s="41">
        <f t="shared" si="0"/>
        <v>1995</v>
      </c>
      <c r="B27" s="41">
        <v>20</v>
      </c>
      <c r="C27" s="40">
        <f>Data!C28</f>
        <v>377748</v>
      </c>
      <c r="D27" s="40">
        <f>Data!D28</f>
        <v>364179</v>
      </c>
      <c r="E27" s="40">
        <f>Data!E28</f>
        <v>741927</v>
      </c>
      <c r="G27" s="30">
        <f t="shared" si="1"/>
        <v>-5.8553560213265984E-3</v>
      </c>
      <c r="H27" s="30">
        <f t="shared" si="2"/>
        <v>5.6450271093181148E-3</v>
      </c>
      <c r="I27" s="29">
        <f t="shared" si="3"/>
        <v>5.8553560213265984E-3</v>
      </c>
      <c r="J27" s="29">
        <f t="shared" si="22"/>
        <v>0.11876501261554953</v>
      </c>
      <c r="K27" s="29">
        <f t="shared" si="23"/>
        <v>0.12462272474230947</v>
      </c>
      <c r="L27" s="29"/>
      <c r="M27" s="42"/>
      <c r="N27" s="42"/>
      <c r="O27" s="42"/>
      <c r="P27" s="42"/>
      <c r="Q27" s="42"/>
      <c r="R27" s="42"/>
      <c r="S27" s="42"/>
      <c r="T27" s="42"/>
      <c r="U27" s="42"/>
      <c r="V27" s="29">
        <f t="shared" si="24"/>
        <v>0.12441003972486765</v>
      </c>
      <c r="W27" s="29">
        <f t="shared" si="25"/>
        <v>0.13047808076363607</v>
      </c>
      <c r="X27" s="29">
        <f t="shared" si="4"/>
        <v>0.25488812048850373</v>
      </c>
      <c r="Y27" s="26">
        <f t="shared" si="5"/>
        <v>0</v>
      </c>
      <c r="Z27" s="26">
        <f t="shared" si="6"/>
        <v>0</v>
      </c>
      <c r="AA27" s="26">
        <f t="shared" si="7"/>
        <v>0</v>
      </c>
      <c r="AB27" s="26">
        <f t="shared" si="8"/>
        <v>0</v>
      </c>
      <c r="AC27" s="26">
        <f t="shared" si="9"/>
        <v>0</v>
      </c>
      <c r="AD27" s="26">
        <f t="shared" si="10"/>
        <v>0</v>
      </c>
      <c r="AE27" s="26">
        <f t="shared" si="11"/>
        <v>0</v>
      </c>
      <c r="AF27" s="26">
        <f t="shared" si="12"/>
        <v>0</v>
      </c>
      <c r="AG27" s="26">
        <f t="shared" si="13"/>
        <v>0</v>
      </c>
      <c r="AH27" s="26">
        <f t="shared" si="14"/>
        <v>0</v>
      </c>
      <c r="AI27" s="26">
        <f t="shared" si="15"/>
        <v>0</v>
      </c>
      <c r="AJ27" s="26">
        <f t="shared" si="16"/>
        <v>0</v>
      </c>
      <c r="AK27" s="26">
        <f t="shared" si="17"/>
        <v>0</v>
      </c>
      <c r="AL27" s="26">
        <f t="shared" si="18"/>
        <v>0</v>
      </c>
      <c r="AM27" s="26">
        <f t="shared" si="19"/>
        <v>0</v>
      </c>
      <c r="AN27" s="26">
        <f t="shared" si="20"/>
        <v>20.5</v>
      </c>
      <c r="AO27" s="26">
        <f t="shared" ref="AO27:AP46" si="26">AN27</f>
        <v>20.5</v>
      </c>
      <c r="AP27" s="26">
        <f t="shared" si="26"/>
        <v>20.5</v>
      </c>
    </row>
    <row r="28" spans="1:42" x14ac:dyDescent="0.3">
      <c r="A28" s="41">
        <f t="shared" si="0"/>
        <v>1994</v>
      </c>
      <c r="B28" s="41">
        <v>21</v>
      </c>
      <c r="C28" s="40">
        <f>Data!C29</f>
        <v>361790</v>
      </c>
      <c r="D28" s="40">
        <f>Data!D29</f>
        <v>350937</v>
      </c>
      <c r="E28" s="40">
        <f>Data!E29</f>
        <v>712727</v>
      </c>
      <c r="G28" s="30">
        <f t="shared" si="1"/>
        <v>-5.6079959522108659E-3</v>
      </c>
      <c r="H28" s="30">
        <f t="shared" si="2"/>
        <v>5.439766924130088E-3</v>
      </c>
      <c r="I28" s="29">
        <f t="shared" si="3"/>
        <v>5.6079959522108659E-3</v>
      </c>
      <c r="J28" s="29">
        <f t="shared" si="22"/>
        <v>0.12441003972486765</v>
      </c>
      <c r="K28" s="29">
        <f t="shared" si="23"/>
        <v>0.13047808076363607</v>
      </c>
      <c r="L28" s="29"/>
      <c r="M28" s="42"/>
      <c r="N28" s="42"/>
      <c r="O28" s="42"/>
      <c r="P28" s="42"/>
      <c r="Q28" s="42"/>
      <c r="R28" s="42"/>
      <c r="S28" s="42"/>
      <c r="T28" s="42"/>
      <c r="U28" s="42"/>
      <c r="V28" s="29">
        <f t="shared" si="24"/>
        <v>0.12984980664899773</v>
      </c>
      <c r="W28" s="29">
        <f t="shared" si="25"/>
        <v>0.13608607671584694</v>
      </c>
      <c r="X28" s="29">
        <f t="shared" si="4"/>
        <v>0.26593588336484464</v>
      </c>
      <c r="Y28" s="26">
        <f t="shared" si="5"/>
        <v>0</v>
      </c>
      <c r="Z28" s="26">
        <f t="shared" si="6"/>
        <v>0</v>
      </c>
      <c r="AA28" s="26">
        <f t="shared" si="7"/>
        <v>0</v>
      </c>
      <c r="AB28" s="26">
        <f t="shared" si="8"/>
        <v>0</v>
      </c>
      <c r="AC28" s="26">
        <f t="shared" si="9"/>
        <v>0</v>
      </c>
      <c r="AD28" s="26">
        <f t="shared" si="10"/>
        <v>0</v>
      </c>
      <c r="AE28" s="26">
        <f t="shared" si="11"/>
        <v>0</v>
      </c>
      <c r="AF28" s="26">
        <f t="shared" si="12"/>
        <v>0</v>
      </c>
      <c r="AG28" s="26">
        <f t="shared" si="13"/>
        <v>0</v>
      </c>
      <c r="AH28" s="26">
        <f t="shared" si="14"/>
        <v>0</v>
      </c>
      <c r="AI28" s="26">
        <f t="shared" si="15"/>
        <v>0</v>
      </c>
      <c r="AJ28" s="26">
        <f t="shared" si="16"/>
        <v>0</v>
      </c>
      <c r="AK28" s="26">
        <f t="shared" si="17"/>
        <v>0</v>
      </c>
      <c r="AL28" s="26">
        <f t="shared" si="18"/>
        <v>0</v>
      </c>
      <c r="AM28" s="26">
        <f t="shared" si="19"/>
        <v>0</v>
      </c>
      <c r="AN28" s="26">
        <f t="shared" si="20"/>
        <v>21.5</v>
      </c>
      <c r="AO28" s="26">
        <f t="shared" si="26"/>
        <v>21.5</v>
      </c>
      <c r="AP28" s="26">
        <f t="shared" si="26"/>
        <v>21.5</v>
      </c>
    </row>
    <row r="29" spans="1:42" x14ac:dyDescent="0.3">
      <c r="A29" s="41">
        <f t="shared" si="0"/>
        <v>1993</v>
      </c>
      <c r="B29" s="41">
        <v>22</v>
      </c>
      <c r="C29" s="40">
        <f>Data!C30</f>
        <v>355598</v>
      </c>
      <c r="D29" s="40">
        <f>Data!D30</f>
        <v>348432</v>
      </c>
      <c r="E29" s="40">
        <f>Data!E30</f>
        <v>704030</v>
      </c>
      <c r="G29" s="30">
        <f t="shared" si="1"/>
        <v>-5.5120156571886432E-3</v>
      </c>
      <c r="H29" s="30">
        <f t="shared" si="2"/>
        <v>5.4009376865605356E-3</v>
      </c>
      <c r="I29" s="29">
        <f t="shared" si="3"/>
        <v>5.5120156571886432E-3</v>
      </c>
      <c r="J29" s="29">
        <f t="shared" si="22"/>
        <v>0.12984980664899773</v>
      </c>
      <c r="K29" s="29">
        <f t="shared" si="23"/>
        <v>0.13608607671584694</v>
      </c>
      <c r="L29" s="29"/>
      <c r="M29" s="42"/>
      <c r="N29" s="42"/>
      <c r="O29" s="42"/>
      <c r="P29" s="42"/>
      <c r="Q29" s="42"/>
      <c r="R29" s="42"/>
      <c r="S29" s="42"/>
      <c r="T29" s="42"/>
      <c r="U29" s="42"/>
      <c r="V29" s="29">
        <f t="shared" si="24"/>
        <v>0.13525074433555825</v>
      </c>
      <c r="W29" s="29">
        <f t="shared" si="25"/>
        <v>0.14159809237303558</v>
      </c>
      <c r="X29" s="29">
        <f t="shared" si="4"/>
        <v>0.27684883670859384</v>
      </c>
      <c r="Y29" s="26">
        <f t="shared" si="5"/>
        <v>0</v>
      </c>
      <c r="Z29" s="26">
        <f t="shared" si="6"/>
        <v>0</v>
      </c>
      <c r="AA29" s="26">
        <f t="shared" si="7"/>
        <v>0</v>
      </c>
      <c r="AB29" s="26">
        <f t="shared" si="8"/>
        <v>0</v>
      </c>
      <c r="AC29" s="26">
        <f t="shared" si="9"/>
        <v>0</v>
      </c>
      <c r="AD29" s="26">
        <f t="shared" si="10"/>
        <v>0</v>
      </c>
      <c r="AE29" s="26">
        <f t="shared" si="11"/>
        <v>0</v>
      </c>
      <c r="AF29" s="26">
        <f t="shared" si="12"/>
        <v>0</v>
      </c>
      <c r="AG29" s="26">
        <f t="shared" si="13"/>
        <v>0</v>
      </c>
      <c r="AH29" s="26">
        <f t="shared" si="14"/>
        <v>0</v>
      </c>
      <c r="AI29" s="26">
        <f t="shared" si="15"/>
        <v>0</v>
      </c>
      <c r="AJ29" s="26">
        <f t="shared" si="16"/>
        <v>0</v>
      </c>
      <c r="AK29" s="26">
        <f t="shared" si="17"/>
        <v>0</v>
      </c>
      <c r="AL29" s="26">
        <f t="shared" si="18"/>
        <v>0</v>
      </c>
      <c r="AM29" s="26">
        <f t="shared" si="19"/>
        <v>0</v>
      </c>
      <c r="AN29" s="26">
        <f t="shared" si="20"/>
        <v>22.5</v>
      </c>
      <c r="AO29" s="26">
        <f t="shared" si="26"/>
        <v>22.5</v>
      </c>
      <c r="AP29" s="26">
        <f t="shared" si="26"/>
        <v>22.5</v>
      </c>
    </row>
    <row r="30" spans="1:42" x14ac:dyDescent="0.3">
      <c r="A30" s="41">
        <f t="shared" si="0"/>
        <v>1992</v>
      </c>
      <c r="B30" s="41">
        <v>23</v>
      </c>
      <c r="C30" s="40">
        <f>Data!C31</f>
        <v>372001</v>
      </c>
      <c r="D30" s="40">
        <f>Data!D31</f>
        <v>365904</v>
      </c>
      <c r="E30" s="40">
        <f>Data!E31</f>
        <v>737905</v>
      </c>
      <c r="G30" s="30">
        <f t="shared" si="1"/>
        <v>-5.7662735349744169E-3</v>
      </c>
      <c r="H30" s="30">
        <f t="shared" si="2"/>
        <v>5.6717658058480459E-3</v>
      </c>
      <c r="I30" s="29">
        <f t="shared" si="3"/>
        <v>5.7662735349744169E-3</v>
      </c>
      <c r="J30" s="29">
        <f t="shared" si="22"/>
        <v>0.13525074433555825</v>
      </c>
      <c r="K30" s="29">
        <f t="shared" si="23"/>
        <v>0.14159809237303558</v>
      </c>
      <c r="L30" s="29"/>
      <c r="M30" s="42"/>
      <c r="N30" s="42"/>
      <c r="O30" s="42"/>
      <c r="P30" s="42"/>
      <c r="Q30" s="42"/>
      <c r="R30" s="42"/>
      <c r="S30" s="42"/>
      <c r="T30" s="42"/>
      <c r="U30" s="42"/>
      <c r="V30" s="29">
        <f t="shared" si="24"/>
        <v>0.1409225101414063</v>
      </c>
      <c r="W30" s="29">
        <f t="shared" si="25"/>
        <v>0.14736436590801</v>
      </c>
      <c r="X30" s="29">
        <f t="shared" si="4"/>
        <v>0.28828687604941627</v>
      </c>
      <c r="Y30" s="26">
        <f t="shared" si="5"/>
        <v>0</v>
      </c>
      <c r="Z30" s="26">
        <f t="shared" si="6"/>
        <v>0</v>
      </c>
      <c r="AA30" s="26">
        <f t="shared" si="7"/>
        <v>0</v>
      </c>
      <c r="AB30" s="26">
        <f t="shared" si="8"/>
        <v>0</v>
      </c>
      <c r="AC30" s="26">
        <f t="shared" si="9"/>
        <v>0</v>
      </c>
      <c r="AD30" s="26">
        <f t="shared" si="10"/>
        <v>0</v>
      </c>
      <c r="AE30" s="26">
        <f t="shared" si="11"/>
        <v>0</v>
      </c>
      <c r="AF30" s="26">
        <f t="shared" si="12"/>
        <v>0</v>
      </c>
      <c r="AG30" s="26">
        <f t="shared" si="13"/>
        <v>0</v>
      </c>
      <c r="AH30" s="26">
        <f t="shared" si="14"/>
        <v>0</v>
      </c>
      <c r="AI30" s="26">
        <f t="shared" si="15"/>
        <v>0</v>
      </c>
      <c r="AJ30" s="26">
        <f t="shared" si="16"/>
        <v>0</v>
      </c>
      <c r="AK30" s="26">
        <f t="shared" si="17"/>
        <v>0</v>
      </c>
      <c r="AL30" s="26">
        <f t="shared" si="18"/>
        <v>0</v>
      </c>
      <c r="AM30" s="26">
        <f t="shared" si="19"/>
        <v>0</v>
      </c>
      <c r="AN30" s="26">
        <f t="shared" si="20"/>
        <v>23.5</v>
      </c>
      <c r="AO30" s="26">
        <f t="shared" si="26"/>
        <v>23.5</v>
      </c>
      <c r="AP30" s="26">
        <f t="shared" si="26"/>
        <v>23.5</v>
      </c>
    </row>
    <row r="31" spans="1:42" x14ac:dyDescent="0.3">
      <c r="A31" s="41">
        <f t="shared" si="0"/>
        <v>1991</v>
      </c>
      <c r="B31" s="41">
        <v>24</v>
      </c>
      <c r="C31" s="40">
        <f>Data!C32</f>
        <v>373723</v>
      </c>
      <c r="D31" s="40">
        <f>Data!D32</f>
        <v>372969</v>
      </c>
      <c r="E31" s="40">
        <f>Data!E32</f>
        <v>746692</v>
      </c>
      <c r="G31" s="30">
        <f t="shared" si="1"/>
        <v>-5.7929657294234259E-3</v>
      </c>
      <c r="H31" s="30">
        <f t="shared" si="2"/>
        <v>5.7812782064184587E-3</v>
      </c>
      <c r="I31" s="29">
        <f t="shared" si="3"/>
        <v>5.7929657294234259E-3</v>
      </c>
      <c r="J31" s="29">
        <f t="shared" si="22"/>
        <v>0.1409225101414063</v>
      </c>
      <c r="K31" s="29">
        <f t="shared" si="23"/>
        <v>0.14736436590801</v>
      </c>
      <c r="L31" s="29"/>
      <c r="M31" s="42"/>
      <c r="N31" s="42"/>
      <c r="O31" s="56"/>
      <c r="P31" s="55" t="s">
        <v>15</v>
      </c>
      <c r="Q31" s="55" t="s">
        <v>14</v>
      </c>
      <c r="R31" s="55" t="s">
        <v>37</v>
      </c>
      <c r="S31" s="42"/>
      <c r="T31" s="42"/>
      <c r="U31" s="42"/>
      <c r="V31" s="29">
        <f t="shared" si="24"/>
        <v>0.14670378834782477</v>
      </c>
      <c r="W31" s="29">
        <f t="shared" si="25"/>
        <v>0.15315733163743342</v>
      </c>
      <c r="X31" s="29">
        <f t="shared" si="4"/>
        <v>0.29986111998525822</v>
      </c>
      <c r="Y31" s="26">
        <f t="shared" si="5"/>
        <v>0</v>
      </c>
      <c r="Z31" s="26">
        <f t="shared" si="6"/>
        <v>0</v>
      </c>
      <c r="AA31" s="26">
        <f t="shared" si="7"/>
        <v>0</v>
      </c>
      <c r="AB31" s="26">
        <f t="shared" si="8"/>
        <v>0</v>
      </c>
      <c r="AC31" s="26">
        <f t="shared" si="9"/>
        <v>0</v>
      </c>
      <c r="AD31" s="26">
        <f t="shared" si="10"/>
        <v>0</v>
      </c>
      <c r="AE31" s="26">
        <f t="shared" si="11"/>
        <v>0</v>
      </c>
      <c r="AF31" s="26">
        <f t="shared" si="12"/>
        <v>0</v>
      </c>
      <c r="AG31" s="26">
        <f t="shared" si="13"/>
        <v>0</v>
      </c>
      <c r="AH31" s="26">
        <f t="shared" si="14"/>
        <v>0</v>
      </c>
      <c r="AI31" s="26">
        <f t="shared" si="15"/>
        <v>0</v>
      </c>
      <c r="AJ31" s="26">
        <f t="shared" si="16"/>
        <v>0</v>
      </c>
      <c r="AK31" s="26">
        <f t="shared" si="17"/>
        <v>0</v>
      </c>
      <c r="AL31" s="26">
        <f t="shared" si="18"/>
        <v>0</v>
      </c>
      <c r="AM31" s="26">
        <f t="shared" si="19"/>
        <v>0</v>
      </c>
      <c r="AN31" s="26">
        <f t="shared" si="20"/>
        <v>24.5</v>
      </c>
      <c r="AO31" s="26">
        <f t="shared" si="26"/>
        <v>24.5</v>
      </c>
      <c r="AP31" s="26">
        <f t="shared" si="26"/>
        <v>24.5</v>
      </c>
    </row>
    <row r="32" spans="1:42" x14ac:dyDescent="0.3">
      <c r="A32" s="41">
        <f t="shared" si="0"/>
        <v>1990</v>
      </c>
      <c r="B32" s="41">
        <v>25</v>
      </c>
      <c r="C32" s="40">
        <f>Data!C33</f>
        <v>378834</v>
      </c>
      <c r="D32" s="40">
        <f>Data!D33</f>
        <v>380064</v>
      </c>
      <c r="E32" s="40">
        <f>Data!E33</f>
        <v>758898</v>
      </c>
      <c r="G32" s="30">
        <f t="shared" si="1"/>
        <v>-5.8721897746202246E-3</v>
      </c>
      <c r="H32" s="30">
        <f t="shared" si="2"/>
        <v>5.8912556277980884E-3</v>
      </c>
      <c r="I32" s="29">
        <f t="shared" si="3"/>
        <v>5.8721897746202246E-3</v>
      </c>
      <c r="J32" s="29">
        <f t="shared" si="22"/>
        <v>0.14670378834782477</v>
      </c>
      <c r="K32" s="29">
        <f t="shared" si="23"/>
        <v>0.15315733163743342</v>
      </c>
      <c r="L32" s="29"/>
      <c r="M32" s="42"/>
      <c r="N32" s="42"/>
      <c r="O32" s="47" t="s">
        <v>29</v>
      </c>
      <c r="P32" s="54">
        <f>W112</f>
        <v>39.749000000000002</v>
      </c>
      <c r="Q32" s="54">
        <f>V112</f>
        <v>42.567999999999998</v>
      </c>
      <c r="R32" s="54">
        <f>X112</f>
        <v>41.216000000000001</v>
      </c>
      <c r="S32" s="42"/>
      <c r="T32" s="42"/>
      <c r="U32" s="42"/>
      <c r="V32" s="29">
        <f t="shared" si="24"/>
        <v>0.15259504397562285</v>
      </c>
      <c r="W32" s="29">
        <f t="shared" si="25"/>
        <v>0.15902952141205365</v>
      </c>
      <c r="X32" s="29">
        <f t="shared" si="4"/>
        <v>0.31162456538767647</v>
      </c>
      <c r="Y32" s="26">
        <f t="shared" si="5"/>
        <v>0</v>
      </c>
      <c r="Z32" s="26">
        <f t="shared" si="6"/>
        <v>0</v>
      </c>
      <c r="AA32" s="26">
        <f t="shared" si="7"/>
        <v>0</v>
      </c>
      <c r="AB32" s="26">
        <f t="shared" si="8"/>
        <v>0</v>
      </c>
      <c r="AC32" s="26">
        <f t="shared" si="9"/>
        <v>0</v>
      </c>
      <c r="AD32" s="26">
        <f t="shared" si="10"/>
        <v>0</v>
      </c>
      <c r="AE32" s="26">
        <f t="shared" si="11"/>
        <v>0</v>
      </c>
      <c r="AF32" s="26">
        <f t="shared" si="12"/>
        <v>0</v>
      </c>
      <c r="AG32" s="26">
        <f t="shared" si="13"/>
        <v>0</v>
      </c>
      <c r="AH32" s="26">
        <f t="shared" si="14"/>
        <v>0</v>
      </c>
      <c r="AI32" s="26">
        <f t="shared" si="15"/>
        <v>0</v>
      </c>
      <c r="AJ32" s="26">
        <f t="shared" si="16"/>
        <v>0</v>
      </c>
      <c r="AK32" s="26">
        <f t="shared" si="17"/>
        <v>0</v>
      </c>
      <c r="AL32" s="26">
        <f t="shared" si="18"/>
        <v>0</v>
      </c>
      <c r="AM32" s="26">
        <f t="shared" si="19"/>
        <v>0</v>
      </c>
      <c r="AN32" s="26">
        <f t="shared" si="20"/>
        <v>25.5</v>
      </c>
      <c r="AO32" s="26">
        <f t="shared" si="26"/>
        <v>25.5</v>
      </c>
      <c r="AP32" s="26">
        <f t="shared" si="26"/>
        <v>25.5</v>
      </c>
    </row>
    <row r="33" spans="1:42" x14ac:dyDescent="0.3">
      <c r="A33" s="41">
        <f t="shared" si="0"/>
        <v>1989</v>
      </c>
      <c r="B33" s="41">
        <v>26</v>
      </c>
      <c r="C33" s="40">
        <f>Data!C34</f>
        <v>376348</v>
      </c>
      <c r="D33" s="40">
        <f>Data!D34</f>
        <v>383041</v>
      </c>
      <c r="E33" s="40">
        <f>Data!E34</f>
        <v>759389</v>
      </c>
      <c r="G33" s="30">
        <f t="shared" si="1"/>
        <v>-5.8336550502298429E-3</v>
      </c>
      <c r="H33" s="30">
        <f t="shared" si="2"/>
        <v>5.9374011927659752E-3</v>
      </c>
      <c r="I33" s="29">
        <f t="shared" si="3"/>
        <v>5.8336550502298429E-3</v>
      </c>
      <c r="J33" s="29">
        <f t="shared" si="22"/>
        <v>0.15259504397562285</v>
      </c>
      <c r="K33" s="29">
        <f t="shared" si="23"/>
        <v>0.15902952141205365</v>
      </c>
      <c r="L33" s="29"/>
      <c r="M33" s="42"/>
      <c r="N33" s="42"/>
      <c r="O33" s="53" t="s">
        <v>30</v>
      </c>
      <c r="P33" s="52">
        <f>W111</f>
        <v>38.798999999999999</v>
      </c>
      <c r="Q33" s="52">
        <f>V111</f>
        <v>41.823</v>
      </c>
      <c r="R33" s="51">
        <f>X111</f>
        <v>40.020000000000003</v>
      </c>
      <c r="S33" s="42"/>
      <c r="T33" s="42"/>
      <c r="U33" s="42"/>
      <c r="V33" s="29">
        <f t="shared" si="24"/>
        <v>0.15853244516838882</v>
      </c>
      <c r="W33" s="29">
        <f t="shared" si="25"/>
        <v>0.16486317646228349</v>
      </c>
      <c r="X33" s="29">
        <f t="shared" si="4"/>
        <v>0.32339562163067231</v>
      </c>
      <c r="Y33" s="26">
        <f t="shared" si="5"/>
        <v>0</v>
      </c>
      <c r="Z33" s="26">
        <f t="shared" si="6"/>
        <v>0</v>
      </c>
      <c r="AA33" s="26">
        <f t="shared" si="7"/>
        <v>0</v>
      </c>
      <c r="AB33" s="26">
        <f t="shared" si="8"/>
        <v>0</v>
      </c>
      <c r="AC33" s="26">
        <f t="shared" si="9"/>
        <v>0</v>
      </c>
      <c r="AD33" s="26">
        <f t="shared" si="10"/>
        <v>0</v>
      </c>
      <c r="AE33" s="26">
        <f t="shared" si="11"/>
        <v>0</v>
      </c>
      <c r="AF33" s="26">
        <f t="shared" si="12"/>
        <v>0</v>
      </c>
      <c r="AG33" s="26">
        <f t="shared" si="13"/>
        <v>0</v>
      </c>
      <c r="AH33" s="26">
        <f t="shared" si="14"/>
        <v>0</v>
      </c>
      <c r="AI33" s="26">
        <f t="shared" si="15"/>
        <v>0</v>
      </c>
      <c r="AJ33" s="26">
        <f t="shared" si="16"/>
        <v>0</v>
      </c>
      <c r="AK33" s="26">
        <f t="shared" si="17"/>
        <v>0</v>
      </c>
      <c r="AL33" s="26">
        <f t="shared" si="18"/>
        <v>0</v>
      </c>
      <c r="AM33" s="26">
        <f t="shared" si="19"/>
        <v>0</v>
      </c>
      <c r="AN33" s="26">
        <f t="shared" si="20"/>
        <v>26.5</v>
      </c>
      <c r="AO33" s="26">
        <f t="shared" si="26"/>
        <v>26.5</v>
      </c>
      <c r="AP33" s="26">
        <f t="shared" si="26"/>
        <v>26.5</v>
      </c>
    </row>
    <row r="34" spans="1:42" x14ac:dyDescent="0.3">
      <c r="A34" s="41">
        <f t="shared" si="0"/>
        <v>1988</v>
      </c>
      <c r="B34" s="41">
        <v>27</v>
      </c>
      <c r="C34" s="40">
        <f>Data!C35</f>
        <v>379519</v>
      </c>
      <c r="D34" s="40">
        <f>Data!D35</f>
        <v>388514</v>
      </c>
      <c r="E34" s="40">
        <f>Data!E35</f>
        <v>768033</v>
      </c>
      <c r="G34" s="30">
        <f t="shared" si="1"/>
        <v>-5.8828077497639943E-3</v>
      </c>
      <c r="H34" s="30">
        <f t="shared" si="2"/>
        <v>6.022236489060649E-3</v>
      </c>
      <c r="I34" s="29">
        <f t="shared" si="3"/>
        <v>5.8828077497639943E-3</v>
      </c>
      <c r="J34" s="29">
        <f t="shared" si="22"/>
        <v>0.15853244516838882</v>
      </c>
      <c r="K34" s="29">
        <f t="shared" si="23"/>
        <v>0.16486317646228349</v>
      </c>
      <c r="L34" s="29"/>
      <c r="M34" s="42"/>
      <c r="N34" s="42"/>
      <c r="O34" s="50" t="s">
        <v>36</v>
      </c>
      <c r="P34" s="49"/>
      <c r="Q34" s="49"/>
      <c r="R34" s="48"/>
      <c r="S34" s="42"/>
      <c r="T34" s="42"/>
      <c r="U34" s="42"/>
      <c r="V34" s="29">
        <f t="shared" si="24"/>
        <v>0.16455468165744946</v>
      </c>
      <c r="W34" s="29">
        <f t="shared" si="25"/>
        <v>0.17074598421204748</v>
      </c>
      <c r="X34" s="29">
        <f t="shared" si="4"/>
        <v>0.33530066586949692</v>
      </c>
      <c r="Y34" s="26">
        <f t="shared" si="5"/>
        <v>0</v>
      </c>
      <c r="Z34" s="26">
        <f t="shared" si="6"/>
        <v>0</v>
      </c>
      <c r="AA34" s="26">
        <f t="shared" si="7"/>
        <v>0</v>
      </c>
      <c r="AB34" s="26">
        <f t="shared" si="8"/>
        <v>0</v>
      </c>
      <c r="AC34" s="26">
        <f t="shared" si="9"/>
        <v>0</v>
      </c>
      <c r="AD34" s="26">
        <f t="shared" si="10"/>
        <v>0</v>
      </c>
      <c r="AE34" s="26">
        <f t="shared" si="11"/>
        <v>0</v>
      </c>
      <c r="AF34" s="26">
        <f t="shared" si="12"/>
        <v>0</v>
      </c>
      <c r="AG34" s="26">
        <f t="shared" si="13"/>
        <v>0</v>
      </c>
      <c r="AH34" s="26">
        <f t="shared" si="14"/>
        <v>0</v>
      </c>
      <c r="AI34" s="26">
        <f t="shared" si="15"/>
        <v>0</v>
      </c>
      <c r="AJ34" s="26">
        <f t="shared" si="16"/>
        <v>0</v>
      </c>
      <c r="AK34" s="26">
        <f t="shared" si="17"/>
        <v>0</v>
      </c>
      <c r="AL34" s="26">
        <f t="shared" si="18"/>
        <v>0</v>
      </c>
      <c r="AM34" s="26">
        <f t="shared" si="19"/>
        <v>0</v>
      </c>
      <c r="AN34" s="26">
        <f t="shared" si="20"/>
        <v>27.5</v>
      </c>
      <c r="AO34" s="26">
        <f t="shared" si="26"/>
        <v>27.5</v>
      </c>
      <c r="AP34" s="26">
        <f t="shared" si="26"/>
        <v>27.5</v>
      </c>
    </row>
    <row r="35" spans="1:42" x14ac:dyDescent="0.3">
      <c r="A35" s="41">
        <f t="shared" si="0"/>
        <v>1987</v>
      </c>
      <c r="B35" s="41">
        <v>28</v>
      </c>
      <c r="C35" s="40">
        <f>Data!C36</f>
        <v>380054</v>
      </c>
      <c r="D35" s="40">
        <f>Data!D36</f>
        <v>388991</v>
      </c>
      <c r="E35" s="40">
        <f>Data!E36</f>
        <v>769045</v>
      </c>
      <c r="G35" s="30">
        <f t="shared" si="1"/>
        <v>-5.8911006208616831E-3</v>
      </c>
      <c r="H35" s="30">
        <f t="shared" si="2"/>
        <v>6.0296303199271865E-3</v>
      </c>
      <c r="I35" s="29">
        <f t="shared" si="3"/>
        <v>5.8911006208616831E-3</v>
      </c>
      <c r="J35" s="29">
        <f t="shared" si="22"/>
        <v>0.16455468165744946</v>
      </c>
      <c r="K35" s="29">
        <f t="shared" si="23"/>
        <v>0.17074598421204748</v>
      </c>
      <c r="L35" s="29"/>
      <c r="M35" s="42"/>
      <c r="N35" s="42"/>
      <c r="O35" s="47" t="s">
        <v>35</v>
      </c>
      <c r="P35" s="46">
        <f>(P37+P36)</f>
        <v>73.768230327793319</v>
      </c>
      <c r="Q35" s="46">
        <f>(Q37+Q36)</f>
        <v>79.247450249007812</v>
      </c>
      <c r="R35" s="46">
        <f>(R37+R36)</f>
        <v>76.548001320362715</v>
      </c>
      <c r="S35" s="42"/>
      <c r="T35" s="42"/>
      <c r="U35" s="42"/>
      <c r="V35" s="29">
        <f t="shared" si="24"/>
        <v>0.17058431197737664</v>
      </c>
      <c r="W35" s="29">
        <f t="shared" si="25"/>
        <v>0.17663708483290916</v>
      </c>
      <c r="X35" s="29">
        <f t="shared" si="4"/>
        <v>0.3472213968102858</v>
      </c>
      <c r="Y35" s="26">
        <f t="shared" si="5"/>
        <v>0</v>
      </c>
      <c r="Z35" s="26">
        <f t="shared" si="6"/>
        <v>0</v>
      </c>
      <c r="AA35" s="26">
        <f t="shared" si="7"/>
        <v>0</v>
      </c>
      <c r="AB35" s="26">
        <f t="shared" si="8"/>
        <v>0</v>
      </c>
      <c r="AC35" s="26">
        <f t="shared" si="9"/>
        <v>0</v>
      </c>
      <c r="AD35" s="26">
        <f t="shared" si="10"/>
        <v>0</v>
      </c>
      <c r="AE35" s="26">
        <f t="shared" si="11"/>
        <v>0</v>
      </c>
      <c r="AF35" s="26">
        <f t="shared" si="12"/>
        <v>0</v>
      </c>
      <c r="AG35" s="26">
        <f t="shared" si="13"/>
        <v>0</v>
      </c>
      <c r="AH35" s="26">
        <f t="shared" si="14"/>
        <v>0</v>
      </c>
      <c r="AI35" s="26">
        <f t="shared" si="15"/>
        <v>0</v>
      </c>
      <c r="AJ35" s="26">
        <f t="shared" si="16"/>
        <v>0</v>
      </c>
      <c r="AK35" s="26">
        <f t="shared" si="17"/>
        <v>0</v>
      </c>
      <c r="AL35" s="26">
        <f t="shared" si="18"/>
        <v>0</v>
      </c>
      <c r="AM35" s="26">
        <f t="shared" si="19"/>
        <v>0</v>
      </c>
      <c r="AN35" s="26">
        <f t="shared" si="20"/>
        <v>28.5</v>
      </c>
      <c r="AO35" s="26">
        <f t="shared" si="26"/>
        <v>28.5</v>
      </c>
      <c r="AP35" s="26">
        <f t="shared" si="26"/>
        <v>28.5</v>
      </c>
    </row>
    <row r="36" spans="1:42" x14ac:dyDescent="0.3">
      <c r="A36" s="41">
        <f t="shared" si="0"/>
        <v>1986</v>
      </c>
      <c r="B36" s="41">
        <v>29</v>
      </c>
      <c r="C36" s="40">
        <f>Data!C37</f>
        <v>384618</v>
      </c>
      <c r="D36" s="40">
        <f>Data!D37</f>
        <v>398308</v>
      </c>
      <c r="E36" s="40">
        <f>Data!E37</f>
        <v>782926</v>
      </c>
      <c r="G36" s="30">
        <f t="shared" si="1"/>
        <v>-5.9618457866371065E-3</v>
      </c>
      <c r="H36" s="30">
        <f t="shared" si="2"/>
        <v>6.1740502825760948E-3</v>
      </c>
      <c r="I36" s="29">
        <f t="shared" si="3"/>
        <v>5.9618457866371065E-3</v>
      </c>
      <c r="J36" s="29">
        <f t="shared" si="22"/>
        <v>0.17058431197737664</v>
      </c>
      <c r="K36" s="29">
        <f t="shared" si="23"/>
        <v>0.17663708483290916</v>
      </c>
      <c r="L36" s="29"/>
      <c r="M36" s="42"/>
      <c r="N36" s="42"/>
      <c r="O36" s="45" t="s">
        <v>34</v>
      </c>
      <c r="P36" s="44">
        <f>(C111/C$112)*100</f>
        <v>44.658451952654957</v>
      </c>
      <c r="Q36" s="44">
        <f>(D111/D$112)*100</f>
        <v>41.32958439362249</v>
      </c>
      <c r="R36" s="44">
        <f>(E111/E$112)*100</f>
        <v>42.969618576415392</v>
      </c>
      <c r="S36" s="42"/>
      <c r="T36" s="42"/>
      <c r="U36" s="42"/>
      <c r="V36" s="29">
        <f t="shared" si="24"/>
        <v>0.17675836225995273</v>
      </c>
      <c r="W36" s="29">
        <f t="shared" si="25"/>
        <v>0.18259893061954627</v>
      </c>
      <c r="X36" s="29">
        <f t="shared" si="4"/>
        <v>0.35935729287949902</v>
      </c>
      <c r="Y36" s="26">
        <f t="shared" si="5"/>
        <v>0</v>
      </c>
      <c r="Z36" s="26">
        <f t="shared" si="6"/>
        <v>0</v>
      </c>
      <c r="AA36" s="26">
        <f t="shared" si="7"/>
        <v>0</v>
      </c>
      <c r="AB36" s="26">
        <f t="shared" si="8"/>
        <v>0</v>
      </c>
      <c r="AC36" s="26">
        <f t="shared" si="9"/>
        <v>0</v>
      </c>
      <c r="AD36" s="26">
        <f t="shared" si="10"/>
        <v>0</v>
      </c>
      <c r="AE36" s="26">
        <f t="shared" si="11"/>
        <v>0</v>
      </c>
      <c r="AF36" s="26">
        <f t="shared" si="12"/>
        <v>0</v>
      </c>
      <c r="AG36" s="26">
        <f t="shared" si="13"/>
        <v>0</v>
      </c>
      <c r="AH36" s="26">
        <f t="shared" si="14"/>
        <v>0</v>
      </c>
      <c r="AI36" s="26">
        <f t="shared" si="15"/>
        <v>0</v>
      </c>
      <c r="AJ36" s="26">
        <f t="shared" si="16"/>
        <v>0</v>
      </c>
      <c r="AK36" s="26">
        <f t="shared" si="17"/>
        <v>0</v>
      </c>
      <c r="AL36" s="26">
        <f t="shared" si="18"/>
        <v>0</v>
      </c>
      <c r="AM36" s="26">
        <f t="shared" si="19"/>
        <v>0</v>
      </c>
      <c r="AN36" s="26">
        <f t="shared" si="20"/>
        <v>29.5</v>
      </c>
      <c r="AO36" s="26">
        <f t="shared" si="26"/>
        <v>29.5</v>
      </c>
      <c r="AP36" s="26">
        <f t="shared" si="26"/>
        <v>29.5</v>
      </c>
    </row>
    <row r="37" spans="1:42" x14ac:dyDescent="0.3">
      <c r="A37" s="41">
        <f t="shared" si="0"/>
        <v>1985</v>
      </c>
      <c r="B37" s="41">
        <v>30</v>
      </c>
      <c r="C37" s="40">
        <f>Data!C38</f>
        <v>384804</v>
      </c>
      <c r="D37" s="40">
        <f>Data!D38</f>
        <v>396483</v>
      </c>
      <c r="E37" s="40">
        <f>Data!E38</f>
        <v>781287</v>
      </c>
      <c r="G37" s="30">
        <f t="shared" si="1"/>
        <v>-5.9647289156542467E-3</v>
      </c>
      <c r="H37" s="30">
        <f t="shared" si="2"/>
        <v>6.1457615166821099E-3</v>
      </c>
      <c r="I37" s="29">
        <f t="shared" si="3"/>
        <v>5.9647289156542467E-3</v>
      </c>
      <c r="J37" s="29">
        <f t="shared" si="22"/>
        <v>0.17675836225995273</v>
      </c>
      <c r="K37" s="29">
        <f t="shared" si="23"/>
        <v>0.18259893061954627</v>
      </c>
      <c r="L37" s="29"/>
      <c r="M37" s="42"/>
      <c r="N37" s="42"/>
      <c r="O37" s="45" t="s">
        <v>33</v>
      </c>
      <c r="P37" s="44">
        <f t="shared" ref="P37:R38" si="27">(C113/C$112)*100</f>
        <v>29.109778375138362</v>
      </c>
      <c r="Q37" s="44">
        <f t="shared" si="27"/>
        <v>37.917865855385323</v>
      </c>
      <c r="R37" s="44">
        <f t="shared" si="27"/>
        <v>33.57838274394733</v>
      </c>
      <c r="S37" s="42"/>
      <c r="T37" s="42"/>
      <c r="U37" s="42"/>
      <c r="V37" s="29">
        <f t="shared" si="24"/>
        <v>0.18290412377663484</v>
      </c>
      <c r="W37" s="29">
        <f t="shared" si="25"/>
        <v>0.18856365953520052</v>
      </c>
      <c r="X37" s="29">
        <f t="shared" si="4"/>
        <v>0.37146778331183539</v>
      </c>
      <c r="Y37" s="26">
        <f t="shared" si="5"/>
        <v>0</v>
      </c>
      <c r="Z37" s="26">
        <f t="shared" si="6"/>
        <v>0</v>
      </c>
      <c r="AA37" s="26">
        <f t="shared" si="7"/>
        <v>0</v>
      </c>
      <c r="AB37" s="26">
        <f t="shared" si="8"/>
        <v>0</v>
      </c>
      <c r="AC37" s="26">
        <f t="shared" si="9"/>
        <v>0</v>
      </c>
      <c r="AD37" s="26">
        <f t="shared" si="10"/>
        <v>0</v>
      </c>
      <c r="AE37" s="26">
        <f t="shared" si="11"/>
        <v>0</v>
      </c>
      <c r="AF37" s="26">
        <f t="shared" si="12"/>
        <v>0</v>
      </c>
      <c r="AG37" s="26">
        <f t="shared" si="13"/>
        <v>0</v>
      </c>
      <c r="AH37" s="26">
        <f t="shared" si="14"/>
        <v>0</v>
      </c>
      <c r="AI37" s="26">
        <f t="shared" si="15"/>
        <v>0</v>
      </c>
      <c r="AJ37" s="26">
        <f t="shared" si="16"/>
        <v>0</v>
      </c>
      <c r="AK37" s="26">
        <f t="shared" si="17"/>
        <v>0</v>
      </c>
      <c r="AL37" s="26">
        <f t="shared" si="18"/>
        <v>0</v>
      </c>
      <c r="AM37" s="26">
        <f t="shared" si="19"/>
        <v>0</v>
      </c>
      <c r="AN37" s="26">
        <f t="shared" si="20"/>
        <v>30.5</v>
      </c>
      <c r="AO37" s="26">
        <f t="shared" si="26"/>
        <v>30.5</v>
      </c>
      <c r="AP37" s="26">
        <f t="shared" si="26"/>
        <v>30.5</v>
      </c>
    </row>
    <row r="38" spans="1:42" x14ac:dyDescent="0.3">
      <c r="A38" s="41">
        <f t="shared" si="0"/>
        <v>1984</v>
      </c>
      <c r="B38" s="41">
        <v>31</v>
      </c>
      <c r="C38" s="40">
        <f>Data!C39</f>
        <v>381879</v>
      </c>
      <c r="D38" s="40">
        <f>Data!D39</f>
        <v>398032</v>
      </c>
      <c r="E38" s="40">
        <f>Data!E39</f>
        <v>779911</v>
      </c>
      <c r="G38" s="30">
        <f t="shared" si="1"/>
        <v>-5.919389386755668E-3</v>
      </c>
      <c r="H38" s="30">
        <f t="shared" si="2"/>
        <v>6.1697720911313061E-3</v>
      </c>
      <c r="I38" s="29">
        <f t="shared" si="3"/>
        <v>5.919389386755668E-3</v>
      </c>
      <c r="J38" s="29">
        <f t="shared" si="22"/>
        <v>0.18290412377663484</v>
      </c>
      <c r="K38" s="29">
        <f t="shared" si="23"/>
        <v>0.18856365953520052</v>
      </c>
      <c r="L38" s="29"/>
      <c r="M38" s="42"/>
      <c r="N38" s="42"/>
      <c r="O38" s="45" t="s">
        <v>32</v>
      </c>
      <c r="P38" s="44">
        <f t="shared" si="27"/>
        <v>7.4953039507692623</v>
      </c>
      <c r="Q38" s="44">
        <f t="shared" si="27"/>
        <v>13.388078641427404</v>
      </c>
      <c r="R38" s="44">
        <f t="shared" si="27"/>
        <v>10.484883559978998</v>
      </c>
      <c r="S38" s="42"/>
      <c r="T38" s="42"/>
      <c r="U38" s="42"/>
      <c r="V38" s="29">
        <f t="shared" si="24"/>
        <v>0.18907389586776616</v>
      </c>
      <c r="W38" s="29">
        <f t="shared" si="25"/>
        <v>0.1944830489219562</v>
      </c>
      <c r="X38" s="29">
        <f t="shared" si="4"/>
        <v>0.38355694478972235</v>
      </c>
      <c r="Y38" s="26">
        <f t="shared" si="5"/>
        <v>0</v>
      </c>
      <c r="Z38" s="26">
        <f t="shared" si="6"/>
        <v>0</v>
      </c>
      <c r="AA38" s="26">
        <f t="shared" si="7"/>
        <v>0</v>
      </c>
      <c r="AB38" s="26">
        <f t="shared" si="8"/>
        <v>0</v>
      </c>
      <c r="AC38" s="26">
        <f t="shared" si="9"/>
        <v>0</v>
      </c>
      <c r="AD38" s="26">
        <f t="shared" si="10"/>
        <v>0</v>
      </c>
      <c r="AE38" s="26">
        <f t="shared" si="11"/>
        <v>0</v>
      </c>
      <c r="AF38" s="26">
        <f t="shared" si="12"/>
        <v>0</v>
      </c>
      <c r="AG38" s="26">
        <f t="shared" si="13"/>
        <v>0</v>
      </c>
      <c r="AH38" s="26">
        <f t="shared" si="14"/>
        <v>0</v>
      </c>
      <c r="AI38" s="26">
        <f t="shared" si="15"/>
        <v>0</v>
      </c>
      <c r="AJ38" s="26">
        <f t="shared" si="16"/>
        <v>0</v>
      </c>
      <c r="AK38" s="26">
        <f t="shared" si="17"/>
        <v>0</v>
      </c>
      <c r="AL38" s="26">
        <f t="shared" si="18"/>
        <v>0</v>
      </c>
      <c r="AM38" s="26">
        <f t="shared" si="19"/>
        <v>0</v>
      </c>
      <c r="AN38" s="26">
        <f t="shared" si="20"/>
        <v>31.5</v>
      </c>
      <c r="AO38" s="26">
        <f t="shared" si="26"/>
        <v>31.5</v>
      </c>
      <c r="AP38" s="26">
        <f t="shared" si="26"/>
        <v>31.5</v>
      </c>
    </row>
    <row r="39" spans="1:42" x14ac:dyDescent="0.3">
      <c r="A39" s="41">
        <f t="shared" ref="A39:A70" si="28">$D$3-B39</f>
        <v>1983</v>
      </c>
      <c r="B39" s="41">
        <v>32</v>
      </c>
      <c r="C39" s="40">
        <f>Data!C40</f>
        <v>379210</v>
      </c>
      <c r="D39" s="40">
        <f>Data!D40</f>
        <v>391630</v>
      </c>
      <c r="E39" s="40">
        <f>Data!E40</f>
        <v>770840</v>
      </c>
      <c r="G39" s="30">
        <f t="shared" ref="G39:G70" si="29">-C39/$E$108</f>
        <v>-5.8780180354290673E-3</v>
      </c>
      <c r="H39" s="30">
        <f t="shared" ref="H39:H70" si="30">D39/$E$108</f>
        <v>6.0705366504445711E-3</v>
      </c>
      <c r="I39" s="29">
        <f t="shared" ref="I39:I70" si="31">-G39</f>
        <v>5.8780180354290673E-3</v>
      </c>
      <c r="J39" s="29">
        <f t="shared" si="22"/>
        <v>0.18907389586776616</v>
      </c>
      <c r="K39" s="29">
        <f t="shared" si="23"/>
        <v>0.1944830489219562</v>
      </c>
      <c r="L39" s="29"/>
      <c r="M39" s="42"/>
      <c r="N39" s="42"/>
      <c r="O39" s="43"/>
      <c r="P39" s="43"/>
      <c r="Q39" s="43"/>
      <c r="R39" s="43"/>
      <c r="S39" s="42"/>
      <c r="T39" s="42"/>
      <c r="U39" s="42"/>
      <c r="V39" s="29">
        <f t="shared" si="24"/>
        <v>0.19514443251821073</v>
      </c>
      <c r="W39" s="29">
        <f t="shared" si="25"/>
        <v>0.20036106695738526</v>
      </c>
      <c r="X39" s="29">
        <f t="shared" ref="X39:X70" si="32">W39+V39</f>
        <v>0.39550549947559599</v>
      </c>
      <c r="Y39" s="26">
        <f t="shared" ref="Y39:Y70" si="33">(IF(AND(V39&lt;=V$109,V40&gt;=V$109),1,0))</f>
        <v>0</v>
      </c>
      <c r="Z39" s="26">
        <f t="shared" ref="Z39:Z70" si="34">(IF(AND(W39&lt;=W$109,W40&gt;=W$109),1,0))</f>
        <v>0</v>
      </c>
      <c r="AA39" s="26">
        <f t="shared" ref="AA39:AA70" si="35">(IF(AND(X39&lt;=X$109,X40&gt;=X$109),1,0))</f>
        <v>0</v>
      </c>
      <c r="AB39" s="26">
        <f t="shared" ref="AB39:AB70" si="36">Y39*$B39</f>
        <v>0</v>
      </c>
      <c r="AC39" s="26">
        <f t="shared" ref="AC39:AC70" si="37">Z39*$B39</f>
        <v>0</v>
      </c>
      <c r="AD39" s="26">
        <f t="shared" ref="AD39:AD70" si="38">AA39*$B39</f>
        <v>0</v>
      </c>
      <c r="AE39" s="26">
        <f t="shared" ref="AE39:AE70" si="39">Y39*$B40</f>
        <v>0</v>
      </c>
      <c r="AF39" s="26">
        <f t="shared" ref="AF39:AF70" si="40">Z39*$B40</f>
        <v>0</v>
      </c>
      <c r="AG39" s="26">
        <f t="shared" ref="AG39:AG70" si="41">AA39*$B40</f>
        <v>0</v>
      </c>
      <c r="AH39" s="26">
        <f t="shared" ref="AH39:AH70" si="42">Y39*V39</f>
        <v>0</v>
      </c>
      <c r="AI39" s="26">
        <f t="shared" ref="AI39:AI70" si="43">Z39*W39</f>
        <v>0</v>
      </c>
      <c r="AJ39" s="26">
        <f t="shared" ref="AJ39:AJ70" si="44">AA39*X39</f>
        <v>0</v>
      </c>
      <c r="AK39" s="26">
        <f t="shared" ref="AK39:AK70" si="45">Y39*H39</f>
        <v>0</v>
      </c>
      <c r="AL39" s="26">
        <f t="shared" ref="AL39:AL70" si="46">Z39*I39</f>
        <v>0</v>
      </c>
      <c r="AM39" s="26">
        <f t="shared" ref="AM39:AM70" si="47">AA39*J39</f>
        <v>0</v>
      </c>
      <c r="AN39" s="26">
        <f t="shared" ref="AN39:AN70" si="48">B39+0.5*(B40-B39)</f>
        <v>32.5</v>
      </c>
      <c r="AO39" s="26">
        <f t="shared" si="26"/>
        <v>32.5</v>
      </c>
      <c r="AP39" s="26">
        <f t="shared" si="26"/>
        <v>32.5</v>
      </c>
    </row>
    <row r="40" spans="1:42" x14ac:dyDescent="0.3">
      <c r="A40" s="41">
        <f t="shared" si="28"/>
        <v>1982</v>
      </c>
      <c r="B40" s="41">
        <v>33</v>
      </c>
      <c r="C40" s="40">
        <f>Data!C41</f>
        <v>404101</v>
      </c>
      <c r="D40" s="40">
        <f>Data!D41</f>
        <v>417629</v>
      </c>
      <c r="E40" s="40">
        <f>Data!E41</f>
        <v>821730</v>
      </c>
      <c r="G40" s="30">
        <f t="shared" si="29"/>
        <v>-6.263845800835742E-3</v>
      </c>
      <c r="H40" s="30">
        <f t="shared" si="30"/>
        <v>6.473539184404963E-3</v>
      </c>
      <c r="I40" s="29">
        <f t="shared" si="31"/>
        <v>6.263845800835742E-3</v>
      </c>
      <c r="J40" s="29">
        <f t="shared" ref="J40:J71" si="49">J39+H39</f>
        <v>0.19514443251821073</v>
      </c>
      <c r="K40" s="29">
        <f t="shared" ref="K40:K71" si="50">K39+I39</f>
        <v>0.20036106695738526</v>
      </c>
      <c r="L40" s="29"/>
      <c r="S40" s="42"/>
      <c r="T40" s="42"/>
      <c r="U40" s="42"/>
      <c r="V40" s="29">
        <f t="shared" ref="V40:V71" si="51">V39+H40</f>
        <v>0.20161797170261569</v>
      </c>
      <c r="W40" s="29">
        <f t="shared" ref="W40:W71" si="52">W39+I40</f>
        <v>0.20662491275822101</v>
      </c>
      <c r="X40" s="29">
        <f t="shared" si="32"/>
        <v>0.40824288446083667</v>
      </c>
      <c r="Y40" s="26">
        <f t="shared" si="33"/>
        <v>0</v>
      </c>
      <c r="Z40" s="26">
        <f t="shared" si="34"/>
        <v>0</v>
      </c>
      <c r="AA40" s="26">
        <f t="shared" si="35"/>
        <v>0</v>
      </c>
      <c r="AB40" s="26">
        <f t="shared" si="36"/>
        <v>0</v>
      </c>
      <c r="AC40" s="26">
        <f t="shared" si="37"/>
        <v>0</v>
      </c>
      <c r="AD40" s="26">
        <f t="shared" si="38"/>
        <v>0</v>
      </c>
      <c r="AE40" s="26">
        <f t="shared" si="39"/>
        <v>0</v>
      </c>
      <c r="AF40" s="26">
        <f t="shared" si="40"/>
        <v>0</v>
      </c>
      <c r="AG40" s="26">
        <f t="shared" si="41"/>
        <v>0</v>
      </c>
      <c r="AH40" s="26">
        <f t="shared" si="42"/>
        <v>0</v>
      </c>
      <c r="AI40" s="26">
        <f t="shared" si="43"/>
        <v>0</v>
      </c>
      <c r="AJ40" s="26">
        <f t="shared" si="44"/>
        <v>0</v>
      </c>
      <c r="AK40" s="26">
        <f t="shared" si="45"/>
        <v>0</v>
      </c>
      <c r="AL40" s="26">
        <f t="shared" si="46"/>
        <v>0</v>
      </c>
      <c r="AM40" s="26">
        <f t="shared" si="47"/>
        <v>0</v>
      </c>
      <c r="AN40" s="26">
        <f t="shared" si="48"/>
        <v>33.5</v>
      </c>
      <c r="AO40" s="26">
        <f t="shared" si="26"/>
        <v>33.5</v>
      </c>
      <c r="AP40" s="26">
        <f t="shared" si="26"/>
        <v>33.5</v>
      </c>
    </row>
    <row r="41" spans="1:42" x14ac:dyDescent="0.3">
      <c r="A41" s="41">
        <f t="shared" si="28"/>
        <v>1981</v>
      </c>
      <c r="B41" s="41">
        <v>34</v>
      </c>
      <c r="C41" s="40">
        <f>Data!C42</f>
        <v>407789</v>
      </c>
      <c r="D41" s="40">
        <f>Data!D42</f>
        <v>423251</v>
      </c>
      <c r="E41" s="40">
        <f>Data!E42</f>
        <v>831040</v>
      </c>
      <c r="G41" s="30">
        <f t="shared" si="29"/>
        <v>-6.3210123589820524E-3</v>
      </c>
      <c r="H41" s="30">
        <f t="shared" si="30"/>
        <v>6.5606840840520776E-3</v>
      </c>
      <c r="I41" s="29">
        <f t="shared" si="31"/>
        <v>6.3210123589820524E-3</v>
      </c>
      <c r="J41" s="29">
        <f t="shared" si="49"/>
        <v>0.20161797170261569</v>
      </c>
      <c r="K41" s="29">
        <f t="shared" si="50"/>
        <v>0.20662491275822101</v>
      </c>
      <c r="L41" s="29"/>
      <c r="V41" s="29">
        <f t="shared" si="51"/>
        <v>0.20817865578666778</v>
      </c>
      <c r="W41" s="29">
        <f t="shared" si="52"/>
        <v>0.21294592511720306</v>
      </c>
      <c r="X41" s="29">
        <f t="shared" si="32"/>
        <v>0.42112458090387084</v>
      </c>
      <c r="Y41" s="26">
        <f t="shared" si="33"/>
        <v>0</v>
      </c>
      <c r="Z41" s="26">
        <f t="shared" si="34"/>
        <v>0</v>
      </c>
      <c r="AA41" s="26">
        <f t="shared" si="35"/>
        <v>0</v>
      </c>
      <c r="AB41" s="26">
        <f t="shared" si="36"/>
        <v>0</v>
      </c>
      <c r="AC41" s="26">
        <f t="shared" si="37"/>
        <v>0</v>
      </c>
      <c r="AD41" s="26">
        <f t="shared" si="38"/>
        <v>0</v>
      </c>
      <c r="AE41" s="26">
        <f t="shared" si="39"/>
        <v>0</v>
      </c>
      <c r="AF41" s="26">
        <f t="shared" si="40"/>
        <v>0</v>
      </c>
      <c r="AG41" s="26">
        <f t="shared" si="41"/>
        <v>0</v>
      </c>
      <c r="AH41" s="26">
        <f t="shared" si="42"/>
        <v>0</v>
      </c>
      <c r="AI41" s="26">
        <f t="shared" si="43"/>
        <v>0</v>
      </c>
      <c r="AJ41" s="26">
        <f t="shared" si="44"/>
        <v>0</v>
      </c>
      <c r="AK41" s="26">
        <f t="shared" si="45"/>
        <v>0</v>
      </c>
      <c r="AL41" s="26">
        <f t="shared" si="46"/>
        <v>0</v>
      </c>
      <c r="AM41" s="26">
        <f t="shared" si="47"/>
        <v>0</v>
      </c>
      <c r="AN41" s="26">
        <f t="shared" si="48"/>
        <v>34.5</v>
      </c>
      <c r="AO41" s="26">
        <f t="shared" si="26"/>
        <v>34.5</v>
      </c>
      <c r="AP41" s="26">
        <f t="shared" si="26"/>
        <v>34.5</v>
      </c>
    </row>
    <row r="42" spans="1:42" x14ac:dyDescent="0.3">
      <c r="A42" s="41">
        <f t="shared" si="28"/>
        <v>1980</v>
      </c>
      <c r="B42" s="41">
        <v>35</v>
      </c>
      <c r="C42" s="40">
        <f>Data!C43</f>
        <v>414886</v>
      </c>
      <c r="D42" s="40">
        <f>Data!D43</f>
        <v>426437</v>
      </c>
      <c r="E42" s="40">
        <f>Data!E43</f>
        <v>841323</v>
      </c>
      <c r="G42" s="30">
        <f t="shared" si="29"/>
        <v>-6.4310207817489624E-3</v>
      </c>
      <c r="H42" s="30">
        <f t="shared" si="30"/>
        <v>6.6100692939908366E-3</v>
      </c>
      <c r="I42" s="29">
        <f t="shared" si="31"/>
        <v>6.4310207817489624E-3</v>
      </c>
      <c r="J42" s="29">
        <f t="shared" si="49"/>
        <v>0.20817865578666778</v>
      </c>
      <c r="K42" s="29">
        <f t="shared" si="50"/>
        <v>0.21294592511720306</v>
      </c>
      <c r="L42" s="29"/>
      <c r="M42" s="42"/>
      <c r="N42" s="42"/>
      <c r="O42" s="42"/>
      <c r="P42" s="42"/>
      <c r="Q42" s="42"/>
      <c r="R42" s="42"/>
      <c r="S42" s="42"/>
      <c r="T42" s="42"/>
      <c r="V42" s="29">
        <f t="shared" si="51"/>
        <v>0.2147887250806586</v>
      </c>
      <c r="W42" s="29">
        <f t="shared" si="52"/>
        <v>0.21937694589895201</v>
      </c>
      <c r="X42" s="29">
        <f t="shared" si="32"/>
        <v>0.43416567097961062</v>
      </c>
      <c r="Y42" s="26">
        <f t="shared" si="33"/>
        <v>0</v>
      </c>
      <c r="Z42" s="26">
        <f t="shared" si="34"/>
        <v>0</v>
      </c>
      <c r="AA42" s="26">
        <f t="shared" si="35"/>
        <v>0</v>
      </c>
      <c r="AB42" s="26">
        <f t="shared" si="36"/>
        <v>0</v>
      </c>
      <c r="AC42" s="26">
        <f t="shared" si="37"/>
        <v>0</v>
      </c>
      <c r="AD42" s="26">
        <f t="shared" si="38"/>
        <v>0</v>
      </c>
      <c r="AE42" s="26">
        <f t="shared" si="39"/>
        <v>0</v>
      </c>
      <c r="AF42" s="26">
        <f t="shared" si="40"/>
        <v>0</v>
      </c>
      <c r="AG42" s="26">
        <f t="shared" si="41"/>
        <v>0</v>
      </c>
      <c r="AH42" s="26">
        <f t="shared" si="42"/>
        <v>0</v>
      </c>
      <c r="AI42" s="26">
        <f t="shared" si="43"/>
        <v>0</v>
      </c>
      <c r="AJ42" s="26">
        <f t="shared" si="44"/>
        <v>0</v>
      </c>
      <c r="AK42" s="26">
        <f t="shared" si="45"/>
        <v>0</v>
      </c>
      <c r="AL42" s="26">
        <f t="shared" si="46"/>
        <v>0</v>
      </c>
      <c r="AM42" s="26">
        <f t="shared" si="47"/>
        <v>0</v>
      </c>
      <c r="AN42" s="26">
        <f t="shared" si="48"/>
        <v>35.5</v>
      </c>
      <c r="AO42" s="26">
        <f t="shared" si="26"/>
        <v>35.5</v>
      </c>
      <c r="AP42" s="26">
        <f t="shared" si="26"/>
        <v>35.5</v>
      </c>
    </row>
    <row r="43" spans="1:42" x14ac:dyDescent="0.3">
      <c r="A43" s="41">
        <f t="shared" si="28"/>
        <v>1979</v>
      </c>
      <c r="B43" s="41">
        <v>36</v>
      </c>
      <c r="C43" s="40">
        <f>Data!C44</f>
        <v>392867</v>
      </c>
      <c r="D43" s="40">
        <f>Data!D44</f>
        <v>403575</v>
      </c>
      <c r="E43" s="40">
        <f>Data!E44</f>
        <v>796442</v>
      </c>
      <c r="G43" s="30">
        <f t="shared" si="29"/>
        <v>-6.0897110084779183E-3</v>
      </c>
      <c r="H43" s="30">
        <f t="shared" si="30"/>
        <v>6.2556924359808176E-3</v>
      </c>
      <c r="I43" s="29">
        <f t="shared" si="31"/>
        <v>6.0897110084779183E-3</v>
      </c>
      <c r="J43" s="29">
        <f t="shared" si="49"/>
        <v>0.2147887250806586</v>
      </c>
      <c r="K43" s="29">
        <f t="shared" si="50"/>
        <v>0.21937694589895201</v>
      </c>
      <c r="L43" s="29"/>
      <c r="M43" s="42"/>
      <c r="N43" s="42"/>
      <c r="O43" s="42"/>
      <c r="P43" s="42"/>
      <c r="Q43" s="42"/>
      <c r="R43" s="42"/>
      <c r="S43" s="42"/>
      <c r="T43" s="42"/>
      <c r="V43" s="29">
        <f t="shared" si="51"/>
        <v>0.22104441751663942</v>
      </c>
      <c r="W43" s="29">
        <f t="shared" si="52"/>
        <v>0.22546665690742992</v>
      </c>
      <c r="X43" s="29">
        <f t="shared" si="32"/>
        <v>0.44651107442406934</v>
      </c>
      <c r="Y43" s="26">
        <f t="shared" si="33"/>
        <v>0</v>
      </c>
      <c r="Z43" s="26">
        <f t="shared" si="34"/>
        <v>0</v>
      </c>
      <c r="AA43" s="26">
        <f t="shared" si="35"/>
        <v>0</v>
      </c>
      <c r="AB43" s="26">
        <f t="shared" si="36"/>
        <v>0</v>
      </c>
      <c r="AC43" s="26">
        <f t="shared" si="37"/>
        <v>0</v>
      </c>
      <c r="AD43" s="26">
        <f t="shared" si="38"/>
        <v>0</v>
      </c>
      <c r="AE43" s="26">
        <f t="shared" si="39"/>
        <v>0</v>
      </c>
      <c r="AF43" s="26">
        <f t="shared" si="40"/>
        <v>0</v>
      </c>
      <c r="AG43" s="26">
        <f t="shared" si="41"/>
        <v>0</v>
      </c>
      <c r="AH43" s="26">
        <f t="shared" si="42"/>
        <v>0</v>
      </c>
      <c r="AI43" s="26">
        <f t="shared" si="43"/>
        <v>0</v>
      </c>
      <c r="AJ43" s="26">
        <f t="shared" si="44"/>
        <v>0</v>
      </c>
      <c r="AK43" s="26">
        <f t="shared" si="45"/>
        <v>0</v>
      </c>
      <c r="AL43" s="26">
        <f t="shared" si="46"/>
        <v>0</v>
      </c>
      <c r="AM43" s="26">
        <f t="shared" si="47"/>
        <v>0</v>
      </c>
      <c r="AN43" s="26">
        <f t="shared" si="48"/>
        <v>36.5</v>
      </c>
      <c r="AO43" s="26">
        <f t="shared" si="26"/>
        <v>36.5</v>
      </c>
      <c r="AP43" s="26">
        <f t="shared" si="26"/>
        <v>36.5</v>
      </c>
    </row>
    <row r="44" spans="1:42" x14ac:dyDescent="0.3">
      <c r="A44" s="41">
        <f t="shared" si="28"/>
        <v>1978</v>
      </c>
      <c r="B44" s="41">
        <v>37</v>
      </c>
      <c r="C44" s="40">
        <f>Data!C45</f>
        <v>387833</v>
      </c>
      <c r="D44" s="40">
        <f>Data!D45</f>
        <v>395808</v>
      </c>
      <c r="E44" s="40">
        <f>Data!E45</f>
        <v>783641</v>
      </c>
      <c r="G44" s="30">
        <f t="shared" si="29"/>
        <v>-6.0116805166914415E-3</v>
      </c>
      <c r="H44" s="30">
        <f t="shared" si="30"/>
        <v>6.1352985484747456E-3</v>
      </c>
      <c r="I44" s="29">
        <f t="shared" si="31"/>
        <v>6.0116805166914415E-3</v>
      </c>
      <c r="J44" s="29">
        <f t="shared" si="49"/>
        <v>0.22104441751663942</v>
      </c>
      <c r="K44" s="29">
        <f t="shared" si="50"/>
        <v>0.22546665690742992</v>
      </c>
      <c r="L44" s="29"/>
      <c r="M44" s="42"/>
      <c r="N44" s="42"/>
      <c r="O44" s="42"/>
      <c r="P44" s="42"/>
      <c r="Q44" s="42"/>
      <c r="R44" s="42"/>
      <c r="S44" s="42"/>
      <c r="T44" s="42"/>
      <c r="V44" s="29">
        <f t="shared" si="51"/>
        <v>0.22717971606511417</v>
      </c>
      <c r="W44" s="29">
        <f t="shared" si="52"/>
        <v>0.23147833742412136</v>
      </c>
      <c r="X44" s="29">
        <f t="shared" si="32"/>
        <v>0.4586580534892355</v>
      </c>
      <c r="Y44" s="26">
        <f t="shared" si="33"/>
        <v>0</v>
      </c>
      <c r="Z44" s="26">
        <f t="shared" si="34"/>
        <v>0</v>
      </c>
      <c r="AA44" s="26">
        <f t="shared" si="35"/>
        <v>0</v>
      </c>
      <c r="AB44" s="26">
        <f t="shared" si="36"/>
        <v>0</v>
      </c>
      <c r="AC44" s="26">
        <f t="shared" si="37"/>
        <v>0</v>
      </c>
      <c r="AD44" s="26">
        <f t="shared" si="38"/>
        <v>0</v>
      </c>
      <c r="AE44" s="26">
        <f t="shared" si="39"/>
        <v>0</v>
      </c>
      <c r="AF44" s="26">
        <f t="shared" si="40"/>
        <v>0</v>
      </c>
      <c r="AG44" s="26">
        <f t="shared" si="41"/>
        <v>0</v>
      </c>
      <c r="AH44" s="26">
        <f t="shared" si="42"/>
        <v>0</v>
      </c>
      <c r="AI44" s="26">
        <f t="shared" si="43"/>
        <v>0</v>
      </c>
      <c r="AJ44" s="26">
        <f t="shared" si="44"/>
        <v>0</v>
      </c>
      <c r="AK44" s="26">
        <f t="shared" si="45"/>
        <v>0</v>
      </c>
      <c r="AL44" s="26">
        <f t="shared" si="46"/>
        <v>0</v>
      </c>
      <c r="AM44" s="26">
        <f t="shared" si="47"/>
        <v>0</v>
      </c>
      <c r="AN44" s="26">
        <f t="shared" si="48"/>
        <v>37.5</v>
      </c>
      <c r="AO44" s="26">
        <f t="shared" si="26"/>
        <v>37.5</v>
      </c>
      <c r="AP44" s="26">
        <f t="shared" si="26"/>
        <v>37.5</v>
      </c>
    </row>
    <row r="45" spans="1:42" x14ac:dyDescent="0.3">
      <c r="A45" s="41">
        <f t="shared" si="28"/>
        <v>1977</v>
      </c>
      <c r="B45" s="41">
        <v>38</v>
      </c>
      <c r="C45" s="40">
        <f>Data!C46</f>
        <v>392934</v>
      </c>
      <c r="D45" s="40">
        <f>Data!D46</f>
        <v>397809</v>
      </c>
      <c r="E45" s="40">
        <f>Data!E46</f>
        <v>790743</v>
      </c>
      <c r="G45" s="30">
        <f t="shared" si="29"/>
        <v>-6.0907495549518348E-3</v>
      </c>
      <c r="H45" s="30">
        <f t="shared" si="30"/>
        <v>6.1663154364494654E-3</v>
      </c>
      <c r="I45" s="29">
        <f t="shared" si="31"/>
        <v>6.0907495549518348E-3</v>
      </c>
      <c r="J45" s="29">
        <f t="shared" si="49"/>
        <v>0.22717971606511417</v>
      </c>
      <c r="K45" s="29">
        <f t="shared" si="50"/>
        <v>0.23147833742412136</v>
      </c>
      <c r="L45" s="29"/>
      <c r="M45" s="42"/>
      <c r="N45" s="42"/>
      <c r="O45" s="42"/>
      <c r="P45" s="42"/>
      <c r="Q45" s="42"/>
      <c r="R45" s="42"/>
      <c r="S45" s="42"/>
      <c r="T45" s="42"/>
      <c r="V45" s="29">
        <f t="shared" si="51"/>
        <v>0.23334603150156363</v>
      </c>
      <c r="W45" s="29">
        <f t="shared" si="52"/>
        <v>0.2375690869790732</v>
      </c>
      <c r="X45" s="29">
        <f t="shared" si="32"/>
        <v>0.47091511848063683</v>
      </c>
      <c r="Y45" s="26">
        <f t="shared" si="33"/>
        <v>0</v>
      </c>
      <c r="Z45" s="26">
        <f t="shared" si="34"/>
        <v>1</v>
      </c>
      <c r="AA45" s="26">
        <f t="shared" si="35"/>
        <v>0</v>
      </c>
      <c r="AB45" s="26">
        <f t="shared" si="36"/>
        <v>0</v>
      </c>
      <c r="AC45" s="26">
        <f t="shared" si="37"/>
        <v>38</v>
      </c>
      <c r="AD45" s="26">
        <f t="shared" si="38"/>
        <v>0</v>
      </c>
      <c r="AE45" s="26">
        <f t="shared" si="39"/>
        <v>0</v>
      </c>
      <c r="AF45" s="26">
        <f t="shared" si="40"/>
        <v>39</v>
      </c>
      <c r="AG45" s="26">
        <f t="shared" si="41"/>
        <v>0</v>
      </c>
      <c r="AH45" s="26">
        <f t="shared" si="42"/>
        <v>0</v>
      </c>
      <c r="AI45" s="26">
        <f t="shared" si="43"/>
        <v>0.2375690869790732</v>
      </c>
      <c r="AJ45" s="26">
        <f t="shared" si="44"/>
        <v>0</v>
      </c>
      <c r="AK45" s="26">
        <f t="shared" si="45"/>
        <v>0</v>
      </c>
      <c r="AL45" s="26">
        <f t="shared" si="46"/>
        <v>6.0907495549518348E-3</v>
      </c>
      <c r="AM45" s="26">
        <f t="shared" si="47"/>
        <v>0</v>
      </c>
      <c r="AN45" s="26">
        <f t="shared" si="48"/>
        <v>38.5</v>
      </c>
      <c r="AO45" s="26">
        <f t="shared" si="26"/>
        <v>38.5</v>
      </c>
      <c r="AP45" s="26">
        <f t="shared" si="26"/>
        <v>38.5</v>
      </c>
    </row>
    <row r="46" spans="1:42" x14ac:dyDescent="0.3">
      <c r="A46" s="41">
        <f t="shared" si="28"/>
        <v>1976</v>
      </c>
      <c r="B46" s="41">
        <v>39</v>
      </c>
      <c r="C46" s="40">
        <f>Data!C47</f>
        <v>383131</v>
      </c>
      <c r="D46" s="40">
        <f>Data!D47</f>
        <v>388493</v>
      </c>
      <c r="E46" s="40">
        <f>Data!E47</f>
        <v>771624</v>
      </c>
      <c r="G46" s="30">
        <f t="shared" si="29"/>
        <v>-5.9387962551936237E-3</v>
      </c>
      <c r="H46" s="30">
        <f t="shared" si="30"/>
        <v>6.0219109744941973E-3</v>
      </c>
      <c r="I46" s="29">
        <f t="shared" si="31"/>
        <v>5.9387962551936237E-3</v>
      </c>
      <c r="J46" s="29">
        <f t="shared" si="49"/>
        <v>0.23334603150156363</v>
      </c>
      <c r="K46" s="29">
        <f t="shared" si="50"/>
        <v>0.2375690869790732</v>
      </c>
      <c r="L46" s="29"/>
      <c r="M46" s="42"/>
      <c r="N46" s="42"/>
      <c r="O46" s="42"/>
      <c r="P46" s="42"/>
      <c r="Q46" s="42"/>
      <c r="R46" s="42"/>
      <c r="S46" s="42"/>
      <c r="T46" s="42"/>
      <c r="V46" s="29">
        <f t="shared" si="51"/>
        <v>0.23936794247605783</v>
      </c>
      <c r="W46" s="29">
        <f t="shared" si="52"/>
        <v>0.24350788323426681</v>
      </c>
      <c r="X46" s="29">
        <f t="shared" si="32"/>
        <v>0.48287582571032461</v>
      </c>
      <c r="Y46" s="26">
        <f t="shared" si="33"/>
        <v>0</v>
      </c>
      <c r="Z46" s="26">
        <f t="shared" si="34"/>
        <v>0</v>
      </c>
      <c r="AA46" s="26">
        <f t="shared" si="35"/>
        <v>0</v>
      </c>
      <c r="AB46" s="26">
        <f t="shared" si="36"/>
        <v>0</v>
      </c>
      <c r="AC46" s="26">
        <f t="shared" si="37"/>
        <v>0</v>
      </c>
      <c r="AD46" s="26">
        <f t="shared" si="38"/>
        <v>0</v>
      </c>
      <c r="AE46" s="26">
        <f t="shared" si="39"/>
        <v>0</v>
      </c>
      <c r="AF46" s="26">
        <f t="shared" si="40"/>
        <v>0</v>
      </c>
      <c r="AG46" s="26">
        <f t="shared" si="41"/>
        <v>0</v>
      </c>
      <c r="AH46" s="26">
        <f t="shared" si="42"/>
        <v>0</v>
      </c>
      <c r="AI46" s="26">
        <f t="shared" si="43"/>
        <v>0</v>
      </c>
      <c r="AJ46" s="26">
        <f t="shared" si="44"/>
        <v>0</v>
      </c>
      <c r="AK46" s="26">
        <f t="shared" si="45"/>
        <v>0</v>
      </c>
      <c r="AL46" s="26">
        <f t="shared" si="46"/>
        <v>0</v>
      </c>
      <c r="AM46" s="26">
        <f t="shared" si="47"/>
        <v>0</v>
      </c>
      <c r="AN46" s="26">
        <f t="shared" si="48"/>
        <v>39.5</v>
      </c>
      <c r="AO46" s="26">
        <f t="shared" si="26"/>
        <v>39.5</v>
      </c>
      <c r="AP46" s="26">
        <f t="shared" si="26"/>
        <v>39.5</v>
      </c>
    </row>
    <row r="47" spans="1:42" x14ac:dyDescent="0.3">
      <c r="A47" s="41">
        <f t="shared" si="28"/>
        <v>1975</v>
      </c>
      <c r="B47" s="41">
        <v>40</v>
      </c>
      <c r="C47" s="40">
        <f>Data!C48</f>
        <v>393548</v>
      </c>
      <c r="D47" s="40">
        <f>Data!D48</f>
        <v>399157</v>
      </c>
      <c r="E47" s="40">
        <f>Data!E48</f>
        <v>792705</v>
      </c>
      <c r="G47" s="30">
        <f t="shared" si="29"/>
        <v>-6.1002669808471258E-3</v>
      </c>
      <c r="H47" s="30">
        <f t="shared" si="30"/>
        <v>6.1872103714769129E-3</v>
      </c>
      <c r="I47" s="29">
        <f t="shared" si="31"/>
        <v>6.1002669808471258E-3</v>
      </c>
      <c r="J47" s="29">
        <f t="shared" si="49"/>
        <v>0.23936794247605783</v>
      </c>
      <c r="K47" s="29">
        <f t="shared" si="50"/>
        <v>0.24350788323426681</v>
      </c>
      <c r="L47" s="29"/>
      <c r="M47" s="42"/>
      <c r="N47" s="42"/>
      <c r="O47" s="42"/>
      <c r="P47" s="42"/>
      <c r="Q47" s="42"/>
      <c r="R47" s="42"/>
      <c r="S47" s="42"/>
      <c r="T47" s="42"/>
      <c r="V47" s="29">
        <f t="shared" si="51"/>
        <v>0.24555515284753474</v>
      </c>
      <c r="W47" s="29">
        <f t="shared" si="52"/>
        <v>0.24960815021511393</v>
      </c>
      <c r="X47" s="29">
        <f t="shared" si="32"/>
        <v>0.49516330306264866</v>
      </c>
      <c r="Y47" s="26">
        <f t="shared" si="33"/>
        <v>0</v>
      </c>
      <c r="Z47" s="26">
        <f t="shared" si="34"/>
        <v>0</v>
      </c>
      <c r="AA47" s="26">
        <f t="shared" si="35"/>
        <v>1</v>
      </c>
      <c r="AB47" s="26">
        <f t="shared" si="36"/>
        <v>0</v>
      </c>
      <c r="AC47" s="26">
        <f t="shared" si="37"/>
        <v>0</v>
      </c>
      <c r="AD47" s="26">
        <f t="shared" si="38"/>
        <v>40</v>
      </c>
      <c r="AE47" s="26">
        <f t="shared" si="39"/>
        <v>0</v>
      </c>
      <c r="AF47" s="26">
        <f t="shared" si="40"/>
        <v>0</v>
      </c>
      <c r="AG47" s="26">
        <f t="shared" si="41"/>
        <v>41</v>
      </c>
      <c r="AH47" s="26">
        <f t="shared" si="42"/>
        <v>0</v>
      </c>
      <c r="AI47" s="26">
        <f t="shared" si="43"/>
        <v>0</v>
      </c>
      <c r="AJ47" s="26">
        <f t="shared" si="44"/>
        <v>0.49516330306264866</v>
      </c>
      <c r="AK47" s="26">
        <f t="shared" si="45"/>
        <v>0</v>
      </c>
      <c r="AL47" s="26">
        <f t="shared" si="46"/>
        <v>0</v>
      </c>
      <c r="AM47" s="26">
        <f t="shared" si="47"/>
        <v>0.23936794247605783</v>
      </c>
      <c r="AN47" s="26">
        <f t="shared" si="48"/>
        <v>40.5</v>
      </c>
      <c r="AO47" s="26">
        <f t="shared" ref="AO47:AP66" si="53">AN47</f>
        <v>40.5</v>
      </c>
      <c r="AP47" s="26">
        <f t="shared" si="53"/>
        <v>40.5</v>
      </c>
    </row>
    <row r="48" spans="1:42" x14ac:dyDescent="0.3">
      <c r="A48" s="41">
        <f t="shared" si="28"/>
        <v>1974</v>
      </c>
      <c r="B48" s="41">
        <v>41</v>
      </c>
      <c r="C48" s="40">
        <f>Data!C49</f>
        <v>418549</v>
      </c>
      <c r="D48" s="40">
        <f>Data!D49</f>
        <v>420531</v>
      </c>
      <c r="E48" s="40">
        <f>Data!E49</f>
        <v>839080</v>
      </c>
      <c r="G48" s="30">
        <f t="shared" si="29"/>
        <v>-6.4877998225542598E-3</v>
      </c>
      <c r="H48" s="30">
        <f t="shared" si="30"/>
        <v>6.5185221973498089E-3</v>
      </c>
      <c r="I48" s="29">
        <f t="shared" si="31"/>
        <v>6.4877998225542598E-3</v>
      </c>
      <c r="J48" s="29">
        <f t="shared" si="49"/>
        <v>0.24555515284753474</v>
      </c>
      <c r="K48" s="29">
        <f t="shared" si="50"/>
        <v>0.24960815021511393</v>
      </c>
      <c r="L48" s="29"/>
      <c r="M48" s="42"/>
      <c r="N48" s="42"/>
      <c r="O48" s="42"/>
      <c r="P48" s="42"/>
      <c r="Q48" s="42"/>
      <c r="R48" s="42"/>
      <c r="S48" s="42"/>
      <c r="T48" s="42"/>
      <c r="V48" s="29">
        <f t="shared" si="51"/>
        <v>0.25207367504488454</v>
      </c>
      <c r="W48" s="29">
        <f t="shared" si="52"/>
        <v>0.25609595003766816</v>
      </c>
      <c r="X48" s="29">
        <f t="shared" si="32"/>
        <v>0.5081696250825527</v>
      </c>
      <c r="Y48" s="26">
        <f t="shared" si="33"/>
        <v>1</v>
      </c>
      <c r="Z48" s="26">
        <f t="shared" si="34"/>
        <v>0</v>
      </c>
      <c r="AA48" s="26">
        <f t="shared" si="35"/>
        <v>0</v>
      </c>
      <c r="AB48" s="26">
        <f t="shared" si="36"/>
        <v>41</v>
      </c>
      <c r="AC48" s="26">
        <f t="shared" si="37"/>
        <v>0</v>
      </c>
      <c r="AD48" s="26">
        <f t="shared" si="38"/>
        <v>0</v>
      </c>
      <c r="AE48" s="26">
        <f t="shared" si="39"/>
        <v>42</v>
      </c>
      <c r="AF48" s="26">
        <f t="shared" si="40"/>
        <v>0</v>
      </c>
      <c r="AG48" s="26">
        <f t="shared" si="41"/>
        <v>0</v>
      </c>
      <c r="AH48" s="26">
        <f t="shared" si="42"/>
        <v>0.25207367504488454</v>
      </c>
      <c r="AI48" s="26">
        <f t="shared" si="43"/>
        <v>0</v>
      </c>
      <c r="AJ48" s="26">
        <f t="shared" si="44"/>
        <v>0</v>
      </c>
      <c r="AK48" s="26">
        <f t="shared" si="45"/>
        <v>6.5185221973498089E-3</v>
      </c>
      <c r="AL48" s="26">
        <f t="shared" si="46"/>
        <v>0</v>
      </c>
      <c r="AM48" s="26">
        <f t="shared" si="47"/>
        <v>0</v>
      </c>
      <c r="AN48" s="26">
        <f t="shared" si="48"/>
        <v>41.5</v>
      </c>
      <c r="AO48" s="26">
        <f t="shared" si="53"/>
        <v>41.5</v>
      </c>
      <c r="AP48" s="26">
        <f t="shared" si="53"/>
        <v>41.5</v>
      </c>
    </row>
    <row r="49" spans="1:42" x14ac:dyDescent="0.3">
      <c r="A49" s="41">
        <f t="shared" si="28"/>
        <v>1973</v>
      </c>
      <c r="B49" s="41">
        <v>42</v>
      </c>
      <c r="C49" s="40">
        <f>Data!C50</f>
        <v>440843</v>
      </c>
      <c r="D49" s="40">
        <f>Data!D50</f>
        <v>444918</v>
      </c>
      <c r="E49" s="40">
        <f>Data!E50</f>
        <v>885761</v>
      </c>
      <c r="G49" s="30">
        <f t="shared" si="29"/>
        <v>-6.8333722865764517E-3</v>
      </c>
      <c r="H49" s="30">
        <f t="shared" si="30"/>
        <v>6.8965376131616511E-3</v>
      </c>
      <c r="I49" s="29">
        <f t="shared" si="31"/>
        <v>6.8333722865764517E-3</v>
      </c>
      <c r="J49" s="29">
        <f t="shared" si="49"/>
        <v>0.25207367504488454</v>
      </c>
      <c r="K49" s="29">
        <f t="shared" si="50"/>
        <v>0.25609595003766816</v>
      </c>
      <c r="L49" s="29"/>
      <c r="M49" s="42"/>
      <c r="N49" s="42"/>
      <c r="O49" s="42"/>
      <c r="P49" s="42"/>
      <c r="Q49" s="42"/>
      <c r="R49" s="42"/>
      <c r="S49" s="42"/>
      <c r="T49" s="42"/>
      <c r="V49" s="29">
        <f t="shared" si="51"/>
        <v>0.25897021265804621</v>
      </c>
      <c r="W49" s="29">
        <f t="shared" si="52"/>
        <v>0.2629293223242446</v>
      </c>
      <c r="X49" s="29">
        <f t="shared" si="32"/>
        <v>0.5218995349822908</v>
      </c>
      <c r="Y49" s="26">
        <f t="shared" si="33"/>
        <v>0</v>
      </c>
      <c r="Z49" s="26">
        <f t="shared" si="34"/>
        <v>0</v>
      </c>
      <c r="AA49" s="26">
        <f t="shared" si="35"/>
        <v>0</v>
      </c>
      <c r="AB49" s="26">
        <f t="shared" si="36"/>
        <v>0</v>
      </c>
      <c r="AC49" s="26">
        <f t="shared" si="37"/>
        <v>0</v>
      </c>
      <c r="AD49" s="26">
        <f t="shared" si="38"/>
        <v>0</v>
      </c>
      <c r="AE49" s="26">
        <f t="shared" si="39"/>
        <v>0</v>
      </c>
      <c r="AF49" s="26">
        <f t="shared" si="40"/>
        <v>0</v>
      </c>
      <c r="AG49" s="26">
        <f t="shared" si="41"/>
        <v>0</v>
      </c>
      <c r="AH49" s="26">
        <f t="shared" si="42"/>
        <v>0</v>
      </c>
      <c r="AI49" s="26">
        <f t="shared" si="43"/>
        <v>0</v>
      </c>
      <c r="AJ49" s="26">
        <f t="shared" si="44"/>
        <v>0</v>
      </c>
      <c r="AK49" s="26">
        <f t="shared" si="45"/>
        <v>0</v>
      </c>
      <c r="AL49" s="26">
        <f t="shared" si="46"/>
        <v>0</v>
      </c>
      <c r="AM49" s="26">
        <f t="shared" si="47"/>
        <v>0</v>
      </c>
      <c r="AN49" s="26">
        <f t="shared" si="48"/>
        <v>42.5</v>
      </c>
      <c r="AO49" s="26">
        <f t="shared" si="53"/>
        <v>42.5</v>
      </c>
      <c r="AP49" s="26">
        <f t="shared" si="53"/>
        <v>42.5</v>
      </c>
    </row>
    <row r="50" spans="1:42" x14ac:dyDescent="0.3">
      <c r="A50" s="41">
        <f t="shared" si="28"/>
        <v>1972</v>
      </c>
      <c r="B50" s="41">
        <v>43</v>
      </c>
      <c r="C50" s="40">
        <f>Data!C51</f>
        <v>452887</v>
      </c>
      <c r="D50" s="40">
        <f>Data!D51</f>
        <v>455485</v>
      </c>
      <c r="E50" s="40">
        <f>Data!E51</f>
        <v>908372</v>
      </c>
      <c r="G50" s="30">
        <f t="shared" si="29"/>
        <v>-7.020062640783112E-3</v>
      </c>
      <c r="H50" s="30">
        <f t="shared" si="30"/>
        <v>7.0603334428612349E-3</v>
      </c>
      <c r="I50" s="29">
        <f t="shared" si="31"/>
        <v>7.020062640783112E-3</v>
      </c>
      <c r="J50" s="29">
        <f t="shared" si="49"/>
        <v>0.25897021265804621</v>
      </c>
      <c r="K50" s="29">
        <f t="shared" si="50"/>
        <v>0.2629293223242446</v>
      </c>
      <c r="L50" s="29"/>
      <c r="M50" s="42"/>
      <c r="N50" s="42"/>
      <c r="O50" s="42"/>
      <c r="P50" s="42"/>
      <c r="Q50" s="42"/>
      <c r="R50" s="42"/>
      <c r="S50" s="42"/>
      <c r="T50" s="42"/>
      <c r="V50" s="29">
        <f t="shared" si="51"/>
        <v>0.26603054610090743</v>
      </c>
      <c r="W50" s="29">
        <f t="shared" si="52"/>
        <v>0.26994938496502768</v>
      </c>
      <c r="X50" s="29">
        <f t="shared" si="32"/>
        <v>0.53597993106593511</v>
      </c>
      <c r="Y50" s="26">
        <f t="shared" si="33"/>
        <v>0</v>
      </c>
      <c r="Z50" s="26">
        <f t="shared" si="34"/>
        <v>0</v>
      </c>
      <c r="AA50" s="26">
        <f t="shared" si="35"/>
        <v>0</v>
      </c>
      <c r="AB50" s="26">
        <f t="shared" si="36"/>
        <v>0</v>
      </c>
      <c r="AC50" s="26">
        <f t="shared" si="37"/>
        <v>0</v>
      </c>
      <c r="AD50" s="26">
        <f t="shared" si="38"/>
        <v>0</v>
      </c>
      <c r="AE50" s="26">
        <f t="shared" si="39"/>
        <v>0</v>
      </c>
      <c r="AF50" s="26">
        <f t="shared" si="40"/>
        <v>0</v>
      </c>
      <c r="AG50" s="26">
        <f t="shared" si="41"/>
        <v>0</v>
      </c>
      <c r="AH50" s="26">
        <f t="shared" si="42"/>
        <v>0</v>
      </c>
      <c r="AI50" s="26">
        <f t="shared" si="43"/>
        <v>0</v>
      </c>
      <c r="AJ50" s="26">
        <f t="shared" si="44"/>
        <v>0</v>
      </c>
      <c r="AK50" s="26">
        <f t="shared" si="45"/>
        <v>0</v>
      </c>
      <c r="AL50" s="26">
        <f t="shared" si="46"/>
        <v>0</v>
      </c>
      <c r="AM50" s="26">
        <f t="shared" si="47"/>
        <v>0</v>
      </c>
      <c r="AN50" s="26">
        <f t="shared" si="48"/>
        <v>43.5</v>
      </c>
      <c r="AO50" s="26">
        <f t="shared" si="53"/>
        <v>43.5</v>
      </c>
      <c r="AP50" s="26">
        <f t="shared" si="53"/>
        <v>43.5</v>
      </c>
    </row>
    <row r="51" spans="1:42" x14ac:dyDescent="0.3">
      <c r="A51" s="41">
        <f t="shared" si="28"/>
        <v>1971</v>
      </c>
      <c r="B51" s="41">
        <v>44</v>
      </c>
      <c r="C51" s="40">
        <f>Data!C52</f>
        <v>448856</v>
      </c>
      <c r="D51" s="40">
        <f>Data!D52</f>
        <v>452475</v>
      </c>
      <c r="E51" s="40">
        <f>Data!E52</f>
        <v>901331</v>
      </c>
      <c r="G51" s="30">
        <f t="shared" si="29"/>
        <v>-6.9575793447180971E-3</v>
      </c>
      <c r="H51" s="30">
        <f t="shared" si="30"/>
        <v>7.0136763550032099E-3</v>
      </c>
      <c r="I51" s="29">
        <f t="shared" si="31"/>
        <v>6.9575793447180971E-3</v>
      </c>
      <c r="J51" s="29">
        <f t="shared" si="49"/>
        <v>0.26603054610090743</v>
      </c>
      <c r="K51" s="29">
        <f t="shared" si="50"/>
        <v>0.26994938496502768</v>
      </c>
      <c r="L51" s="29"/>
      <c r="M51" s="42"/>
      <c r="N51" s="42"/>
      <c r="O51" s="42"/>
      <c r="P51" s="42"/>
      <c r="Q51" s="42"/>
      <c r="R51" s="42"/>
      <c r="S51" s="42"/>
      <c r="T51" s="42"/>
      <c r="V51" s="29">
        <f t="shared" si="51"/>
        <v>0.27304422245591065</v>
      </c>
      <c r="W51" s="29">
        <f t="shared" si="52"/>
        <v>0.27690696430974576</v>
      </c>
      <c r="X51" s="29">
        <f t="shared" si="32"/>
        <v>0.54995118676565635</v>
      </c>
      <c r="Y51" s="26">
        <f t="shared" si="33"/>
        <v>0</v>
      </c>
      <c r="Z51" s="26">
        <f t="shared" si="34"/>
        <v>0</v>
      </c>
      <c r="AA51" s="26">
        <f t="shared" si="35"/>
        <v>0</v>
      </c>
      <c r="AB51" s="26">
        <f t="shared" si="36"/>
        <v>0</v>
      </c>
      <c r="AC51" s="26">
        <f t="shared" si="37"/>
        <v>0</v>
      </c>
      <c r="AD51" s="26">
        <f t="shared" si="38"/>
        <v>0</v>
      </c>
      <c r="AE51" s="26">
        <f t="shared" si="39"/>
        <v>0</v>
      </c>
      <c r="AF51" s="26">
        <f t="shared" si="40"/>
        <v>0</v>
      </c>
      <c r="AG51" s="26">
        <f t="shared" si="41"/>
        <v>0</v>
      </c>
      <c r="AH51" s="26">
        <f t="shared" si="42"/>
        <v>0</v>
      </c>
      <c r="AI51" s="26">
        <f t="shared" si="43"/>
        <v>0</v>
      </c>
      <c r="AJ51" s="26">
        <f t="shared" si="44"/>
        <v>0</v>
      </c>
      <c r="AK51" s="26">
        <f t="shared" si="45"/>
        <v>0</v>
      </c>
      <c r="AL51" s="26">
        <f t="shared" si="46"/>
        <v>0</v>
      </c>
      <c r="AM51" s="26">
        <f t="shared" si="47"/>
        <v>0</v>
      </c>
      <c r="AN51" s="26">
        <f t="shared" si="48"/>
        <v>44.5</v>
      </c>
      <c r="AO51" s="26">
        <f t="shared" si="53"/>
        <v>44.5</v>
      </c>
      <c r="AP51" s="26">
        <f t="shared" si="53"/>
        <v>44.5</v>
      </c>
    </row>
    <row r="52" spans="1:42" x14ac:dyDescent="0.3">
      <c r="A52" s="41">
        <f t="shared" si="28"/>
        <v>1970</v>
      </c>
      <c r="B52" s="41">
        <v>45</v>
      </c>
      <c r="C52" s="40">
        <f>Data!C53</f>
        <v>439785</v>
      </c>
      <c r="D52" s="40">
        <f>Data!D53</f>
        <v>443853</v>
      </c>
      <c r="E52" s="40">
        <f>Data!E53</f>
        <v>883638</v>
      </c>
      <c r="G52" s="30">
        <f t="shared" si="29"/>
        <v>-6.8169725527047606E-3</v>
      </c>
      <c r="H52" s="30">
        <f t="shared" si="30"/>
        <v>6.8800293744344767E-3</v>
      </c>
      <c r="I52" s="29">
        <f t="shared" si="31"/>
        <v>6.8169725527047606E-3</v>
      </c>
      <c r="J52" s="29">
        <f t="shared" si="49"/>
        <v>0.27304422245591065</v>
      </c>
      <c r="K52" s="29">
        <f t="shared" si="50"/>
        <v>0.27690696430974576</v>
      </c>
      <c r="L52" s="29"/>
      <c r="M52" s="42"/>
      <c r="N52" s="42"/>
      <c r="O52" s="42"/>
      <c r="P52" s="42"/>
      <c r="Q52" s="42"/>
      <c r="R52" s="42"/>
      <c r="S52" s="42"/>
      <c r="T52" s="42"/>
      <c r="V52" s="29">
        <f t="shared" si="51"/>
        <v>0.27992425183034514</v>
      </c>
      <c r="W52" s="29">
        <f t="shared" si="52"/>
        <v>0.28372393686245051</v>
      </c>
      <c r="X52" s="29">
        <f t="shared" si="32"/>
        <v>0.56364818869279565</v>
      </c>
      <c r="Y52" s="26">
        <f t="shared" si="33"/>
        <v>0</v>
      </c>
      <c r="Z52" s="26">
        <f t="shared" si="34"/>
        <v>0</v>
      </c>
      <c r="AA52" s="26">
        <f t="shared" si="35"/>
        <v>0</v>
      </c>
      <c r="AB52" s="26">
        <f t="shared" si="36"/>
        <v>0</v>
      </c>
      <c r="AC52" s="26">
        <f t="shared" si="37"/>
        <v>0</v>
      </c>
      <c r="AD52" s="26">
        <f t="shared" si="38"/>
        <v>0</v>
      </c>
      <c r="AE52" s="26">
        <f t="shared" si="39"/>
        <v>0</v>
      </c>
      <c r="AF52" s="26">
        <f t="shared" si="40"/>
        <v>0</v>
      </c>
      <c r="AG52" s="26">
        <f t="shared" si="41"/>
        <v>0</v>
      </c>
      <c r="AH52" s="26">
        <f t="shared" si="42"/>
        <v>0</v>
      </c>
      <c r="AI52" s="26">
        <f t="shared" si="43"/>
        <v>0</v>
      </c>
      <c r="AJ52" s="26">
        <f t="shared" si="44"/>
        <v>0</v>
      </c>
      <c r="AK52" s="26">
        <f t="shared" si="45"/>
        <v>0</v>
      </c>
      <c r="AL52" s="26">
        <f t="shared" si="46"/>
        <v>0</v>
      </c>
      <c r="AM52" s="26">
        <f t="shared" si="47"/>
        <v>0</v>
      </c>
      <c r="AN52" s="26">
        <f t="shared" si="48"/>
        <v>45.5</v>
      </c>
      <c r="AO52" s="26">
        <f t="shared" si="53"/>
        <v>45.5</v>
      </c>
      <c r="AP52" s="26">
        <f t="shared" si="53"/>
        <v>45.5</v>
      </c>
    </row>
    <row r="53" spans="1:42" x14ac:dyDescent="0.3">
      <c r="A53" s="41">
        <f t="shared" si="28"/>
        <v>1969</v>
      </c>
      <c r="B53" s="41">
        <v>46</v>
      </c>
      <c r="C53" s="40">
        <f>Data!C54</f>
        <v>430238</v>
      </c>
      <c r="D53" s="40">
        <f>Data!D54</f>
        <v>438708</v>
      </c>
      <c r="E53" s="40">
        <f>Data!E54</f>
        <v>868946</v>
      </c>
      <c r="G53" s="30">
        <f t="shared" si="29"/>
        <v>-6.6689874305185283E-3</v>
      </c>
      <c r="H53" s="30">
        <f t="shared" si="30"/>
        <v>6.8002783056538996E-3</v>
      </c>
      <c r="I53" s="29">
        <f t="shared" si="31"/>
        <v>6.6689874305185283E-3</v>
      </c>
      <c r="J53" s="29">
        <f t="shared" si="49"/>
        <v>0.27992425183034514</v>
      </c>
      <c r="K53" s="29">
        <f t="shared" si="50"/>
        <v>0.28372393686245051</v>
      </c>
      <c r="L53" s="29"/>
      <c r="M53" s="42"/>
      <c r="N53" s="42"/>
      <c r="O53" s="42"/>
      <c r="P53" s="42"/>
      <c r="Q53" s="42"/>
      <c r="R53" s="42"/>
      <c r="S53" s="42"/>
      <c r="T53" s="42"/>
      <c r="V53" s="29">
        <f t="shared" si="51"/>
        <v>0.28672453013599902</v>
      </c>
      <c r="W53" s="29">
        <f t="shared" si="52"/>
        <v>0.29039292429296903</v>
      </c>
      <c r="X53" s="29">
        <f t="shared" si="32"/>
        <v>0.57711745442896811</v>
      </c>
      <c r="Y53" s="26">
        <f t="shared" si="33"/>
        <v>0</v>
      </c>
      <c r="Z53" s="26">
        <f t="shared" si="34"/>
        <v>0</v>
      </c>
      <c r="AA53" s="26">
        <f t="shared" si="35"/>
        <v>0</v>
      </c>
      <c r="AB53" s="26">
        <f t="shared" si="36"/>
        <v>0</v>
      </c>
      <c r="AC53" s="26">
        <f t="shared" si="37"/>
        <v>0</v>
      </c>
      <c r="AD53" s="26">
        <f t="shared" si="38"/>
        <v>0</v>
      </c>
      <c r="AE53" s="26">
        <f t="shared" si="39"/>
        <v>0</v>
      </c>
      <c r="AF53" s="26">
        <f t="shared" si="40"/>
        <v>0</v>
      </c>
      <c r="AG53" s="26">
        <f t="shared" si="41"/>
        <v>0</v>
      </c>
      <c r="AH53" s="26">
        <f t="shared" si="42"/>
        <v>0</v>
      </c>
      <c r="AI53" s="26">
        <f t="shared" si="43"/>
        <v>0</v>
      </c>
      <c r="AJ53" s="26">
        <f t="shared" si="44"/>
        <v>0</v>
      </c>
      <c r="AK53" s="26">
        <f t="shared" si="45"/>
        <v>0</v>
      </c>
      <c r="AL53" s="26">
        <f t="shared" si="46"/>
        <v>0</v>
      </c>
      <c r="AM53" s="26">
        <f t="shared" si="47"/>
        <v>0</v>
      </c>
      <c r="AN53" s="26">
        <f t="shared" si="48"/>
        <v>46.5</v>
      </c>
      <c r="AO53" s="26">
        <f t="shared" si="53"/>
        <v>46.5</v>
      </c>
      <c r="AP53" s="26">
        <f t="shared" si="53"/>
        <v>46.5</v>
      </c>
    </row>
    <row r="54" spans="1:42" x14ac:dyDescent="0.3">
      <c r="A54" s="41">
        <f t="shared" si="28"/>
        <v>1968</v>
      </c>
      <c r="B54" s="41">
        <v>47</v>
      </c>
      <c r="C54" s="40">
        <f>Data!C55</f>
        <v>424829</v>
      </c>
      <c r="D54" s="40">
        <f>Data!D55</f>
        <v>436616</v>
      </c>
      <c r="E54" s="40">
        <f>Data!E55</f>
        <v>861445</v>
      </c>
      <c r="G54" s="30">
        <f t="shared" si="29"/>
        <v>-6.585144178616849E-3</v>
      </c>
      <c r="H54" s="30">
        <f t="shared" si="30"/>
        <v>6.7678508545578903E-3</v>
      </c>
      <c r="I54" s="29">
        <f t="shared" si="31"/>
        <v>6.585144178616849E-3</v>
      </c>
      <c r="J54" s="29">
        <f t="shared" si="49"/>
        <v>0.28672453013599902</v>
      </c>
      <c r="K54" s="29">
        <f t="shared" si="50"/>
        <v>0.29039292429296903</v>
      </c>
      <c r="L54" s="29"/>
      <c r="M54" s="42"/>
      <c r="N54" s="42"/>
      <c r="O54" s="42"/>
      <c r="P54" s="42"/>
      <c r="Q54" s="42"/>
      <c r="R54" s="42"/>
      <c r="S54" s="42"/>
      <c r="T54" s="42"/>
      <c r="V54" s="29">
        <f t="shared" si="51"/>
        <v>0.29349238099055691</v>
      </c>
      <c r="W54" s="29">
        <f t="shared" si="52"/>
        <v>0.29697806847158587</v>
      </c>
      <c r="X54" s="29">
        <f t="shared" si="32"/>
        <v>0.59047044946214278</v>
      </c>
      <c r="Y54" s="26">
        <f t="shared" si="33"/>
        <v>0</v>
      </c>
      <c r="Z54" s="26">
        <f t="shared" si="34"/>
        <v>0</v>
      </c>
      <c r="AA54" s="26">
        <f t="shared" si="35"/>
        <v>0</v>
      </c>
      <c r="AB54" s="26">
        <f t="shared" si="36"/>
        <v>0</v>
      </c>
      <c r="AC54" s="26">
        <f t="shared" si="37"/>
        <v>0</v>
      </c>
      <c r="AD54" s="26">
        <f t="shared" si="38"/>
        <v>0</v>
      </c>
      <c r="AE54" s="26">
        <f t="shared" si="39"/>
        <v>0</v>
      </c>
      <c r="AF54" s="26">
        <f t="shared" si="40"/>
        <v>0</v>
      </c>
      <c r="AG54" s="26">
        <f t="shared" si="41"/>
        <v>0</v>
      </c>
      <c r="AH54" s="26">
        <f t="shared" si="42"/>
        <v>0</v>
      </c>
      <c r="AI54" s="26">
        <f t="shared" si="43"/>
        <v>0</v>
      </c>
      <c r="AJ54" s="26">
        <f t="shared" si="44"/>
        <v>0</v>
      </c>
      <c r="AK54" s="26">
        <f t="shared" si="45"/>
        <v>0</v>
      </c>
      <c r="AL54" s="26">
        <f t="shared" si="46"/>
        <v>0</v>
      </c>
      <c r="AM54" s="26">
        <f t="shared" si="47"/>
        <v>0</v>
      </c>
      <c r="AN54" s="26">
        <f t="shared" si="48"/>
        <v>47.5</v>
      </c>
      <c r="AO54" s="26">
        <f t="shared" si="53"/>
        <v>47.5</v>
      </c>
      <c r="AP54" s="26">
        <f t="shared" si="53"/>
        <v>47.5</v>
      </c>
    </row>
    <row r="55" spans="1:42" x14ac:dyDescent="0.3">
      <c r="A55" s="41">
        <f t="shared" si="28"/>
        <v>1967</v>
      </c>
      <c r="B55" s="41">
        <v>48</v>
      </c>
      <c r="C55" s="40">
        <f>Data!C56</f>
        <v>422819</v>
      </c>
      <c r="D55" s="40">
        <f>Data!D56</f>
        <v>433360</v>
      </c>
      <c r="E55" s="40">
        <f>Data!E56</f>
        <v>856179</v>
      </c>
      <c r="G55" s="30">
        <f t="shared" si="29"/>
        <v>-6.5539877843993639E-3</v>
      </c>
      <c r="H55" s="30">
        <f t="shared" si="30"/>
        <v>6.7173805960642936E-3</v>
      </c>
      <c r="I55" s="29">
        <f t="shared" si="31"/>
        <v>6.5539877843993639E-3</v>
      </c>
      <c r="J55" s="29">
        <f t="shared" si="49"/>
        <v>0.29349238099055691</v>
      </c>
      <c r="K55" s="29">
        <f t="shared" si="50"/>
        <v>0.29697806847158587</v>
      </c>
      <c r="L55" s="29"/>
      <c r="M55" s="42"/>
      <c r="N55" s="42"/>
      <c r="O55" s="42"/>
      <c r="P55" s="42"/>
      <c r="Q55" s="42"/>
      <c r="R55" s="42"/>
      <c r="S55" s="42"/>
      <c r="T55" s="42"/>
      <c r="V55" s="29">
        <f t="shared" si="51"/>
        <v>0.30020976158662122</v>
      </c>
      <c r="W55" s="29">
        <f t="shared" si="52"/>
        <v>0.30353205625598523</v>
      </c>
      <c r="X55" s="29">
        <f t="shared" si="32"/>
        <v>0.60374181784260639</v>
      </c>
      <c r="Y55" s="26">
        <f t="shared" si="33"/>
        <v>0</v>
      </c>
      <c r="Z55" s="26">
        <f t="shared" si="34"/>
        <v>0</v>
      </c>
      <c r="AA55" s="26">
        <f t="shared" si="35"/>
        <v>0</v>
      </c>
      <c r="AB55" s="26">
        <f t="shared" si="36"/>
        <v>0</v>
      </c>
      <c r="AC55" s="26">
        <f t="shared" si="37"/>
        <v>0</v>
      </c>
      <c r="AD55" s="26">
        <f t="shared" si="38"/>
        <v>0</v>
      </c>
      <c r="AE55" s="26">
        <f t="shared" si="39"/>
        <v>0</v>
      </c>
      <c r="AF55" s="26">
        <f t="shared" si="40"/>
        <v>0</v>
      </c>
      <c r="AG55" s="26">
        <f t="shared" si="41"/>
        <v>0</v>
      </c>
      <c r="AH55" s="26">
        <f t="shared" si="42"/>
        <v>0</v>
      </c>
      <c r="AI55" s="26">
        <f t="shared" si="43"/>
        <v>0</v>
      </c>
      <c r="AJ55" s="26">
        <f t="shared" si="44"/>
        <v>0</v>
      </c>
      <c r="AK55" s="26">
        <f t="shared" si="45"/>
        <v>0</v>
      </c>
      <c r="AL55" s="26">
        <f t="shared" si="46"/>
        <v>0</v>
      </c>
      <c r="AM55" s="26">
        <f t="shared" si="47"/>
        <v>0</v>
      </c>
      <c r="AN55" s="26">
        <f t="shared" si="48"/>
        <v>48.5</v>
      </c>
      <c r="AO55" s="26">
        <f t="shared" si="53"/>
        <v>48.5</v>
      </c>
      <c r="AP55" s="26">
        <f t="shared" si="53"/>
        <v>48.5</v>
      </c>
    </row>
    <row r="56" spans="1:42" x14ac:dyDescent="0.3">
      <c r="A56" s="41">
        <f t="shared" si="28"/>
        <v>1966</v>
      </c>
      <c r="B56" s="41">
        <v>49</v>
      </c>
      <c r="C56" s="40">
        <f>Data!C57</f>
        <v>433382</v>
      </c>
      <c r="D56" s="40">
        <f>Data!D57</f>
        <v>443394</v>
      </c>
      <c r="E56" s="40">
        <f>Data!E57</f>
        <v>876776</v>
      </c>
      <c r="G56" s="30">
        <f t="shared" si="29"/>
        <v>-6.7177216113243855E-3</v>
      </c>
      <c r="H56" s="30">
        <f t="shared" si="30"/>
        <v>6.8729145560534688E-3</v>
      </c>
      <c r="I56" s="29">
        <f t="shared" si="31"/>
        <v>6.7177216113243855E-3</v>
      </c>
      <c r="J56" s="29">
        <f t="shared" si="49"/>
        <v>0.30020976158662122</v>
      </c>
      <c r="K56" s="29">
        <f t="shared" si="50"/>
        <v>0.30353205625598523</v>
      </c>
      <c r="L56" s="29"/>
      <c r="M56" s="42"/>
      <c r="N56" s="42"/>
      <c r="O56" s="42"/>
      <c r="P56" s="42"/>
      <c r="Q56" s="42"/>
      <c r="R56" s="42"/>
      <c r="S56" s="42"/>
      <c r="T56" s="42"/>
      <c r="V56" s="29">
        <f t="shared" si="51"/>
        <v>0.3070826761426747</v>
      </c>
      <c r="W56" s="29">
        <f t="shared" si="52"/>
        <v>0.31024977786730962</v>
      </c>
      <c r="X56" s="29">
        <f t="shared" si="32"/>
        <v>0.61733245400998427</v>
      </c>
      <c r="Y56" s="26">
        <f t="shared" si="33"/>
        <v>0</v>
      </c>
      <c r="Z56" s="26">
        <f t="shared" si="34"/>
        <v>0</v>
      </c>
      <c r="AA56" s="26">
        <f t="shared" si="35"/>
        <v>0</v>
      </c>
      <c r="AB56" s="26">
        <f t="shared" si="36"/>
        <v>0</v>
      </c>
      <c r="AC56" s="26">
        <f t="shared" si="37"/>
        <v>0</v>
      </c>
      <c r="AD56" s="26">
        <f t="shared" si="38"/>
        <v>0</v>
      </c>
      <c r="AE56" s="26">
        <f t="shared" si="39"/>
        <v>0</v>
      </c>
      <c r="AF56" s="26">
        <f t="shared" si="40"/>
        <v>0</v>
      </c>
      <c r="AG56" s="26">
        <f t="shared" si="41"/>
        <v>0</v>
      </c>
      <c r="AH56" s="26">
        <f t="shared" si="42"/>
        <v>0</v>
      </c>
      <c r="AI56" s="26">
        <f t="shared" si="43"/>
        <v>0</v>
      </c>
      <c r="AJ56" s="26">
        <f t="shared" si="44"/>
        <v>0</v>
      </c>
      <c r="AK56" s="26">
        <f t="shared" si="45"/>
        <v>0</v>
      </c>
      <c r="AL56" s="26">
        <f t="shared" si="46"/>
        <v>0</v>
      </c>
      <c r="AM56" s="26">
        <f t="shared" si="47"/>
        <v>0</v>
      </c>
      <c r="AN56" s="26">
        <f t="shared" si="48"/>
        <v>49.5</v>
      </c>
      <c r="AO56" s="26">
        <f t="shared" si="53"/>
        <v>49.5</v>
      </c>
      <c r="AP56" s="26">
        <f t="shared" si="53"/>
        <v>49.5</v>
      </c>
    </row>
    <row r="57" spans="1:42" x14ac:dyDescent="0.3">
      <c r="A57" s="41">
        <f t="shared" si="28"/>
        <v>1965</v>
      </c>
      <c r="B57" s="41">
        <v>50</v>
      </c>
      <c r="C57" s="40">
        <f>Data!C58</f>
        <v>434562</v>
      </c>
      <c r="D57" s="40">
        <f>Data!D58</f>
        <v>445043</v>
      </c>
      <c r="E57" s="40">
        <f>Data!E58</f>
        <v>879605</v>
      </c>
      <c r="G57" s="30">
        <f t="shared" si="29"/>
        <v>-6.7360124298202224E-3</v>
      </c>
      <c r="H57" s="30">
        <f t="shared" si="30"/>
        <v>6.8984751998667189E-3</v>
      </c>
      <c r="I57" s="29">
        <f t="shared" si="31"/>
        <v>6.7360124298202224E-3</v>
      </c>
      <c r="J57" s="29">
        <f t="shared" si="49"/>
        <v>0.3070826761426747</v>
      </c>
      <c r="K57" s="29">
        <f t="shared" si="50"/>
        <v>0.31024977786730962</v>
      </c>
      <c r="L57" s="29"/>
      <c r="M57" s="42"/>
      <c r="N57" s="42"/>
      <c r="O57" s="42"/>
      <c r="P57" s="42"/>
      <c r="Q57" s="42"/>
      <c r="R57" s="42"/>
      <c r="S57" s="42"/>
      <c r="T57" s="42"/>
      <c r="V57" s="29">
        <f t="shared" si="51"/>
        <v>0.3139811513425414</v>
      </c>
      <c r="W57" s="29">
        <f t="shared" si="52"/>
        <v>0.31698579029712987</v>
      </c>
      <c r="X57" s="29">
        <f t="shared" si="32"/>
        <v>0.63096694163967126</v>
      </c>
      <c r="Y57" s="26">
        <f t="shared" si="33"/>
        <v>0</v>
      </c>
      <c r="Z57" s="26">
        <f t="shared" si="34"/>
        <v>0</v>
      </c>
      <c r="AA57" s="26">
        <f t="shared" si="35"/>
        <v>0</v>
      </c>
      <c r="AB57" s="26">
        <f t="shared" si="36"/>
        <v>0</v>
      </c>
      <c r="AC57" s="26">
        <f t="shared" si="37"/>
        <v>0</v>
      </c>
      <c r="AD57" s="26">
        <f t="shared" si="38"/>
        <v>0</v>
      </c>
      <c r="AE57" s="26">
        <f t="shared" si="39"/>
        <v>0</v>
      </c>
      <c r="AF57" s="26">
        <f t="shared" si="40"/>
        <v>0</v>
      </c>
      <c r="AG57" s="26">
        <f t="shared" si="41"/>
        <v>0</v>
      </c>
      <c r="AH57" s="26">
        <f t="shared" si="42"/>
        <v>0</v>
      </c>
      <c r="AI57" s="26">
        <f t="shared" si="43"/>
        <v>0</v>
      </c>
      <c r="AJ57" s="26">
        <f t="shared" si="44"/>
        <v>0</v>
      </c>
      <c r="AK57" s="26">
        <f t="shared" si="45"/>
        <v>0</v>
      </c>
      <c r="AL57" s="26">
        <f t="shared" si="46"/>
        <v>0</v>
      </c>
      <c r="AM57" s="26">
        <f t="shared" si="47"/>
        <v>0</v>
      </c>
      <c r="AN57" s="26">
        <f t="shared" si="48"/>
        <v>50.5</v>
      </c>
      <c r="AO57" s="26">
        <f t="shared" si="53"/>
        <v>50.5</v>
      </c>
      <c r="AP57" s="26">
        <f t="shared" si="53"/>
        <v>50.5</v>
      </c>
    </row>
    <row r="58" spans="1:42" x14ac:dyDescent="0.3">
      <c r="A58" s="41">
        <f t="shared" si="28"/>
        <v>1964</v>
      </c>
      <c r="B58" s="41">
        <v>51</v>
      </c>
      <c r="C58" s="40">
        <f>Data!C59</f>
        <v>437581</v>
      </c>
      <c r="D58" s="40">
        <f>Data!D59</f>
        <v>452670</v>
      </c>
      <c r="E58" s="40">
        <f>Data!E59</f>
        <v>890251</v>
      </c>
      <c r="G58" s="30">
        <f t="shared" si="29"/>
        <v>-6.7828090239210118E-3</v>
      </c>
      <c r="H58" s="30">
        <f t="shared" si="30"/>
        <v>7.0166989902631155E-3</v>
      </c>
      <c r="I58" s="29">
        <f t="shared" si="31"/>
        <v>6.7828090239210118E-3</v>
      </c>
      <c r="J58" s="29">
        <f t="shared" si="49"/>
        <v>0.3139811513425414</v>
      </c>
      <c r="K58" s="29">
        <f t="shared" si="50"/>
        <v>0.31698579029712987</v>
      </c>
      <c r="L58" s="29"/>
      <c r="M58" s="42"/>
      <c r="N58" s="42"/>
      <c r="O58" s="42"/>
      <c r="P58" s="42"/>
      <c r="Q58" s="42"/>
      <c r="R58" s="42"/>
      <c r="S58" s="42"/>
      <c r="T58" s="42"/>
      <c r="V58" s="29">
        <f t="shared" si="51"/>
        <v>0.32099785033280454</v>
      </c>
      <c r="W58" s="29">
        <f t="shared" si="52"/>
        <v>0.3237685993210509</v>
      </c>
      <c r="X58" s="29">
        <f t="shared" si="32"/>
        <v>0.64476644965385543</v>
      </c>
      <c r="Y58" s="26">
        <f t="shared" si="33"/>
        <v>0</v>
      </c>
      <c r="Z58" s="26">
        <f t="shared" si="34"/>
        <v>0</v>
      </c>
      <c r="AA58" s="26">
        <f t="shared" si="35"/>
        <v>0</v>
      </c>
      <c r="AB58" s="26">
        <f t="shared" si="36"/>
        <v>0</v>
      </c>
      <c r="AC58" s="26">
        <f t="shared" si="37"/>
        <v>0</v>
      </c>
      <c r="AD58" s="26">
        <f t="shared" si="38"/>
        <v>0</v>
      </c>
      <c r="AE58" s="26">
        <f t="shared" si="39"/>
        <v>0</v>
      </c>
      <c r="AF58" s="26">
        <f t="shared" si="40"/>
        <v>0</v>
      </c>
      <c r="AG58" s="26">
        <f t="shared" si="41"/>
        <v>0</v>
      </c>
      <c r="AH58" s="26">
        <f t="shared" si="42"/>
        <v>0</v>
      </c>
      <c r="AI58" s="26">
        <f t="shared" si="43"/>
        <v>0</v>
      </c>
      <c r="AJ58" s="26">
        <f t="shared" si="44"/>
        <v>0</v>
      </c>
      <c r="AK58" s="26">
        <f t="shared" si="45"/>
        <v>0</v>
      </c>
      <c r="AL58" s="26">
        <f t="shared" si="46"/>
        <v>0</v>
      </c>
      <c r="AM58" s="26">
        <f t="shared" si="47"/>
        <v>0</v>
      </c>
      <c r="AN58" s="26">
        <f t="shared" si="48"/>
        <v>51.5</v>
      </c>
      <c r="AO58" s="26">
        <f t="shared" si="53"/>
        <v>51.5</v>
      </c>
      <c r="AP58" s="26">
        <f t="shared" si="53"/>
        <v>51.5</v>
      </c>
    </row>
    <row r="59" spans="1:42" x14ac:dyDescent="0.3">
      <c r="A59" s="41">
        <f t="shared" si="28"/>
        <v>1963</v>
      </c>
      <c r="B59" s="41">
        <v>52</v>
      </c>
      <c r="C59" s="40">
        <f>Data!C60</f>
        <v>432484</v>
      </c>
      <c r="D59" s="40">
        <f>Data!D60</f>
        <v>447656</v>
      </c>
      <c r="E59" s="40">
        <f>Data!E60</f>
        <v>880140</v>
      </c>
      <c r="G59" s="30">
        <f t="shared" si="29"/>
        <v>-6.7038019884351806E-3</v>
      </c>
      <c r="H59" s="30">
        <f t="shared" si="30"/>
        <v>6.9389785123494495E-3</v>
      </c>
      <c r="I59" s="29">
        <f t="shared" si="31"/>
        <v>6.7038019884351806E-3</v>
      </c>
      <c r="J59" s="29">
        <f t="shared" si="49"/>
        <v>0.32099785033280454</v>
      </c>
      <c r="K59" s="29">
        <f t="shared" si="50"/>
        <v>0.3237685993210509</v>
      </c>
      <c r="L59" s="29"/>
      <c r="M59" s="42"/>
      <c r="N59" s="42"/>
      <c r="O59" s="42"/>
      <c r="P59" s="42"/>
      <c r="Q59" s="42"/>
      <c r="R59" s="42"/>
      <c r="S59" s="42"/>
      <c r="T59" s="42"/>
      <c r="V59" s="29">
        <f t="shared" si="51"/>
        <v>0.32793682884515396</v>
      </c>
      <c r="W59" s="29">
        <f t="shared" si="52"/>
        <v>0.33047240130948607</v>
      </c>
      <c r="X59" s="29">
        <f t="shared" si="32"/>
        <v>0.65840923015464003</v>
      </c>
      <c r="Y59" s="26">
        <f t="shared" si="33"/>
        <v>0</v>
      </c>
      <c r="Z59" s="26">
        <f t="shared" si="34"/>
        <v>0</v>
      </c>
      <c r="AA59" s="26">
        <f t="shared" si="35"/>
        <v>0</v>
      </c>
      <c r="AB59" s="26">
        <f t="shared" si="36"/>
        <v>0</v>
      </c>
      <c r="AC59" s="26">
        <f t="shared" si="37"/>
        <v>0</v>
      </c>
      <c r="AD59" s="26">
        <f t="shared" si="38"/>
        <v>0</v>
      </c>
      <c r="AE59" s="26">
        <f t="shared" si="39"/>
        <v>0</v>
      </c>
      <c r="AF59" s="26">
        <f t="shared" si="40"/>
        <v>0</v>
      </c>
      <c r="AG59" s="26">
        <f t="shared" si="41"/>
        <v>0</v>
      </c>
      <c r="AH59" s="26">
        <f t="shared" si="42"/>
        <v>0</v>
      </c>
      <c r="AI59" s="26">
        <f t="shared" si="43"/>
        <v>0</v>
      </c>
      <c r="AJ59" s="26">
        <f t="shared" si="44"/>
        <v>0</v>
      </c>
      <c r="AK59" s="26">
        <f t="shared" si="45"/>
        <v>0</v>
      </c>
      <c r="AL59" s="26">
        <f t="shared" si="46"/>
        <v>0</v>
      </c>
      <c r="AM59" s="26">
        <f t="shared" si="47"/>
        <v>0</v>
      </c>
      <c r="AN59" s="26">
        <f t="shared" si="48"/>
        <v>52.5</v>
      </c>
      <c r="AO59" s="26">
        <f t="shared" si="53"/>
        <v>52.5</v>
      </c>
      <c r="AP59" s="26">
        <f t="shared" si="53"/>
        <v>52.5</v>
      </c>
    </row>
    <row r="60" spans="1:42" x14ac:dyDescent="0.3">
      <c r="A60" s="41">
        <f t="shared" si="28"/>
        <v>1962</v>
      </c>
      <c r="B60" s="41">
        <v>53</v>
      </c>
      <c r="C60" s="40">
        <f>Data!C61</f>
        <v>416168</v>
      </c>
      <c r="D60" s="40">
        <f>Data!D61</f>
        <v>431500</v>
      </c>
      <c r="E60" s="40">
        <f>Data!E61</f>
        <v>847668</v>
      </c>
      <c r="G60" s="30">
        <f t="shared" si="29"/>
        <v>-6.4508926709961343E-3</v>
      </c>
      <c r="H60" s="30">
        <f t="shared" si="30"/>
        <v>6.6885493058928894E-3</v>
      </c>
      <c r="I60" s="29">
        <f t="shared" si="31"/>
        <v>6.4508926709961343E-3</v>
      </c>
      <c r="J60" s="29">
        <f t="shared" si="49"/>
        <v>0.32793682884515396</v>
      </c>
      <c r="K60" s="29">
        <f t="shared" si="50"/>
        <v>0.33047240130948607</v>
      </c>
      <c r="L60" s="29"/>
      <c r="M60" s="42"/>
      <c r="N60" s="42"/>
      <c r="O60" s="42"/>
      <c r="P60" s="42"/>
      <c r="Q60" s="42"/>
      <c r="R60" s="42"/>
      <c r="S60" s="42"/>
      <c r="T60" s="42"/>
      <c r="V60" s="29">
        <f t="shared" si="51"/>
        <v>0.33462537815104687</v>
      </c>
      <c r="W60" s="29">
        <f t="shared" si="52"/>
        <v>0.33692329398048221</v>
      </c>
      <c r="X60" s="29">
        <f t="shared" si="32"/>
        <v>0.67154867213152913</v>
      </c>
      <c r="Y60" s="26">
        <f t="shared" si="33"/>
        <v>0</v>
      </c>
      <c r="Z60" s="26">
        <f t="shared" si="34"/>
        <v>0</v>
      </c>
      <c r="AA60" s="26">
        <f t="shared" si="35"/>
        <v>0</v>
      </c>
      <c r="AB60" s="26">
        <f t="shared" si="36"/>
        <v>0</v>
      </c>
      <c r="AC60" s="26">
        <f t="shared" si="37"/>
        <v>0</v>
      </c>
      <c r="AD60" s="26">
        <f t="shared" si="38"/>
        <v>0</v>
      </c>
      <c r="AE60" s="26">
        <f t="shared" si="39"/>
        <v>0</v>
      </c>
      <c r="AF60" s="26">
        <f t="shared" si="40"/>
        <v>0</v>
      </c>
      <c r="AG60" s="26">
        <f t="shared" si="41"/>
        <v>0</v>
      </c>
      <c r="AH60" s="26">
        <f t="shared" si="42"/>
        <v>0</v>
      </c>
      <c r="AI60" s="26">
        <f t="shared" si="43"/>
        <v>0</v>
      </c>
      <c r="AJ60" s="26">
        <f t="shared" si="44"/>
        <v>0</v>
      </c>
      <c r="AK60" s="26">
        <f t="shared" si="45"/>
        <v>0</v>
      </c>
      <c r="AL60" s="26">
        <f t="shared" si="46"/>
        <v>0</v>
      </c>
      <c r="AM60" s="26">
        <f t="shared" si="47"/>
        <v>0</v>
      </c>
      <c r="AN60" s="26">
        <f t="shared" si="48"/>
        <v>53.5</v>
      </c>
      <c r="AO60" s="26">
        <f t="shared" si="53"/>
        <v>53.5</v>
      </c>
      <c r="AP60" s="26">
        <f t="shared" si="53"/>
        <v>53.5</v>
      </c>
    </row>
    <row r="61" spans="1:42" x14ac:dyDescent="0.3">
      <c r="A61" s="41">
        <f t="shared" si="28"/>
        <v>1961</v>
      </c>
      <c r="B61" s="41">
        <v>54</v>
      </c>
      <c r="C61" s="40">
        <f>Data!C62</f>
        <v>415676</v>
      </c>
      <c r="D61" s="40">
        <f>Data!D62</f>
        <v>433817</v>
      </c>
      <c r="E61" s="40">
        <f>Data!E62</f>
        <v>849493</v>
      </c>
      <c r="G61" s="30">
        <f t="shared" si="29"/>
        <v>-6.4432663297249891E-3</v>
      </c>
      <c r="H61" s="30">
        <f t="shared" si="30"/>
        <v>6.7244644130580195E-3</v>
      </c>
      <c r="I61" s="29">
        <f t="shared" si="31"/>
        <v>6.4432663297249891E-3</v>
      </c>
      <c r="J61" s="29">
        <f t="shared" si="49"/>
        <v>0.33462537815104687</v>
      </c>
      <c r="K61" s="29">
        <f t="shared" si="50"/>
        <v>0.33692329398048221</v>
      </c>
      <c r="L61" s="29"/>
      <c r="M61" s="42"/>
      <c r="N61" s="42"/>
      <c r="O61" s="42"/>
      <c r="P61" s="42"/>
      <c r="Q61" s="42"/>
      <c r="R61" s="42"/>
      <c r="S61" s="42"/>
      <c r="T61" s="42"/>
      <c r="V61" s="29">
        <f t="shared" si="51"/>
        <v>0.34134984256410489</v>
      </c>
      <c r="W61" s="29">
        <f t="shared" si="52"/>
        <v>0.34336656031020718</v>
      </c>
      <c r="X61" s="29">
        <f t="shared" si="32"/>
        <v>0.68471640287431201</v>
      </c>
      <c r="Y61" s="26">
        <f t="shared" si="33"/>
        <v>0</v>
      </c>
      <c r="Z61" s="26">
        <f t="shared" si="34"/>
        <v>0</v>
      </c>
      <c r="AA61" s="26">
        <f t="shared" si="35"/>
        <v>0</v>
      </c>
      <c r="AB61" s="26">
        <f t="shared" si="36"/>
        <v>0</v>
      </c>
      <c r="AC61" s="26">
        <f t="shared" si="37"/>
        <v>0</v>
      </c>
      <c r="AD61" s="26">
        <f t="shared" si="38"/>
        <v>0</v>
      </c>
      <c r="AE61" s="26">
        <f t="shared" si="39"/>
        <v>0</v>
      </c>
      <c r="AF61" s="26">
        <f t="shared" si="40"/>
        <v>0</v>
      </c>
      <c r="AG61" s="26">
        <f t="shared" si="41"/>
        <v>0</v>
      </c>
      <c r="AH61" s="26">
        <f t="shared" si="42"/>
        <v>0</v>
      </c>
      <c r="AI61" s="26">
        <f t="shared" si="43"/>
        <v>0</v>
      </c>
      <c r="AJ61" s="26">
        <f t="shared" si="44"/>
        <v>0</v>
      </c>
      <c r="AK61" s="26">
        <f t="shared" si="45"/>
        <v>0</v>
      </c>
      <c r="AL61" s="26">
        <f t="shared" si="46"/>
        <v>0</v>
      </c>
      <c r="AM61" s="26">
        <f t="shared" si="47"/>
        <v>0</v>
      </c>
      <c r="AN61" s="26">
        <f t="shared" si="48"/>
        <v>54.5</v>
      </c>
      <c r="AO61" s="26">
        <f t="shared" si="53"/>
        <v>54.5</v>
      </c>
      <c r="AP61" s="26">
        <f t="shared" si="53"/>
        <v>54.5</v>
      </c>
    </row>
    <row r="62" spans="1:42" x14ac:dyDescent="0.3">
      <c r="A62" s="41">
        <f t="shared" si="28"/>
        <v>1960</v>
      </c>
      <c r="B62" s="41">
        <v>55</v>
      </c>
      <c r="C62" s="40">
        <f>Data!C63</f>
        <v>413461</v>
      </c>
      <c r="D62" s="40">
        <f>Data!D63</f>
        <v>431185</v>
      </c>
      <c r="E62" s="40">
        <f>Data!E63</f>
        <v>844646</v>
      </c>
      <c r="G62" s="30">
        <f t="shared" si="29"/>
        <v>-6.408932293311193E-3</v>
      </c>
      <c r="H62" s="30">
        <f t="shared" si="30"/>
        <v>6.6836665873961192E-3</v>
      </c>
      <c r="I62" s="29">
        <f t="shared" si="31"/>
        <v>6.408932293311193E-3</v>
      </c>
      <c r="J62" s="29">
        <f t="shared" si="49"/>
        <v>0.34134984256410489</v>
      </c>
      <c r="K62" s="29">
        <f t="shared" si="50"/>
        <v>0.34336656031020718</v>
      </c>
      <c r="L62" s="29"/>
      <c r="M62" s="42"/>
      <c r="N62" s="42"/>
      <c r="O62" s="42"/>
      <c r="P62" s="42"/>
      <c r="Q62" s="42"/>
      <c r="R62" s="42"/>
      <c r="S62" s="42"/>
      <c r="T62" s="42"/>
      <c r="V62" s="29">
        <f t="shared" si="51"/>
        <v>0.348033509151501</v>
      </c>
      <c r="W62" s="29">
        <f t="shared" si="52"/>
        <v>0.34977549260351837</v>
      </c>
      <c r="X62" s="29">
        <f t="shared" si="32"/>
        <v>0.69780900175501936</v>
      </c>
      <c r="Y62" s="26">
        <f t="shared" si="33"/>
        <v>0</v>
      </c>
      <c r="Z62" s="26">
        <f t="shared" si="34"/>
        <v>0</v>
      </c>
      <c r="AA62" s="26">
        <f t="shared" si="35"/>
        <v>0</v>
      </c>
      <c r="AB62" s="26">
        <f t="shared" si="36"/>
        <v>0</v>
      </c>
      <c r="AC62" s="26">
        <f t="shared" si="37"/>
        <v>0</v>
      </c>
      <c r="AD62" s="26">
        <f t="shared" si="38"/>
        <v>0</v>
      </c>
      <c r="AE62" s="26">
        <f t="shared" si="39"/>
        <v>0</v>
      </c>
      <c r="AF62" s="26">
        <f t="shared" si="40"/>
        <v>0</v>
      </c>
      <c r="AG62" s="26">
        <f t="shared" si="41"/>
        <v>0</v>
      </c>
      <c r="AH62" s="26">
        <f t="shared" si="42"/>
        <v>0</v>
      </c>
      <c r="AI62" s="26">
        <f t="shared" si="43"/>
        <v>0</v>
      </c>
      <c r="AJ62" s="26">
        <f t="shared" si="44"/>
        <v>0</v>
      </c>
      <c r="AK62" s="26">
        <f t="shared" si="45"/>
        <v>0</v>
      </c>
      <c r="AL62" s="26">
        <f t="shared" si="46"/>
        <v>0</v>
      </c>
      <c r="AM62" s="26">
        <f t="shared" si="47"/>
        <v>0</v>
      </c>
      <c r="AN62" s="26">
        <f t="shared" si="48"/>
        <v>55.5</v>
      </c>
      <c r="AO62" s="26">
        <f t="shared" si="53"/>
        <v>55.5</v>
      </c>
      <c r="AP62" s="26">
        <f t="shared" si="53"/>
        <v>55.5</v>
      </c>
    </row>
    <row r="63" spans="1:42" x14ac:dyDescent="0.3">
      <c r="A63" s="41">
        <f t="shared" si="28"/>
        <v>1959</v>
      </c>
      <c r="B63" s="41">
        <v>56</v>
      </c>
      <c r="C63" s="40">
        <f>Data!C64</f>
        <v>409280</v>
      </c>
      <c r="D63" s="40">
        <f>Data!D64</f>
        <v>431045</v>
      </c>
      <c r="E63" s="40">
        <f>Data!E64</f>
        <v>840325</v>
      </c>
      <c r="G63" s="30">
        <f t="shared" si="29"/>
        <v>-6.3441238932000965E-3</v>
      </c>
      <c r="H63" s="30">
        <f t="shared" si="30"/>
        <v>6.6814964902864437E-3</v>
      </c>
      <c r="I63" s="29">
        <f t="shared" si="31"/>
        <v>6.3441238932000965E-3</v>
      </c>
      <c r="J63" s="29">
        <f t="shared" si="49"/>
        <v>0.348033509151501</v>
      </c>
      <c r="K63" s="29">
        <f t="shared" si="50"/>
        <v>0.34977549260351837</v>
      </c>
      <c r="L63" s="29"/>
      <c r="M63" s="42"/>
      <c r="N63" s="42"/>
      <c r="O63" s="42"/>
      <c r="P63" s="42"/>
      <c r="Q63" s="42"/>
      <c r="R63" s="42"/>
      <c r="S63" s="42"/>
      <c r="T63" s="42"/>
      <c r="V63" s="29">
        <f t="shared" si="51"/>
        <v>0.35471500564178743</v>
      </c>
      <c r="W63" s="29">
        <f t="shared" si="52"/>
        <v>0.35611961649671847</v>
      </c>
      <c r="X63" s="29">
        <f t="shared" si="32"/>
        <v>0.7108346221385059</v>
      </c>
      <c r="Y63" s="26">
        <f t="shared" si="33"/>
        <v>0</v>
      </c>
      <c r="Z63" s="26">
        <f t="shared" si="34"/>
        <v>0</v>
      </c>
      <c r="AA63" s="26">
        <f t="shared" si="35"/>
        <v>0</v>
      </c>
      <c r="AB63" s="26">
        <f t="shared" si="36"/>
        <v>0</v>
      </c>
      <c r="AC63" s="26">
        <f t="shared" si="37"/>
        <v>0</v>
      </c>
      <c r="AD63" s="26">
        <f t="shared" si="38"/>
        <v>0</v>
      </c>
      <c r="AE63" s="26">
        <f t="shared" si="39"/>
        <v>0</v>
      </c>
      <c r="AF63" s="26">
        <f t="shared" si="40"/>
        <v>0</v>
      </c>
      <c r="AG63" s="26">
        <f t="shared" si="41"/>
        <v>0</v>
      </c>
      <c r="AH63" s="26">
        <f t="shared" si="42"/>
        <v>0</v>
      </c>
      <c r="AI63" s="26">
        <f t="shared" si="43"/>
        <v>0</v>
      </c>
      <c r="AJ63" s="26">
        <f t="shared" si="44"/>
        <v>0</v>
      </c>
      <c r="AK63" s="26">
        <f t="shared" si="45"/>
        <v>0</v>
      </c>
      <c r="AL63" s="26">
        <f t="shared" si="46"/>
        <v>0</v>
      </c>
      <c r="AM63" s="26">
        <f t="shared" si="47"/>
        <v>0</v>
      </c>
      <c r="AN63" s="26">
        <f t="shared" si="48"/>
        <v>56.5</v>
      </c>
      <c r="AO63" s="26">
        <f t="shared" si="53"/>
        <v>56.5</v>
      </c>
      <c r="AP63" s="26">
        <f t="shared" si="53"/>
        <v>56.5</v>
      </c>
    </row>
    <row r="64" spans="1:42" x14ac:dyDescent="0.3">
      <c r="A64" s="41">
        <f t="shared" si="28"/>
        <v>1958</v>
      </c>
      <c r="B64" s="41">
        <v>57</v>
      </c>
      <c r="C64" s="40">
        <f>Data!C65</f>
        <v>399063</v>
      </c>
      <c r="D64" s="40">
        <f>Data!D65</f>
        <v>421231</v>
      </c>
      <c r="E64" s="40">
        <f>Data!E65</f>
        <v>820294</v>
      </c>
      <c r="G64" s="30">
        <f t="shared" si="29"/>
        <v>-6.1857533062747022E-3</v>
      </c>
      <c r="H64" s="30">
        <f t="shared" si="30"/>
        <v>6.5293726828981871E-3</v>
      </c>
      <c r="I64" s="29">
        <f t="shared" si="31"/>
        <v>6.1857533062747022E-3</v>
      </c>
      <c r="J64" s="29">
        <f t="shared" si="49"/>
        <v>0.35471500564178743</v>
      </c>
      <c r="K64" s="29">
        <f t="shared" si="50"/>
        <v>0.35611961649671847</v>
      </c>
      <c r="L64" s="29"/>
      <c r="M64" s="42"/>
      <c r="N64" s="42"/>
      <c r="O64" s="42"/>
      <c r="P64" s="42"/>
      <c r="Q64" s="42"/>
      <c r="R64" s="42"/>
      <c r="S64" s="42"/>
      <c r="T64" s="42"/>
      <c r="V64" s="29">
        <f t="shared" si="51"/>
        <v>0.36124437832468559</v>
      </c>
      <c r="W64" s="29">
        <f t="shared" si="52"/>
        <v>0.36230536980299316</v>
      </c>
      <c r="X64" s="29">
        <f t="shared" si="32"/>
        <v>0.72354974812767869</v>
      </c>
      <c r="Y64" s="26">
        <f t="shared" si="33"/>
        <v>0</v>
      </c>
      <c r="Z64" s="26">
        <f t="shared" si="34"/>
        <v>0</v>
      </c>
      <c r="AA64" s="26">
        <f t="shared" si="35"/>
        <v>0</v>
      </c>
      <c r="AB64" s="26">
        <f t="shared" si="36"/>
        <v>0</v>
      </c>
      <c r="AC64" s="26">
        <f t="shared" si="37"/>
        <v>0</v>
      </c>
      <c r="AD64" s="26">
        <f t="shared" si="38"/>
        <v>0</v>
      </c>
      <c r="AE64" s="26">
        <f t="shared" si="39"/>
        <v>0</v>
      </c>
      <c r="AF64" s="26">
        <f t="shared" si="40"/>
        <v>0</v>
      </c>
      <c r="AG64" s="26">
        <f t="shared" si="41"/>
        <v>0</v>
      </c>
      <c r="AH64" s="26">
        <f t="shared" si="42"/>
        <v>0</v>
      </c>
      <c r="AI64" s="26">
        <f t="shared" si="43"/>
        <v>0</v>
      </c>
      <c r="AJ64" s="26">
        <f t="shared" si="44"/>
        <v>0</v>
      </c>
      <c r="AK64" s="26">
        <f t="shared" si="45"/>
        <v>0</v>
      </c>
      <c r="AL64" s="26">
        <f t="shared" si="46"/>
        <v>0</v>
      </c>
      <c r="AM64" s="26">
        <f t="shared" si="47"/>
        <v>0</v>
      </c>
      <c r="AN64" s="26">
        <f t="shared" si="48"/>
        <v>57.5</v>
      </c>
      <c r="AO64" s="26">
        <f t="shared" si="53"/>
        <v>57.5</v>
      </c>
      <c r="AP64" s="26">
        <f t="shared" si="53"/>
        <v>57.5</v>
      </c>
    </row>
    <row r="65" spans="1:42" x14ac:dyDescent="0.3">
      <c r="A65" s="41">
        <f t="shared" si="28"/>
        <v>1957</v>
      </c>
      <c r="B65" s="41">
        <v>58</v>
      </c>
      <c r="C65" s="40">
        <f>Data!C66</f>
        <v>395888</v>
      </c>
      <c r="D65" s="40">
        <f>Data!D66</f>
        <v>421791</v>
      </c>
      <c r="E65" s="40">
        <f>Data!E66</f>
        <v>817679</v>
      </c>
      <c r="G65" s="30">
        <f t="shared" si="29"/>
        <v>-6.1365386039659887E-3</v>
      </c>
      <c r="H65" s="30">
        <f t="shared" si="30"/>
        <v>6.5380530713368889E-3</v>
      </c>
      <c r="I65" s="29">
        <f t="shared" si="31"/>
        <v>6.1365386039659887E-3</v>
      </c>
      <c r="J65" s="29">
        <f t="shared" si="49"/>
        <v>0.36124437832468559</v>
      </c>
      <c r="K65" s="29">
        <f t="shared" si="50"/>
        <v>0.36230536980299316</v>
      </c>
      <c r="L65" s="29"/>
      <c r="M65" s="42"/>
      <c r="N65" s="42"/>
      <c r="O65" s="42"/>
      <c r="P65" s="42"/>
      <c r="Q65" s="42"/>
      <c r="R65" s="42"/>
      <c r="S65" s="42"/>
      <c r="T65" s="42"/>
      <c r="V65" s="29">
        <f t="shared" si="51"/>
        <v>0.36778243139602246</v>
      </c>
      <c r="W65" s="29">
        <f t="shared" si="52"/>
        <v>0.36844190840695917</v>
      </c>
      <c r="X65" s="29">
        <f t="shared" si="32"/>
        <v>0.73622433980298163</v>
      </c>
      <c r="Y65" s="26">
        <f t="shared" si="33"/>
        <v>0</v>
      </c>
      <c r="Z65" s="26">
        <f t="shared" si="34"/>
        <v>0</v>
      </c>
      <c r="AA65" s="26">
        <f t="shared" si="35"/>
        <v>0</v>
      </c>
      <c r="AB65" s="26">
        <f t="shared" si="36"/>
        <v>0</v>
      </c>
      <c r="AC65" s="26">
        <f t="shared" si="37"/>
        <v>0</v>
      </c>
      <c r="AD65" s="26">
        <f t="shared" si="38"/>
        <v>0</v>
      </c>
      <c r="AE65" s="26">
        <f t="shared" si="39"/>
        <v>0</v>
      </c>
      <c r="AF65" s="26">
        <f t="shared" si="40"/>
        <v>0</v>
      </c>
      <c r="AG65" s="26">
        <f t="shared" si="41"/>
        <v>0</v>
      </c>
      <c r="AH65" s="26">
        <f t="shared" si="42"/>
        <v>0</v>
      </c>
      <c r="AI65" s="26">
        <f t="shared" si="43"/>
        <v>0</v>
      </c>
      <c r="AJ65" s="26">
        <f t="shared" si="44"/>
        <v>0</v>
      </c>
      <c r="AK65" s="26">
        <f t="shared" si="45"/>
        <v>0</v>
      </c>
      <c r="AL65" s="26">
        <f t="shared" si="46"/>
        <v>0</v>
      </c>
      <c r="AM65" s="26">
        <f t="shared" si="47"/>
        <v>0</v>
      </c>
      <c r="AN65" s="26">
        <f t="shared" si="48"/>
        <v>58.5</v>
      </c>
      <c r="AO65" s="26">
        <f t="shared" si="53"/>
        <v>58.5</v>
      </c>
      <c r="AP65" s="26">
        <f t="shared" si="53"/>
        <v>58.5</v>
      </c>
    </row>
    <row r="66" spans="1:42" x14ac:dyDescent="0.3">
      <c r="A66" s="41">
        <f t="shared" si="28"/>
        <v>1956</v>
      </c>
      <c r="B66" s="41">
        <v>59</v>
      </c>
      <c r="C66" s="40">
        <f>Data!C67</f>
        <v>389819</v>
      </c>
      <c r="D66" s="40">
        <f>Data!D67</f>
        <v>419369</v>
      </c>
      <c r="E66" s="40">
        <f>Data!E67</f>
        <v>809188</v>
      </c>
      <c r="G66" s="30">
        <f t="shared" si="29"/>
        <v>-6.0424648942615537E-3</v>
      </c>
      <c r="H66" s="30">
        <f t="shared" si="30"/>
        <v>6.5005103913395017E-3</v>
      </c>
      <c r="I66" s="29">
        <f t="shared" si="31"/>
        <v>6.0424648942615537E-3</v>
      </c>
      <c r="J66" s="29">
        <f t="shared" si="49"/>
        <v>0.36778243139602246</v>
      </c>
      <c r="K66" s="29">
        <f t="shared" si="50"/>
        <v>0.36844190840695917</v>
      </c>
      <c r="L66" s="29"/>
      <c r="M66" s="42"/>
      <c r="N66" s="42"/>
      <c r="O66" s="42"/>
      <c r="P66" s="42"/>
      <c r="Q66" s="42"/>
      <c r="R66" s="42"/>
      <c r="S66" s="42"/>
      <c r="T66" s="42"/>
      <c r="V66" s="29">
        <f t="shared" si="51"/>
        <v>0.37428294178736193</v>
      </c>
      <c r="W66" s="29">
        <f t="shared" si="52"/>
        <v>0.37448437330122075</v>
      </c>
      <c r="X66" s="29">
        <f t="shared" si="32"/>
        <v>0.74876731508858274</v>
      </c>
      <c r="Y66" s="26">
        <f t="shared" si="33"/>
        <v>0</v>
      </c>
      <c r="Z66" s="26">
        <f t="shared" si="34"/>
        <v>0</v>
      </c>
      <c r="AA66" s="26">
        <f t="shared" si="35"/>
        <v>0</v>
      </c>
      <c r="AB66" s="26">
        <f t="shared" si="36"/>
        <v>0</v>
      </c>
      <c r="AC66" s="26">
        <f t="shared" si="37"/>
        <v>0</v>
      </c>
      <c r="AD66" s="26">
        <f t="shared" si="38"/>
        <v>0</v>
      </c>
      <c r="AE66" s="26">
        <f t="shared" si="39"/>
        <v>0</v>
      </c>
      <c r="AF66" s="26">
        <f t="shared" si="40"/>
        <v>0</v>
      </c>
      <c r="AG66" s="26">
        <f t="shared" si="41"/>
        <v>0</v>
      </c>
      <c r="AH66" s="26">
        <f t="shared" si="42"/>
        <v>0</v>
      </c>
      <c r="AI66" s="26">
        <f t="shared" si="43"/>
        <v>0</v>
      </c>
      <c r="AJ66" s="26">
        <f t="shared" si="44"/>
        <v>0</v>
      </c>
      <c r="AK66" s="26">
        <f t="shared" si="45"/>
        <v>0</v>
      </c>
      <c r="AL66" s="26">
        <f t="shared" si="46"/>
        <v>0</v>
      </c>
      <c r="AM66" s="26">
        <f t="shared" si="47"/>
        <v>0</v>
      </c>
      <c r="AN66" s="26">
        <f t="shared" si="48"/>
        <v>59.5</v>
      </c>
      <c r="AO66" s="26">
        <f t="shared" si="53"/>
        <v>59.5</v>
      </c>
      <c r="AP66" s="26">
        <f t="shared" si="53"/>
        <v>59.5</v>
      </c>
    </row>
    <row r="67" spans="1:42" x14ac:dyDescent="0.3">
      <c r="A67" s="41">
        <f t="shared" si="28"/>
        <v>1955</v>
      </c>
      <c r="B67" s="41">
        <v>60</v>
      </c>
      <c r="C67" s="40">
        <f>Data!C68</f>
        <v>383308</v>
      </c>
      <c r="D67" s="40">
        <f>Data!D68</f>
        <v>415861</v>
      </c>
      <c r="E67" s="40">
        <f>Data!E68</f>
        <v>799169</v>
      </c>
      <c r="G67" s="30">
        <f t="shared" si="29"/>
        <v>-5.9415398779679995E-3</v>
      </c>
      <c r="H67" s="30">
        <f t="shared" si="30"/>
        <v>6.4461339580484884E-3</v>
      </c>
      <c r="I67" s="29">
        <f t="shared" si="31"/>
        <v>5.9415398779679995E-3</v>
      </c>
      <c r="J67" s="29">
        <f t="shared" si="49"/>
        <v>0.37428294178736193</v>
      </c>
      <c r="K67" s="29">
        <f t="shared" si="50"/>
        <v>0.37448437330122075</v>
      </c>
      <c r="L67" s="29"/>
      <c r="M67" s="42"/>
      <c r="N67" s="42"/>
      <c r="O67" s="42"/>
      <c r="P67" s="42"/>
      <c r="Q67" s="42"/>
      <c r="R67" s="42"/>
      <c r="S67" s="42"/>
      <c r="T67" s="42"/>
      <c r="V67" s="29">
        <f t="shared" si="51"/>
        <v>0.38072907574541043</v>
      </c>
      <c r="W67" s="29">
        <f t="shared" si="52"/>
        <v>0.38042591317918872</v>
      </c>
      <c r="X67" s="29">
        <f t="shared" si="32"/>
        <v>0.76115498892459921</v>
      </c>
      <c r="Y67" s="26">
        <f t="shared" si="33"/>
        <v>0</v>
      </c>
      <c r="Z67" s="26">
        <f t="shared" si="34"/>
        <v>0</v>
      </c>
      <c r="AA67" s="26">
        <f t="shared" si="35"/>
        <v>0</v>
      </c>
      <c r="AB67" s="26">
        <f t="shared" si="36"/>
        <v>0</v>
      </c>
      <c r="AC67" s="26">
        <f t="shared" si="37"/>
        <v>0</v>
      </c>
      <c r="AD67" s="26">
        <f t="shared" si="38"/>
        <v>0</v>
      </c>
      <c r="AE67" s="26">
        <f t="shared" si="39"/>
        <v>0</v>
      </c>
      <c r="AF67" s="26">
        <f t="shared" si="40"/>
        <v>0</v>
      </c>
      <c r="AG67" s="26">
        <f t="shared" si="41"/>
        <v>0</v>
      </c>
      <c r="AH67" s="26">
        <f t="shared" si="42"/>
        <v>0</v>
      </c>
      <c r="AI67" s="26">
        <f t="shared" si="43"/>
        <v>0</v>
      </c>
      <c r="AJ67" s="26">
        <f t="shared" si="44"/>
        <v>0</v>
      </c>
      <c r="AK67" s="26">
        <f t="shared" si="45"/>
        <v>0</v>
      </c>
      <c r="AL67" s="26">
        <f t="shared" si="46"/>
        <v>0</v>
      </c>
      <c r="AM67" s="26">
        <f t="shared" si="47"/>
        <v>0</v>
      </c>
      <c r="AN67" s="26">
        <f t="shared" si="48"/>
        <v>60.5</v>
      </c>
      <c r="AO67" s="26">
        <f t="shared" ref="AO67:AP86" si="54">AN67</f>
        <v>60.5</v>
      </c>
      <c r="AP67" s="26">
        <f t="shared" si="54"/>
        <v>60.5</v>
      </c>
    </row>
    <row r="68" spans="1:42" x14ac:dyDescent="0.3">
      <c r="A68" s="41">
        <f t="shared" si="28"/>
        <v>1954</v>
      </c>
      <c r="B68" s="41">
        <v>61</v>
      </c>
      <c r="C68" s="40">
        <f>Data!C69</f>
        <v>383795</v>
      </c>
      <c r="D68" s="40">
        <f>Data!D69</f>
        <v>415005</v>
      </c>
      <c r="E68" s="40">
        <f>Data!E69</f>
        <v>798800</v>
      </c>
      <c r="G68" s="30">
        <f t="shared" si="29"/>
        <v>-5.9490887157709425E-3</v>
      </c>
      <c r="H68" s="30">
        <f t="shared" si="30"/>
        <v>6.432865364292187E-3</v>
      </c>
      <c r="I68" s="29">
        <f t="shared" si="31"/>
        <v>5.9490887157709425E-3</v>
      </c>
      <c r="J68" s="29">
        <f t="shared" si="49"/>
        <v>0.38072907574541043</v>
      </c>
      <c r="K68" s="29">
        <f t="shared" si="50"/>
        <v>0.38042591317918872</v>
      </c>
      <c r="L68" s="29"/>
      <c r="V68" s="29">
        <f t="shared" si="51"/>
        <v>0.38716194110970259</v>
      </c>
      <c r="W68" s="29">
        <f t="shared" si="52"/>
        <v>0.38637500189495966</v>
      </c>
      <c r="X68" s="29">
        <f t="shared" si="32"/>
        <v>0.77353694300466225</v>
      </c>
      <c r="Y68" s="26">
        <f t="shared" si="33"/>
        <v>0</v>
      </c>
      <c r="Z68" s="26">
        <f t="shared" si="34"/>
        <v>0</v>
      </c>
      <c r="AA68" s="26">
        <f t="shared" si="35"/>
        <v>0</v>
      </c>
      <c r="AB68" s="26">
        <f t="shared" si="36"/>
        <v>0</v>
      </c>
      <c r="AC68" s="26">
        <f t="shared" si="37"/>
        <v>0</v>
      </c>
      <c r="AD68" s="26">
        <f t="shared" si="38"/>
        <v>0</v>
      </c>
      <c r="AE68" s="26">
        <f t="shared" si="39"/>
        <v>0</v>
      </c>
      <c r="AF68" s="26">
        <f t="shared" si="40"/>
        <v>0</v>
      </c>
      <c r="AG68" s="26">
        <f t="shared" si="41"/>
        <v>0</v>
      </c>
      <c r="AH68" s="26">
        <f t="shared" si="42"/>
        <v>0</v>
      </c>
      <c r="AI68" s="26">
        <f t="shared" si="43"/>
        <v>0</v>
      </c>
      <c r="AJ68" s="26">
        <f t="shared" si="44"/>
        <v>0</v>
      </c>
      <c r="AK68" s="26">
        <f t="shared" si="45"/>
        <v>0</v>
      </c>
      <c r="AL68" s="26">
        <f t="shared" si="46"/>
        <v>0</v>
      </c>
      <c r="AM68" s="26">
        <f t="shared" si="47"/>
        <v>0</v>
      </c>
      <c r="AN68" s="26">
        <f t="shared" si="48"/>
        <v>61.5</v>
      </c>
      <c r="AO68" s="26">
        <f t="shared" si="54"/>
        <v>61.5</v>
      </c>
      <c r="AP68" s="26">
        <f t="shared" si="54"/>
        <v>61.5</v>
      </c>
    </row>
    <row r="69" spans="1:42" x14ac:dyDescent="0.3">
      <c r="A69" s="41">
        <f t="shared" si="28"/>
        <v>1953</v>
      </c>
      <c r="B69" s="41">
        <v>62</v>
      </c>
      <c r="C69" s="40">
        <f>Data!C70</f>
        <v>372386</v>
      </c>
      <c r="D69" s="40">
        <f>Data!D70</f>
        <v>406147</v>
      </c>
      <c r="E69" s="40">
        <f>Data!E70</f>
        <v>778533</v>
      </c>
      <c r="G69" s="30">
        <f t="shared" si="29"/>
        <v>-5.772241302026024E-3</v>
      </c>
      <c r="H69" s="30">
        <f t="shared" si="30"/>
        <v>6.2955602200242856E-3</v>
      </c>
      <c r="I69" s="29">
        <f t="shared" si="31"/>
        <v>5.772241302026024E-3</v>
      </c>
      <c r="J69" s="29">
        <f t="shared" si="49"/>
        <v>0.38716194110970259</v>
      </c>
      <c r="K69" s="29">
        <f t="shared" si="50"/>
        <v>0.38637500189495966</v>
      </c>
      <c r="L69" s="29"/>
      <c r="V69" s="29">
        <f t="shared" si="51"/>
        <v>0.3934575013297269</v>
      </c>
      <c r="W69" s="29">
        <f t="shared" si="52"/>
        <v>0.39214724319698568</v>
      </c>
      <c r="X69" s="29">
        <f t="shared" si="32"/>
        <v>0.78560474452671258</v>
      </c>
      <c r="Y69" s="26">
        <f t="shared" si="33"/>
        <v>0</v>
      </c>
      <c r="Z69" s="26">
        <f t="shared" si="34"/>
        <v>0</v>
      </c>
      <c r="AA69" s="26">
        <f t="shared" si="35"/>
        <v>0</v>
      </c>
      <c r="AB69" s="26">
        <f t="shared" si="36"/>
        <v>0</v>
      </c>
      <c r="AC69" s="26">
        <f t="shared" si="37"/>
        <v>0</v>
      </c>
      <c r="AD69" s="26">
        <f t="shared" si="38"/>
        <v>0</v>
      </c>
      <c r="AE69" s="26">
        <f t="shared" si="39"/>
        <v>0</v>
      </c>
      <c r="AF69" s="26">
        <f t="shared" si="40"/>
        <v>0</v>
      </c>
      <c r="AG69" s="26">
        <f t="shared" si="41"/>
        <v>0</v>
      </c>
      <c r="AH69" s="26">
        <f t="shared" si="42"/>
        <v>0</v>
      </c>
      <c r="AI69" s="26">
        <f t="shared" si="43"/>
        <v>0</v>
      </c>
      <c r="AJ69" s="26">
        <f t="shared" si="44"/>
        <v>0</v>
      </c>
      <c r="AK69" s="26">
        <f t="shared" si="45"/>
        <v>0</v>
      </c>
      <c r="AL69" s="26">
        <f t="shared" si="46"/>
        <v>0</v>
      </c>
      <c r="AM69" s="26">
        <f t="shared" si="47"/>
        <v>0</v>
      </c>
      <c r="AN69" s="26">
        <f t="shared" si="48"/>
        <v>62.5</v>
      </c>
      <c r="AO69" s="26">
        <f t="shared" si="54"/>
        <v>62.5</v>
      </c>
      <c r="AP69" s="26">
        <f t="shared" si="54"/>
        <v>62.5</v>
      </c>
    </row>
    <row r="70" spans="1:42" x14ac:dyDescent="0.3">
      <c r="A70" s="41">
        <f t="shared" si="28"/>
        <v>1952</v>
      </c>
      <c r="B70" s="41">
        <v>63</v>
      </c>
      <c r="C70" s="40">
        <f>Data!C71</f>
        <v>377394</v>
      </c>
      <c r="D70" s="40">
        <f>Data!D71</f>
        <v>413990</v>
      </c>
      <c r="E70" s="40">
        <f>Data!E71</f>
        <v>791384</v>
      </c>
      <c r="G70" s="30">
        <f t="shared" si="29"/>
        <v>-5.8498687757778476E-3</v>
      </c>
      <c r="H70" s="30">
        <f t="shared" si="30"/>
        <v>6.4171321602470386E-3</v>
      </c>
      <c r="I70" s="29">
        <f t="shared" si="31"/>
        <v>5.8498687757778476E-3</v>
      </c>
      <c r="J70" s="29">
        <f t="shared" si="49"/>
        <v>0.3934575013297269</v>
      </c>
      <c r="K70" s="29">
        <f t="shared" si="50"/>
        <v>0.39214724319698568</v>
      </c>
      <c r="L70" s="29"/>
      <c r="V70" s="29">
        <f t="shared" si="51"/>
        <v>0.39987463348997393</v>
      </c>
      <c r="W70" s="29">
        <f t="shared" si="52"/>
        <v>0.39799711197276355</v>
      </c>
      <c r="X70" s="29">
        <f t="shared" si="32"/>
        <v>0.79787174546273754</v>
      </c>
      <c r="Y70" s="26">
        <f t="shared" si="33"/>
        <v>0</v>
      </c>
      <c r="Z70" s="26">
        <f t="shared" si="34"/>
        <v>0</v>
      </c>
      <c r="AA70" s="26">
        <f t="shared" si="35"/>
        <v>0</v>
      </c>
      <c r="AB70" s="26">
        <f t="shared" si="36"/>
        <v>0</v>
      </c>
      <c r="AC70" s="26">
        <f t="shared" si="37"/>
        <v>0</v>
      </c>
      <c r="AD70" s="26">
        <f t="shared" si="38"/>
        <v>0</v>
      </c>
      <c r="AE70" s="26">
        <f t="shared" si="39"/>
        <v>0</v>
      </c>
      <c r="AF70" s="26">
        <f t="shared" si="40"/>
        <v>0</v>
      </c>
      <c r="AG70" s="26">
        <f t="shared" si="41"/>
        <v>0</v>
      </c>
      <c r="AH70" s="26">
        <f t="shared" si="42"/>
        <v>0</v>
      </c>
      <c r="AI70" s="26">
        <f t="shared" si="43"/>
        <v>0</v>
      </c>
      <c r="AJ70" s="26">
        <f t="shared" si="44"/>
        <v>0</v>
      </c>
      <c r="AK70" s="26">
        <f t="shared" si="45"/>
        <v>0</v>
      </c>
      <c r="AL70" s="26">
        <f t="shared" si="46"/>
        <v>0</v>
      </c>
      <c r="AM70" s="26">
        <f t="shared" si="47"/>
        <v>0</v>
      </c>
      <c r="AN70" s="26">
        <f t="shared" si="48"/>
        <v>63.5</v>
      </c>
      <c r="AO70" s="26">
        <f t="shared" si="54"/>
        <v>63.5</v>
      </c>
      <c r="AP70" s="26">
        <f t="shared" si="54"/>
        <v>63.5</v>
      </c>
    </row>
    <row r="71" spans="1:42" x14ac:dyDescent="0.3">
      <c r="A71" s="41">
        <f t="shared" ref="A71:A102" si="55">$D$3-B71</f>
        <v>1951</v>
      </c>
      <c r="B71" s="41">
        <v>64</v>
      </c>
      <c r="C71" s="40">
        <f>Data!C72</f>
        <v>366631</v>
      </c>
      <c r="D71" s="40">
        <f>Data!D72</f>
        <v>403282</v>
      </c>
      <c r="E71" s="40">
        <f>Data!E72</f>
        <v>769913</v>
      </c>
      <c r="G71" s="30">
        <f t="shared" ref="G71:G106" si="56">-C71/$E$108</f>
        <v>-5.6830348101247182E-3</v>
      </c>
      <c r="H71" s="30">
        <f t="shared" ref="H71:H106" si="57">D71/$E$108</f>
        <v>6.2511507327441393E-3</v>
      </c>
      <c r="I71" s="29">
        <f t="shared" ref="I71:I107" si="58">-G71</f>
        <v>5.6830348101247182E-3</v>
      </c>
      <c r="J71" s="29">
        <f t="shared" si="49"/>
        <v>0.39987463348997393</v>
      </c>
      <c r="K71" s="29">
        <f t="shared" si="50"/>
        <v>0.39799711197276355</v>
      </c>
      <c r="L71" s="29"/>
      <c r="V71" s="29">
        <f t="shared" si="51"/>
        <v>0.40612578422271806</v>
      </c>
      <c r="W71" s="29">
        <f t="shared" si="52"/>
        <v>0.40368014678288827</v>
      </c>
      <c r="X71" s="29">
        <f t="shared" ref="X71:X102" si="59">W71+V71</f>
        <v>0.80980593100560627</v>
      </c>
      <c r="Y71" s="26">
        <f t="shared" ref="Y71:Y107" si="60">(IF(AND(V71&lt;=V$109,V72&gt;=V$109),1,0))</f>
        <v>0</v>
      </c>
      <c r="Z71" s="26">
        <f t="shared" ref="Z71:Z107" si="61">(IF(AND(W71&lt;=W$109,W72&gt;=W$109),1,0))</f>
        <v>0</v>
      </c>
      <c r="AA71" s="26">
        <f t="shared" ref="AA71:AA107" si="62">(IF(AND(X71&lt;=X$109,X72&gt;=X$109),1,0))</f>
        <v>0</v>
      </c>
      <c r="AB71" s="26">
        <f t="shared" ref="AB71:AB106" si="63">Y71*$B71</f>
        <v>0</v>
      </c>
      <c r="AC71" s="26">
        <f t="shared" ref="AC71:AC106" si="64">Z71*$B71</f>
        <v>0</v>
      </c>
      <c r="AD71" s="26">
        <f t="shared" ref="AD71:AD106" si="65">AA71*$B71</f>
        <v>0</v>
      </c>
      <c r="AE71" s="26">
        <f t="shared" ref="AE71:AE105" si="66">Y71*$B72</f>
        <v>0</v>
      </c>
      <c r="AF71" s="26">
        <f t="shared" ref="AF71:AF105" si="67">Z71*$B72</f>
        <v>0</v>
      </c>
      <c r="AG71" s="26">
        <f t="shared" ref="AG71:AG105" si="68">AA71*$B72</f>
        <v>0</v>
      </c>
      <c r="AH71" s="26">
        <f t="shared" ref="AH71:AH106" si="69">Y71*V71</f>
        <v>0</v>
      </c>
      <c r="AI71" s="26">
        <f t="shared" ref="AI71:AI106" si="70">Z71*W71</f>
        <v>0</v>
      </c>
      <c r="AJ71" s="26">
        <f t="shared" ref="AJ71:AJ106" si="71">AA71*X71</f>
        <v>0</v>
      </c>
      <c r="AK71" s="26">
        <f t="shared" ref="AK71:AK106" si="72">Y71*H71</f>
        <v>0</v>
      </c>
      <c r="AL71" s="26">
        <f t="shared" ref="AL71:AL106" si="73">Z71*I71</f>
        <v>0</v>
      </c>
      <c r="AM71" s="26">
        <f t="shared" ref="AM71:AM106" si="74">AA71*J71</f>
        <v>0</v>
      </c>
      <c r="AN71" s="26">
        <f t="shared" ref="AN71:AN105" si="75">B71+0.5*(B72-B71)</f>
        <v>64.5</v>
      </c>
      <c r="AO71" s="26">
        <f t="shared" si="54"/>
        <v>64.5</v>
      </c>
      <c r="AP71" s="26">
        <f t="shared" si="54"/>
        <v>64.5</v>
      </c>
    </row>
    <row r="72" spans="1:42" x14ac:dyDescent="0.3">
      <c r="A72" s="41">
        <f t="shared" si="55"/>
        <v>1950</v>
      </c>
      <c r="B72" s="41">
        <v>65</v>
      </c>
      <c r="C72" s="40">
        <f>Data!C73</f>
        <v>381169</v>
      </c>
      <c r="D72" s="40">
        <f>Data!D73</f>
        <v>418967</v>
      </c>
      <c r="E72" s="40">
        <f>Data!E73</f>
        <v>800136</v>
      </c>
      <c r="G72" s="30">
        <f t="shared" si="56"/>
        <v>-5.9083838942708845E-3</v>
      </c>
      <c r="H72" s="30">
        <f t="shared" si="57"/>
        <v>6.4942791124960051E-3</v>
      </c>
      <c r="I72" s="29">
        <f t="shared" si="58"/>
        <v>5.9083838942708845E-3</v>
      </c>
      <c r="J72" s="29">
        <f t="shared" ref="J72:J107" si="76">J71+H71</f>
        <v>0.40612578422271806</v>
      </c>
      <c r="K72" s="29">
        <f t="shared" ref="K72:K107" si="77">K71+I71</f>
        <v>0.40368014678288827</v>
      </c>
      <c r="L72" s="29"/>
      <c r="V72" s="29">
        <f t="shared" ref="V72:V107" si="78">V71+H72</f>
        <v>0.41262006333521406</v>
      </c>
      <c r="W72" s="29">
        <f t="shared" ref="W72:W107" si="79">W71+I72</f>
        <v>0.40958853067715917</v>
      </c>
      <c r="X72" s="29">
        <f t="shared" si="59"/>
        <v>0.82220859401237323</v>
      </c>
      <c r="Y72" s="26">
        <f t="shared" si="60"/>
        <v>0</v>
      </c>
      <c r="Z72" s="26">
        <f t="shared" si="61"/>
        <v>0</v>
      </c>
      <c r="AA72" s="26">
        <f t="shared" si="62"/>
        <v>0</v>
      </c>
      <c r="AB72" s="26">
        <f t="shared" si="63"/>
        <v>0</v>
      </c>
      <c r="AC72" s="26">
        <f t="shared" si="64"/>
        <v>0</v>
      </c>
      <c r="AD72" s="26">
        <f t="shared" si="65"/>
        <v>0</v>
      </c>
      <c r="AE72" s="26">
        <f t="shared" si="66"/>
        <v>0</v>
      </c>
      <c r="AF72" s="26">
        <f t="shared" si="67"/>
        <v>0</v>
      </c>
      <c r="AG72" s="26">
        <f t="shared" si="68"/>
        <v>0</v>
      </c>
      <c r="AH72" s="26">
        <f t="shared" si="69"/>
        <v>0</v>
      </c>
      <c r="AI72" s="26">
        <f t="shared" si="70"/>
        <v>0</v>
      </c>
      <c r="AJ72" s="26">
        <f t="shared" si="71"/>
        <v>0</v>
      </c>
      <c r="AK72" s="26">
        <f t="shared" si="72"/>
        <v>0</v>
      </c>
      <c r="AL72" s="26">
        <f t="shared" si="73"/>
        <v>0</v>
      </c>
      <c r="AM72" s="26">
        <f t="shared" si="74"/>
        <v>0</v>
      </c>
      <c r="AN72" s="26">
        <f t="shared" si="75"/>
        <v>65.5</v>
      </c>
      <c r="AO72" s="26">
        <f t="shared" si="54"/>
        <v>65.5</v>
      </c>
      <c r="AP72" s="26">
        <f t="shared" si="54"/>
        <v>65.5</v>
      </c>
    </row>
    <row r="73" spans="1:42" x14ac:dyDescent="0.3">
      <c r="A73" s="41">
        <f t="shared" si="55"/>
        <v>1949</v>
      </c>
      <c r="B73" s="41">
        <v>66</v>
      </c>
      <c r="C73" s="40">
        <f>Data!C74</f>
        <v>370698</v>
      </c>
      <c r="D73" s="40">
        <f>Data!D74</f>
        <v>412927</v>
      </c>
      <c r="E73" s="40">
        <f>Data!E74</f>
        <v>783625</v>
      </c>
      <c r="G73" s="30">
        <f t="shared" si="56"/>
        <v>-5.7460761311607933E-3</v>
      </c>
      <c r="H73" s="30">
        <f t="shared" si="57"/>
        <v>6.4006549229071452E-3</v>
      </c>
      <c r="I73" s="29">
        <f t="shared" si="58"/>
        <v>5.7460761311607933E-3</v>
      </c>
      <c r="J73" s="29">
        <f t="shared" si="76"/>
        <v>0.41262006333521406</v>
      </c>
      <c r="K73" s="29">
        <f t="shared" si="77"/>
        <v>0.40958853067715917</v>
      </c>
      <c r="L73" s="29"/>
      <c r="V73" s="29">
        <f t="shared" si="78"/>
        <v>0.41902071825812121</v>
      </c>
      <c r="W73" s="29">
        <f t="shared" si="79"/>
        <v>0.41533460680831996</v>
      </c>
      <c r="X73" s="29">
        <f t="shared" si="59"/>
        <v>0.83435532506644117</v>
      </c>
      <c r="Y73" s="26">
        <f t="shared" si="60"/>
        <v>0</v>
      </c>
      <c r="Z73" s="26">
        <f t="shared" si="61"/>
        <v>0</v>
      </c>
      <c r="AA73" s="26">
        <f t="shared" si="62"/>
        <v>0</v>
      </c>
      <c r="AB73" s="26">
        <f t="shared" si="63"/>
        <v>0</v>
      </c>
      <c r="AC73" s="26">
        <f t="shared" si="64"/>
        <v>0</v>
      </c>
      <c r="AD73" s="26">
        <f t="shared" si="65"/>
        <v>0</v>
      </c>
      <c r="AE73" s="26">
        <f t="shared" si="66"/>
        <v>0</v>
      </c>
      <c r="AF73" s="26">
        <f t="shared" si="67"/>
        <v>0</v>
      </c>
      <c r="AG73" s="26">
        <f t="shared" si="68"/>
        <v>0</v>
      </c>
      <c r="AH73" s="26">
        <f t="shared" si="69"/>
        <v>0</v>
      </c>
      <c r="AI73" s="26">
        <f t="shared" si="70"/>
        <v>0</v>
      </c>
      <c r="AJ73" s="26">
        <f t="shared" si="71"/>
        <v>0</v>
      </c>
      <c r="AK73" s="26">
        <f t="shared" si="72"/>
        <v>0</v>
      </c>
      <c r="AL73" s="26">
        <f t="shared" si="73"/>
        <v>0</v>
      </c>
      <c r="AM73" s="26">
        <f t="shared" si="74"/>
        <v>0</v>
      </c>
      <c r="AN73" s="26">
        <f t="shared" si="75"/>
        <v>66.5</v>
      </c>
      <c r="AO73" s="26">
        <f t="shared" si="54"/>
        <v>66.5</v>
      </c>
      <c r="AP73" s="26">
        <f t="shared" si="54"/>
        <v>66.5</v>
      </c>
    </row>
    <row r="74" spans="1:42" x14ac:dyDescent="0.3">
      <c r="A74" s="41">
        <f t="shared" si="55"/>
        <v>1948</v>
      </c>
      <c r="B74" s="41">
        <v>67</v>
      </c>
      <c r="C74" s="40">
        <f>Data!C75</f>
        <v>370458</v>
      </c>
      <c r="D74" s="40">
        <f>Data!D75</f>
        <v>409442</v>
      </c>
      <c r="E74" s="40">
        <f>Data!E75</f>
        <v>779900</v>
      </c>
      <c r="G74" s="30">
        <f t="shared" si="56"/>
        <v>-5.7423559646870639E-3</v>
      </c>
      <c r="H74" s="30">
        <f t="shared" si="57"/>
        <v>6.3466350055698647E-3</v>
      </c>
      <c r="I74" s="29">
        <f t="shared" si="58"/>
        <v>5.7423559646870639E-3</v>
      </c>
      <c r="J74" s="29">
        <f t="shared" si="76"/>
        <v>0.41902071825812121</v>
      </c>
      <c r="K74" s="29">
        <f t="shared" si="77"/>
        <v>0.41533460680831996</v>
      </c>
      <c r="L74" s="29"/>
      <c r="V74" s="29">
        <f t="shared" si="78"/>
        <v>0.42536735326369107</v>
      </c>
      <c r="W74" s="29">
        <f t="shared" si="79"/>
        <v>0.42107696277300705</v>
      </c>
      <c r="X74" s="29">
        <f t="shared" si="59"/>
        <v>0.84644431603669812</v>
      </c>
      <c r="Y74" s="26">
        <f t="shared" si="60"/>
        <v>0</v>
      </c>
      <c r="Z74" s="26">
        <f t="shared" si="61"/>
        <v>0</v>
      </c>
      <c r="AA74" s="26">
        <f t="shared" si="62"/>
        <v>0</v>
      </c>
      <c r="AB74" s="26">
        <f t="shared" si="63"/>
        <v>0</v>
      </c>
      <c r="AC74" s="26">
        <f t="shared" si="64"/>
        <v>0</v>
      </c>
      <c r="AD74" s="26">
        <f t="shared" si="65"/>
        <v>0</v>
      </c>
      <c r="AE74" s="26">
        <f t="shared" si="66"/>
        <v>0</v>
      </c>
      <c r="AF74" s="26">
        <f t="shared" si="67"/>
        <v>0</v>
      </c>
      <c r="AG74" s="26">
        <f t="shared" si="68"/>
        <v>0</v>
      </c>
      <c r="AH74" s="26">
        <f t="shared" si="69"/>
        <v>0</v>
      </c>
      <c r="AI74" s="26">
        <f t="shared" si="70"/>
        <v>0</v>
      </c>
      <c r="AJ74" s="26">
        <f t="shared" si="71"/>
        <v>0</v>
      </c>
      <c r="AK74" s="26">
        <f t="shared" si="72"/>
        <v>0</v>
      </c>
      <c r="AL74" s="26">
        <f t="shared" si="73"/>
        <v>0</v>
      </c>
      <c r="AM74" s="26">
        <f t="shared" si="74"/>
        <v>0</v>
      </c>
      <c r="AN74" s="26">
        <f t="shared" si="75"/>
        <v>67.5</v>
      </c>
      <c r="AO74" s="26">
        <f t="shared" si="54"/>
        <v>67.5</v>
      </c>
      <c r="AP74" s="26">
        <f t="shared" si="54"/>
        <v>67.5</v>
      </c>
    </row>
    <row r="75" spans="1:42" x14ac:dyDescent="0.3">
      <c r="A75" s="41">
        <f t="shared" si="55"/>
        <v>1947</v>
      </c>
      <c r="B75" s="41">
        <v>68</v>
      </c>
      <c r="C75" s="40">
        <f>Data!C76</f>
        <v>359965</v>
      </c>
      <c r="D75" s="40">
        <f>Data!D76</f>
        <v>400765</v>
      </c>
      <c r="E75" s="40">
        <f>Data!E76</f>
        <v>760730</v>
      </c>
      <c r="G75" s="30">
        <f t="shared" si="56"/>
        <v>-5.5797071863168809E-3</v>
      </c>
      <c r="H75" s="30">
        <f t="shared" si="57"/>
        <v>6.2121354868509013E-3</v>
      </c>
      <c r="I75" s="29">
        <f t="shared" si="58"/>
        <v>5.5797071863168809E-3</v>
      </c>
      <c r="J75" s="29">
        <f t="shared" si="76"/>
        <v>0.42536735326369107</v>
      </c>
      <c r="K75" s="29">
        <f t="shared" si="77"/>
        <v>0.42107696277300705</v>
      </c>
      <c r="L75" s="29"/>
      <c r="V75" s="29">
        <f t="shared" si="78"/>
        <v>0.43157948875054197</v>
      </c>
      <c r="W75" s="29">
        <f t="shared" si="79"/>
        <v>0.42665666995932394</v>
      </c>
      <c r="X75" s="29">
        <f t="shared" si="59"/>
        <v>0.85823615870986592</v>
      </c>
      <c r="Y75" s="26">
        <f t="shared" si="60"/>
        <v>0</v>
      </c>
      <c r="Z75" s="26">
        <f t="shared" si="61"/>
        <v>0</v>
      </c>
      <c r="AA75" s="26">
        <f t="shared" si="62"/>
        <v>0</v>
      </c>
      <c r="AB75" s="26">
        <f t="shared" si="63"/>
        <v>0</v>
      </c>
      <c r="AC75" s="26">
        <f t="shared" si="64"/>
        <v>0</v>
      </c>
      <c r="AD75" s="26">
        <f t="shared" si="65"/>
        <v>0</v>
      </c>
      <c r="AE75" s="26">
        <f t="shared" si="66"/>
        <v>0</v>
      </c>
      <c r="AF75" s="26">
        <f t="shared" si="67"/>
        <v>0</v>
      </c>
      <c r="AG75" s="26">
        <f t="shared" si="68"/>
        <v>0</v>
      </c>
      <c r="AH75" s="26">
        <f t="shared" si="69"/>
        <v>0</v>
      </c>
      <c r="AI75" s="26">
        <f t="shared" si="70"/>
        <v>0</v>
      </c>
      <c r="AJ75" s="26">
        <f t="shared" si="71"/>
        <v>0</v>
      </c>
      <c r="AK75" s="26">
        <f t="shared" si="72"/>
        <v>0</v>
      </c>
      <c r="AL75" s="26">
        <f t="shared" si="73"/>
        <v>0</v>
      </c>
      <c r="AM75" s="26">
        <f t="shared" si="74"/>
        <v>0</v>
      </c>
      <c r="AN75" s="26">
        <f t="shared" si="75"/>
        <v>68.5</v>
      </c>
      <c r="AO75" s="26">
        <f t="shared" si="54"/>
        <v>68.5</v>
      </c>
      <c r="AP75" s="26">
        <f t="shared" si="54"/>
        <v>68.5</v>
      </c>
    </row>
    <row r="76" spans="1:42" x14ac:dyDescent="0.3">
      <c r="A76" s="41">
        <f t="shared" si="55"/>
        <v>1946</v>
      </c>
      <c r="B76" s="41">
        <v>69</v>
      </c>
      <c r="C76" s="40">
        <f>Data!C77</f>
        <v>338567</v>
      </c>
      <c r="D76" s="40">
        <f>Data!D77</f>
        <v>381494</v>
      </c>
      <c r="E76" s="40">
        <f>Data!E77</f>
        <v>720061</v>
      </c>
      <c r="G76" s="30">
        <f t="shared" si="56"/>
        <v>-5.2480233437966119E-3</v>
      </c>
      <c r="H76" s="30">
        <f t="shared" si="57"/>
        <v>5.9134216197040601E-3</v>
      </c>
      <c r="I76" s="29">
        <f t="shared" si="58"/>
        <v>5.2480233437966119E-3</v>
      </c>
      <c r="J76" s="29">
        <f t="shared" si="76"/>
        <v>0.43157948875054197</v>
      </c>
      <c r="K76" s="29">
        <f t="shared" si="77"/>
        <v>0.42665666995932394</v>
      </c>
      <c r="L76" s="29"/>
      <c r="V76" s="29">
        <f t="shared" si="78"/>
        <v>0.43749291037024601</v>
      </c>
      <c r="W76" s="29">
        <f t="shared" si="79"/>
        <v>0.43190469330312053</v>
      </c>
      <c r="X76" s="29">
        <f t="shared" si="59"/>
        <v>0.8693976036733666</v>
      </c>
      <c r="Y76" s="26">
        <f t="shared" si="60"/>
        <v>0</v>
      </c>
      <c r="Z76" s="26">
        <f t="shared" si="61"/>
        <v>0</v>
      </c>
      <c r="AA76" s="26">
        <f t="shared" si="62"/>
        <v>0</v>
      </c>
      <c r="AB76" s="26">
        <f t="shared" si="63"/>
        <v>0</v>
      </c>
      <c r="AC76" s="26">
        <f t="shared" si="64"/>
        <v>0</v>
      </c>
      <c r="AD76" s="26">
        <f t="shared" si="65"/>
        <v>0</v>
      </c>
      <c r="AE76" s="26">
        <f t="shared" si="66"/>
        <v>0</v>
      </c>
      <c r="AF76" s="26">
        <f t="shared" si="67"/>
        <v>0</v>
      </c>
      <c r="AG76" s="26">
        <f t="shared" si="68"/>
        <v>0</v>
      </c>
      <c r="AH76" s="26">
        <f t="shared" si="69"/>
        <v>0</v>
      </c>
      <c r="AI76" s="26">
        <f t="shared" si="70"/>
        <v>0</v>
      </c>
      <c r="AJ76" s="26">
        <f t="shared" si="71"/>
        <v>0</v>
      </c>
      <c r="AK76" s="26">
        <f t="shared" si="72"/>
        <v>0</v>
      </c>
      <c r="AL76" s="26">
        <f t="shared" si="73"/>
        <v>0</v>
      </c>
      <c r="AM76" s="26">
        <f t="shared" si="74"/>
        <v>0</v>
      </c>
      <c r="AN76" s="26">
        <f t="shared" si="75"/>
        <v>69.5</v>
      </c>
      <c r="AO76" s="26">
        <f t="shared" si="54"/>
        <v>69.5</v>
      </c>
      <c r="AP76" s="26">
        <f t="shared" si="54"/>
        <v>69.5</v>
      </c>
    </row>
    <row r="77" spans="1:42" x14ac:dyDescent="0.3">
      <c r="A77" s="41">
        <f t="shared" si="55"/>
        <v>1945</v>
      </c>
      <c r="B77" s="41">
        <v>70</v>
      </c>
      <c r="C77" s="40">
        <f>Data!C78</f>
        <v>252587</v>
      </c>
      <c r="D77" s="40">
        <f>Data!D78</f>
        <v>287013</v>
      </c>
      <c r="E77" s="40">
        <f>Data!E78</f>
        <v>539600</v>
      </c>
      <c r="G77" s="30">
        <f t="shared" si="56"/>
        <v>-3.915273704583006E-3</v>
      </c>
      <c r="H77" s="30">
        <f t="shared" si="57"/>
        <v>4.4489005838522265E-3</v>
      </c>
      <c r="I77" s="29">
        <f t="shared" si="58"/>
        <v>3.915273704583006E-3</v>
      </c>
      <c r="J77" s="29">
        <f t="shared" si="76"/>
        <v>0.43749291037024601</v>
      </c>
      <c r="K77" s="29">
        <f t="shared" si="77"/>
        <v>0.43190469330312053</v>
      </c>
      <c r="L77" s="29"/>
      <c r="V77" s="29">
        <f t="shared" si="78"/>
        <v>0.44194181095409824</v>
      </c>
      <c r="W77" s="29">
        <f t="shared" si="79"/>
        <v>0.43581996700770353</v>
      </c>
      <c r="X77" s="29">
        <f t="shared" si="59"/>
        <v>0.87776177796180177</v>
      </c>
      <c r="Y77" s="26">
        <f t="shared" si="60"/>
        <v>0</v>
      </c>
      <c r="Z77" s="26">
        <f t="shared" si="61"/>
        <v>0</v>
      </c>
      <c r="AA77" s="26">
        <f t="shared" si="62"/>
        <v>0</v>
      </c>
      <c r="AB77" s="26">
        <f t="shared" si="63"/>
        <v>0</v>
      </c>
      <c r="AC77" s="26">
        <f t="shared" si="64"/>
        <v>0</v>
      </c>
      <c r="AD77" s="26">
        <f t="shared" si="65"/>
        <v>0</v>
      </c>
      <c r="AE77" s="26">
        <f t="shared" si="66"/>
        <v>0</v>
      </c>
      <c r="AF77" s="26">
        <f t="shared" si="67"/>
        <v>0</v>
      </c>
      <c r="AG77" s="26">
        <f t="shared" si="68"/>
        <v>0</v>
      </c>
      <c r="AH77" s="26">
        <f t="shared" si="69"/>
        <v>0</v>
      </c>
      <c r="AI77" s="26">
        <f t="shared" si="70"/>
        <v>0</v>
      </c>
      <c r="AJ77" s="26">
        <f t="shared" si="71"/>
        <v>0</v>
      </c>
      <c r="AK77" s="26">
        <f t="shared" si="72"/>
        <v>0</v>
      </c>
      <c r="AL77" s="26">
        <f t="shared" si="73"/>
        <v>0</v>
      </c>
      <c r="AM77" s="26">
        <f t="shared" si="74"/>
        <v>0</v>
      </c>
      <c r="AN77" s="26">
        <f t="shared" si="75"/>
        <v>70.5</v>
      </c>
      <c r="AO77" s="26">
        <f t="shared" si="54"/>
        <v>70.5</v>
      </c>
      <c r="AP77" s="26">
        <f t="shared" si="54"/>
        <v>70.5</v>
      </c>
    </row>
    <row r="78" spans="1:42" x14ac:dyDescent="0.3">
      <c r="A78" s="41">
        <f t="shared" si="55"/>
        <v>1944</v>
      </c>
      <c r="B78" s="41">
        <v>71</v>
      </c>
      <c r="C78" s="40">
        <f>Data!C79</f>
        <v>243895</v>
      </c>
      <c r="D78" s="40">
        <f>Data!D79</f>
        <v>281008</v>
      </c>
      <c r="E78" s="40">
        <f>Data!E79</f>
        <v>524903</v>
      </c>
      <c r="G78" s="30">
        <f t="shared" si="56"/>
        <v>-3.780541675459435E-3</v>
      </c>
      <c r="H78" s="30">
        <f t="shared" si="57"/>
        <v>4.355818918540786E-3</v>
      </c>
      <c r="I78" s="29">
        <f t="shared" si="58"/>
        <v>3.780541675459435E-3</v>
      </c>
      <c r="J78" s="29">
        <f t="shared" si="76"/>
        <v>0.44194181095409824</v>
      </c>
      <c r="K78" s="29">
        <f t="shared" si="77"/>
        <v>0.43581996700770353</v>
      </c>
      <c r="L78" s="29"/>
      <c r="V78" s="29">
        <f t="shared" si="78"/>
        <v>0.44629762987263905</v>
      </c>
      <c r="W78" s="29">
        <f t="shared" si="79"/>
        <v>0.43960050868316297</v>
      </c>
      <c r="X78" s="29">
        <f t="shared" si="59"/>
        <v>0.88589813855580202</v>
      </c>
      <c r="Y78" s="26">
        <f t="shared" si="60"/>
        <v>0</v>
      </c>
      <c r="Z78" s="26">
        <f t="shared" si="61"/>
        <v>0</v>
      </c>
      <c r="AA78" s="26">
        <f t="shared" si="62"/>
        <v>0</v>
      </c>
      <c r="AB78" s="26">
        <f t="shared" si="63"/>
        <v>0</v>
      </c>
      <c r="AC78" s="26">
        <f t="shared" si="64"/>
        <v>0</v>
      </c>
      <c r="AD78" s="26">
        <f t="shared" si="65"/>
        <v>0</v>
      </c>
      <c r="AE78" s="26">
        <f t="shared" si="66"/>
        <v>0</v>
      </c>
      <c r="AF78" s="26">
        <f t="shared" si="67"/>
        <v>0</v>
      </c>
      <c r="AG78" s="26">
        <f t="shared" si="68"/>
        <v>0</v>
      </c>
      <c r="AH78" s="26">
        <f t="shared" si="69"/>
        <v>0</v>
      </c>
      <c r="AI78" s="26">
        <f t="shared" si="70"/>
        <v>0</v>
      </c>
      <c r="AJ78" s="26">
        <f t="shared" si="71"/>
        <v>0</v>
      </c>
      <c r="AK78" s="26">
        <f t="shared" si="72"/>
        <v>0</v>
      </c>
      <c r="AL78" s="26">
        <f t="shared" si="73"/>
        <v>0</v>
      </c>
      <c r="AM78" s="26">
        <f t="shared" si="74"/>
        <v>0</v>
      </c>
      <c r="AN78" s="26">
        <f t="shared" si="75"/>
        <v>71.5</v>
      </c>
      <c r="AO78" s="26">
        <f t="shared" si="54"/>
        <v>71.5</v>
      </c>
      <c r="AP78" s="26">
        <f t="shared" si="54"/>
        <v>71.5</v>
      </c>
    </row>
    <row r="79" spans="1:42" x14ac:dyDescent="0.3">
      <c r="A79" s="41">
        <f t="shared" si="55"/>
        <v>1943</v>
      </c>
      <c r="B79" s="41">
        <v>72</v>
      </c>
      <c r="C79" s="40">
        <f>Data!C80</f>
        <v>234663</v>
      </c>
      <c r="D79" s="40">
        <f>Data!D80</f>
        <v>272477</v>
      </c>
      <c r="E79" s="40">
        <f>Data!E80</f>
        <v>507140</v>
      </c>
      <c r="G79" s="30">
        <f t="shared" si="56"/>
        <v>-3.6374392717699725E-3</v>
      </c>
      <c r="H79" s="30">
        <f t="shared" si="57"/>
        <v>4.2235825010933413E-3</v>
      </c>
      <c r="I79" s="29">
        <f t="shared" si="58"/>
        <v>3.6374392717699725E-3</v>
      </c>
      <c r="J79" s="29">
        <f t="shared" si="76"/>
        <v>0.44629762987263905</v>
      </c>
      <c r="K79" s="29">
        <f t="shared" si="77"/>
        <v>0.43960050868316297</v>
      </c>
      <c r="L79" s="29"/>
      <c r="V79" s="29">
        <f t="shared" si="78"/>
        <v>0.45052121237373238</v>
      </c>
      <c r="W79" s="29">
        <f t="shared" si="79"/>
        <v>0.44323794795493293</v>
      </c>
      <c r="X79" s="29">
        <f t="shared" si="59"/>
        <v>0.89375916032866531</v>
      </c>
      <c r="Y79" s="26">
        <f t="shared" si="60"/>
        <v>0</v>
      </c>
      <c r="Z79" s="26">
        <f t="shared" si="61"/>
        <v>0</v>
      </c>
      <c r="AA79" s="26">
        <f t="shared" si="62"/>
        <v>0</v>
      </c>
      <c r="AB79" s="26">
        <f t="shared" si="63"/>
        <v>0</v>
      </c>
      <c r="AC79" s="26">
        <f t="shared" si="64"/>
        <v>0</v>
      </c>
      <c r="AD79" s="26">
        <f t="shared" si="65"/>
        <v>0</v>
      </c>
      <c r="AE79" s="26">
        <f t="shared" si="66"/>
        <v>0</v>
      </c>
      <c r="AF79" s="26">
        <f t="shared" si="67"/>
        <v>0</v>
      </c>
      <c r="AG79" s="26">
        <f t="shared" si="68"/>
        <v>0</v>
      </c>
      <c r="AH79" s="26">
        <f t="shared" si="69"/>
        <v>0</v>
      </c>
      <c r="AI79" s="26">
        <f t="shared" si="70"/>
        <v>0</v>
      </c>
      <c r="AJ79" s="26">
        <f t="shared" si="71"/>
        <v>0</v>
      </c>
      <c r="AK79" s="26">
        <f t="shared" si="72"/>
        <v>0</v>
      </c>
      <c r="AL79" s="26">
        <f t="shared" si="73"/>
        <v>0</v>
      </c>
      <c r="AM79" s="26">
        <f t="shared" si="74"/>
        <v>0</v>
      </c>
      <c r="AN79" s="26">
        <f t="shared" si="75"/>
        <v>72.5</v>
      </c>
      <c r="AO79" s="26">
        <f t="shared" si="54"/>
        <v>72.5</v>
      </c>
      <c r="AP79" s="26">
        <f t="shared" si="54"/>
        <v>72.5</v>
      </c>
    </row>
    <row r="80" spans="1:42" x14ac:dyDescent="0.3">
      <c r="A80" s="41">
        <f t="shared" si="55"/>
        <v>1942</v>
      </c>
      <c r="B80" s="41">
        <v>73</v>
      </c>
      <c r="C80" s="40">
        <f>Data!C81</f>
        <v>215924</v>
      </c>
      <c r="D80" s="40">
        <f>Data!D81</f>
        <v>251224</v>
      </c>
      <c r="E80" s="40">
        <f>Data!E81</f>
        <v>467148</v>
      </c>
      <c r="G80" s="30">
        <f t="shared" si="56"/>
        <v>-3.3469717736398985E-3</v>
      </c>
      <c r="H80" s="30">
        <f t="shared" si="57"/>
        <v>3.8941462591509509E-3</v>
      </c>
      <c r="I80" s="29">
        <f t="shared" si="58"/>
        <v>3.3469717736398985E-3</v>
      </c>
      <c r="J80" s="29">
        <f t="shared" si="76"/>
        <v>0.45052121237373238</v>
      </c>
      <c r="K80" s="29">
        <f t="shared" si="77"/>
        <v>0.44323794795493293</v>
      </c>
      <c r="L80" s="29"/>
      <c r="V80" s="29">
        <f t="shared" si="78"/>
        <v>0.45441535863288335</v>
      </c>
      <c r="W80" s="29">
        <f t="shared" si="79"/>
        <v>0.44658491972857284</v>
      </c>
      <c r="X80" s="29">
        <f t="shared" si="59"/>
        <v>0.90100027836145613</v>
      </c>
      <c r="Y80" s="26">
        <f t="shared" si="60"/>
        <v>0</v>
      </c>
      <c r="Z80" s="26">
        <f t="shared" si="61"/>
        <v>0</v>
      </c>
      <c r="AA80" s="26">
        <f t="shared" si="62"/>
        <v>0</v>
      </c>
      <c r="AB80" s="26">
        <f t="shared" si="63"/>
        <v>0</v>
      </c>
      <c r="AC80" s="26">
        <f t="shared" si="64"/>
        <v>0</v>
      </c>
      <c r="AD80" s="26">
        <f t="shared" si="65"/>
        <v>0</v>
      </c>
      <c r="AE80" s="26">
        <f t="shared" si="66"/>
        <v>0</v>
      </c>
      <c r="AF80" s="26">
        <f t="shared" si="67"/>
        <v>0</v>
      </c>
      <c r="AG80" s="26">
        <f t="shared" si="68"/>
        <v>0</v>
      </c>
      <c r="AH80" s="26">
        <f t="shared" si="69"/>
        <v>0</v>
      </c>
      <c r="AI80" s="26">
        <f t="shared" si="70"/>
        <v>0</v>
      </c>
      <c r="AJ80" s="26">
        <f t="shared" si="71"/>
        <v>0</v>
      </c>
      <c r="AK80" s="26">
        <f t="shared" si="72"/>
        <v>0</v>
      </c>
      <c r="AL80" s="26">
        <f t="shared" si="73"/>
        <v>0</v>
      </c>
      <c r="AM80" s="26">
        <f t="shared" si="74"/>
        <v>0</v>
      </c>
      <c r="AN80" s="26">
        <f t="shared" si="75"/>
        <v>73.5</v>
      </c>
      <c r="AO80" s="26">
        <f t="shared" si="54"/>
        <v>73.5</v>
      </c>
      <c r="AP80" s="26">
        <f t="shared" si="54"/>
        <v>73.5</v>
      </c>
    </row>
    <row r="81" spans="1:42" x14ac:dyDescent="0.3">
      <c r="A81" s="41">
        <f t="shared" si="55"/>
        <v>1941</v>
      </c>
      <c r="B81" s="41">
        <v>74</v>
      </c>
      <c r="C81" s="40">
        <f>Data!C82</f>
        <v>188793</v>
      </c>
      <c r="D81" s="40">
        <f>Data!D82</f>
        <v>226014</v>
      </c>
      <c r="E81" s="40">
        <f>Data!E82</f>
        <v>414807</v>
      </c>
      <c r="G81" s="30">
        <f t="shared" si="56"/>
        <v>-2.9264224544784155E-3</v>
      </c>
      <c r="H81" s="30">
        <f t="shared" si="57"/>
        <v>3.5033737724729443E-3</v>
      </c>
      <c r="I81" s="29">
        <f t="shared" si="58"/>
        <v>2.9264224544784155E-3</v>
      </c>
      <c r="J81" s="29">
        <f t="shared" si="76"/>
        <v>0.45441535863288335</v>
      </c>
      <c r="K81" s="29">
        <f t="shared" si="77"/>
        <v>0.44658491972857284</v>
      </c>
      <c r="L81" s="29"/>
      <c r="V81" s="29">
        <f t="shared" si="78"/>
        <v>0.4579187324053563</v>
      </c>
      <c r="W81" s="29">
        <f t="shared" si="79"/>
        <v>0.44951134218305128</v>
      </c>
      <c r="X81" s="29">
        <f t="shared" si="59"/>
        <v>0.90743007458840763</v>
      </c>
      <c r="Y81" s="26">
        <f t="shared" si="60"/>
        <v>0</v>
      </c>
      <c r="Z81" s="26">
        <f t="shared" si="61"/>
        <v>0</v>
      </c>
      <c r="AA81" s="26">
        <f t="shared" si="62"/>
        <v>0</v>
      </c>
      <c r="AB81" s="26">
        <f t="shared" si="63"/>
        <v>0</v>
      </c>
      <c r="AC81" s="26">
        <f t="shared" si="64"/>
        <v>0</v>
      </c>
      <c r="AD81" s="26">
        <f t="shared" si="65"/>
        <v>0</v>
      </c>
      <c r="AE81" s="26">
        <f t="shared" si="66"/>
        <v>0</v>
      </c>
      <c r="AF81" s="26">
        <f t="shared" si="67"/>
        <v>0</v>
      </c>
      <c r="AG81" s="26">
        <f t="shared" si="68"/>
        <v>0</v>
      </c>
      <c r="AH81" s="26">
        <f t="shared" si="69"/>
        <v>0</v>
      </c>
      <c r="AI81" s="26">
        <f t="shared" si="70"/>
        <v>0</v>
      </c>
      <c r="AJ81" s="26">
        <f t="shared" si="71"/>
        <v>0</v>
      </c>
      <c r="AK81" s="26">
        <f t="shared" si="72"/>
        <v>0</v>
      </c>
      <c r="AL81" s="26">
        <f t="shared" si="73"/>
        <v>0</v>
      </c>
      <c r="AM81" s="26">
        <f t="shared" si="74"/>
        <v>0</v>
      </c>
      <c r="AN81" s="26">
        <f t="shared" si="75"/>
        <v>74.5</v>
      </c>
      <c r="AO81" s="26">
        <f t="shared" si="54"/>
        <v>74.5</v>
      </c>
      <c r="AP81" s="26">
        <f t="shared" si="54"/>
        <v>74.5</v>
      </c>
    </row>
    <row r="82" spans="1:42" x14ac:dyDescent="0.3">
      <c r="A82" s="41">
        <f t="shared" si="55"/>
        <v>1940</v>
      </c>
      <c r="B82" s="41">
        <v>75</v>
      </c>
      <c r="C82" s="40">
        <f>Data!C83</f>
        <v>193056</v>
      </c>
      <c r="D82" s="40">
        <f>Data!D83</f>
        <v>236255</v>
      </c>
      <c r="E82" s="40">
        <f>Data!E83</f>
        <v>429311</v>
      </c>
      <c r="G82" s="30">
        <f t="shared" si="56"/>
        <v>-2.9925019114680363E-3</v>
      </c>
      <c r="H82" s="30">
        <f t="shared" si="57"/>
        <v>3.6621163760457115E-3</v>
      </c>
      <c r="I82" s="29">
        <f t="shared" si="58"/>
        <v>2.9925019114680363E-3</v>
      </c>
      <c r="J82" s="29">
        <f t="shared" si="76"/>
        <v>0.4579187324053563</v>
      </c>
      <c r="K82" s="29">
        <f t="shared" si="77"/>
        <v>0.44951134218305128</v>
      </c>
      <c r="L82" s="29"/>
      <c r="V82" s="29">
        <f t="shared" si="78"/>
        <v>0.46158084878140199</v>
      </c>
      <c r="W82" s="29">
        <f t="shared" si="79"/>
        <v>0.45250384409451933</v>
      </c>
      <c r="X82" s="29">
        <f t="shared" si="59"/>
        <v>0.91408469287592131</v>
      </c>
      <c r="Y82" s="26">
        <f t="shared" si="60"/>
        <v>0</v>
      </c>
      <c r="Z82" s="26">
        <f t="shared" si="61"/>
        <v>0</v>
      </c>
      <c r="AA82" s="26">
        <f t="shared" si="62"/>
        <v>0</v>
      </c>
      <c r="AB82" s="26">
        <f t="shared" si="63"/>
        <v>0</v>
      </c>
      <c r="AC82" s="26">
        <f t="shared" si="64"/>
        <v>0</v>
      </c>
      <c r="AD82" s="26">
        <f t="shared" si="65"/>
        <v>0</v>
      </c>
      <c r="AE82" s="26">
        <f t="shared" si="66"/>
        <v>0</v>
      </c>
      <c r="AF82" s="26">
        <f t="shared" si="67"/>
        <v>0</v>
      </c>
      <c r="AG82" s="26">
        <f t="shared" si="68"/>
        <v>0</v>
      </c>
      <c r="AH82" s="26">
        <f t="shared" si="69"/>
        <v>0</v>
      </c>
      <c r="AI82" s="26">
        <f t="shared" si="70"/>
        <v>0</v>
      </c>
      <c r="AJ82" s="26">
        <f t="shared" si="71"/>
        <v>0</v>
      </c>
      <c r="AK82" s="26">
        <f t="shared" si="72"/>
        <v>0</v>
      </c>
      <c r="AL82" s="26">
        <f t="shared" si="73"/>
        <v>0</v>
      </c>
      <c r="AM82" s="26">
        <f t="shared" si="74"/>
        <v>0</v>
      </c>
      <c r="AN82" s="26">
        <f t="shared" si="75"/>
        <v>75.5</v>
      </c>
      <c r="AO82" s="26">
        <f t="shared" si="54"/>
        <v>75.5</v>
      </c>
      <c r="AP82" s="26">
        <f t="shared" si="54"/>
        <v>75.5</v>
      </c>
    </row>
    <row r="83" spans="1:42" x14ac:dyDescent="0.3">
      <c r="A83" s="41">
        <f t="shared" si="55"/>
        <v>1939</v>
      </c>
      <c r="B83" s="41">
        <v>76</v>
      </c>
      <c r="C83" s="40">
        <f>Data!C84</f>
        <v>197482</v>
      </c>
      <c r="D83" s="40">
        <f>Data!D84</f>
        <v>247953</v>
      </c>
      <c r="E83" s="40">
        <f>Data!E84</f>
        <v>445435</v>
      </c>
      <c r="G83" s="30">
        <f t="shared" si="56"/>
        <v>-3.0611079815210649E-3</v>
      </c>
      <c r="H83" s="30">
        <f t="shared" si="57"/>
        <v>3.8434434902527453E-3</v>
      </c>
      <c r="I83" s="29">
        <f t="shared" si="58"/>
        <v>3.0611079815210649E-3</v>
      </c>
      <c r="J83" s="29">
        <f t="shared" si="76"/>
        <v>0.46158084878140199</v>
      </c>
      <c r="K83" s="29">
        <f t="shared" si="77"/>
        <v>0.45250384409451933</v>
      </c>
      <c r="L83" s="29"/>
      <c r="V83" s="29">
        <f t="shared" si="78"/>
        <v>0.46542429227165472</v>
      </c>
      <c r="W83" s="29">
        <f t="shared" si="79"/>
        <v>0.45556495207604036</v>
      </c>
      <c r="X83" s="29">
        <f t="shared" si="59"/>
        <v>0.92098924434769502</v>
      </c>
      <c r="Y83" s="26">
        <f t="shared" si="60"/>
        <v>0</v>
      </c>
      <c r="Z83" s="26">
        <f t="shared" si="61"/>
        <v>0</v>
      </c>
      <c r="AA83" s="26">
        <f t="shared" si="62"/>
        <v>0</v>
      </c>
      <c r="AB83" s="26">
        <f t="shared" si="63"/>
        <v>0</v>
      </c>
      <c r="AC83" s="26">
        <f t="shared" si="64"/>
        <v>0</v>
      </c>
      <c r="AD83" s="26">
        <f t="shared" si="65"/>
        <v>0</v>
      </c>
      <c r="AE83" s="26">
        <f t="shared" si="66"/>
        <v>0</v>
      </c>
      <c r="AF83" s="26">
        <f t="shared" si="67"/>
        <v>0</v>
      </c>
      <c r="AG83" s="26">
        <f t="shared" si="68"/>
        <v>0</v>
      </c>
      <c r="AH83" s="26">
        <f t="shared" si="69"/>
        <v>0</v>
      </c>
      <c r="AI83" s="26">
        <f t="shared" si="70"/>
        <v>0</v>
      </c>
      <c r="AJ83" s="26">
        <f t="shared" si="71"/>
        <v>0</v>
      </c>
      <c r="AK83" s="26">
        <f t="shared" si="72"/>
        <v>0</v>
      </c>
      <c r="AL83" s="26">
        <f t="shared" si="73"/>
        <v>0</v>
      </c>
      <c r="AM83" s="26">
        <f t="shared" si="74"/>
        <v>0</v>
      </c>
      <c r="AN83" s="26">
        <f t="shared" si="75"/>
        <v>76.5</v>
      </c>
      <c r="AO83" s="26">
        <f t="shared" si="54"/>
        <v>76.5</v>
      </c>
      <c r="AP83" s="26">
        <f t="shared" si="54"/>
        <v>76.5</v>
      </c>
    </row>
    <row r="84" spans="1:42" x14ac:dyDescent="0.3">
      <c r="A84" s="41">
        <f t="shared" si="55"/>
        <v>1938</v>
      </c>
      <c r="B84" s="41">
        <v>77</v>
      </c>
      <c r="C84" s="40">
        <f>Data!C85</f>
        <v>189589</v>
      </c>
      <c r="D84" s="40">
        <f>Data!D85</f>
        <v>243974</v>
      </c>
      <c r="E84" s="40">
        <f>Data!E85</f>
        <v>433563</v>
      </c>
      <c r="G84" s="30">
        <f t="shared" si="56"/>
        <v>-2.938761006616285E-3</v>
      </c>
      <c r="H84" s="30">
        <f t="shared" si="57"/>
        <v>3.7817662302570376E-3</v>
      </c>
      <c r="I84" s="29">
        <f t="shared" si="58"/>
        <v>2.938761006616285E-3</v>
      </c>
      <c r="J84" s="29">
        <f t="shared" si="76"/>
        <v>0.46542429227165472</v>
      </c>
      <c r="K84" s="29">
        <f t="shared" si="77"/>
        <v>0.45556495207604036</v>
      </c>
      <c r="L84" s="29"/>
      <c r="V84" s="29">
        <f t="shared" si="78"/>
        <v>0.46920605850191177</v>
      </c>
      <c r="W84" s="29">
        <f t="shared" si="79"/>
        <v>0.45850371308265664</v>
      </c>
      <c r="X84" s="29">
        <f t="shared" si="59"/>
        <v>0.92770977158456835</v>
      </c>
      <c r="Y84" s="26">
        <f t="shared" si="60"/>
        <v>0</v>
      </c>
      <c r="Z84" s="26">
        <f t="shared" si="61"/>
        <v>0</v>
      </c>
      <c r="AA84" s="26">
        <f t="shared" si="62"/>
        <v>0</v>
      </c>
      <c r="AB84" s="26">
        <f t="shared" si="63"/>
        <v>0</v>
      </c>
      <c r="AC84" s="26">
        <f t="shared" si="64"/>
        <v>0</v>
      </c>
      <c r="AD84" s="26">
        <f t="shared" si="65"/>
        <v>0</v>
      </c>
      <c r="AE84" s="26">
        <f t="shared" si="66"/>
        <v>0</v>
      </c>
      <c r="AF84" s="26">
        <f t="shared" si="67"/>
        <v>0</v>
      </c>
      <c r="AG84" s="26">
        <f t="shared" si="68"/>
        <v>0</v>
      </c>
      <c r="AH84" s="26">
        <f t="shared" si="69"/>
        <v>0</v>
      </c>
      <c r="AI84" s="26">
        <f t="shared" si="70"/>
        <v>0</v>
      </c>
      <c r="AJ84" s="26">
        <f t="shared" si="71"/>
        <v>0</v>
      </c>
      <c r="AK84" s="26">
        <f t="shared" si="72"/>
        <v>0</v>
      </c>
      <c r="AL84" s="26">
        <f t="shared" si="73"/>
        <v>0</v>
      </c>
      <c r="AM84" s="26">
        <f t="shared" si="74"/>
        <v>0</v>
      </c>
      <c r="AN84" s="26">
        <f t="shared" si="75"/>
        <v>77.5</v>
      </c>
      <c r="AO84" s="26">
        <f t="shared" si="54"/>
        <v>77.5</v>
      </c>
      <c r="AP84" s="26">
        <f t="shared" si="54"/>
        <v>77.5</v>
      </c>
    </row>
    <row r="85" spans="1:42" x14ac:dyDescent="0.3">
      <c r="A85" s="41">
        <f t="shared" si="55"/>
        <v>1937</v>
      </c>
      <c r="B85" s="41">
        <v>78</v>
      </c>
      <c r="C85" s="40">
        <f>Data!C86</f>
        <v>179984</v>
      </c>
      <c r="D85" s="40">
        <f>Data!D86</f>
        <v>239400</v>
      </c>
      <c r="E85" s="40">
        <f>Data!E86</f>
        <v>419384</v>
      </c>
      <c r="G85" s="30">
        <f t="shared" si="56"/>
        <v>-2.789876844198901E-3</v>
      </c>
      <c r="H85" s="30">
        <f t="shared" si="57"/>
        <v>3.7108660575452092E-3</v>
      </c>
      <c r="I85" s="29">
        <f t="shared" si="58"/>
        <v>2.789876844198901E-3</v>
      </c>
      <c r="J85" s="29">
        <f t="shared" si="76"/>
        <v>0.46920605850191177</v>
      </c>
      <c r="K85" s="29">
        <f t="shared" si="77"/>
        <v>0.45850371308265664</v>
      </c>
      <c r="L85" s="29"/>
      <c r="V85" s="29">
        <f t="shared" si="78"/>
        <v>0.472916924559457</v>
      </c>
      <c r="W85" s="29">
        <f t="shared" si="79"/>
        <v>0.46129358992685554</v>
      </c>
      <c r="X85" s="29">
        <f t="shared" si="59"/>
        <v>0.93421051448631254</v>
      </c>
      <c r="Y85" s="26">
        <f t="shared" si="60"/>
        <v>0</v>
      </c>
      <c r="Z85" s="26">
        <f t="shared" si="61"/>
        <v>0</v>
      </c>
      <c r="AA85" s="26">
        <f t="shared" si="62"/>
        <v>0</v>
      </c>
      <c r="AB85" s="26">
        <f t="shared" si="63"/>
        <v>0</v>
      </c>
      <c r="AC85" s="26">
        <f t="shared" si="64"/>
        <v>0</v>
      </c>
      <c r="AD85" s="26">
        <f t="shared" si="65"/>
        <v>0</v>
      </c>
      <c r="AE85" s="26">
        <f t="shared" si="66"/>
        <v>0</v>
      </c>
      <c r="AF85" s="26">
        <f t="shared" si="67"/>
        <v>0</v>
      </c>
      <c r="AG85" s="26">
        <f t="shared" si="68"/>
        <v>0</v>
      </c>
      <c r="AH85" s="26">
        <f t="shared" si="69"/>
        <v>0</v>
      </c>
      <c r="AI85" s="26">
        <f t="shared" si="70"/>
        <v>0</v>
      </c>
      <c r="AJ85" s="26">
        <f t="shared" si="71"/>
        <v>0</v>
      </c>
      <c r="AK85" s="26">
        <f t="shared" si="72"/>
        <v>0</v>
      </c>
      <c r="AL85" s="26">
        <f t="shared" si="73"/>
        <v>0</v>
      </c>
      <c r="AM85" s="26">
        <f t="shared" si="74"/>
        <v>0</v>
      </c>
      <c r="AN85" s="26">
        <f t="shared" si="75"/>
        <v>78.5</v>
      </c>
      <c r="AO85" s="26">
        <f t="shared" si="54"/>
        <v>78.5</v>
      </c>
      <c r="AP85" s="26">
        <f t="shared" si="54"/>
        <v>78.5</v>
      </c>
    </row>
    <row r="86" spans="1:42" x14ac:dyDescent="0.3">
      <c r="A86" s="41">
        <f t="shared" si="55"/>
        <v>1936</v>
      </c>
      <c r="B86" s="41">
        <v>79</v>
      </c>
      <c r="C86" s="40">
        <f>Data!C87</f>
        <v>174402</v>
      </c>
      <c r="D86" s="40">
        <f>Data!D87</f>
        <v>238560</v>
      </c>
      <c r="E86" s="40">
        <f>Data!E87</f>
        <v>412962</v>
      </c>
      <c r="G86" s="30">
        <f t="shared" si="56"/>
        <v>-2.7033519722974085E-3</v>
      </c>
      <c r="H86" s="30">
        <f t="shared" si="57"/>
        <v>3.6978454748871556E-3</v>
      </c>
      <c r="I86" s="29">
        <f t="shared" si="58"/>
        <v>2.7033519722974085E-3</v>
      </c>
      <c r="J86" s="29">
        <f t="shared" si="76"/>
        <v>0.472916924559457</v>
      </c>
      <c r="K86" s="29">
        <f t="shared" si="77"/>
        <v>0.46129358992685554</v>
      </c>
      <c r="L86" s="29"/>
      <c r="V86" s="29">
        <f t="shared" si="78"/>
        <v>0.47661477003434416</v>
      </c>
      <c r="W86" s="29">
        <f t="shared" si="79"/>
        <v>0.46399694189915297</v>
      </c>
      <c r="X86" s="29">
        <f t="shared" si="59"/>
        <v>0.94061171193349713</v>
      </c>
      <c r="Y86" s="26">
        <f t="shared" si="60"/>
        <v>0</v>
      </c>
      <c r="Z86" s="26">
        <f t="shared" si="61"/>
        <v>0</v>
      </c>
      <c r="AA86" s="26">
        <f t="shared" si="62"/>
        <v>0</v>
      </c>
      <c r="AB86" s="26">
        <f t="shared" si="63"/>
        <v>0</v>
      </c>
      <c r="AC86" s="26">
        <f t="shared" si="64"/>
        <v>0</v>
      </c>
      <c r="AD86" s="26">
        <f t="shared" si="65"/>
        <v>0</v>
      </c>
      <c r="AE86" s="26">
        <f t="shared" si="66"/>
        <v>0</v>
      </c>
      <c r="AF86" s="26">
        <f t="shared" si="67"/>
        <v>0</v>
      </c>
      <c r="AG86" s="26">
        <f t="shared" si="68"/>
        <v>0</v>
      </c>
      <c r="AH86" s="26">
        <f t="shared" si="69"/>
        <v>0</v>
      </c>
      <c r="AI86" s="26">
        <f t="shared" si="70"/>
        <v>0</v>
      </c>
      <c r="AJ86" s="26">
        <f t="shared" si="71"/>
        <v>0</v>
      </c>
      <c r="AK86" s="26">
        <f t="shared" si="72"/>
        <v>0</v>
      </c>
      <c r="AL86" s="26">
        <f t="shared" si="73"/>
        <v>0</v>
      </c>
      <c r="AM86" s="26">
        <f t="shared" si="74"/>
        <v>0</v>
      </c>
      <c r="AN86" s="26">
        <f t="shared" si="75"/>
        <v>79.5</v>
      </c>
      <c r="AO86" s="26">
        <f t="shared" si="54"/>
        <v>79.5</v>
      </c>
      <c r="AP86" s="26">
        <f t="shared" si="54"/>
        <v>79.5</v>
      </c>
    </row>
    <row r="87" spans="1:42" x14ac:dyDescent="0.3">
      <c r="A87" s="41">
        <f t="shared" si="55"/>
        <v>1935</v>
      </c>
      <c r="B87" s="41">
        <v>80</v>
      </c>
      <c r="C87" s="40">
        <f>Data!C88</f>
        <v>163136</v>
      </c>
      <c r="D87" s="40">
        <f>Data!D88</f>
        <v>233509</v>
      </c>
      <c r="E87" s="40">
        <f>Data!E88</f>
        <v>396645</v>
      </c>
      <c r="G87" s="30">
        <f t="shared" si="56"/>
        <v>-2.528721157743088E-3</v>
      </c>
      <c r="H87" s="30">
        <f t="shared" si="57"/>
        <v>3.6195514713087897E-3</v>
      </c>
      <c r="I87" s="29">
        <f t="shared" si="58"/>
        <v>2.528721157743088E-3</v>
      </c>
      <c r="J87" s="29">
        <f t="shared" si="76"/>
        <v>0.47661477003434416</v>
      </c>
      <c r="K87" s="29">
        <f t="shared" si="77"/>
        <v>0.46399694189915297</v>
      </c>
      <c r="L87" s="29"/>
      <c r="V87" s="29">
        <f t="shared" si="78"/>
        <v>0.48023432150565293</v>
      </c>
      <c r="W87" s="29">
        <f t="shared" si="79"/>
        <v>0.46652566305689608</v>
      </c>
      <c r="X87" s="29">
        <f t="shared" si="59"/>
        <v>0.94675998456254895</v>
      </c>
      <c r="Y87" s="26">
        <f t="shared" si="60"/>
        <v>0</v>
      </c>
      <c r="Z87" s="26">
        <f t="shared" si="61"/>
        <v>0</v>
      </c>
      <c r="AA87" s="26">
        <f t="shared" si="62"/>
        <v>0</v>
      </c>
      <c r="AB87" s="26">
        <f t="shared" si="63"/>
        <v>0</v>
      </c>
      <c r="AC87" s="26">
        <f t="shared" si="64"/>
        <v>0</v>
      </c>
      <c r="AD87" s="26">
        <f t="shared" si="65"/>
        <v>0</v>
      </c>
      <c r="AE87" s="26">
        <f t="shared" si="66"/>
        <v>0</v>
      </c>
      <c r="AF87" s="26">
        <f t="shared" si="67"/>
        <v>0</v>
      </c>
      <c r="AG87" s="26">
        <f t="shared" si="68"/>
        <v>0</v>
      </c>
      <c r="AH87" s="26">
        <f t="shared" si="69"/>
        <v>0</v>
      </c>
      <c r="AI87" s="26">
        <f t="shared" si="70"/>
        <v>0</v>
      </c>
      <c r="AJ87" s="26">
        <f t="shared" si="71"/>
        <v>0</v>
      </c>
      <c r="AK87" s="26">
        <f t="shared" si="72"/>
        <v>0</v>
      </c>
      <c r="AL87" s="26">
        <f t="shared" si="73"/>
        <v>0</v>
      </c>
      <c r="AM87" s="26">
        <f t="shared" si="74"/>
        <v>0</v>
      </c>
      <c r="AN87" s="26">
        <f t="shared" si="75"/>
        <v>80.5</v>
      </c>
      <c r="AO87" s="26">
        <f t="shared" ref="AO87:AP106" si="80">AN87</f>
        <v>80.5</v>
      </c>
      <c r="AP87" s="26">
        <f t="shared" si="80"/>
        <v>80.5</v>
      </c>
    </row>
    <row r="88" spans="1:42" x14ac:dyDescent="0.3">
      <c r="A88" s="41">
        <f t="shared" si="55"/>
        <v>1934</v>
      </c>
      <c r="B88" s="41">
        <v>81</v>
      </c>
      <c r="C88" s="40">
        <f>Data!C89</f>
        <v>157720</v>
      </c>
      <c r="D88" s="40">
        <f>Data!D89</f>
        <v>233675</v>
      </c>
      <c r="E88" s="40">
        <f>Data!E89</f>
        <v>391395</v>
      </c>
      <c r="G88" s="30">
        <f t="shared" si="56"/>
        <v>-2.4447694009859249E-3</v>
      </c>
      <c r="H88" s="30">
        <f t="shared" si="57"/>
        <v>3.6221245864531191E-3</v>
      </c>
      <c r="I88" s="29">
        <f t="shared" si="58"/>
        <v>2.4447694009859249E-3</v>
      </c>
      <c r="J88" s="29">
        <f t="shared" si="76"/>
        <v>0.48023432150565293</v>
      </c>
      <c r="K88" s="29">
        <f t="shared" si="77"/>
        <v>0.46652566305689608</v>
      </c>
      <c r="L88" s="29"/>
      <c r="V88" s="29">
        <f t="shared" si="78"/>
        <v>0.48385644609210604</v>
      </c>
      <c r="W88" s="29">
        <f t="shared" si="79"/>
        <v>0.468970432457882</v>
      </c>
      <c r="X88" s="29">
        <f t="shared" si="59"/>
        <v>0.95282687854998804</v>
      </c>
      <c r="Y88" s="26">
        <f t="shared" si="60"/>
        <v>0</v>
      </c>
      <c r="Z88" s="26">
        <f t="shared" si="61"/>
        <v>0</v>
      </c>
      <c r="AA88" s="26">
        <f t="shared" si="62"/>
        <v>0</v>
      </c>
      <c r="AB88" s="26">
        <f t="shared" si="63"/>
        <v>0</v>
      </c>
      <c r="AC88" s="26">
        <f t="shared" si="64"/>
        <v>0</v>
      </c>
      <c r="AD88" s="26">
        <f t="shared" si="65"/>
        <v>0</v>
      </c>
      <c r="AE88" s="26">
        <f t="shared" si="66"/>
        <v>0</v>
      </c>
      <c r="AF88" s="26">
        <f t="shared" si="67"/>
        <v>0</v>
      </c>
      <c r="AG88" s="26">
        <f t="shared" si="68"/>
        <v>0</v>
      </c>
      <c r="AH88" s="26">
        <f t="shared" si="69"/>
        <v>0</v>
      </c>
      <c r="AI88" s="26">
        <f t="shared" si="70"/>
        <v>0</v>
      </c>
      <c r="AJ88" s="26">
        <f t="shared" si="71"/>
        <v>0</v>
      </c>
      <c r="AK88" s="26">
        <f t="shared" si="72"/>
        <v>0</v>
      </c>
      <c r="AL88" s="26">
        <f t="shared" si="73"/>
        <v>0</v>
      </c>
      <c r="AM88" s="26">
        <f t="shared" si="74"/>
        <v>0</v>
      </c>
      <c r="AN88" s="26">
        <f t="shared" si="75"/>
        <v>81.5</v>
      </c>
      <c r="AO88" s="26">
        <f t="shared" si="80"/>
        <v>81.5</v>
      </c>
      <c r="AP88" s="26">
        <f t="shared" si="80"/>
        <v>81.5</v>
      </c>
    </row>
    <row r="89" spans="1:42" x14ac:dyDescent="0.3">
      <c r="A89" s="41">
        <f t="shared" si="55"/>
        <v>1933</v>
      </c>
      <c r="B89" s="41">
        <v>82</v>
      </c>
      <c r="C89" s="40">
        <f>Data!C90</f>
        <v>142724</v>
      </c>
      <c r="D89" s="40">
        <f>Data!D90</f>
        <v>220211</v>
      </c>
      <c r="E89" s="40">
        <f>Data!E90</f>
        <v>362935</v>
      </c>
      <c r="G89" s="30">
        <f t="shared" si="56"/>
        <v>-2.2123209991523909E-3</v>
      </c>
      <c r="H89" s="30">
        <f t="shared" si="57"/>
        <v>3.4134232472768926E-3</v>
      </c>
      <c r="I89" s="29">
        <f t="shared" si="58"/>
        <v>2.2123209991523909E-3</v>
      </c>
      <c r="J89" s="29">
        <f t="shared" si="76"/>
        <v>0.48385644609210604</v>
      </c>
      <c r="K89" s="29">
        <f t="shared" si="77"/>
        <v>0.468970432457882</v>
      </c>
      <c r="L89" s="29"/>
      <c r="V89" s="29">
        <f t="shared" si="78"/>
        <v>0.48726986933938293</v>
      </c>
      <c r="W89" s="29">
        <f t="shared" si="79"/>
        <v>0.47118275345703442</v>
      </c>
      <c r="X89" s="29">
        <f t="shared" si="59"/>
        <v>0.95845262279641741</v>
      </c>
      <c r="Y89" s="26">
        <f t="shared" si="60"/>
        <v>0</v>
      </c>
      <c r="Z89" s="26">
        <f t="shared" si="61"/>
        <v>0</v>
      </c>
      <c r="AA89" s="26">
        <f t="shared" si="62"/>
        <v>0</v>
      </c>
      <c r="AB89" s="26">
        <f t="shared" si="63"/>
        <v>0</v>
      </c>
      <c r="AC89" s="26">
        <f t="shared" si="64"/>
        <v>0</v>
      </c>
      <c r="AD89" s="26">
        <f t="shared" si="65"/>
        <v>0</v>
      </c>
      <c r="AE89" s="26">
        <f t="shared" si="66"/>
        <v>0</v>
      </c>
      <c r="AF89" s="26">
        <f t="shared" si="67"/>
        <v>0</v>
      </c>
      <c r="AG89" s="26">
        <f t="shared" si="68"/>
        <v>0</v>
      </c>
      <c r="AH89" s="26">
        <f t="shared" si="69"/>
        <v>0</v>
      </c>
      <c r="AI89" s="26">
        <f t="shared" si="70"/>
        <v>0</v>
      </c>
      <c r="AJ89" s="26">
        <f t="shared" si="71"/>
        <v>0</v>
      </c>
      <c r="AK89" s="26">
        <f t="shared" si="72"/>
        <v>0</v>
      </c>
      <c r="AL89" s="26">
        <f t="shared" si="73"/>
        <v>0</v>
      </c>
      <c r="AM89" s="26">
        <f t="shared" si="74"/>
        <v>0</v>
      </c>
      <c r="AN89" s="26">
        <f t="shared" si="75"/>
        <v>82.5</v>
      </c>
      <c r="AO89" s="26">
        <f t="shared" si="80"/>
        <v>82.5</v>
      </c>
      <c r="AP89" s="26">
        <f t="shared" si="80"/>
        <v>82.5</v>
      </c>
    </row>
    <row r="90" spans="1:42" x14ac:dyDescent="0.3">
      <c r="A90" s="41">
        <f t="shared" si="55"/>
        <v>1932</v>
      </c>
      <c r="B90" s="41">
        <v>83</v>
      </c>
      <c r="C90" s="40">
        <f>Data!C91</f>
        <v>139104</v>
      </c>
      <c r="D90" s="40">
        <f>Data!D91</f>
        <v>221785</v>
      </c>
      <c r="E90" s="40">
        <f>Data!E91</f>
        <v>360889</v>
      </c>
      <c r="G90" s="30">
        <f t="shared" si="56"/>
        <v>-2.1562084881736371E-3</v>
      </c>
      <c r="H90" s="30">
        <f t="shared" si="57"/>
        <v>3.4378213390671018E-3</v>
      </c>
      <c r="I90" s="29">
        <f t="shared" si="58"/>
        <v>2.1562084881736371E-3</v>
      </c>
      <c r="J90" s="29">
        <f t="shared" si="76"/>
        <v>0.48726986933938293</v>
      </c>
      <c r="K90" s="29">
        <f t="shared" si="77"/>
        <v>0.47118275345703442</v>
      </c>
      <c r="L90" s="29"/>
      <c r="V90" s="29">
        <f t="shared" si="78"/>
        <v>0.49070769067845005</v>
      </c>
      <c r="W90" s="29">
        <f t="shared" si="79"/>
        <v>0.47333896194520808</v>
      </c>
      <c r="X90" s="29">
        <f t="shared" si="59"/>
        <v>0.96404665262365818</v>
      </c>
      <c r="Y90" s="26">
        <f t="shared" si="60"/>
        <v>0</v>
      </c>
      <c r="Z90" s="26">
        <f t="shared" si="61"/>
        <v>0</v>
      </c>
      <c r="AA90" s="26">
        <f t="shared" si="62"/>
        <v>0</v>
      </c>
      <c r="AB90" s="26">
        <f t="shared" si="63"/>
        <v>0</v>
      </c>
      <c r="AC90" s="26">
        <f t="shared" si="64"/>
        <v>0</v>
      </c>
      <c r="AD90" s="26">
        <f t="shared" si="65"/>
        <v>0</v>
      </c>
      <c r="AE90" s="26">
        <f t="shared" si="66"/>
        <v>0</v>
      </c>
      <c r="AF90" s="26">
        <f t="shared" si="67"/>
        <v>0</v>
      </c>
      <c r="AG90" s="26">
        <f t="shared" si="68"/>
        <v>0</v>
      </c>
      <c r="AH90" s="26">
        <f t="shared" si="69"/>
        <v>0</v>
      </c>
      <c r="AI90" s="26">
        <f t="shared" si="70"/>
        <v>0</v>
      </c>
      <c r="AJ90" s="26">
        <f t="shared" si="71"/>
        <v>0</v>
      </c>
      <c r="AK90" s="26">
        <f t="shared" si="72"/>
        <v>0</v>
      </c>
      <c r="AL90" s="26">
        <f t="shared" si="73"/>
        <v>0</v>
      </c>
      <c r="AM90" s="26">
        <f t="shared" si="74"/>
        <v>0</v>
      </c>
      <c r="AN90" s="26">
        <f t="shared" si="75"/>
        <v>83.5</v>
      </c>
      <c r="AO90" s="26">
        <f t="shared" si="80"/>
        <v>83.5</v>
      </c>
      <c r="AP90" s="26">
        <f t="shared" si="80"/>
        <v>83.5</v>
      </c>
    </row>
    <row r="91" spans="1:42" x14ac:dyDescent="0.3">
      <c r="A91" s="41">
        <f t="shared" si="55"/>
        <v>1931</v>
      </c>
      <c r="B91" s="41">
        <v>84</v>
      </c>
      <c r="C91" s="40">
        <f>Data!C92</f>
        <v>125494</v>
      </c>
      <c r="D91" s="40">
        <f>Data!D92</f>
        <v>207813</v>
      </c>
      <c r="E91" s="40">
        <f>Data!E92</f>
        <v>333307</v>
      </c>
      <c r="G91" s="30">
        <f t="shared" si="56"/>
        <v>-1.9452440477258917E-3</v>
      </c>
      <c r="H91" s="30">
        <f t="shared" si="57"/>
        <v>3.2212456475214811E-3</v>
      </c>
      <c r="I91" s="29">
        <f t="shared" si="58"/>
        <v>1.9452440477258917E-3</v>
      </c>
      <c r="J91" s="29">
        <f t="shared" si="76"/>
        <v>0.49070769067845005</v>
      </c>
      <c r="K91" s="29">
        <f t="shared" si="77"/>
        <v>0.47333896194520808</v>
      </c>
      <c r="L91" s="29"/>
      <c r="V91" s="29">
        <f t="shared" si="78"/>
        <v>0.49392893632597151</v>
      </c>
      <c r="W91" s="29">
        <f t="shared" si="79"/>
        <v>0.47528420599293397</v>
      </c>
      <c r="X91" s="29">
        <f t="shared" si="59"/>
        <v>0.96921314231890543</v>
      </c>
      <c r="Y91" s="26">
        <f t="shared" si="60"/>
        <v>0</v>
      </c>
      <c r="Z91" s="26">
        <f t="shared" si="61"/>
        <v>0</v>
      </c>
      <c r="AA91" s="26">
        <f t="shared" si="62"/>
        <v>0</v>
      </c>
      <c r="AB91" s="26">
        <f t="shared" si="63"/>
        <v>0</v>
      </c>
      <c r="AC91" s="26">
        <f t="shared" si="64"/>
        <v>0</v>
      </c>
      <c r="AD91" s="26">
        <f t="shared" si="65"/>
        <v>0</v>
      </c>
      <c r="AE91" s="26">
        <f t="shared" si="66"/>
        <v>0</v>
      </c>
      <c r="AF91" s="26">
        <f t="shared" si="67"/>
        <v>0</v>
      </c>
      <c r="AG91" s="26">
        <f t="shared" si="68"/>
        <v>0</v>
      </c>
      <c r="AH91" s="26">
        <f t="shared" si="69"/>
        <v>0</v>
      </c>
      <c r="AI91" s="26">
        <f t="shared" si="70"/>
        <v>0</v>
      </c>
      <c r="AJ91" s="26">
        <f t="shared" si="71"/>
        <v>0</v>
      </c>
      <c r="AK91" s="26">
        <f t="shared" si="72"/>
        <v>0</v>
      </c>
      <c r="AL91" s="26">
        <f t="shared" si="73"/>
        <v>0</v>
      </c>
      <c r="AM91" s="26">
        <f t="shared" si="74"/>
        <v>0</v>
      </c>
      <c r="AN91" s="26">
        <f t="shared" si="75"/>
        <v>84.5</v>
      </c>
      <c r="AO91" s="26">
        <f t="shared" si="80"/>
        <v>84.5</v>
      </c>
      <c r="AP91" s="26">
        <f t="shared" si="80"/>
        <v>84.5</v>
      </c>
    </row>
    <row r="92" spans="1:42" x14ac:dyDescent="0.3">
      <c r="A92" s="41">
        <f t="shared" si="55"/>
        <v>1930</v>
      </c>
      <c r="B92" s="41">
        <v>85</v>
      </c>
      <c r="C92" s="40">
        <f>Data!C93</f>
        <v>114298</v>
      </c>
      <c r="D92" s="40">
        <f>Data!D93</f>
        <v>199911</v>
      </c>
      <c r="E92" s="40">
        <f>Data!E93</f>
        <v>314209</v>
      </c>
      <c r="G92" s="30">
        <f t="shared" si="56"/>
        <v>-1.7716982817264091E-3</v>
      </c>
      <c r="H92" s="30">
        <f t="shared" si="57"/>
        <v>3.0987591663739359E-3</v>
      </c>
      <c r="I92" s="29">
        <f t="shared" si="58"/>
        <v>1.7716982817264091E-3</v>
      </c>
      <c r="J92" s="29">
        <f t="shared" si="76"/>
        <v>0.49392893632597151</v>
      </c>
      <c r="K92" s="29">
        <f t="shared" si="77"/>
        <v>0.47528420599293397</v>
      </c>
      <c r="L92" s="29"/>
      <c r="V92" s="29">
        <f t="shared" si="78"/>
        <v>0.49702769549234543</v>
      </c>
      <c r="W92" s="29">
        <f t="shared" si="79"/>
        <v>0.47705590427466038</v>
      </c>
      <c r="X92" s="29">
        <f t="shared" si="59"/>
        <v>0.97408359976700587</v>
      </c>
      <c r="Y92" s="26">
        <f t="shared" si="60"/>
        <v>0</v>
      </c>
      <c r="Z92" s="26">
        <f t="shared" si="61"/>
        <v>0</v>
      </c>
      <c r="AA92" s="26">
        <f t="shared" si="62"/>
        <v>0</v>
      </c>
      <c r="AB92" s="26">
        <f t="shared" si="63"/>
        <v>0</v>
      </c>
      <c r="AC92" s="26">
        <f t="shared" si="64"/>
        <v>0</v>
      </c>
      <c r="AD92" s="26">
        <f t="shared" si="65"/>
        <v>0</v>
      </c>
      <c r="AE92" s="26">
        <f t="shared" si="66"/>
        <v>0</v>
      </c>
      <c r="AF92" s="26">
        <f t="shared" si="67"/>
        <v>0</v>
      </c>
      <c r="AG92" s="26">
        <f t="shared" si="68"/>
        <v>0</v>
      </c>
      <c r="AH92" s="26">
        <f t="shared" si="69"/>
        <v>0</v>
      </c>
      <c r="AI92" s="26">
        <f t="shared" si="70"/>
        <v>0</v>
      </c>
      <c r="AJ92" s="26">
        <f t="shared" si="71"/>
        <v>0</v>
      </c>
      <c r="AK92" s="26">
        <f t="shared" si="72"/>
        <v>0</v>
      </c>
      <c r="AL92" s="26">
        <f t="shared" si="73"/>
        <v>0</v>
      </c>
      <c r="AM92" s="26">
        <f t="shared" si="74"/>
        <v>0</v>
      </c>
      <c r="AN92" s="26">
        <f t="shared" si="75"/>
        <v>85.5</v>
      </c>
      <c r="AO92" s="26">
        <f t="shared" si="80"/>
        <v>85.5</v>
      </c>
      <c r="AP92" s="26">
        <f t="shared" si="80"/>
        <v>85.5</v>
      </c>
    </row>
    <row r="93" spans="1:42" x14ac:dyDescent="0.3">
      <c r="A93" s="41">
        <f t="shared" si="55"/>
        <v>1929</v>
      </c>
      <c r="B93" s="41">
        <v>86</v>
      </c>
      <c r="C93" s="40">
        <f>Data!C94</f>
        <v>96198</v>
      </c>
      <c r="D93" s="40">
        <f>Data!D94</f>
        <v>177746</v>
      </c>
      <c r="E93" s="40">
        <f>Data!E94</f>
        <v>273944</v>
      </c>
      <c r="G93" s="30">
        <f t="shared" si="56"/>
        <v>-1.4911357268326401E-3</v>
      </c>
      <c r="H93" s="30">
        <f t="shared" si="57"/>
        <v>2.755186291831373E-3</v>
      </c>
      <c r="I93" s="29">
        <f t="shared" si="58"/>
        <v>1.4911357268326401E-3</v>
      </c>
      <c r="J93" s="29">
        <f t="shared" si="76"/>
        <v>0.49702769549234543</v>
      </c>
      <c r="K93" s="29">
        <f t="shared" si="77"/>
        <v>0.47705590427466038</v>
      </c>
      <c r="L93" s="29"/>
      <c r="V93" s="29">
        <f t="shared" si="78"/>
        <v>0.49978288178417679</v>
      </c>
      <c r="W93" s="29">
        <f t="shared" si="79"/>
        <v>0.47854704000149301</v>
      </c>
      <c r="X93" s="29">
        <f t="shared" si="59"/>
        <v>0.9783299217856698</v>
      </c>
      <c r="Y93" s="26">
        <f t="shared" si="60"/>
        <v>0</v>
      </c>
      <c r="Z93" s="26">
        <f t="shared" si="61"/>
        <v>0</v>
      </c>
      <c r="AA93" s="26">
        <f t="shared" si="62"/>
        <v>0</v>
      </c>
      <c r="AB93" s="26">
        <f t="shared" si="63"/>
        <v>0</v>
      </c>
      <c r="AC93" s="26">
        <f t="shared" si="64"/>
        <v>0</v>
      </c>
      <c r="AD93" s="26">
        <f t="shared" si="65"/>
        <v>0</v>
      </c>
      <c r="AE93" s="26">
        <f t="shared" si="66"/>
        <v>0</v>
      </c>
      <c r="AF93" s="26">
        <f t="shared" si="67"/>
        <v>0</v>
      </c>
      <c r="AG93" s="26">
        <f t="shared" si="68"/>
        <v>0</v>
      </c>
      <c r="AH93" s="26">
        <f t="shared" si="69"/>
        <v>0</v>
      </c>
      <c r="AI93" s="26">
        <f t="shared" si="70"/>
        <v>0</v>
      </c>
      <c r="AJ93" s="26">
        <f t="shared" si="71"/>
        <v>0</v>
      </c>
      <c r="AK93" s="26">
        <f t="shared" si="72"/>
        <v>0</v>
      </c>
      <c r="AL93" s="26">
        <f t="shared" si="73"/>
        <v>0</v>
      </c>
      <c r="AM93" s="26">
        <f t="shared" si="74"/>
        <v>0</v>
      </c>
      <c r="AN93" s="26">
        <f t="shared" si="75"/>
        <v>86.5</v>
      </c>
      <c r="AO93" s="26">
        <f t="shared" si="80"/>
        <v>86.5</v>
      </c>
      <c r="AP93" s="26">
        <f t="shared" si="80"/>
        <v>86.5</v>
      </c>
    </row>
    <row r="94" spans="1:42" x14ac:dyDescent="0.3">
      <c r="A94" s="41">
        <f t="shared" si="55"/>
        <v>1928</v>
      </c>
      <c r="B94" s="41">
        <v>87</v>
      </c>
      <c r="C94" s="40">
        <f>Data!C95</f>
        <v>84893</v>
      </c>
      <c r="D94" s="40">
        <f>Data!D95</f>
        <v>162828</v>
      </c>
      <c r="E94" s="40">
        <f>Data!E95</f>
        <v>247721</v>
      </c>
      <c r="G94" s="30">
        <f t="shared" si="56"/>
        <v>-1.3159003852263385E-3</v>
      </c>
      <c r="H94" s="30">
        <f t="shared" si="57"/>
        <v>2.5239469441018015E-3</v>
      </c>
      <c r="I94" s="29">
        <f t="shared" si="58"/>
        <v>1.3159003852263385E-3</v>
      </c>
      <c r="J94" s="29">
        <f t="shared" si="76"/>
        <v>0.49978288178417679</v>
      </c>
      <c r="K94" s="29">
        <f t="shared" si="77"/>
        <v>0.47854704000149301</v>
      </c>
      <c r="L94" s="29"/>
      <c r="V94" s="29">
        <f t="shared" si="78"/>
        <v>0.50230682872827859</v>
      </c>
      <c r="W94" s="29">
        <f t="shared" si="79"/>
        <v>0.47986294038671934</v>
      </c>
      <c r="X94" s="29">
        <f t="shared" si="59"/>
        <v>0.98216976911499798</v>
      </c>
      <c r="Y94" s="26">
        <f t="shared" si="60"/>
        <v>0</v>
      </c>
      <c r="Z94" s="26">
        <f t="shared" si="61"/>
        <v>0</v>
      </c>
      <c r="AA94" s="26">
        <f t="shared" si="62"/>
        <v>0</v>
      </c>
      <c r="AB94" s="26">
        <f t="shared" si="63"/>
        <v>0</v>
      </c>
      <c r="AC94" s="26">
        <f t="shared" si="64"/>
        <v>0</v>
      </c>
      <c r="AD94" s="26">
        <f t="shared" si="65"/>
        <v>0</v>
      </c>
      <c r="AE94" s="26">
        <f t="shared" si="66"/>
        <v>0</v>
      </c>
      <c r="AF94" s="26">
        <f t="shared" si="67"/>
        <v>0</v>
      </c>
      <c r="AG94" s="26">
        <f t="shared" si="68"/>
        <v>0</v>
      </c>
      <c r="AH94" s="26">
        <f t="shared" si="69"/>
        <v>0</v>
      </c>
      <c r="AI94" s="26">
        <f t="shared" si="70"/>
        <v>0</v>
      </c>
      <c r="AJ94" s="26">
        <f t="shared" si="71"/>
        <v>0</v>
      </c>
      <c r="AK94" s="26">
        <f t="shared" si="72"/>
        <v>0</v>
      </c>
      <c r="AL94" s="26">
        <f t="shared" si="73"/>
        <v>0</v>
      </c>
      <c r="AM94" s="26">
        <f t="shared" si="74"/>
        <v>0</v>
      </c>
      <c r="AN94" s="26">
        <f t="shared" si="75"/>
        <v>87.5</v>
      </c>
      <c r="AO94" s="26">
        <f t="shared" si="80"/>
        <v>87.5</v>
      </c>
      <c r="AP94" s="26">
        <f t="shared" si="80"/>
        <v>87.5</v>
      </c>
    </row>
    <row r="95" spans="1:42" x14ac:dyDescent="0.3">
      <c r="A95" s="41">
        <f t="shared" si="55"/>
        <v>1927</v>
      </c>
      <c r="B95" s="41">
        <v>88</v>
      </c>
      <c r="C95" s="40">
        <f>Data!C96</f>
        <v>71483</v>
      </c>
      <c r="D95" s="40">
        <f>Data!D96</f>
        <v>147133</v>
      </c>
      <c r="E95" s="40">
        <f>Data!E96</f>
        <v>218616</v>
      </c>
      <c r="G95" s="30">
        <f t="shared" si="56"/>
        <v>-1.1080360835067009E-3</v>
      </c>
      <c r="H95" s="30">
        <f t="shared" si="57"/>
        <v>2.2806635574135307E-3</v>
      </c>
      <c r="I95" s="29">
        <f t="shared" si="58"/>
        <v>1.1080360835067009E-3</v>
      </c>
      <c r="J95" s="29">
        <f t="shared" si="76"/>
        <v>0.50230682872827859</v>
      </c>
      <c r="K95" s="29">
        <f t="shared" si="77"/>
        <v>0.47986294038671934</v>
      </c>
      <c r="L95" s="29"/>
      <c r="V95" s="29">
        <f t="shared" si="78"/>
        <v>0.50458749228569211</v>
      </c>
      <c r="W95" s="29">
        <f t="shared" si="79"/>
        <v>0.48097097647022602</v>
      </c>
      <c r="X95" s="29">
        <f t="shared" si="59"/>
        <v>0.98555846875591813</v>
      </c>
      <c r="Y95" s="26">
        <f t="shared" si="60"/>
        <v>0</v>
      </c>
      <c r="Z95" s="26">
        <f t="shared" si="61"/>
        <v>0</v>
      </c>
      <c r="AA95" s="26">
        <f t="shared" si="62"/>
        <v>0</v>
      </c>
      <c r="AB95" s="26">
        <f t="shared" si="63"/>
        <v>0</v>
      </c>
      <c r="AC95" s="26">
        <f t="shared" si="64"/>
        <v>0</v>
      </c>
      <c r="AD95" s="26">
        <f t="shared" si="65"/>
        <v>0</v>
      </c>
      <c r="AE95" s="26">
        <f t="shared" si="66"/>
        <v>0</v>
      </c>
      <c r="AF95" s="26">
        <f t="shared" si="67"/>
        <v>0</v>
      </c>
      <c r="AG95" s="26">
        <f t="shared" si="68"/>
        <v>0</v>
      </c>
      <c r="AH95" s="26">
        <f t="shared" si="69"/>
        <v>0</v>
      </c>
      <c r="AI95" s="26">
        <f t="shared" si="70"/>
        <v>0</v>
      </c>
      <c r="AJ95" s="26">
        <f t="shared" si="71"/>
        <v>0</v>
      </c>
      <c r="AK95" s="26">
        <f t="shared" si="72"/>
        <v>0</v>
      </c>
      <c r="AL95" s="26">
        <f t="shared" si="73"/>
        <v>0</v>
      </c>
      <c r="AM95" s="26">
        <f t="shared" si="74"/>
        <v>0</v>
      </c>
      <c r="AN95" s="26">
        <f t="shared" si="75"/>
        <v>88.5</v>
      </c>
      <c r="AO95" s="26">
        <f t="shared" si="80"/>
        <v>88.5</v>
      </c>
      <c r="AP95" s="26">
        <f t="shared" si="80"/>
        <v>88.5</v>
      </c>
    </row>
    <row r="96" spans="1:42" x14ac:dyDescent="0.3">
      <c r="A96" s="41">
        <f t="shared" si="55"/>
        <v>1926</v>
      </c>
      <c r="B96" s="41">
        <v>89</v>
      </c>
      <c r="C96" s="40">
        <f>Data!C97</f>
        <v>60336</v>
      </c>
      <c r="D96" s="40">
        <f>Data!D97</f>
        <v>132731</v>
      </c>
      <c r="E96" s="40">
        <f>Data!E97</f>
        <v>193067</v>
      </c>
      <c r="G96" s="30">
        <f t="shared" si="56"/>
        <v>-9.3524985149560458E-4</v>
      </c>
      <c r="H96" s="30">
        <f t="shared" si="57"/>
        <v>2.0574225676024778E-3</v>
      </c>
      <c r="I96" s="29">
        <f t="shared" si="58"/>
        <v>9.3524985149560458E-4</v>
      </c>
      <c r="J96" s="29">
        <f t="shared" si="76"/>
        <v>0.50458749228569211</v>
      </c>
      <c r="K96" s="29">
        <f t="shared" si="77"/>
        <v>0.48097097647022602</v>
      </c>
      <c r="L96" s="29"/>
      <c r="V96" s="29">
        <f t="shared" si="78"/>
        <v>0.50664491485329455</v>
      </c>
      <c r="W96" s="29">
        <f t="shared" si="79"/>
        <v>0.48190622632172164</v>
      </c>
      <c r="X96" s="29">
        <f t="shared" si="59"/>
        <v>0.98855114117501619</v>
      </c>
      <c r="Y96" s="26">
        <f t="shared" si="60"/>
        <v>0</v>
      </c>
      <c r="Z96" s="26">
        <f t="shared" si="61"/>
        <v>0</v>
      </c>
      <c r="AA96" s="26">
        <f t="shared" si="62"/>
        <v>0</v>
      </c>
      <c r="AB96" s="26">
        <f t="shared" si="63"/>
        <v>0</v>
      </c>
      <c r="AC96" s="26">
        <f t="shared" si="64"/>
        <v>0</v>
      </c>
      <c r="AD96" s="26">
        <f t="shared" si="65"/>
        <v>0</v>
      </c>
      <c r="AE96" s="26">
        <f t="shared" si="66"/>
        <v>0</v>
      </c>
      <c r="AF96" s="26">
        <f t="shared" si="67"/>
        <v>0</v>
      </c>
      <c r="AG96" s="26">
        <f t="shared" si="68"/>
        <v>0</v>
      </c>
      <c r="AH96" s="26">
        <f t="shared" si="69"/>
        <v>0</v>
      </c>
      <c r="AI96" s="26">
        <f t="shared" si="70"/>
        <v>0</v>
      </c>
      <c r="AJ96" s="26">
        <f t="shared" si="71"/>
        <v>0</v>
      </c>
      <c r="AK96" s="26">
        <f t="shared" si="72"/>
        <v>0</v>
      </c>
      <c r="AL96" s="26">
        <f t="shared" si="73"/>
        <v>0</v>
      </c>
      <c r="AM96" s="26">
        <f t="shared" si="74"/>
        <v>0</v>
      </c>
      <c r="AN96" s="26">
        <f t="shared" si="75"/>
        <v>89.5</v>
      </c>
      <c r="AO96" s="26">
        <f t="shared" si="80"/>
        <v>89.5</v>
      </c>
      <c r="AP96" s="26">
        <f t="shared" si="80"/>
        <v>89.5</v>
      </c>
    </row>
    <row r="97" spans="1:42" x14ac:dyDescent="0.3">
      <c r="A97" s="41">
        <f t="shared" si="55"/>
        <v>1925</v>
      </c>
      <c r="B97" s="41">
        <v>90</v>
      </c>
      <c r="C97" s="40">
        <f>Data!C98</f>
        <v>49822</v>
      </c>
      <c r="D97" s="40">
        <f>Data!D98</f>
        <v>118113</v>
      </c>
      <c r="E97" s="40">
        <f>Data!E98</f>
        <v>167935</v>
      </c>
      <c r="G97" s="30">
        <f t="shared" si="56"/>
        <v>-7.7227555855896991E-4</v>
      </c>
      <c r="H97" s="30">
        <f t="shared" si="57"/>
        <v>1.8308334279650679E-3</v>
      </c>
      <c r="I97" s="29">
        <f t="shared" si="58"/>
        <v>7.7227555855896991E-4</v>
      </c>
      <c r="J97" s="29">
        <f t="shared" si="76"/>
        <v>0.50664491485329455</v>
      </c>
      <c r="K97" s="29">
        <f t="shared" si="77"/>
        <v>0.48190622632172164</v>
      </c>
      <c r="L97" s="29"/>
      <c r="V97" s="29">
        <f t="shared" si="78"/>
        <v>0.50847574828125963</v>
      </c>
      <c r="W97" s="29">
        <f t="shared" si="79"/>
        <v>0.48267850188028061</v>
      </c>
      <c r="X97" s="29">
        <f t="shared" si="59"/>
        <v>0.99115425016154024</v>
      </c>
      <c r="Y97" s="26">
        <f t="shared" si="60"/>
        <v>0</v>
      </c>
      <c r="Z97" s="26">
        <f t="shared" si="61"/>
        <v>0</v>
      </c>
      <c r="AA97" s="26">
        <f t="shared" si="62"/>
        <v>0</v>
      </c>
      <c r="AB97" s="26">
        <f t="shared" si="63"/>
        <v>0</v>
      </c>
      <c r="AC97" s="26">
        <f t="shared" si="64"/>
        <v>0</v>
      </c>
      <c r="AD97" s="26">
        <f t="shared" si="65"/>
        <v>0</v>
      </c>
      <c r="AE97" s="26">
        <f t="shared" si="66"/>
        <v>0</v>
      </c>
      <c r="AF97" s="26">
        <f t="shared" si="67"/>
        <v>0</v>
      </c>
      <c r="AG97" s="26">
        <f t="shared" si="68"/>
        <v>0</v>
      </c>
      <c r="AH97" s="26">
        <f t="shared" si="69"/>
        <v>0</v>
      </c>
      <c r="AI97" s="26">
        <f t="shared" si="70"/>
        <v>0</v>
      </c>
      <c r="AJ97" s="26">
        <f t="shared" si="71"/>
        <v>0</v>
      </c>
      <c r="AK97" s="26">
        <f t="shared" si="72"/>
        <v>0</v>
      </c>
      <c r="AL97" s="26">
        <f t="shared" si="73"/>
        <v>0</v>
      </c>
      <c r="AM97" s="26">
        <f t="shared" si="74"/>
        <v>0</v>
      </c>
      <c r="AN97" s="26">
        <f t="shared" si="75"/>
        <v>90.5</v>
      </c>
      <c r="AO97" s="26">
        <f t="shared" si="80"/>
        <v>90.5</v>
      </c>
      <c r="AP97" s="26">
        <f t="shared" si="80"/>
        <v>90.5</v>
      </c>
    </row>
    <row r="98" spans="1:42" x14ac:dyDescent="0.3">
      <c r="A98" s="41">
        <f t="shared" si="55"/>
        <v>1924</v>
      </c>
      <c r="B98" s="41">
        <v>91</v>
      </c>
      <c r="C98" s="40">
        <f>Data!C99</f>
        <v>39524</v>
      </c>
      <c r="D98" s="40">
        <f>Data!D99</f>
        <v>99694</v>
      </c>
      <c r="E98" s="40">
        <f>Data!E99</f>
        <v>139218</v>
      </c>
      <c r="G98" s="30">
        <f t="shared" si="56"/>
        <v>-6.1264941544869188E-4</v>
      </c>
      <c r="H98" s="30">
        <f t="shared" si="57"/>
        <v>1.545326151799967E-3</v>
      </c>
      <c r="I98" s="29">
        <f t="shared" si="58"/>
        <v>6.1264941544869188E-4</v>
      </c>
      <c r="J98" s="29">
        <f t="shared" si="76"/>
        <v>0.50847574828125963</v>
      </c>
      <c r="K98" s="29">
        <f t="shared" si="77"/>
        <v>0.48267850188028061</v>
      </c>
      <c r="L98" s="29"/>
      <c r="V98" s="29">
        <f t="shared" si="78"/>
        <v>0.51002107443305955</v>
      </c>
      <c r="W98" s="29">
        <f t="shared" si="79"/>
        <v>0.4832911512957293</v>
      </c>
      <c r="X98" s="29">
        <f t="shared" si="59"/>
        <v>0.99331222572878886</v>
      </c>
      <c r="Y98" s="26">
        <f t="shared" si="60"/>
        <v>0</v>
      </c>
      <c r="Z98" s="26">
        <f t="shared" si="61"/>
        <v>0</v>
      </c>
      <c r="AA98" s="26">
        <f t="shared" si="62"/>
        <v>0</v>
      </c>
      <c r="AB98" s="26">
        <f t="shared" si="63"/>
        <v>0</v>
      </c>
      <c r="AC98" s="26">
        <f t="shared" si="64"/>
        <v>0</v>
      </c>
      <c r="AD98" s="26">
        <f t="shared" si="65"/>
        <v>0</v>
      </c>
      <c r="AE98" s="26">
        <f t="shared" si="66"/>
        <v>0</v>
      </c>
      <c r="AF98" s="26">
        <f t="shared" si="67"/>
        <v>0</v>
      </c>
      <c r="AG98" s="26">
        <f t="shared" si="68"/>
        <v>0</v>
      </c>
      <c r="AH98" s="26">
        <f t="shared" si="69"/>
        <v>0</v>
      </c>
      <c r="AI98" s="26">
        <f t="shared" si="70"/>
        <v>0</v>
      </c>
      <c r="AJ98" s="26">
        <f t="shared" si="71"/>
        <v>0</v>
      </c>
      <c r="AK98" s="26">
        <f t="shared" si="72"/>
        <v>0</v>
      </c>
      <c r="AL98" s="26">
        <f t="shared" si="73"/>
        <v>0</v>
      </c>
      <c r="AM98" s="26">
        <f t="shared" si="74"/>
        <v>0</v>
      </c>
      <c r="AN98" s="26">
        <f t="shared" si="75"/>
        <v>91.5</v>
      </c>
      <c r="AO98" s="26">
        <f t="shared" si="80"/>
        <v>91.5</v>
      </c>
      <c r="AP98" s="26">
        <f t="shared" si="80"/>
        <v>91.5</v>
      </c>
    </row>
    <row r="99" spans="1:42" x14ac:dyDescent="0.3">
      <c r="A99" s="41">
        <f t="shared" si="55"/>
        <v>1923</v>
      </c>
      <c r="B99" s="41">
        <v>92</v>
      </c>
      <c r="C99" s="40">
        <f>Data!C100</f>
        <v>31336</v>
      </c>
      <c r="D99" s="40">
        <f>Data!D100</f>
        <v>84923</v>
      </c>
      <c r="E99" s="40">
        <f>Data!E100</f>
        <v>116259</v>
      </c>
      <c r="G99" s="30">
        <f t="shared" si="56"/>
        <v>-4.857297359199527E-4</v>
      </c>
      <c r="H99" s="30">
        <f t="shared" si="57"/>
        <v>1.3163654060355547E-3</v>
      </c>
      <c r="I99" s="29">
        <f t="shared" si="58"/>
        <v>4.857297359199527E-4</v>
      </c>
      <c r="J99" s="29">
        <f t="shared" si="76"/>
        <v>0.51002107443305955</v>
      </c>
      <c r="K99" s="29">
        <f t="shared" si="77"/>
        <v>0.4832911512957293</v>
      </c>
      <c r="L99" s="29"/>
      <c r="V99" s="29">
        <f t="shared" si="78"/>
        <v>0.51133743983909508</v>
      </c>
      <c r="W99" s="29">
        <f t="shared" si="79"/>
        <v>0.48377688103164923</v>
      </c>
      <c r="X99" s="29">
        <f t="shared" si="59"/>
        <v>0.99511432087074425</v>
      </c>
      <c r="Y99" s="26">
        <f t="shared" si="60"/>
        <v>0</v>
      </c>
      <c r="Z99" s="26">
        <f t="shared" si="61"/>
        <v>0</v>
      </c>
      <c r="AA99" s="26">
        <f t="shared" si="62"/>
        <v>0</v>
      </c>
      <c r="AB99" s="26">
        <f t="shared" si="63"/>
        <v>0</v>
      </c>
      <c r="AC99" s="26">
        <f t="shared" si="64"/>
        <v>0</v>
      </c>
      <c r="AD99" s="26">
        <f t="shared" si="65"/>
        <v>0</v>
      </c>
      <c r="AE99" s="26">
        <f t="shared" si="66"/>
        <v>0</v>
      </c>
      <c r="AF99" s="26">
        <f t="shared" si="67"/>
        <v>0</v>
      </c>
      <c r="AG99" s="26">
        <f t="shared" si="68"/>
        <v>0</v>
      </c>
      <c r="AH99" s="26">
        <f t="shared" si="69"/>
        <v>0</v>
      </c>
      <c r="AI99" s="26">
        <f t="shared" si="70"/>
        <v>0</v>
      </c>
      <c r="AJ99" s="26">
        <f t="shared" si="71"/>
        <v>0</v>
      </c>
      <c r="AK99" s="26">
        <f t="shared" si="72"/>
        <v>0</v>
      </c>
      <c r="AL99" s="26">
        <f t="shared" si="73"/>
        <v>0</v>
      </c>
      <c r="AM99" s="26">
        <f t="shared" si="74"/>
        <v>0</v>
      </c>
      <c r="AN99" s="26">
        <f t="shared" si="75"/>
        <v>92.5</v>
      </c>
      <c r="AO99" s="26">
        <f t="shared" si="80"/>
        <v>92.5</v>
      </c>
      <c r="AP99" s="26">
        <f t="shared" si="80"/>
        <v>92.5</v>
      </c>
    </row>
    <row r="100" spans="1:42" x14ac:dyDescent="0.3">
      <c r="A100" s="41">
        <f t="shared" si="55"/>
        <v>1922</v>
      </c>
      <c r="B100" s="41">
        <v>93</v>
      </c>
      <c r="C100" s="40">
        <f>Data!C101</f>
        <v>24670</v>
      </c>
      <c r="D100" s="40">
        <f>Data!D101</f>
        <v>71615</v>
      </c>
      <c r="E100" s="40">
        <f>Data!E101</f>
        <v>96285</v>
      </c>
      <c r="G100" s="30">
        <f t="shared" si="56"/>
        <v>-3.824021121121149E-4</v>
      </c>
      <c r="H100" s="30">
        <f t="shared" si="57"/>
        <v>1.110082175067252E-3</v>
      </c>
      <c r="I100" s="29">
        <f t="shared" si="58"/>
        <v>3.824021121121149E-4</v>
      </c>
      <c r="J100" s="29">
        <f t="shared" si="76"/>
        <v>0.51133743983909508</v>
      </c>
      <c r="K100" s="29">
        <f t="shared" si="77"/>
        <v>0.48377688103164923</v>
      </c>
      <c r="L100" s="29"/>
      <c r="V100" s="29">
        <f t="shared" si="78"/>
        <v>0.51244752201416233</v>
      </c>
      <c r="W100" s="29">
        <f t="shared" si="79"/>
        <v>0.48415928314376133</v>
      </c>
      <c r="X100" s="29">
        <f t="shared" si="59"/>
        <v>0.99660680515792366</v>
      </c>
      <c r="Y100" s="26">
        <f t="shared" si="60"/>
        <v>0</v>
      </c>
      <c r="Z100" s="26">
        <f t="shared" si="61"/>
        <v>0</v>
      </c>
      <c r="AA100" s="26">
        <f t="shared" si="62"/>
        <v>0</v>
      </c>
      <c r="AB100" s="26">
        <f t="shared" si="63"/>
        <v>0</v>
      </c>
      <c r="AC100" s="26">
        <f t="shared" si="64"/>
        <v>0</v>
      </c>
      <c r="AD100" s="26">
        <f t="shared" si="65"/>
        <v>0</v>
      </c>
      <c r="AE100" s="26">
        <f t="shared" si="66"/>
        <v>0</v>
      </c>
      <c r="AF100" s="26">
        <f t="shared" si="67"/>
        <v>0</v>
      </c>
      <c r="AG100" s="26">
        <f t="shared" si="68"/>
        <v>0</v>
      </c>
      <c r="AH100" s="26">
        <f t="shared" si="69"/>
        <v>0</v>
      </c>
      <c r="AI100" s="26">
        <f t="shared" si="70"/>
        <v>0</v>
      </c>
      <c r="AJ100" s="26">
        <f t="shared" si="71"/>
        <v>0</v>
      </c>
      <c r="AK100" s="26">
        <f t="shared" si="72"/>
        <v>0</v>
      </c>
      <c r="AL100" s="26">
        <f t="shared" si="73"/>
        <v>0</v>
      </c>
      <c r="AM100" s="26">
        <f t="shared" si="74"/>
        <v>0</v>
      </c>
      <c r="AN100" s="26">
        <f t="shared" si="75"/>
        <v>93.5</v>
      </c>
      <c r="AO100" s="26">
        <f t="shared" si="80"/>
        <v>93.5</v>
      </c>
      <c r="AP100" s="26">
        <f t="shared" si="80"/>
        <v>93.5</v>
      </c>
    </row>
    <row r="101" spans="1:42" x14ac:dyDescent="0.3">
      <c r="A101" s="41">
        <f t="shared" si="55"/>
        <v>1921</v>
      </c>
      <c r="B101" s="41">
        <v>94</v>
      </c>
      <c r="C101" s="40">
        <f>Data!C102</f>
        <v>18835</v>
      </c>
      <c r="D101" s="40">
        <f>Data!D102</f>
        <v>57824</v>
      </c>
      <c r="E101" s="40">
        <f>Data!E102</f>
        <v>76659</v>
      </c>
      <c r="G101" s="30">
        <f t="shared" si="56"/>
        <v>-2.9195556471956564E-4</v>
      </c>
      <c r="H101" s="30">
        <f t="shared" si="57"/>
        <v>8.9631210907056879E-4</v>
      </c>
      <c r="I101" s="29">
        <f t="shared" si="58"/>
        <v>2.9195556471956564E-4</v>
      </c>
      <c r="J101" s="29">
        <f t="shared" si="76"/>
        <v>0.51244752201416233</v>
      </c>
      <c r="K101" s="29">
        <f t="shared" si="77"/>
        <v>0.48415928314376133</v>
      </c>
      <c r="L101" s="29"/>
      <c r="V101" s="29">
        <f t="shared" si="78"/>
        <v>0.51334383412323292</v>
      </c>
      <c r="W101" s="29">
        <f t="shared" si="79"/>
        <v>0.48445123870848089</v>
      </c>
      <c r="X101" s="29">
        <f t="shared" si="59"/>
        <v>0.99779507283171376</v>
      </c>
      <c r="Y101" s="26">
        <f t="shared" si="60"/>
        <v>0</v>
      </c>
      <c r="Z101" s="26">
        <f t="shared" si="61"/>
        <v>0</v>
      </c>
      <c r="AA101" s="26">
        <f t="shared" si="62"/>
        <v>0</v>
      </c>
      <c r="AB101" s="26">
        <f t="shared" si="63"/>
        <v>0</v>
      </c>
      <c r="AC101" s="26">
        <f t="shared" si="64"/>
        <v>0</v>
      </c>
      <c r="AD101" s="26">
        <f t="shared" si="65"/>
        <v>0</v>
      </c>
      <c r="AE101" s="26">
        <f t="shared" si="66"/>
        <v>0</v>
      </c>
      <c r="AF101" s="26">
        <f t="shared" si="67"/>
        <v>0</v>
      </c>
      <c r="AG101" s="26">
        <f t="shared" si="68"/>
        <v>0</v>
      </c>
      <c r="AH101" s="26">
        <f t="shared" si="69"/>
        <v>0</v>
      </c>
      <c r="AI101" s="26">
        <f t="shared" si="70"/>
        <v>0</v>
      </c>
      <c r="AJ101" s="26">
        <f t="shared" si="71"/>
        <v>0</v>
      </c>
      <c r="AK101" s="26">
        <f t="shared" si="72"/>
        <v>0</v>
      </c>
      <c r="AL101" s="26">
        <f t="shared" si="73"/>
        <v>0</v>
      </c>
      <c r="AM101" s="26">
        <f t="shared" si="74"/>
        <v>0</v>
      </c>
      <c r="AN101" s="26">
        <f t="shared" si="75"/>
        <v>94.5</v>
      </c>
      <c r="AO101" s="26">
        <f t="shared" si="80"/>
        <v>94.5</v>
      </c>
      <c r="AP101" s="26">
        <f t="shared" si="80"/>
        <v>94.5</v>
      </c>
    </row>
    <row r="102" spans="1:42" x14ac:dyDescent="0.3">
      <c r="A102" s="41">
        <f t="shared" si="55"/>
        <v>1920</v>
      </c>
      <c r="B102" s="41">
        <v>95</v>
      </c>
      <c r="C102" s="40">
        <f>Data!C103</f>
        <v>13864</v>
      </c>
      <c r="D102" s="40">
        <f>Data!D103</f>
        <v>45756</v>
      </c>
      <c r="E102" s="40">
        <f>Data!E103</f>
        <v>59620</v>
      </c>
      <c r="G102" s="30">
        <f t="shared" si="56"/>
        <v>-2.1490161663244268E-4</v>
      </c>
      <c r="H102" s="30">
        <f t="shared" si="57"/>
        <v>7.0924973821653544E-4</v>
      </c>
      <c r="I102" s="29">
        <f t="shared" si="58"/>
        <v>2.1490161663244268E-4</v>
      </c>
      <c r="J102" s="29">
        <f t="shared" si="76"/>
        <v>0.51334383412323292</v>
      </c>
      <c r="K102" s="29">
        <f t="shared" si="77"/>
        <v>0.48445123870848089</v>
      </c>
      <c r="L102" s="29"/>
      <c r="V102" s="29">
        <f t="shared" si="78"/>
        <v>0.51405308386144943</v>
      </c>
      <c r="W102" s="29">
        <f t="shared" si="79"/>
        <v>0.48466614032511335</v>
      </c>
      <c r="X102" s="29">
        <f t="shared" si="59"/>
        <v>0.99871922418656278</v>
      </c>
      <c r="Y102" s="26">
        <f t="shared" si="60"/>
        <v>0</v>
      </c>
      <c r="Z102" s="26">
        <f t="shared" si="61"/>
        <v>0</v>
      </c>
      <c r="AA102" s="26">
        <f t="shared" si="62"/>
        <v>0</v>
      </c>
      <c r="AB102" s="26">
        <f t="shared" si="63"/>
        <v>0</v>
      </c>
      <c r="AC102" s="26">
        <f t="shared" si="64"/>
        <v>0</v>
      </c>
      <c r="AD102" s="26">
        <f t="shared" si="65"/>
        <v>0</v>
      </c>
      <c r="AE102" s="26">
        <f t="shared" si="66"/>
        <v>0</v>
      </c>
      <c r="AF102" s="26">
        <f t="shared" si="67"/>
        <v>0</v>
      </c>
      <c r="AG102" s="26">
        <f t="shared" si="68"/>
        <v>0</v>
      </c>
      <c r="AH102" s="26">
        <f t="shared" si="69"/>
        <v>0</v>
      </c>
      <c r="AI102" s="26">
        <f t="shared" si="70"/>
        <v>0</v>
      </c>
      <c r="AJ102" s="26">
        <f t="shared" si="71"/>
        <v>0</v>
      </c>
      <c r="AK102" s="26">
        <f t="shared" si="72"/>
        <v>0</v>
      </c>
      <c r="AL102" s="26">
        <f t="shared" si="73"/>
        <v>0</v>
      </c>
      <c r="AM102" s="26">
        <f t="shared" si="74"/>
        <v>0</v>
      </c>
      <c r="AN102" s="26">
        <f t="shared" si="75"/>
        <v>95.5</v>
      </c>
      <c r="AO102" s="26">
        <f t="shared" si="80"/>
        <v>95.5</v>
      </c>
      <c r="AP102" s="26">
        <f t="shared" si="80"/>
        <v>95.5</v>
      </c>
    </row>
    <row r="103" spans="1:42" x14ac:dyDescent="0.3">
      <c r="A103" s="41">
        <f t="shared" ref="A103:A106" si="81">$D$3-B103</f>
        <v>1919</v>
      </c>
      <c r="B103" s="41">
        <v>96</v>
      </c>
      <c r="C103" s="40">
        <f>Data!C104</f>
        <v>5876</v>
      </c>
      <c r="D103" s="40">
        <f>Data!D104</f>
        <v>20755</v>
      </c>
      <c r="E103" s="40">
        <f>Data!E104</f>
        <v>26631</v>
      </c>
      <c r="G103" s="30">
        <f t="shared" si="56"/>
        <v>-9.1082075831811404E-5</v>
      </c>
      <c r="H103" s="30">
        <f t="shared" si="57"/>
        <v>3.2171689650940192E-4</v>
      </c>
      <c r="I103" s="29">
        <f t="shared" si="58"/>
        <v>9.1082075831811404E-5</v>
      </c>
      <c r="J103" s="29">
        <f t="shared" si="76"/>
        <v>0.51405308386144943</v>
      </c>
      <c r="K103" s="29">
        <f t="shared" si="77"/>
        <v>0.48466614032511335</v>
      </c>
      <c r="L103" s="29"/>
      <c r="V103" s="29">
        <f t="shared" si="78"/>
        <v>0.51437480075795883</v>
      </c>
      <c r="W103" s="29">
        <f t="shared" si="79"/>
        <v>0.48475722240094515</v>
      </c>
      <c r="X103" s="29">
        <f t="shared" ref="X103:X107" si="82">W103+V103</f>
        <v>0.99913202315890404</v>
      </c>
      <c r="Y103" s="26">
        <f t="shared" si="60"/>
        <v>0</v>
      </c>
      <c r="Z103" s="26">
        <f t="shared" si="61"/>
        <v>0</v>
      </c>
      <c r="AA103" s="26">
        <f t="shared" si="62"/>
        <v>0</v>
      </c>
      <c r="AB103" s="26">
        <f t="shared" si="63"/>
        <v>0</v>
      </c>
      <c r="AC103" s="26">
        <f t="shared" si="64"/>
        <v>0</v>
      </c>
      <c r="AD103" s="26">
        <f t="shared" si="65"/>
        <v>0</v>
      </c>
      <c r="AE103" s="26">
        <f t="shared" si="66"/>
        <v>0</v>
      </c>
      <c r="AF103" s="26">
        <f t="shared" si="67"/>
        <v>0</v>
      </c>
      <c r="AG103" s="26">
        <f t="shared" si="68"/>
        <v>0</v>
      </c>
      <c r="AH103" s="26">
        <f t="shared" si="69"/>
        <v>0</v>
      </c>
      <c r="AI103" s="26">
        <f t="shared" si="70"/>
        <v>0</v>
      </c>
      <c r="AJ103" s="26">
        <f t="shared" si="71"/>
        <v>0</v>
      </c>
      <c r="AK103" s="26">
        <f t="shared" si="72"/>
        <v>0</v>
      </c>
      <c r="AL103" s="26">
        <f t="shared" si="73"/>
        <v>0</v>
      </c>
      <c r="AM103" s="26">
        <f t="shared" si="74"/>
        <v>0</v>
      </c>
      <c r="AN103" s="26">
        <f t="shared" si="75"/>
        <v>96.5</v>
      </c>
      <c r="AO103" s="26">
        <f t="shared" si="80"/>
        <v>96.5</v>
      </c>
      <c r="AP103" s="26">
        <f t="shared" si="80"/>
        <v>96.5</v>
      </c>
    </row>
    <row r="104" spans="1:42" x14ac:dyDescent="0.3">
      <c r="A104" s="41">
        <f t="shared" si="81"/>
        <v>1918</v>
      </c>
      <c r="B104" s="41">
        <v>97</v>
      </c>
      <c r="C104" s="40">
        <f>Data!C105</f>
        <v>3507</v>
      </c>
      <c r="D104" s="40">
        <f>Data!D105</f>
        <v>13293</v>
      </c>
      <c r="E104" s="40">
        <f>Data!E105</f>
        <v>16800</v>
      </c>
      <c r="G104" s="30">
        <f t="shared" si="56"/>
        <v>-5.4360932597372802E-5</v>
      </c>
      <c r="H104" s="30">
        <f t="shared" si="57"/>
        <v>2.0605072056369451E-4</v>
      </c>
      <c r="I104" s="29">
        <f t="shared" si="58"/>
        <v>5.4360932597372802E-5</v>
      </c>
      <c r="J104" s="29">
        <f t="shared" si="76"/>
        <v>0.51437480075795883</v>
      </c>
      <c r="K104" s="29">
        <f t="shared" si="77"/>
        <v>0.48475722240094515</v>
      </c>
      <c r="L104" s="29"/>
      <c r="V104" s="29">
        <f t="shared" si="78"/>
        <v>0.51458085147852251</v>
      </c>
      <c r="W104" s="29">
        <f t="shared" si="79"/>
        <v>0.48481158333354252</v>
      </c>
      <c r="X104" s="29">
        <f t="shared" si="82"/>
        <v>0.99939243481206508</v>
      </c>
      <c r="Y104" s="26">
        <f t="shared" si="60"/>
        <v>0</v>
      </c>
      <c r="Z104" s="26">
        <f t="shared" si="61"/>
        <v>0</v>
      </c>
      <c r="AA104" s="26">
        <f t="shared" si="62"/>
        <v>0</v>
      </c>
      <c r="AB104" s="26">
        <f t="shared" si="63"/>
        <v>0</v>
      </c>
      <c r="AC104" s="26">
        <f t="shared" si="64"/>
        <v>0</v>
      </c>
      <c r="AD104" s="26">
        <f t="shared" si="65"/>
        <v>0</v>
      </c>
      <c r="AE104" s="26">
        <f t="shared" si="66"/>
        <v>0</v>
      </c>
      <c r="AF104" s="26">
        <f t="shared" si="67"/>
        <v>0</v>
      </c>
      <c r="AG104" s="26">
        <f t="shared" si="68"/>
        <v>0</v>
      </c>
      <c r="AH104" s="26">
        <f t="shared" si="69"/>
        <v>0</v>
      </c>
      <c r="AI104" s="26">
        <f t="shared" si="70"/>
        <v>0</v>
      </c>
      <c r="AJ104" s="26">
        <f t="shared" si="71"/>
        <v>0</v>
      </c>
      <c r="AK104" s="26">
        <f t="shared" si="72"/>
        <v>0</v>
      </c>
      <c r="AL104" s="26">
        <f t="shared" si="73"/>
        <v>0</v>
      </c>
      <c r="AM104" s="26">
        <f t="shared" si="74"/>
        <v>0</v>
      </c>
      <c r="AN104" s="26">
        <f t="shared" si="75"/>
        <v>97.5</v>
      </c>
      <c r="AO104" s="26">
        <f t="shared" si="80"/>
        <v>97.5</v>
      </c>
      <c r="AP104" s="26">
        <f t="shared" si="80"/>
        <v>97.5</v>
      </c>
    </row>
    <row r="105" spans="1:42" x14ac:dyDescent="0.3">
      <c r="A105" s="41">
        <f t="shared" si="81"/>
        <v>1917</v>
      </c>
      <c r="B105" s="41">
        <v>98</v>
      </c>
      <c r="C105" s="40">
        <f>Data!C106</f>
        <v>1946</v>
      </c>
      <c r="D105" s="40">
        <f>Data!D106</f>
        <v>9197</v>
      </c>
      <c r="E105" s="40">
        <f>Data!E106</f>
        <v>11143</v>
      </c>
      <c r="G105" s="30">
        <f t="shared" si="56"/>
        <v>-3.0164349824490296E-5</v>
      </c>
      <c r="H105" s="30">
        <f t="shared" si="57"/>
        <v>1.4255987941204381E-4</v>
      </c>
      <c r="I105" s="29">
        <f t="shared" si="58"/>
        <v>3.0164349824490296E-5</v>
      </c>
      <c r="J105" s="29">
        <f t="shared" si="76"/>
        <v>0.51458085147852251</v>
      </c>
      <c r="K105" s="29">
        <f t="shared" si="77"/>
        <v>0.48481158333354252</v>
      </c>
      <c r="L105" s="29"/>
      <c r="V105" s="29">
        <f t="shared" si="78"/>
        <v>0.51472341135793453</v>
      </c>
      <c r="W105" s="29">
        <f t="shared" si="79"/>
        <v>0.48484174768336702</v>
      </c>
      <c r="X105" s="29">
        <f t="shared" si="82"/>
        <v>0.9995651590413015</v>
      </c>
      <c r="Y105" s="26">
        <f t="shared" si="60"/>
        <v>0</v>
      </c>
      <c r="Z105" s="26">
        <f t="shared" si="61"/>
        <v>0</v>
      </c>
      <c r="AA105" s="26">
        <f t="shared" si="62"/>
        <v>0</v>
      </c>
      <c r="AB105" s="26">
        <f t="shared" si="63"/>
        <v>0</v>
      </c>
      <c r="AC105" s="26">
        <f t="shared" si="64"/>
        <v>0</v>
      </c>
      <c r="AD105" s="26">
        <f t="shared" si="65"/>
        <v>0</v>
      </c>
      <c r="AE105" s="26">
        <f t="shared" si="66"/>
        <v>0</v>
      </c>
      <c r="AF105" s="26">
        <f t="shared" si="67"/>
        <v>0</v>
      </c>
      <c r="AG105" s="26">
        <f t="shared" si="68"/>
        <v>0</v>
      </c>
      <c r="AH105" s="26">
        <f t="shared" si="69"/>
        <v>0</v>
      </c>
      <c r="AI105" s="26">
        <f t="shared" si="70"/>
        <v>0</v>
      </c>
      <c r="AJ105" s="26">
        <f t="shared" si="71"/>
        <v>0</v>
      </c>
      <c r="AK105" s="26">
        <f t="shared" si="72"/>
        <v>0</v>
      </c>
      <c r="AL105" s="26">
        <f t="shared" si="73"/>
        <v>0</v>
      </c>
      <c r="AM105" s="26">
        <f t="shared" si="74"/>
        <v>0</v>
      </c>
      <c r="AN105" s="26">
        <f t="shared" si="75"/>
        <v>98.5</v>
      </c>
      <c r="AO105" s="26">
        <f t="shared" si="80"/>
        <v>98.5</v>
      </c>
      <c r="AP105" s="26">
        <f t="shared" si="80"/>
        <v>98.5</v>
      </c>
    </row>
    <row r="106" spans="1:42" x14ac:dyDescent="0.3">
      <c r="A106" s="41">
        <f t="shared" si="81"/>
        <v>1916</v>
      </c>
      <c r="B106" s="41">
        <v>99</v>
      </c>
      <c r="C106" s="40">
        <f>Data!C107</f>
        <v>1260</v>
      </c>
      <c r="D106" s="40">
        <f>Data!D107</f>
        <v>6124</v>
      </c>
      <c r="E106" s="40">
        <f>Data!E107</f>
        <v>7384</v>
      </c>
      <c r="G106" s="30">
        <f t="shared" si="56"/>
        <v>-1.9530873987080049E-5</v>
      </c>
      <c r="H106" s="30">
        <f t="shared" si="57"/>
        <v>9.4926247854665251E-5</v>
      </c>
      <c r="I106" s="29">
        <f t="shared" si="58"/>
        <v>1.9530873987080049E-5</v>
      </c>
      <c r="J106" s="29">
        <f t="shared" si="76"/>
        <v>0.51472341135793453</v>
      </c>
      <c r="K106" s="29">
        <f t="shared" si="77"/>
        <v>0.48484174768336702</v>
      </c>
      <c r="L106" s="29"/>
      <c r="V106" s="29">
        <f t="shared" si="78"/>
        <v>0.51481833760578921</v>
      </c>
      <c r="W106" s="29">
        <f t="shared" si="79"/>
        <v>0.48486127855735411</v>
      </c>
      <c r="X106" s="29">
        <f t="shared" si="82"/>
        <v>0.99967961616314338</v>
      </c>
      <c r="Y106" s="26">
        <f t="shared" si="60"/>
        <v>0</v>
      </c>
      <c r="Z106" s="26">
        <f t="shared" si="61"/>
        <v>0</v>
      </c>
      <c r="AA106" s="26">
        <f t="shared" si="62"/>
        <v>0</v>
      </c>
      <c r="AB106" s="26">
        <f t="shared" si="63"/>
        <v>0</v>
      </c>
      <c r="AC106" s="26">
        <f t="shared" si="64"/>
        <v>0</v>
      </c>
      <c r="AD106" s="26">
        <f t="shared" si="65"/>
        <v>0</v>
      </c>
      <c r="AH106" s="26">
        <f t="shared" si="69"/>
        <v>0</v>
      </c>
      <c r="AI106" s="26">
        <f t="shared" si="70"/>
        <v>0</v>
      </c>
      <c r="AJ106" s="26">
        <f t="shared" si="71"/>
        <v>0</v>
      </c>
      <c r="AK106" s="26">
        <f t="shared" si="72"/>
        <v>0</v>
      </c>
      <c r="AL106" s="26">
        <f t="shared" si="73"/>
        <v>0</v>
      </c>
      <c r="AM106" s="26">
        <f t="shared" si="74"/>
        <v>0</v>
      </c>
      <c r="AN106" s="26">
        <f>B106+0.5*(D4-B106)</f>
        <v>99.5</v>
      </c>
      <c r="AO106" s="26">
        <f t="shared" si="80"/>
        <v>99.5</v>
      </c>
      <c r="AP106" s="26">
        <f t="shared" si="80"/>
        <v>99.5</v>
      </c>
    </row>
    <row r="107" spans="1:42" x14ac:dyDescent="0.3">
      <c r="A107" s="39" t="str">
        <f>$D$3-D4&amp;" ou avant"</f>
        <v>1915 ou avant</v>
      </c>
      <c r="B107" s="39" t="str">
        <f>D4&amp;" et plus"</f>
        <v>100 et plus</v>
      </c>
      <c r="C107" s="38">
        <f>SUM(Data!C108:C113)</f>
        <v>3346</v>
      </c>
      <c r="D107" s="38">
        <f>SUM(Data!D108:D113)</f>
        <v>17323</v>
      </c>
      <c r="E107" s="38">
        <f>SUM(Data!E108:E113)</f>
        <v>20669</v>
      </c>
      <c r="F107" s="37"/>
      <c r="G107" s="36">
        <f>(-C107/$E$108)/5</f>
        <v>-1.0373064184249181E-5</v>
      </c>
      <c r="H107" s="36">
        <f>(D107/$E$108)/5</f>
        <v>5.3703703187013918E-5</v>
      </c>
      <c r="I107" s="35">
        <f t="shared" si="58"/>
        <v>1.0373064184249181E-5</v>
      </c>
      <c r="J107" s="29">
        <f t="shared" si="76"/>
        <v>0.51481833760578921</v>
      </c>
      <c r="K107" s="29">
        <f t="shared" si="77"/>
        <v>0.48486127855735411</v>
      </c>
      <c r="L107" s="29"/>
      <c r="V107" s="29">
        <f t="shared" si="78"/>
        <v>0.51487204130897624</v>
      </c>
      <c r="W107" s="29">
        <f t="shared" si="79"/>
        <v>0.48487165162153834</v>
      </c>
      <c r="X107" s="29">
        <f t="shared" si="82"/>
        <v>0.99974369293051457</v>
      </c>
      <c r="Y107" s="26">
        <f t="shared" si="60"/>
        <v>0</v>
      </c>
      <c r="Z107" s="26">
        <f t="shared" si="61"/>
        <v>0</v>
      </c>
      <c r="AA107" s="26">
        <f t="shared" si="62"/>
        <v>0</v>
      </c>
      <c r="AN107" s="26">
        <f>SUMPRODUCT($AN$111:$AN$116,Data!D108:D113)/SUM(Data!D108:D113)</f>
        <v>102.16541592102985</v>
      </c>
      <c r="AO107" s="26">
        <f>SUMPRODUCT($AN$111:$AN$116,Data!C108:C113)/SUM(Data!C108:C113)</f>
        <v>101.93843395098625</v>
      </c>
      <c r="AP107" s="26">
        <f>SUMPRODUCT($AN$111:$AN$116,Data!E108:E113)/SUM(Data!E108:E113)</f>
        <v>102.12867095650491</v>
      </c>
    </row>
    <row r="108" spans="1:42" x14ac:dyDescent="0.3">
      <c r="B108" s="34" t="s">
        <v>31</v>
      </c>
      <c r="C108" s="33">
        <f>SUM(C7:C107)</f>
        <v>31283319</v>
      </c>
      <c r="D108" s="33">
        <f>SUM(D7:D107)</f>
        <v>33229923</v>
      </c>
      <c r="E108" s="33">
        <f>SUM(E7:E107)</f>
        <v>64513242</v>
      </c>
      <c r="G108" s="30"/>
      <c r="H108" s="30"/>
      <c r="I108" s="29"/>
      <c r="Y108" s="26">
        <f t="shared" ref="Y108:AM108" si="83">SUM(Y7:Y107)</f>
        <v>1</v>
      </c>
      <c r="Z108" s="26">
        <f t="shared" si="83"/>
        <v>1</v>
      </c>
      <c r="AA108" s="26">
        <f t="shared" si="83"/>
        <v>1</v>
      </c>
      <c r="AB108" s="26">
        <f t="shared" si="83"/>
        <v>41</v>
      </c>
      <c r="AC108" s="26">
        <f t="shared" si="83"/>
        <v>38</v>
      </c>
      <c r="AD108" s="26">
        <f t="shared" si="83"/>
        <v>40</v>
      </c>
      <c r="AE108" s="26">
        <f t="shared" si="83"/>
        <v>42</v>
      </c>
      <c r="AF108" s="26">
        <f t="shared" si="83"/>
        <v>39</v>
      </c>
      <c r="AG108" s="26">
        <f t="shared" si="83"/>
        <v>41</v>
      </c>
      <c r="AH108" s="26">
        <f t="shared" si="83"/>
        <v>0.25207367504488454</v>
      </c>
      <c r="AI108" s="26">
        <f t="shared" si="83"/>
        <v>0.2375690869790732</v>
      </c>
      <c r="AJ108" s="26">
        <f t="shared" si="83"/>
        <v>0.49516330306264866</v>
      </c>
      <c r="AK108" s="26">
        <f t="shared" si="83"/>
        <v>6.5185221973498089E-3</v>
      </c>
      <c r="AL108" s="26">
        <f t="shared" si="83"/>
        <v>6.0907495549518348E-3</v>
      </c>
      <c r="AM108" s="26">
        <f t="shared" si="83"/>
        <v>0.23936794247605783</v>
      </c>
    </row>
    <row r="109" spans="1:42" x14ac:dyDescent="0.3">
      <c r="G109" s="30"/>
      <c r="H109" s="30"/>
      <c r="I109" s="29"/>
      <c r="J109" s="30">
        <f>J107/2</f>
        <v>0.25740916880289461</v>
      </c>
      <c r="K109" s="30">
        <f>K107/2</f>
        <v>0.24243063927867706</v>
      </c>
      <c r="L109" s="30"/>
      <c r="V109" s="26">
        <f>V107/2</f>
        <v>0.25743602065448812</v>
      </c>
      <c r="W109" s="26">
        <f>W107/2</f>
        <v>0.24243582581076917</v>
      </c>
      <c r="X109" s="26">
        <f>X107/2</f>
        <v>0.49987184646525729</v>
      </c>
    </row>
    <row r="110" spans="1:42" x14ac:dyDescent="0.3">
      <c r="G110" s="30"/>
      <c r="H110" s="30"/>
      <c r="I110" s="29"/>
      <c r="AN110" s="26">
        <f>D4-AN106</f>
        <v>0.5</v>
      </c>
    </row>
    <row r="111" spans="1:42" x14ac:dyDescent="0.3">
      <c r="B111" s="26" t="s">
        <v>28</v>
      </c>
      <c r="C111" s="27">
        <f>SUM(C7:C26)</f>
        <v>8039816</v>
      </c>
      <c r="D111" s="27">
        <f>SUM(D7:D26)</f>
        <v>7661916</v>
      </c>
      <c r="E111" s="27">
        <f>SUM(E7:E26)</f>
        <v>15701732</v>
      </c>
      <c r="G111" s="30"/>
      <c r="H111" s="30"/>
      <c r="I111" s="29"/>
      <c r="U111" s="31" t="s">
        <v>30</v>
      </c>
      <c r="V111" s="26">
        <f>ROUND(AB108+(AE108-AB108)*(V109-AH108)/AK108,3)</f>
        <v>41.823</v>
      </c>
      <c r="W111" s="26">
        <f>ROUND(AC108+(AF108-AC108)*(W109-AI108)/AL108,3)</f>
        <v>38.798999999999999</v>
      </c>
      <c r="X111" s="32">
        <f>ROUND(AD108+(AG108-AD108)*(X109-AJ108)/AM108,3)</f>
        <v>40.020000000000003</v>
      </c>
      <c r="AN111" s="26">
        <f>D4+AN110</f>
        <v>100.5</v>
      </c>
    </row>
    <row r="112" spans="1:42" x14ac:dyDescent="0.3">
      <c r="B112" s="26" t="s">
        <v>27</v>
      </c>
      <c r="C112" s="27">
        <f>SUM(C27:C71)</f>
        <v>18002899</v>
      </c>
      <c r="D112" s="27">
        <f>SUM(D27:D71)</f>
        <v>18538575</v>
      </c>
      <c r="E112" s="27">
        <f>SUM(E27:E71)</f>
        <v>36541474</v>
      </c>
      <c r="G112" s="30"/>
      <c r="H112" s="30"/>
      <c r="I112" s="29"/>
      <c r="U112" s="31" t="s">
        <v>29</v>
      </c>
      <c r="V112" s="26">
        <f>ROUND(SUMPRODUCT(H7:H107,AN7:AN107)/V107,3)</f>
        <v>42.567999999999998</v>
      </c>
      <c r="W112" s="26">
        <f>ROUND(SUMPRODUCT(I7:I107,AO7:AO107)/W107,3)</f>
        <v>39.749000000000002</v>
      </c>
      <c r="X112" s="26">
        <f>ROUND(SUMPRODUCT(E7:E107,AP7:AP107)/E108,3)</f>
        <v>41.216000000000001</v>
      </c>
      <c r="AN112" s="26">
        <f>AN111+$AN$110*2</f>
        <v>101.5</v>
      </c>
    </row>
    <row r="113" spans="2:40" x14ac:dyDescent="0.3">
      <c r="B113" s="26" t="s">
        <v>26</v>
      </c>
      <c r="C113" s="27">
        <f>SUM(C72:C107)</f>
        <v>5240604</v>
      </c>
      <c r="D113" s="27">
        <f>SUM(D72:D107)</f>
        <v>7029432</v>
      </c>
      <c r="E113" s="27">
        <f>SUM(E72:E107)</f>
        <v>12270036</v>
      </c>
      <c r="G113" s="30"/>
      <c r="H113" s="30"/>
      <c r="I113" s="29"/>
      <c r="AN113" s="26">
        <f>AN112+$AN$110*2</f>
        <v>102.5</v>
      </c>
    </row>
    <row r="114" spans="2:40" x14ac:dyDescent="0.3">
      <c r="B114" s="26" t="s">
        <v>25</v>
      </c>
      <c r="C114" s="27">
        <f>SUM(C87:C107)</f>
        <v>1349372</v>
      </c>
      <c r="D114" s="27">
        <f>SUM(D87:D107)</f>
        <v>2481959</v>
      </c>
      <c r="E114" s="27">
        <f>SUM(E87:E107)</f>
        <v>3831331</v>
      </c>
      <c r="AN114" s="26">
        <f>AN113+$AN$110*2</f>
        <v>103.5</v>
      </c>
    </row>
    <row r="115" spans="2:40" x14ac:dyDescent="0.3">
      <c r="AN115" s="26">
        <f>AN114+$AN$110*2</f>
        <v>104.5</v>
      </c>
    </row>
    <row r="116" spans="2:40" x14ac:dyDescent="0.3">
      <c r="B116" s="26" t="s">
        <v>28</v>
      </c>
      <c r="C116" s="28">
        <f t="shared" ref="C116:E119" si="84">C111/C$108</f>
        <v>0.25700009644117366</v>
      </c>
      <c r="D116" s="28">
        <f t="shared" si="84"/>
        <v>0.23057278826676789</v>
      </c>
      <c r="E116" s="28">
        <f t="shared" si="84"/>
        <v>0.24338773735785901</v>
      </c>
      <c r="AN116" s="26">
        <f>AN115+$AN$110*2</f>
        <v>105.5</v>
      </c>
    </row>
    <row r="117" spans="2:40" x14ac:dyDescent="0.3">
      <c r="B117" s="26" t="s">
        <v>27</v>
      </c>
      <c r="C117" s="28">
        <f t="shared" si="84"/>
        <v>0.57547918748646842</v>
      </c>
      <c r="D117" s="28">
        <f t="shared" si="84"/>
        <v>0.55788799149489454</v>
      </c>
      <c r="E117" s="28">
        <f t="shared" si="84"/>
        <v>0.56641819364774759</v>
      </c>
    </row>
    <row r="118" spans="2:40" x14ac:dyDescent="0.3">
      <c r="B118" s="26" t="s">
        <v>26</v>
      </c>
      <c r="C118" s="28">
        <f t="shared" si="84"/>
        <v>0.16752071607235791</v>
      </c>
      <c r="D118" s="28">
        <f t="shared" si="84"/>
        <v>0.2115392202383376</v>
      </c>
      <c r="E118" s="28">
        <f t="shared" si="84"/>
        <v>0.19019406899439342</v>
      </c>
    </row>
    <row r="119" spans="2:40" x14ac:dyDescent="0.3">
      <c r="B119" s="26" t="s">
        <v>25</v>
      </c>
      <c r="C119" s="28">
        <f t="shared" si="84"/>
        <v>4.3133914275528117E-2</v>
      </c>
      <c r="D119" s="28">
        <f t="shared" si="84"/>
        <v>7.4690483032416294E-2</v>
      </c>
      <c r="E119" s="28">
        <f t="shared" si="84"/>
        <v>5.938828806650269E-2</v>
      </c>
    </row>
    <row r="121" spans="2:40" x14ac:dyDescent="0.3">
      <c r="C121" s="27"/>
    </row>
  </sheetData>
  <sheetProtection sheet="1" objects="1" scenarios="1"/>
  <mergeCells count="5">
    <mergeCell ref="AK6:AM6"/>
    <mergeCell ref="AB6:AD6"/>
    <mergeCell ref="AE6:AG6"/>
    <mergeCell ref="Y6:AA6"/>
    <mergeCell ref="AH6:AJ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33943-D156-456C-BA64-5A1D53931B94}">
  <dimension ref="A1:Y131"/>
  <sheetViews>
    <sheetView topLeftCell="E1" zoomScale="94" zoomScaleNormal="94" workbookViewId="0">
      <selection activeCell="K9" sqref="K9"/>
    </sheetView>
  </sheetViews>
  <sheetFormatPr baseColWidth="10" defaultColWidth="11.36328125" defaultRowHeight="13" x14ac:dyDescent="0.3"/>
  <cols>
    <col min="1" max="1" width="10.81640625" style="26" customWidth="1"/>
    <col min="2" max="4" width="11.36328125" style="26"/>
    <col min="5" max="5" width="7.453125" style="26" customWidth="1"/>
    <col min="6" max="6" width="4.90625" style="26" customWidth="1"/>
    <col min="7" max="7" width="10.6328125" style="26" customWidth="1"/>
    <col min="8" max="9" width="5.7265625" style="26" customWidth="1"/>
    <col min="10" max="10" width="17.26953125" style="26" customWidth="1"/>
    <col min="11" max="11" width="11.7265625" style="26" customWidth="1"/>
    <col min="12" max="12" width="12.90625" style="26" customWidth="1"/>
    <col min="13" max="13" width="13.54296875" style="26" customWidth="1"/>
    <col min="14" max="14" width="13.453125" style="26" customWidth="1"/>
    <col min="15" max="15" width="12.26953125" style="26" customWidth="1"/>
    <col min="16" max="16384" width="11.36328125" style="26"/>
  </cols>
  <sheetData>
    <row r="1" spans="1:25" x14ac:dyDescent="0.3">
      <c r="A1" s="95" t="str">
        <f>Data!E1</f>
        <v>Population par sexe et âge au 1er janvier 2016</v>
      </c>
      <c r="B1" s="94"/>
      <c r="C1" s="94"/>
      <c r="D1" s="94"/>
    </row>
    <row r="2" spans="1:25" x14ac:dyDescent="0.3">
      <c r="A2" s="92" t="str">
        <f>Data!E2</f>
        <v>France métropolitaine</v>
      </c>
      <c r="B2" s="93"/>
      <c r="C2" s="93"/>
      <c r="D2" s="93"/>
      <c r="J2" s="31" t="s">
        <v>82</v>
      </c>
      <c r="K2" s="78">
        <f>100*SUM(B7:C11)/SUM(C22:C56)</f>
        <v>27.039854137278176</v>
      </c>
    </row>
    <row r="3" spans="1:25" s="57" customFormat="1" x14ac:dyDescent="0.3">
      <c r="A3" s="92">
        <f>Data!E3</f>
        <v>2015</v>
      </c>
      <c r="J3" s="31" t="s">
        <v>81</v>
      </c>
      <c r="K3" s="26">
        <f>K2*7/100</f>
        <v>1.8927897896094723</v>
      </c>
    </row>
    <row r="4" spans="1:25" s="57" customFormat="1" ht="14.5" x14ac:dyDescent="0.35">
      <c r="A4" s="26" t="s">
        <v>84</v>
      </c>
      <c r="B4" s="96" t="s">
        <v>88</v>
      </c>
      <c r="C4" s="91"/>
      <c r="D4" s="27"/>
    </row>
    <row r="5" spans="1:25" x14ac:dyDescent="0.3">
      <c r="F5" s="57"/>
      <c r="G5" s="57"/>
    </row>
    <row r="6" spans="1:25" s="57" customFormat="1" ht="26" x14ac:dyDescent="0.3">
      <c r="A6" s="90" t="s">
        <v>18</v>
      </c>
      <c r="B6" s="89" t="s">
        <v>17</v>
      </c>
      <c r="C6" s="89" t="s">
        <v>16</v>
      </c>
      <c r="D6" s="89" t="s">
        <v>13</v>
      </c>
      <c r="E6" s="26"/>
      <c r="F6" s="88"/>
      <c r="G6" s="88"/>
      <c r="I6" s="26"/>
      <c r="J6" s="87" t="s">
        <v>85</v>
      </c>
      <c r="K6" s="87" t="s">
        <v>86</v>
      </c>
      <c r="L6" s="87" t="s">
        <v>70</v>
      </c>
      <c r="O6" s="57" t="s">
        <v>72</v>
      </c>
      <c r="Y6" s="57" t="s">
        <v>80</v>
      </c>
    </row>
    <row r="7" spans="1:25" x14ac:dyDescent="0.3">
      <c r="A7" s="69">
        <v>0</v>
      </c>
      <c r="B7" s="40">
        <f>Data!C8</f>
        <v>375301</v>
      </c>
      <c r="C7" s="67">
        <f>Data!D8</f>
        <v>358397</v>
      </c>
      <c r="D7" s="67">
        <f t="shared" ref="D7:D38" si="0">C7+B7</f>
        <v>733698</v>
      </c>
      <c r="E7" s="26">
        <v>0</v>
      </c>
      <c r="F7" s="26">
        <v>0</v>
      </c>
      <c r="J7" s="86" t="s">
        <v>80</v>
      </c>
      <c r="K7" s="85">
        <f>M85</f>
        <v>12.019227211413792</v>
      </c>
      <c r="L7" s="84"/>
      <c r="O7" s="26" t="s">
        <v>73</v>
      </c>
      <c r="X7" s="26" t="s">
        <v>89</v>
      </c>
      <c r="Y7" s="26">
        <v>20</v>
      </c>
    </row>
    <row r="8" spans="1:25" x14ac:dyDescent="0.3">
      <c r="A8" s="69">
        <v>1</v>
      </c>
      <c r="B8" s="40">
        <f>Data!C9</f>
        <v>386444</v>
      </c>
      <c r="C8" s="67">
        <f>Data!D9</f>
        <v>369044</v>
      </c>
      <c r="D8" s="67">
        <f t="shared" si="0"/>
        <v>755488</v>
      </c>
      <c r="E8" s="26">
        <v>0</v>
      </c>
      <c r="F8" s="26">
        <v>1</v>
      </c>
      <c r="J8" s="83" t="s">
        <v>104</v>
      </c>
      <c r="K8" s="82">
        <f>M95</f>
        <v>100.25855618450994</v>
      </c>
      <c r="L8" s="81"/>
      <c r="O8" s="26" t="s">
        <v>71</v>
      </c>
      <c r="X8" s="26" t="s">
        <v>90</v>
      </c>
      <c r="Y8" s="26">
        <v>20</v>
      </c>
    </row>
    <row r="9" spans="1:25" x14ac:dyDescent="0.3">
      <c r="A9" s="69">
        <v>2</v>
      </c>
      <c r="B9" s="40">
        <f>Data!C10</f>
        <v>388571</v>
      </c>
      <c r="C9" s="67">
        <f>Data!D10</f>
        <v>370305</v>
      </c>
      <c r="D9" s="67">
        <f t="shared" si="0"/>
        <v>758876</v>
      </c>
      <c r="E9" s="26">
        <v>0</v>
      </c>
      <c r="F9" s="26">
        <v>2</v>
      </c>
      <c r="J9" s="83" t="s">
        <v>105</v>
      </c>
      <c r="K9" s="82">
        <f>L100</f>
        <v>0.40412801365281403</v>
      </c>
      <c r="L9" s="81"/>
      <c r="O9" s="26" t="s">
        <v>69</v>
      </c>
      <c r="X9" s="26" t="s">
        <v>91</v>
      </c>
      <c r="Y9" s="26">
        <v>40</v>
      </c>
    </row>
    <row r="10" spans="1:25" x14ac:dyDescent="0.3">
      <c r="A10" s="69">
        <v>3</v>
      </c>
      <c r="B10" s="40">
        <f>Data!C11</f>
        <v>395224</v>
      </c>
      <c r="C10" s="67">
        <f>Data!D11</f>
        <v>374957</v>
      </c>
      <c r="D10" s="67">
        <f t="shared" si="0"/>
        <v>770181</v>
      </c>
      <c r="E10" s="26">
        <v>0</v>
      </c>
      <c r="F10" s="26">
        <v>3</v>
      </c>
      <c r="J10" s="80" t="s">
        <v>83</v>
      </c>
      <c r="K10" s="119">
        <f>O131</f>
        <v>1.8400355333497402</v>
      </c>
      <c r="L10" s="79"/>
      <c r="X10" s="26" t="str">
        <f>Data!E2</f>
        <v>France métropolitaine</v>
      </c>
      <c r="Y10" s="73">
        <f>K7</f>
        <v>12.019227211413792</v>
      </c>
    </row>
    <row r="11" spans="1:25" x14ac:dyDescent="0.3">
      <c r="A11" s="69">
        <v>4</v>
      </c>
      <c r="B11" s="40">
        <f>Data!C12</f>
        <v>399798</v>
      </c>
      <c r="C11" s="67">
        <f>Data!D12</f>
        <v>382669</v>
      </c>
      <c r="D11" s="67">
        <f t="shared" si="0"/>
        <v>782467</v>
      </c>
      <c r="E11" s="26">
        <v>0</v>
      </c>
      <c r="F11" s="26">
        <v>4</v>
      </c>
      <c r="O11" s="57" t="s">
        <v>68</v>
      </c>
    </row>
    <row r="12" spans="1:25" x14ac:dyDescent="0.3">
      <c r="A12" s="69">
        <v>5</v>
      </c>
      <c r="B12" s="40">
        <f>Data!C13</f>
        <v>411273</v>
      </c>
      <c r="C12" s="67">
        <f>Data!D13</f>
        <v>391063</v>
      </c>
      <c r="D12" s="67">
        <f t="shared" si="0"/>
        <v>802336</v>
      </c>
      <c r="E12" s="26">
        <v>5</v>
      </c>
      <c r="F12" s="26">
        <v>5</v>
      </c>
      <c r="O12" s="26" t="s">
        <v>62</v>
      </c>
    </row>
    <row r="13" spans="1:25" x14ac:dyDescent="0.3">
      <c r="A13" s="69">
        <v>6</v>
      </c>
      <c r="B13" s="40">
        <f>Data!C14</f>
        <v>409974</v>
      </c>
      <c r="C13" s="67">
        <f>Data!D14</f>
        <v>389825</v>
      </c>
      <c r="D13" s="67">
        <f t="shared" si="0"/>
        <v>799799</v>
      </c>
      <c r="E13" s="26">
        <v>5</v>
      </c>
      <c r="F13" s="26">
        <v>6</v>
      </c>
    </row>
    <row r="14" spans="1:25" x14ac:dyDescent="0.3">
      <c r="A14" s="69">
        <v>7</v>
      </c>
      <c r="B14" s="40">
        <f>Data!C15</f>
        <v>411160</v>
      </c>
      <c r="C14" s="67">
        <f>Data!D15</f>
        <v>392278</v>
      </c>
      <c r="D14" s="67">
        <f t="shared" si="0"/>
        <v>803438</v>
      </c>
      <c r="E14" s="26">
        <v>5</v>
      </c>
      <c r="F14" s="26">
        <v>7</v>
      </c>
      <c r="O14" s="77" t="s">
        <v>112</v>
      </c>
    </row>
    <row r="15" spans="1:25" x14ac:dyDescent="0.3">
      <c r="A15" s="69">
        <v>8</v>
      </c>
      <c r="B15" s="40">
        <f>Data!C16</f>
        <v>409128</v>
      </c>
      <c r="C15" s="67">
        <f>Data!D16</f>
        <v>390713</v>
      </c>
      <c r="D15" s="67">
        <f t="shared" si="0"/>
        <v>799841</v>
      </c>
      <c r="E15" s="26">
        <v>5</v>
      </c>
      <c r="F15" s="26">
        <v>8</v>
      </c>
      <c r="O15" s="26" t="s">
        <v>51</v>
      </c>
    </row>
    <row r="16" spans="1:25" x14ac:dyDescent="0.3">
      <c r="A16" s="69">
        <v>9</v>
      </c>
      <c r="B16" s="40">
        <f>Data!C17</f>
        <v>416521</v>
      </c>
      <c r="C16" s="67">
        <f>Data!D17</f>
        <v>396610</v>
      </c>
      <c r="D16" s="67">
        <f t="shared" si="0"/>
        <v>813131</v>
      </c>
      <c r="E16" s="26">
        <v>5</v>
      </c>
      <c r="F16" s="26">
        <v>9</v>
      </c>
      <c r="X16" s="130"/>
      <c r="Y16" s="130" t="s">
        <v>114</v>
      </c>
    </row>
    <row r="17" spans="1:25" x14ac:dyDescent="0.3">
      <c r="A17" s="69">
        <v>10</v>
      </c>
      <c r="B17" s="40">
        <f>Data!C18</f>
        <v>407867</v>
      </c>
      <c r="C17" s="67">
        <f>Data!D18</f>
        <v>388589</v>
      </c>
      <c r="D17" s="67">
        <f t="shared" si="0"/>
        <v>796456</v>
      </c>
      <c r="E17" s="26">
        <v>10</v>
      </c>
      <c r="F17" s="26">
        <v>0</v>
      </c>
      <c r="O17" s="77" t="s">
        <v>52</v>
      </c>
      <c r="W17" s="26">
        <v>1</v>
      </c>
      <c r="X17" s="129" t="s">
        <v>89</v>
      </c>
      <c r="Y17" s="129">
        <v>105</v>
      </c>
    </row>
    <row r="18" spans="1:25" x14ac:dyDescent="0.3">
      <c r="A18" s="69">
        <v>11</v>
      </c>
      <c r="B18" s="40">
        <f>Data!C19</f>
        <v>405266</v>
      </c>
      <c r="C18" s="67">
        <f>Data!D19</f>
        <v>386924</v>
      </c>
      <c r="D18" s="67">
        <f t="shared" si="0"/>
        <v>792190</v>
      </c>
      <c r="E18" s="26">
        <v>10</v>
      </c>
      <c r="F18" s="26">
        <v>1</v>
      </c>
      <c r="O18" s="26" t="s">
        <v>111</v>
      </c>
      <c r="W18" s="26">
        <v>2</v>
      </c>
      <c r="X18" s="129" t="s">
        <v>115</v>
      </c>
      <c r="Y18" s="129">
        <v>5</v>
      </c>
    </row>
    <row r="19" spans="1:25" x14ac:dyDescent="0.3">
      <c r="A19" s="69">
        <v>12</v>
      </c>
      <c r="B19" s="40">
        <f>Data!C20</f>
        <v>402933</v>
      </c>
      <c r="C19" s="67">
        <f>Data!D20</f>
        <v>384382</v>
      </c>
      <c r="D19" s="67">
        <f t="shared" si="0"/>
        <v>787315</v>
      </c>
      <c r="E19" s="26">
        <v>10</v>
      </c>
      <c r="F19" s="26">
        <v>2</v>
      </c>
      <c r="W19" s="26">
        <v>3</v>
      </c>
      <c r="X19" s="129" t="s">
        <v>116</v>
      </c>
      <c r="Y19" s="129">
        <v>5</v>
      </c>
    </row>
    <row r="20" spans="1:25" x14ac:dyDescent="0.3">
      <c r="A20" s="69">
        <v>13</v>
      </c>
      <c r="B20" s="40">
        <f>Data!C21</f>
        <v>406016</v>
      </c>
      <c r="C20" s="67">
        <f>Data!D21</f>
        <v>386032</v>
      </c>
      <c r="D20" s="67">
        <f t="shared" si="0"/>
        <v>792048</v>
      </c>
      <c r="E20" s="26">
        <v>10</v>
      </c>
      <c r="F20" s="26">
        <v>3</v>
      </c>
      <c r="W20" s="26">
        <v>4</v>
      </c>
      <c r="X20" s="129" t="s">
        <v>90</v>
      </c>
      <c r="Y20" s="129">
        <v>50</v>
      </c>
    </row>
    <row r="21" spans="1:25" x14ac:dyDescent="0.3">
      <c r="A21" s="69">
        <v>14</v>
      </c>
      <c r="B21" s="40">
        <f>Data!C22</f>
        <v>412048</v>
      </c>
      <c r="C21" s="67">
        <f>Data!D22</f>
        <v>393155</v>
      </c>
      <c r="D21" s="67">
        <f t="shared" si="0"/>
        <v>805203</v>
      </c>
      <c r="E21" s="26">
        <v>10</v>
      </c>
      <c r="F21" s="26">
        <v>4</v>
      </c>
      <c r="W21" s="26">
        <v>5</v>
      </c>
      <c r="X21" s="129" t="s">
        <v>117</v>
      </c>
      <c r="Y21" s="129">
        <v>335</v>
      </c>
    </row>
    <row r="22" spans="1:25" x14ac:dyDescent="0.3">
      <c r="A22" s="69">
        <v>15</v>
      </c>
      <c r="B22" s="40">
        <f>Data!C23</f>
        <v>421114</v>
      </c>
      <c r="C22" s="67">
        <f>Data!D23</f>
        <v>401263</v>
      </c>
      <c r="D22" s="67">
        <f t="shared" si="0"/>
        <v>822377</v>
      </c>
      <c r="E22" s="26">
        <v>15</v>
      </c>
      <c r="F22" s="26">
        <v>5</v>
      </c>
      <c r="X22" s="131" t="str">
        <f>_xlfn.CONCAT(A2,", ",A3)</f>
        <v>France métropolitaine, 2015</v>
      </c>
      <c r="Y22" s="132">
        <f>K8</f>
        <v>100.25855618450994</v>
      </c>
    </row>
    <row r="23" spans="1:25" x14ac:dyDescent="0.3">
      <c r="A23" s="69">
        <v>16</v>
      </c>
      <c r="B23" s="40">
        <f>Data!C24</f>
        <v>404408</v>
      </c>
      <c r="C23" s="67">
        <f>Data!D24</f>
        <v>382722</v>
      </c>
      <c r="D23" s="67">
        <f t="shared" si="0"/>
        <v>787130</v>
      </c>
      <c r="E23" s="26">
        <v>15</v>
      </c>
      <c r="F23" s="26">
        <v>6</v>
      </c>
    </row>
    <row r="24" spans="1:25" x14ac:dyDescent="0.3">
      <c r="A24" s="69">
        <v>17</v>
      </c>
      <c r="B24" s="40">
        <f>Data!C25</f>
        <v>399542</v>
      </c>
      <c r="C24" s="67">
        <f>Data!D25</f>
        <v>381673</v>
      </c>
      <c r="D24" s="67">
        <f t="shared" si="0"/>
        <v>781215</v>
      </c>
      <c r="E24" s="26">
        <v>15</v>
      </c>
      <c r="F24" s="26">
        <v>7</v>
      </c>
    </row>
    <row r="25" spans="1:25" x14ac:dyDescent="0.3">
      <c r="A25" s="69">
        <v>18</v>
      </c>
      <c r="B25" s="40">
        <f>Data!C26</f>
        <v>389842</v>
      </c>
      <c r="C25" s="67">
        <f>Data!D26</f>
        <v>370414</v>
      </c>
      <c r="D25" s="67">
        <f t="shared" si="0"/>
        <v>760256</v>
      </c>
      <c r="E25" s="26">
        <v>15</v>
      </c>
      <c r="F25" s="26">
        <v>8</v>
      </c>
    </row>
    <row r="26" spans="1:25" x14ac:dyDescent="0.3">
      <c r="A26" s="69">
        <v>19</v>
      </c>
      <c r="B26" s="40">
        <f>Data!C27</f>
        <v>387386</v>
      </c>
      <c r="C26" s="67">
        <f>Data!D27</f>
        <v>370901</v>
      </c>
      <c r="D26" s="67">
        <f t="shared" si="0"/>
        <v>758287</v>
      </c>
      <c r="E26" s="26">
        <v>15</v>
      </c>
      <c r="F26" s="26">
        <v>9</v>
      </c>
    </row>
    <row r="27" spans="1:25" x14ac:dyDescent="0.3">
      <c r="A27" s="69">
        <v>20</v>
      </c>
      <c r="B27" s="40">
        <f>Data!C28</f>
        <v>377748</v>
      </c>
      <c r="C27" s="67">
        <f>Data!D28</f>
        <v>364179</v>
      </c>
      <c r="D27" s="67">
        <f t="shared" si="0"/>
        <v>741927</v>
      </c>
      <c r="E27" s="26">
        <v>20</v>
      </c>
      <c r="F27" s="26">
        <v>0</v>
      </c>
    </row>
    <row r="28" spans="1:25" x14ac:dyDescent="0.3">
      <c r="A28" s="69">
        <v>21</v>
      </c>
      <c r="B28" s="40">
        <f>Data!C29</f>
        <v>361790</v>
      </c>
      <c r="C28" s="67">
        <f>Data!D29</f>
        <v>350937</v>
      </c>
      <c r="D28" s="67">
        <f t="shared" si="0"/>
        <v>712727</v>
      </c>
      <c r="E28" s="26">
        <v>20</v>
      </c>
      <c r="F28" s="26">
        <v>1</v>
      </c>
    </row>
    <row r="29" spans="1:25" x14ac:dyDescent="0.3">
      <c r="A29" s="69">
        <v>22</v>
      </c>
      <c r="B29" s="40">
        <f>Data!C30</f>
        <v>355598</v>
      </c>
      <c r="C29" s="67">
        <f>Data!D30</f>
        <v>348432</v>
      </c>
      <c r="D29" s="67">
        <f t="shared" si="0"/>
        <v>704030</v>
      </c>
      <c r="E29" s="26">
        <v>20</v>
      </c>
      <c r="F29" s="26">
        <v>2</v>
      </c>
    </row>
    <row r="30" spans="1:25" x14ac:dyDescent="0.3">
      <c r="A30" s="69">
        <v>23</v>
      </c>
      <c r="B30" s="40">
        <f>Data!C31</f>
        <v>372001</v>
      </c>
      <c r="C30" s="67">
        <f>Data!D31</f>
        <v>365904</v>
      </c>
      <c r="D30" s="67">
        <f t="shared" si="0"/>
        <v>737905</v>
      </c>
      <c r="E30" s="26">
        <v>20</v>
      </c>
      <c r="F30" s="26">
        <v>3</v>
      </c>
    </row>
    <row r="31" spans="1:25" x14ac:dyDescent="0.3">
      <c r="A31" s="69">
        <v>24</v>
      </c>
      <c r="B31" s="40">
        <f>Data!C32</f>
        <v>373723</v>
      </c>
      <c r="C31" s="67">
        <f>Data!D32</f>
        <v>372969</v>
      </c>
      <c r="D31" s="67">
        <f t="shared" si="0"/>
        <v>746692</v>
      </c>
      <c r="E31" s="26">
        <v>20</v>
      </c>
      <c r="F31" s="26">
        <v>4</v>
      </c>
    </row>
    <row r="32" spans="1:25" x14ac:dyDescent="0.3">
      <c r="A32" s="69">
        <v>25</v>
      </c>
      <c r="B32" s="40">
        <f>Data!C33</f>
        <v>378834</v>
      </c>
      <c r="C32" s="67">
        <f>Data!D33</f>
        <v>380064</v>
      </c>
      <c r="D32" s="67">
        <f t="shared" si="0"/>
        <v>758898</v>
      </c>
      <c r="E32" s="26">
        <v>25</v>
      </c>
      <c r="F32" s="26">
        <v>5</v>
      </c>
    </row>
    <row r="33" spans="1:6" x14ac:dyDescent="0.3">
      <c r="A33" s="69">
        <v>26</v>
      </c>
      <c r="B33" s="40">
        <f>Data!C34</f>
        <v>376348</v>
      </c>
      <c r="C33" s="67">
        <f>Data!D34</f>
        <v>383041</v>
      </c>
      <c r="D33" s="67">
        <f t="shared" si="0"/>
        <v>759389</v>
      </c>
      <c r="E33" s="26">
        <v>25</v>
      </c>
      <c r="F33" s="26">
        <v>6</v>
      </c>
    </row>
    <row r="34" spans="1:6" x14ac:dyDescent="0.3">
      <c r="A34" s="69">
        <v>27</v>
      </c>
      <c r="B34" s="40">
        <f>Data!C35</f>
        <v>379519</v>
      </c>
      <c r="C34" s="67">
        <f>Data!D35</f>
        <v>388514</v>
      </c>
      <c r="D34" s="67">
        <f t="shared" si="0"/>
        <v>768033</v>
      </c>
      <c r="E34" s="26">
        <v>25</v>
      </c>
      <c r="F34" s="26">
        <v>7</v>
      </c>
    </row>
    <row r="35" spans="1:6" x14ac:dyDescent="0.3">
      <c r="A35" s="69">
        <v>28</v>
      </c>
      <c r="B35" s="40">
        <f>Data!C36</f>
        <v>380054</v>
      </c>
      <c r="C35" s="67">
        <f>Data!D36</f>
        <v>388991</v>
      </c>
      <c r="D35" s="67">
        <f t="shared" si="0"/>
        <v>769045</v>
      </c>
      <c r="E35" s="26">
        <v>25</v>
      </c>
      <c r="F35" s="26">
        <v>8</v>
      </c>
    </row>
    <row r="36" spans="1:6" x14ac:dyDescent="0.3">
      <c r="A36" s="69">
        <v>29</v>
      </c>
      <c r="B36" s="40">
        <f>Data!C37</f>
        <v>384618</v>
      </c>
      <c r="C36" s="67">
        <f>Data!D37</f>
        <v>398308</v>
      </c>
      <c r="D36" s="67">
        <f t="shared" si="0"/>
        <v>782926</v>
      </c>
      <c r="E36" s="26">
        <v>25</v>
      </c>
      <c r="F36" s="26">
        <v>9</v>
      </c>
    </row>
    <row r="37" spans="1:6" x14ac:dyDescent="0.3">
      <c r="A37" s="69">
        <v>30</v>
      </c>
      <c r="B37" s="40">
        <f>Data!C38</f>
        <v>384804</v>
      </c>
      <c r="C37" s="67">
        <f>Data!D38</f>
        <v>396483</v>
      </c>
      <c r="D37" s="67">
        <f t="shared" si="0"/>
        <v>781287</v>
      </c>
      <c r="E37" s="26">
        <v>30</v>
      </c>
      <c r="F37" s="26">
        <v>0</v>
      </c>
    </row>
    <row r="38" spans="1:6" x14ac:dyDescent="0.3">
      <c r="A38" s="69">
        <v>31</v>
      </c>
      <c r="B38" s="40">
        <f>Data!C39</f>
        <v>381879</v>
      </c>
      <c r="C38" s="67">
        <f>Data!D39</f>
        <v>398032</v>
      </c>
      <c r="D38" s="67">
        <f t="shared" si="0"/>
        <v>779911</v>
      </c>
      <c r="E38" s="26">
        <v>30</v>
      </c>
      <c r="F38" s="26">
        <v>1</v>
      </c>
    </row>
    <row r="39" spans="1:6" x14ac:dyDescent="0.3">
      <c r="A39" s="69">
        <v>32</v>
      </c>
      <c r="B39" s="40">
        <f>Data!C40</f>
        <v>379210</v>
      </c>
      <c r="C39" s="67">
        <f>Data!D40</f>
        <v>391630</v>
      </c>
      <c r="D39" s="67">
        <f t="shared" ref="D39:D70" si="1">C39+B39</f>
        <v>770840</v>
      </c>
      <c r="E39" s="26">
        <v>30</v>
      </c>
      <c r="F39" s="26">
        <v>2</v>
      </c>
    </row>
    <row r="40" spans="1:6" x14ac:dyDescent="0.3">
      <c r="A40" s="69">
        <v>33</v>
      </c>
      <c r="B40" s="40">
        <f>Data!C41</f>
        <v>404101</v>
      </c>
      <c r="C40" s="67">
        <f>Data!D41</f>
        <v>417629</v>
      </c>
      <c r="D40" s="67">
        <f t="shared" si="1"/>
        <v>821730</v>
      </c>
      <c r="E40" s="26">
        <v>30</v>
      </c>
      <c r="F40" s="26">
        <v>3</v>
      </c>
    </row>
    <row r="41" spans="1:6" x14ac:dyDescent="0.3">
      <c r="A41" s="69">
        <v>34</v>
      </c>
      <c r="B41" s="40">
        <f>Data!C42</f>
        <v>407789</v>
      </c>
      <c r="C41" s="67">
        <f>Data!D42</f>
        <v>423251</v>
      </c>
      <c r="D41" s="67">
        <f t="shared" si="1"/>
        <v>831040</v>
      </c>
      <c r="E41" s="26">
        <v>30</v>
      </c>
      <c r="F41" s="26">
        <v>4</v>
      </c>
    </row>
    <row r="42" spans="1:6" x14ac:dyDescent="0.3">
      <c r="A42" s="69">
        <v>35</v>
      </c>
      <c r="B42" s="40">
        <f>Data!C43</f>
        <v>414886</v>
      </c>
      <c r="C42" s="67">
        <f>Data!D43</f>
        <v>426437</v>
      </c>
      <c r="D42" s="67">
        <f t="shared" si="1"/>
        <v>841323</v>
      </c>
      <c r="E42" s="26">
        <v>35</v>
      </c>
      <c r="F42" s="26">
        <v>5</v>
      </c>
    </row>
    <row r="43" spans="1:6" x14ac:dyDescent="0.3">
      <c r="A43" s="69">
        <v>36</v>
      </c>
      <c r="B43" s="40">
        <f>Data!C44</f>
        <v>392867</v>
      </c>
      <c r="C43" s="67">
        <f>Data!D44</f>
        <v>403575</v>
      </c>
      <c r="D43" s="67">
        <f t="shared" si="1"/>
        <v>796442</v>
      </c>
      <c r="E43" s="26">
        <v>35</v>
      </c>
      <c r="F43" s="26">
        <v>6</v>
      </c>
    </row>
    <row r="44" spans="1:6" x14ac:dyDescent="0.3">
      <c r="A44" s="69">
        <v>37</v>
      </c>
      <c r="B44" s="40">
        <f>Data!C45</f>
        <v>387833</v>
      </c>
      <c r="C44" s="67">
        <f>Data!D45</f>
        <v>395808</v>
      </c>
      <c r="D44" s="67">
        <f t="shared" si="1"/>
        <v>783641</v>
      </c>
      <c r="E44" s="26">
        <v>35</v>
      </c>
      <c r="F44" s="26">
        <v>7</v>
      </c>
    </row>
    <row r="45" spans="1:6" x14ac:dyDescent="0.3">
      <c r="A45" s="69">
        <v>38</v>
      </c>
      <c r="B45" s="40">
        <f>Data!C46</f>
        <v>392934</v>
      </c>
      <c r="C45" s="67">
        <f>Data!D46</f>
        <v>397809</v>
      </c>
      <c r="D45" s="67">
        <f t="shared" si="1"/>
        <v>790743</v>
      </c>
      <c r="E45" s="26">
        <v>35</v>
      </c>
      <c r="F45" s="26">
        <v>8</v>
      </c>
    </row>
    <row r="46" spans="1:6" x14ac:dyDescent="0.3">
      <c r="A46" s="69">
        <v>39</v>
      </c>
      <c r="B46" s="40">
        <f>Data!C47</f>
        <v>383131</v>
      </c>
      <c r="C46" s="67">
        <f>Data!D47</f>
        <v>388493</v>
      </c>
      <c r="D46" s="67">
        <f t="shared" si="1"/>
        <v>771624</v>
      </c>
      <c r="E46" s="26">
        <v>35</v>
      </c>
      <c r="F46" s="26">
        <v>9</v>
      </c>
    </row>
    <row r="47" spans="1:6" x14ac:dyDescent="0.3">
      <c r="A47" s="69">
        <v>40</v>
      </c>
      <c r="B47" s="40">
        <f>Data!C48</f>
        <v>393548</v>
      </c>
      <c r="C47" s="67">
        <f>Data!D48</f>
        <v>399157</v>
      </c>
      <c r="D47" s="67">
        <f t="shared" si="1"/>
        <v>792705</v>
      </c>
      <c r="E47" s="26">
        <v>40</v>
      </c>
      <c r="F47" s="26">
        <v>0</v>
      </c>
    </row>
    <row r="48" spans="1:6" x14ac:dyDescent="0.3">
      <c r="A48" s="69">
        <v>41</v>
      </c>
      <c r="B48" s="40">
        <f>Data!C49</f>
        <v>418549</v>
      </c>
      <c r="C48" s="67">
        <f>Data!D49</f>
        <v>420531</v>
      </c>
      <c r="D48" s="67">
        <f t="shared" si="1"/>
        <v>839080</v>
      </c>
      <c r="E48" s="26">
        <v>40</v>
      </c>
      <c r="F48" s="26">
        <v>1</v>
      </c>
    </row>
    <row r="49" spans="1:6" x14ac:dyDescent="0.3">
      <c r="A49" s="69">
        <v>42</v>
      </c>
      <c r="B49" s="40">
        <f>Data!C50</f>
        <v>440843</v>
      </c>
      <c r="C49" s="67">
        <f>Data!D50</f>
        <v>444918</v>
      </c>
      <c r="D49" s="67">
        <f t="shared" si="1"/>
        <v>885761</v>
      </c>
      <c r="E49" s="26">
        <v>40</v>
      </c>
      <c r="F49" s="26">
        <v>2</v>
      </c>
    </row>
    <row r="50" spans="1:6" x14ac:dyDescent="0.3">
      <c r="A50" s="69">
        <v>43</v>
      </c>
      <c r="B50" s="40">
        <f>Data!C51</f>
        <v>452887</v>
      </c>
      <c r="C50" s="67">
        <f>Data!D51</f>
        <v>455485</v>
      </c>
      <c r="D50" s="67">
        <f t="shared" si="1"/>
        <v>908372</v>
      </c>
      <c r="E50" s="26">
        <v>40</v>
      </c>
      <c r="F50" s="26">
        <v>3</v>
      </c>
    </row>
    <row r="51" spans="1:6" x14ac:dyDescent="0.3">
      <c r="A51" s="69">
        <v>44</v>
      </c>
      <c r="B51" s="40">
        <f>Data!C52</f>
        <v>448856</v>
      </c>
      <c r="C51" s="67">
        <f>Data!D52</f>
        <v>452475</v>
      </c>
      <c r="D51" s="67">
        <f t="shared" si="1"/>
        <v>901331</v>
      </c>
      <c r="E51" s="26">
        <v>40</v>
      </c>
      <c r="F51" s="26">
        <v>4</v>
      </c>
    </row>
    <row r="52" spans="1:6" x14ac:dyDescent="0.3">
      <c r="A52" s="69">
        <v>45</v>
      </c>
      <c r="B52" s="40">
        <f>Data!C53</f>
        <v>439785</v>
      </c>
      <c r="C52" s="67">
        <f>Data!D53</f>
        <v>443853</v>
      </c>
      <c r="D52" s="67">
        <f t="shared" si="1"/>
        <v>883638</v>
      </c>
      <c r="E52" s="26">
        <v>45</v>
      </c>
      <c r="F52" s="26">
        <v>5</v>
      </c>
    </row>
    <row r="53" spans="1:6" x14ac:dyDescent="0.3">
      <c r="A53" s="69">
        <v>46</v>
      </c>
      <c r="B53" s="40">
        <f>Data!C54</f>
        <v>430238</v>
      </c>
      <c r="C53" s="67">
        <f>Data!D54</f>
        <v>438708</v>
      </c>
      <c r="D53" s="67">
        <f t="shared" si="1"/>
        <v>868946</v>
      </c>
      <c r="E53" s="26">
        <v>45</v>
      </c>
      <c r="F53" s="26">
        <v>6</v>
      </c>
    </row>
    <row r="54" spans="1:6" x14ac:dyDescent="0.3">
      <c r="A54" s="69">
        <v>47</v>
      </c>
      <c r="B54" s="40">
        <f>Data!C55</f>
        <v>424829</v>
      </c>
      <c r="C54" s="67">
        <f>Data!D55</f>
        <v>436616</v>
      </c>
      <c r="D54" s="67">
        <f t="shared" si="1"/>
        <v>861445</v>
      </c>
      <c r="E54" s="26">
        <v>45</v>
      </c>
      <c r="F54" s="26">
        <v>7</v>
      </c>
    </row>
    <row r="55" spans="1:6" x14ac:dyDescent="0.3">
      <c r="A55" s="69">
        <v>48</v>
      </c>
      <c r="B55" s="40">
        <f>Data!C56</f>
        <v>422819</v>
      </c>
      <c r="C55" s="67">
        <f>Data!D56</f>
        <v>433360</v>
      </c>
      <c r="D55" s="67">
        <f t="shared" si="1"/>
        <v>856179</v>
      </c>
      <c r="E55" s="26">
        <v>45</v>
      </c>
      <c r="F55" s="26">
        <v>8</v>
      </c>
    </row>
    <row r="56" spans="1:6" x14ac:dyDescent="0.3">
      <c r="A56" s="69">
        <v>49</v>
      </c>
      <c r="B56" s="40">
        <f>Data!C57</f>
        <v>433382</v>
      </c>
      <c r="C56" s="67">
        <f>Data!D57</f>
        <v>443394</v>
      </c>
      <c r="D56" s="67">
        <f t="shared" si="1"/>
        <v>876776</v>
      </c>
      <c r="E56" s="26">
        <v>45</v>
      </c>
      <c r="F56" s="26">
        <v>9</v>
      </c>
    </row>
    <row r="57" spans="1:6" x14ac:dyDescent="0.3">
      <c r="A57" s="69">
        <v>50</v>
      </c>
      <c r="B57" s="40">
        <f>Data!C58</f>
        <v>434562</v>
      </c>
      <c r="C57" s="67">
        <f>Data!D58</f>
        <v>445043</v>
      </c>
      <c r="D57" s="67">
        <f t="shared" si="1"/>
        <v>879605</v>
      </c>
      <c r="E57" s="26">
        <v>50</v>
      </c>
      <c r="F57" s="26">
        <v>0</v>
      </c>
    </row>
    <row r="58" spans="1:6" x14ac:dyDescent="0.3">
      <c r="A58" s="69">
        <v>51</v>
      </c>
      <c r="B58" s="40">
        <f>Data!C59</f>
        <v>437581</v>
      </c>
      <c r="C58" s="67">
        <f>Data!D59</f>
        <v>452670</v>
      </c>
      <c r="D58" s="67">
        <f t="shared" si="1"/>
        <v>890251</v>
      </c>
      <c r="E58" s="26">
        <v>50</v>
      </c>
      <c r="F58" s="26">
        <v>1</v>
      </c>
    </row>
    <row r="59" spans="1:6" x14ac:dyDescent="0.3">
      <c r="A59" s="69">
        <v>52</v>
      </c>
      <c r="B59" s="40">
        <f>Data!C60</f>
        <v>432484</v>
      </c>
      <c r="C59" s="67">
        <f>Data!D60</f>
        <v>447656</v>
      </c>
      <c r="D59" s="67">
        <f t="shared" si="1"/>
        <v>880140</v>
      </c>
      <c r="E59" s="26">
        <v>50</v>
      </c>
      <c r="F59" s="26">
        <v>2</v>
      </c>
    </row>
    <row r="60" spans="1:6" x14ac:dyDescent="0.3">
      <c r="A60" s="69">
        <v>53</v>
      </c>
      <c r="B60" s="40">
        <f>Data!C61</f>
        <v>416168</v>
      </c>
      <c r="C60" s="67">
        <f>Data!D61</f>
        <v>431500</v>
      </c>
      <c r="D60" s="67">
        <f t="shared" si="1"/>
        <v>847668</v>
      </c>
      <c r="E60" s="26">
        <v>50</v>
      </c>
      <c r="F60" s="26">
        <v>3</v>
      </c>
    </row>
    <row r="61" spans="1:6" x14ac:dyDescent="0.3">
      <c r="A61" s="69">
        <v>54</v>
      </c>
      <c r="B61" s="40">
        <f>Data!C62</f>
        <v>415676</v>
      </c>
      <c r="C61" s="67">
        <f>Data!D62</f>
        <v>433817</v>
      </c>
      <c r="D61" s="67">
        <f t="shared" si="1"/>
        <v>849493</v>
      </c>
      <c r="E61" s="26">
        <v>50</v>
      </c>
      <c r="F61" s="26">
        <v>4</v>
      </c>
    </row>
    <row r="62" spans="1:6" x14ac:dyDescent="0.3">
      <c r="A62" s="69">
        <v>55</v>
      </c>
      <c r="B62" s="40">
        <f>Data!C63</f>
        <v>413461</v>
      </c>
      <c r="C62" s="67">
        <f>Data!D63</f>
        <v>431185</v>
      </c>
      <c r="D62" s="67">
        <f t="shared" si="1"/>
        <v>844646</v>
      </c>
      <c r="E62" s="26">
        <v>55</v>
      </c>
      <c r="F62" s="26">
        <v>5</v>
      </c>
    </row>
    <row r="63" spans="1:6" x14ac:dyDescent="0.3">
      <c r="A63" s="69">
        <v>56</v>
      </c>
      <c r="B63" s="40">
        <f>Data!C64</f>
        <v>409280</v>
      </c>
      <c r="C63" s="67">
        <f>Data!D64</f>
        <v>431045</v>
      </c>
      <c r="D63" s="67">
        <f t="shared" si="1"/>
        <v>840325</v>
      </c>
      <c r="E63" s="26">
        <v>55</v>
      </c>
      <c r="F63" s="26">
        <v>6</v>
      </c>
    </row>
    <row r="64" spans="1:6" x14ac:dyDescent="0.3">
      <c r="A64" s="69">
        <v>57</v>
      </c>
      <c r="B64" s="40">
        <f>Data!C65</f>
        <v>399063</v>
      </c>
      <c r="C64" s="67">
        <f>Data!D65</f>
        <v>421231</v>
      </c>
      <c r="D64" s="67">
        <f t="shared" si="1"/>
        <v>820294</v>
      </c>
      <c r="E64" s="26">
        <v>55</v>
      </c>
      <c r="F64" s="26">
        <v>7</v>
      </c>
    </row>
    <row r="65" spans="1:19" x14ac:dyDescent="0.3">
      <c r="A65" s="69">
        <v>58</v>
      </c>
      <c r="B65" s="40">
        <f>Data!C66</f>
        <v>395888</v>
      </c>
      <c r="C65" s="67">
        <f>Data!D66</f>
        <v>421791</v>
      </c>
      <c r="D65" s="67">
        <f t="shared" si="1"/>
        <v>817679</v>
      </c>
      <c r="E65" s="26">
        <v>55</v>
      </c>
      <c r="F65" s="26">
        <v>8</v>
      </c>
    </row>
    <row r="66" spans="1:19" x14ac:dyDescent="0.3">
      <c r="A66" s="69">
        <v>59</v>
      </c>
      <c r="B66" s="40">
        <f>Data!C67</f>
        <v>389819</v>
      </c>
      <c r="C66" s="67">
        <f>Data!D67</f>
        <v>419369</v>
      </c>
      <c r="D66" s="67">
        <f t="shared" si="1"/>
        <v>809188</v>
      </c>
      <c r="E66" s="26">
        <v>55</v>
      </c>
      <c r="F66" s="26">
        <v>9</v>
      </c>
    </row>
    <row r="67" spans="1:19" x14ac:dyDescent="0.3">
      <c r="A67" s="69">
        <v>60</v>
      </c>
      <c r="B67" s="40">
        <f>Data!C68</f>
        <v>383308</v>
      </c>
      <c r="C67" s="67">
        <f>Data!D68</f>
        <v>415861</v>
      </c>
      <c r="D67" s="67">
        <f t="shared" si="1"/>
        <v>799169</v>
      </c>
      <c r="E67" s="26">
        <v>60</v>
      </c>
      <c r="F67" s="26">
        <v>0</v>
      </c>
      <c r="H67" s="57"/>
      <c r="I67" s="57" t="s">
        <v>79</v>
      </c>
      <c r="J67" s="26" t="s">
        <v>80</v>
      </c>
      <c r="M67" s="75" t="s">
        <v>77</v>
      </c>
      <c r="N67" s="75" t="s">
        <v>76</v>
      </c>
      <c r="O67" s="75" t="s">
        <v>75</v>
      </c>
      <c r="P67" s="57"/>
      <c r="Q67" s="57"/>
      <c r="R67" s="57"/>
      <c r="S67" s="57"/>
    </row>
    <row r="68" spans="1:19" x14ac:dyDescent="0.3">
      <c r="A68" s="69">
        <v>61</v>
      </c>
      <c r="B68" s="40">
        <f>Data!C69</f>
        <v>383795</v>
      </c>
      <c r="C68" s="67">
        <f>Data!D69</f>
        <v>415005</v>
      </c>
      <c r="D68" s="67">
        <f t="shared" si="1"/>
        <v>798800</v>
      </c>
      <c r="E68" s="26">
        <v>60</v>
      </c>
      <c r="F68" s="26">
        <v>1</v>
      </c>
      <c r="H68" s="26">
        <v>0</v>
      </c>
      <c r="I68" s="26">
        <v>4</v>
      </c>
      <c r="J68" s="76" t="s">
        <v>15</v>
      </c>
      <c r="K68" s="76" t="s">
        <v>14</v>
      </c>
      <c r="L68" s="76" t="s">
        <v>78</v>
      </c>
    </row>
    <row r="69" spans="1:19" x14ac:dyDescent="0.3">
      <c r="A69" s="69">
        <v>62</v>
      </c>
      <c r="B69" s="40">
        <f>Data!C70</f>
        <v>372386</v>
      </c>
      <c r="C69" s="67">
        <f>Data!D70</f>
        <v>406147</v>
      </c>
      <c r="D69" s="67">
        <f t="shared" si="1"/>
        <v>778533</v>
      </c>
      <c r="E69" s="26">
        <v>60</v>
      </c>
      <c r="F69" s="26">
        <v>2</v>
      </c>
      <c r="H69" s="26">
        <v>5</v>
      </c>
      <c r="I69" s="26">
        <v>9</v>
      </c>
      <c r="J69" s="26">
        <f t="shared" ref="J69:J84" si="2">SUMIF($E$7:$E$108,H68,$B$7:$B$108)</f>
        <v>1945338</v>
      </c>
      <c r="K69" s="26">
        <f t="shared" ref="K69:K84" si="3">SUMIF($E$7:$E$108,H68,$C$7:$C$108)</f>
        <v>1855372</v>
      </c>
      <c r="L69" s="32">
        <f t="shared" ref="L69:L83" si="4">J69/K69</f>
        <v>1.0484894673413203</v>
      </c>
      <c r="M69" s="32">
        <f t="shared" ref="M69:M81" si="5">ABS(L69-L70)</f>
        <v>1.277198016149228E-3</v>
      </c>
      <c r="N69" s="74">
        <f t="shared" ref="N69:N81" si="6">ABS(1-2*J70/(J69+J71))</f>
        <v>3.4337253120266364E-2</v>
      </c>
      <c r="O69" s="74">
        <f t="shared" ref="O69:O81" si="7">ABS(1-2*K70/(K69+K71))</f>
        <v>3.3344454828019954E-2</v>
      </c>
    </row>
    <row r="70" spans="1:19" x14ac:dyDescent="0.3">
      <c r="A70" s="69">
        <v>63</v>
      </c>
      <c r="B70" s="40">
        <f>Data!C71</f>
        <v>377394</v>
      </c>
      <c r="C70" s="67">
        <f>Data!D71</f>
        <v>413990</v>
      </c>
      <c r="D70" s="67">
        <f t="shared" si="1"/>
        <v>791384</v>
      </c>
      <c r="E70" s="26">
        <v>60</v>
      </c>
      <c r="F70" s="26">
        <v>3</v>
      </c>
      <c r="H70" s="26">
        <v>10</v>
      </c>
      <c r="I70" s="26">
        <v>14</v>
      </c>
      <c r="J70" s="26">
        <f t="shared" si="2"/>
        <v>2058056</v>
      </c>
      <c r="K70" s="26">
        <f t="shared" si="3"/>
        <v>1960489</v>
      </c>
      <c r="L70" s="32">
        <f t="shared" si="4"/>
        <v>1.0497666653574695</v>
      </c>
      <c r="M70" s="32">
        <f t="shared" si="5"/>
        <v>7.4965627791545586E-4</v>
      </c>
      <c r="N70" s="74">
        <f t="shared" si="6"/>
        <v>1.9486014499250359E-3</v>
      </c>
      <c r="O70" s="74">
        <f t="shared" si="7"/>
        <v>2.7671894384482254E-3</v>
      </c>
    </row>
    <row r="71" spans="1:19" x14ac:dyDescent="0.3">
      <c r="A71" s="69">
        <v>64</v>
      </c>
      <c r="B71" s="40">
        <f>Data!C72</f>
        <v>366631</v>
      </c>
      <c r="C71" s="67">
        <f>Data!D72</f>
        <v>403282</v>
      </c>
      <c r="D71" s="67">
        <f t="shared" ref="D71:D102" si="8">C71+B71</f>
        <v>769913</v>
      </c>
      <c r="E71" s="26">
        <v>60</v>
      </c>
      <c r="F71" s="26">
        <v>4</v>
      </c>
      <c r="H71" s="26">
        <v>15</v>
      </c>
      <c r="I71" s="26">
        <v>19</v>
      </c>
      <c r="J71" s="26">
        <f t="shared" si="2"/>
        <v>2034130</v>
      </c>
      <c r="K71" s="26">
        <f t="shared" si="3"/>
        <v>1939082</v>
      </c>
      <c r="L71" s="32">
        <f t="shared" si="4"/>
        <v>1.0490170090795541</v>
      </c>
      <c r="M71" s="32">
        <f t="shared" si="5"/>
        <v>9.674427191865842E-4</v>
      </c>
      <c r="N71" s="74">
        <f t="shared" si="6"/>
        <v>3.3443699209546374E-2</v>
      </c>
      <c r="O71" s="74">
        <f t="shared" si="7"/>
        <v>1.9362005055187703E-2</v>
      </c>
    </row>
    <row r="72" spans="1:19" x14ac:dyDescent="0.3">
      <c r="A72" s="69">
        <v>65</v>
      </c>
      <c r="B72" s="40">
        <f>Data!C73</f>
        <v>381169</v>
      </c>
      <c r="C72" s="67">
        <f>Data!D73</f>
        <v>418967</v>
      </c>
      <c r="D72" s="67">
        <f t="shared" si="8"/>
        <v>800136</v>
      </c>
      <c r="E72" s="26">
        <v>65</v>
      </c>
      <c r="F72" s="26">
        <v>5</v>
      </c>
      <c r="H72" s="26">
        <v>20</v>
      </c>
      <c r="I72" s="26">
        <v>24</v>
      </c>
      <c r="J72" s="26">
        <f t="shared" si="2"/>
        <v>2002292</v>
      </c>
      <c r="K72" s="26">
        <f t="shared" si="3"/>
        <v>1906973</v>
      </c>
      <c r="L72" s="32">
        <f t="shared" si="4"/>
        <v>1.0499844517987407</v>
      </c>
      <c r="M72" s="32">
        <f t="shared" si="5"/>
        <v>2.8658135693901743E-2</v>
      </c>
      <c r="N72" s="74">
        <f t="shared" si="6"/>
        <v>5.6372087301190699E-2</v>
      </c>
      <c r="O72" s="74">
        <f t="shared" si="7"/>
        <v>6.2677023347775584E-2</v>
      </c>
    </row>
    <row r="73" spans="1:19" x14ac:dyDescent="0.3">
      <c r="A73" s="69">
        <v>66</v>
      </c>
      <c r="B73" s="40">
        <f>Data!C74</f>
        <v>370698</v>
      </c>
      <c r="C73" s="67">
        <f>Data!D74</f>
        <v>412927</v>
      </c>
      <c r="D73" s="67">
        <f t="shared" si="8"/>
        <v>783625</v>
      </c>
      <c r="E73" s="26">
        <v>65</v>
      </c>
      <c r="F73" s="26">
        <v>6</v>
      </c>
      <c r="H73" s="26">
        <v>25</v>
      </c>
      <c r="I73" s="26">
        <v>29</v>
      </c>
      <c r="J73" s="26">
        <f t="shared" si="2"/>
        <v>1840860</v>
      </c>
      <c r="K73" s="26">
        <f t="shared" si="3"/>
        <v>1802421</v>
      </c>
      <c r="L73" s="32">
        <f t="shared" si="4"/>
        <v>1.0213263161048389</v>
      </c>
      <c r="M73" s="32">
        <f t="shared" si="5"/>
        <v>4.1721711887435231E-2</v>
      </c>
      <c r="N73" s="74">
        <f t="shared" si="6"/>
        <v>2.7114946047790411E-5</v>
      </c>
      <c r="O73" s="74">
        <f t="shared" si="7"/>
        <v>1.2636292560333828E-2</v>
      </c>
    </row>
    <row r="74" spans="1:19" x14ac:dyDescent="0.3">
      <c r="A74" s="69">
        <v>67</v>
      </c>
      <c r="B74" s="40">
        <f>Data!C75</f>
        <v>370458</v>
      </c>
      <c r="C74" s="67">
        <f>Data!D75</f>
        <v>409442</v>
      </c>
      <c r="D74" s="67">
        <f t="shared" si="8"/>
        <v>779900</v>
      </c>
      <c r="E74" s="26">
        <v>65</v>
      </c>
      <c r="F74" s="26">
        <v>7</v>
      </c>
      <c r="H74" s="26">
        <v>30</v>
      </c>
      <c r="I74" s="26">
        <v>34</v>
      </c>
      <c r="J74" s="26">
        <f t="shared" si="2"/>
        <v>1899373</v>
      </c>
      <c r="K74" s="26">
        <f t="shared" si="3"/>
        <v>1938918</v>
      </c>
      <c r="L74" s="32">
        <f t="shared" si="4"/>
        <v>0.9796046042174037</v>
      </c>
      <c r="M74" s="32">
        <f t="shared" si="5"/>
        <v>1.3764025043491168E-2</v>
      </c>
      <c r="N74" s="74">
        <f t="shared" si="6"/>
        <v>1.150651610529918E-2</v>
      </c>
      <c r="O74" s="74">
        <f t="shared" si="7"/>
        <v>2.607161658702517E-2</v>
      </c>
    </row>
    <row r="75" spans="1:19" x14ac:dyDescent="0.3">
      <c r="A75" s="69">
        <v>68</v>
      </c>
      <c r="B75" s="40">
        <f>Data!C76</f>
        <v>359965</v>
      </c>
      <c r="C75" s="67">
        <f>Data!D76</f>
        <v>400765</v>
      </c>
      <c r="D75" s="67">
        <f t="shared" si="8"/>
        <v>760730</v>
      </c>
      <c r="E75" s="26">
        <v>65</v>
      </c>
      <c r="F75" s="26">
        <v>8</v>
      </c>
      <c r="H75" s="26">
        <v>35</v>
      </c>
      <c r="I75" s="26">
        <v>39</v>
      </c>
      <c r="J75" s="26">
        <f t="shared" si="2"/>
        <v>1957783</v>
      </c>
      <c r="K75" s="26">
        <f t="shared" si="3"/>
        <v>2027025</v>
      </c>
      <c r="L75" s="32">
        <f t="shared" si="4"/>
        <v>0.96584057917391253</v>
      </c>
      <c r="M75" s="32">
        <f t="shared" si="5"/>
        <v>1.4045829304300983E-2</v>
      </c>
      <c r="N75" s="74">
        <f t="shared" si="6"/>
        <v>4.1134443421538269E-2</v>
      </c>
      <c r="O75" s="74">
        <f t="shared" si="7"/>
        <v>4.1753351695438923E-2</v>
      </c>
    </row>
    <row r="76" spans="1:19" x14ac:dyDescent="0.3">
      <c r="A76" s="69">
        <v>69</v>
      </c>
      <c r="B76" s="40">
        <f>Data!C77</f>
        <v>338567</v>
      </c>
      <c r="C76" s="67">
        <f>Data!D77</f>
        <v>381494</v>
      </c>
      <c r="D76" s="67">
        <f t="shared" si="8"/>
        <v>720061</v>
      </c>
      <c r="E76" s="26">
        <v>65</v>
      </c>
      <c r="F76" s="26">
        <v>9</v>
      </c>
      <c r="H76" s="26">
        <v>40</v>
      </c>
      <c r="I76" s="26">
        <v>44</v>
      </c>
      <c r="J76" s="26">
        <f t="shared" si="2"/>
        <v>1971651</v>
      </c>
      <c r="K76" s="26">
        <f t="shared" si="3"/>
        <v>2012122</v>
      </c>
      <c r="L76" s="32">
        <f t="shared" si="4"/>
        <v>0.97988640847821351</v>
      </c>
      <c r="M76" s="32">
        <f t="shared" si="5"/>
        <v>1.1882311091180431E-2</v>
      </c>
      <c r="N76" s="74">
        <f t="shared" si="6"/>
        <v>4.5276595166667377E-2</v>
      </c>
      <c r="O76" s="74">
        <f t="shared" si="7"/>
        <v>3.257539769579898E-2</v>
      </c>
    </row>
    <row r="77" spans="1:19" x14ac:dyDescent="0.3">
      <c r="A77" s="69">
        <v>70</v>
      </c>
      <c r="B77" s="40">
        <f>Data!C78</f>
        <v>252587</v>
      </c>
      <c r="C77" s="67">
        <f>Data!D78</f>
        <v>287013</v>
      </c>
      <c r="D77" s="67">
        <f t="shared" si="8"/>
        <v>539600</v>
      </c>
      <c r="E77" s="26">
        <v>70</v>
      </c>
      <c r="F77" s="26">
        <v>0</v>
      </c>
      <c r="H77" s="26">
        <v>45</v>
      </c>
      <c r="I77" s="26">
        <v>49</v>
      </c>
      <c r="J77" s="26">
        <f t="shared" si="2"/>
        <v>2154683</v>
      </c>
      <c r="K77" s="26">
        <f t="shared" si="3"/>
        <v>2172566</v>
      </c>
      <c r="L77" s="32">
        <f t="shared" si="4"/>
        <v>0.99176871956939394</v>
      </c>
      <c r="M77" s="32">
        <f t="shared" si="5"/>
        <v>1.2205609435241294E-2</v>
      </c>
      <c r="N77" s="74">
        <f t="shared" si="6"/>
        <v>2.5522272097435739E-3</v>
      </c>
      <c r="O77" s="74">
        <f t="shared" si="7"/>
        <v>1.9642950028881945E-3</v>
      </c>
    </row>
    <row r="78" spans="1:19" x14ac:dyDescent="0.3">
      <c r="A78" s="69">
        <v>71</v>
      </c>
      <c r="B78" s="40">
        <f>Data!C79</f>
        <v>243895</v>
      </c>
      <c r="C78" s="67">
        <f>Data!D79</f>
        <v>281008</v>
      </c>
      <c r="D78" s="67">
        <f t="shared" si="8"/>
        <v>524903</v>
      </c>
      <c r="E78" s="26">
        <v>70</v>
      </c>
      <c r="F78" s="26">
        <v>1</v>
      </c>
      <c r="H78" s="26">
        <v>50</v>
      </c>
      <c r="I78" s="26">
        <v>54</v>
      </c>
      <c r="J78" s="26">
        <f t="shared" si="2"/>
        <v>2151053</v>
      </c>
      <c r="K78" s="26">
        <f t="shared" si="3"/>
        <v>2195931</v>
      </c>
      <c r="L78" s="32">
        <f t="shared" si="4"/>
        <v>0.97956311013415265</v>
      </c>
      <c r="M78" s="32">
        <f t="shared" si="5"/>
        <v>1.3134137408039592E-2</v>
      </c>
      <c r="N78" s="74">
        <f t="shared" si="6"/>
        <v>2.7504205778725588E-2</v>
      </c>
      <c r="O78" s="74">
        <f t="shared" si="7"/>
        <v>2.3334981270911603E-2</v>
      </c>
    </row>
    <row r="79" spans="1:19" x14ac:dyDescent="0.3">
      <c r="A79" s="69">
        <v>72</v>
      </c>
      <c r="B79" s="40">
        <f>Data!C80</f>
        <v>234663</v>
      </c>
      <c r="C79" s="67">
        <f>Data!D80</f>
        <v>272477</v>
      </c>
      <c r="D79" s="67">
        <f t="shared" si="8"/>
        <v>507140</v>
      </c>
      <c r="E79" s="26">
        <v>70</v>
      </c>
      <c r="F79" s="26">
        <v>2</v>
      </c>
      <c r="H79" s="26">
        <v>55</v>
      </c>
      <c r="I79" s="26">
        <v>59</v>
      </c>
      <c r="J79" s="26">
        <f t="shared" si="2"/>
        <v>2136471</v>
      </c>
      <c r="K79" s="26">
        <f t="shared" si="3"/>
        <v>2210686</v>
      </c>
      <c r="L79" s="32">
        <f t="shared" si="4"/>
        <v>0.96642897272611306</v>
      </c>
      <c r="M79" s="32">
        <f t="shared" si="5"/>
        <v>2.1549391850276822E-2</v>
      </c>
      <c r="N79" s="74">
        <f t="shared" si="6"/>
        <v>1.2345817210760446E-3</v>
      </c>
      <c r="O79" s="74">
        <f t="shared" si="7"/>
        <v>3.6879500470226034E-3</v>
      </c>
    </row>
    <row r="80" spans="1:19" x14ac:dyDescent="0.3">
      <c r="A80" s="69">
        <v>73</v>
      </c>
      <c r="B80" s="40">
        <f>Data!C81</f>
        <v>215924</v>
      </c>
      <c r="C80" s="67">
        <f>Data!D81</f>
        <v>251224</v>
      </c>
      <c r="D80" s="67">
        <f t="shared" si="8"/>
        <v>467148</v>
      </c>
      <c r="E80" s="26">
        <v>70</v>
      </c>
      <c r="F80" s="26">
        <v>3</v>
      </c>
      <c r="H80" s="26">
        <v>60</v>
      </c>
      <c r="I80" s="26">
        <v>64</v>
      </c>
      <c r="J80" s="26">
        <f t="shared" si="2"/>
        <v>2007511</v>
      </c>
      <c r="K80" s="26">
        <f t="shared" si="3"/>
        <v>2124621</v>
      </c>
      <c r="L80" s="32">
        <f t="shared" si="4"/>
        <v>0.94487958087583623</v>
      </c>
      <c r="M80" s="32">
        <f t="shared" si="5"/>
        <v>2.8008747471513051E-2</v>
      </c>
      <c r="N80" s="74">
        <f t="shared" si="6"/>
        <v>1.6022493135456117E-2</v>
      </c>
      <c r="O80" s="74">
        <f t="shared" si="7"/>
        <v>9.5573615260150513E-3</v>
      </c>
    </row>
    <row r="81" spans="1:17" x14ac:dyDescent="0.3">
      <c r="A81" s="69">
        <v>74</v>
      </c>
      <c r="B81" s="40">
        <f>Data!C82</f>
        <v>188793</v>
      </c>
      <c r="C81" s="67">
        <f>Data!D82</f>
        <v>226014</v>
      </c>
      <c r="D81" s="67">
        <f t="shared" si="8"/>
        <v>414807</v>
      </c>
      <c r="E81" s="26">
        <v>70</v>
      </c>
      <c r="F81" s="26">
        <v>4</v>
      </c>
      <c r="H81" s="26">
        <v>65</v>
      </c>
      <c r="I81" s="26">
        <v>69</v>
      </c>
      <c r="J81" s="26">
        <f t="shared" si="2"/>
        <v>1883514</v>
      </c>
      <c r="K81" s="26">
        <f t="shared" si="3"/>
        <v>2054285</v>
      </c>
      <c r="L81" s="32">
        <f t="shared" si="4"/>
        <v>0.91687083340432318</v>
      </c>
      <c r="M81" s="32">
        <f t="shared" si="5"/>
        <v>1.7057876760330659E-2</v>
      </c>
      <c r="N81" s="74">
        <f t="shared" si="6"/>
        <v>0.20611477338363948</v>
      </c>
      <c r="O81" s="74">
        <f t="shared" si="7"/>
        <v>0.20022680760291833</v>
      </c>
    </row>
    <row r="82" spans="1:17" x14ac:dyDescent="0.3">
      <c r="A82" s="69">
        <v>75</v>
      </c>
      <c r="B82" s="40">
        <f>Data!C83</f>
        <v>193056</v>
      </c>
      <c r="C82" s="67">
        <f>Data!D83</f>
        <v>236255</v>
      </c>
      <c r="D82" s="67">
        <f t="shared" si="8"/>
        <v>429311</v>
      </c>
      <c r="E82" s="26">
        <v>75</v>
      </c>
      <c r="F82" s="26">
        <v>5</v>
      </c>
      <c r="H82" s="26">
        <v>70</v>
      </c>
      <c r="I82" s="26">
        <v>74</v>
      </c>
      <c r="J82" s="26">
        <f t="shared" si="2"/>
        <v>1820857</v>
      </c>
      <c r="K82" s="26">
        <f t="shared" si="3"/>
        <v>2023595</v>
      </c>
      <c r="L82" s="32">
        <f t="shared" si="4"/>
        <v>0.89981295664399252</v>
      </c>
    </row>
    <row r="83" spans="1:17" x14ac:dyDescent="0.3">
      <c r="A83" s="69">
        <v>76</v>
      </c>
      <c r="B83" s="40">
        <f>Data!C84</f>
        <v>197482</v>
      </c>
      <c r="C83" s="67">
        <f>Data!D84</f>
        <v>247953</v>
      </c>
      <c r="D83" s="67">
        <f t="shared" si="8"/>
        <v>445435</v>
      </c>
      <c r="F83" s="26">
        <v>6</v>
      </c>
      <c r="H83" s="26">
        <v>75</v>
      </c>
      <c r="I83" s="26">
        <v>79</v>
      </c>
      <c r="J83" s="26">
        <f t="shared" si="2"/>
        <v>1135862</v>
      </c>
      <c r="K83" s="26">
        <f t="shared" si="3"/>
        <v>1317736</v>
      </c>
      <c r="L83" s="32">
        <f t="shared" si="4"/>
        <v>0.86197994135395861</v>
      </c>
      <c r="M83" s="32"/>
    </row>
    <row r="84" spans="1:17" x14ac:dyDescent="0.3">
      <c r="A84" s="69">
        <v>77</v>
      </c>
      <c r="B84" s="40">
        <f>Data!C85</f>
        <v>189589</v>
      </c>
      <c r="C84" s="67">
        <f>Data!D85</f>
        <v>243974</v>
      </c>
      <c r="D84" s="67">
        <f t="shared" si="8"/>
        <v>433563</v>
      </c>
      <c r="F84" s="26">
        <v>7</v>
      </c>
      <c r="J84" s="26">
        <f t="shared" si="2"/>
        <v>193056</v>
      </c>
      <c r="K84" s="26">
        <f t="shared" si="3"/>
        <v>236255</v>
      </c>
      <c r="M84" s="32">
        <f>AVERAGE(M69:M81)</f>
        <v>1.5770928689150941E-2</v>
      </c>
      <c r="N84" s="32">
        <f>AVERAGE(N69:N81)</f>
        <v>3.6728814765317072E-2</v>
      </c>
      <c r="O84" s="32">
        <f>AVERAGE(O69:O81)</f>
        <v>3.6150671281368014E-2</v>
      </c>
      <c r="Q84" s="26" t="s">
        <v>73</v>
      </c>
    </row>
    <row r="85" spans="1:17" x14ac:dyDescent="0.3">
      <c r="A85" s="69">
        <v>78</v>
      </c>
      <c r="B85" s="40">
        <f>Data!C86</f>
        <v>179984</v>
      </c>
      <c r="C85" s="67">
        <f>Data!D86</f>
        <v>239400</v>
      </c>
      <c r="D85" s="67">
        <f t="shared" si="8"/>
        <v>419384</v>
      </c>
      <c r="F85" s="26">
        <v>8</v>
      </c>
      <c r="L85" s="26" t="s">
        <v>74</v>
      </c>
      <c r="M85" s="72">
        <f>3*M84*100+N84*100+O84*100</f>
        <v>12.019227211413792</v>
      </c>
      <c r="N85" s="26" t="str">
        <f>Q84</f>
        <v>&lt;20 (précis);</v>
      </c>
      <c r="O85" s="32"/>
      <c r="Q85" s="26" t="s">
        <v>71</v>
      </c>
    </row>
    <row r="86" spans="1:17" x14ac:dyDescent="0.3">
      <c r="A86" s="69">
        <v>79</v>
      </c>
      <c r="B86" s="40">
        <f>Data!C87</f>
        <v>174402</v>
      </c>
      <c r="C86" s="67">
        <f>Data!D87</f>
        <v>238560</v>
      </c>
      <c r="D86" s="67">
        <f t="shared" si="8"/>
        <v>412962</v>
      </c>
      <c r="F86" s="26">
        <v>9</v>
      </c>
      <c r="L86" s="26" t="s">
        <v>72</v>
      </c>
      <c r="M86" s="26" t="s">
        <v>87</v>
      </c>
      <c r="Q86" s="26" t="s">
        <v>69</v>
      </c>
    </row>
    <row r="87" spans="1:17" x14ac:dyDescent="0.3">
      <c r="A87" s="69">
        <v>80</v>
      </c>
      <c r="B87" s="40">
        <f>Data!C88</f>
        <v>163136</v>
      </c>
      <c r="C87" s="67">
        <f>Data!D88</f>
        <v>233509</v>
      </c>
      <c r="D87" s="67">
        <f t="shared" si="8"/>
        <v>396645</v>
      </c>
      <c r="F87" s="26">
        <v>0</v>
      </c>
      <c r="L87" s="26" t="s">
        <v>70</v>
      </c>
    </row>
    <row r="88" spans="1:17" x14ac:dyDescent="0.3">
      <c r="A88" s="69">
        <v>81</v>
      </c>
      <c r="B88" s="40">
        <f>Data!C89</f>
        <v>157720</v>
      </c>
      <c r="C88" s="67">
        <f>Data!D89</f>
        <v>233675</v>
      </c>
      <c r="D88" s="67">
        <f t="shared" si="8"/>
        <v>391395</v>
      </c>
      <c r="F88" s="26">
        <v>1</v>
      </c>
    </row>
    <row r="89" spans="1:17" x14ac:dyDescent="0.3">
      <c r="A89" s="69">
        <v>82</v>
      </c>
      <c r="B89" s="40">
        <f>Data!C90</f>
        <v>142724</v>
      </c>
      <c r="C89" s="67">
        <f>Data!D90</f>
        <v>220211</v>
      </c>
      <c r="D89" s="67">
        <f t="shared" si="8"/>
        <v>362935</v>
      </c>
      <c r="F89" s="26">
        <v>2</v>
      </c>
    </row>
    <row r="90" spans="1:17" x14ac:dyDescent="0.3">
      <c r="A90" s="69">
        <v>83</v>
      </c>
      <c r="B90" s="40">
        <f>Data!C91</f>
        <v>139104</v>
      </c>
      <c r="C90" s="67">
        <f>Data!D91</f>
        <v>221785</v>
      </c>
      <c r="D90" s="67">
        <f t="shared" si="8"/>
        <v>360889</v>
      </c>
      <c r="F90" s="26">
        <v>3</v>
      </c>
    </row>
    <row r="91" spans="1:17" x14ac:dyDescent="0.3">
      <c r="A91" s="69">
        <v>84</v>
      </c>
      <c r="B91" s="40">
        <f>Data!C92</f>
        <v>125494</v>
      </c>
      <c r="C91" s="67">
        <f>Data!D92</f>
        <v>207813</v>
      </c>
      <c r="D91" s="67">
        <f t="shared" si="8"/>
        <v>333307</v>
      </c>
      <c r="F91" s="26">
        <v>4</v>
      </c>
      <c r="I91" s="26" t="s">
        <v>67</v>
      </c>
      <c r="J91" s="26" t="s">
        <v>68</v>
      </c>
    </row>
    <row r="92" spans="1:17" x14ac:dyDescent="0.3">
      <c r="A92" s="69">
        <v>85</v>
      </c>
      <c r="B92" s="40">
        <f>Data!C93</f>
        <v>114298</v>
      </c>
      <c r="C92" s="67">
        <f>Data!D93</f>
        <v>199911</v>
      </c>
      <c r="D92" s="67">
        <f t="shared" si="8"/>
        <v>314209</v>
      </c>
      <c r="F92" s="26">
        <v>5</v>
      </c>
      <c r="I92" s="27">
        <v>0</v>
      </c>
      <c r="J92" s="26" t="s">
        <v>66</v>
      </c>
      <c r="M92" s="73">
        <f>K93/J96</f>
        <v>0.99104754314497512</v>
      </c>
    </row>
    <row r="93" spans="1:17" x14ac:dyDescent="0.3">
      <c r="A93" s="69">
        <v>86</v>
      </c>
      <c r="B93" s="40">
        <f>Data!C94</f>
        <v>96198</v>
      </c>
      <c r="C93" s="67">
        <f>Data!D94</f>
        <v>177746</v>
      </c>
      <c r="D93" s="67">
        <f t="shared" si="8"/>
        <v>273944</v>
      </c>
      <c r="F93" s="26">
        <v>6</v>
      </c>
      <c r="I93" s="27">
        <v>5</v>
      </c>
      <c r="J93" s="27">
        <f>SUMIF(F37:F67,I92,D37:D67)</f>
        <v>3252766</v>
      </c>
      <c r="K93" s="26">
        <f>J93*10</f>
        <v>32527660</v>
      </c>
      <c r="L93" s="31" t="s">
        <v>65</v>
      </c>
      <c r="M93" s="73">
        <f>K94/J96</f>
        <v>1.0141235805452238</v>
      </c>
      <c r="P93" s="27"/>
    </row>
    <row r="94" spans="1:17" x14ac:dyDescent="0.3">
      <c r="A94" s="69">
        <v>87</v>
      </c>
      <c r="B94" s="40">
        <f>Data!C95</f>
        <v>84893</v>
      </c>
      <c r="C94" s="67">
        <f>Data!D95</f>
        <v>162828</v>
      </c>
      <c r="D94" s="67">
        <f t="shared" si="8"/>
        <v>247721</v>
      </c>
      <c r="F94" s="26">
        <v>7</v>
      </c>
      <c r="I94" s="27" t="s">
        <v>63</v>
      </c>
      <c r="J94" s="27">
        <f>SUMIF(F32:F67,I93,D32:D67)</f>
        <v>3328505</v>
      </c>
      <c r="K94" s="26">
        <f>J94*10</f>
        <v>33285050</v>
      </c>
      <c r="L94" s="31" t="s">
        <v>64</v>
      </c>
      <c r="Q94" s="26" t="s">
        <v>62</v>
      </c>
    </row>
    <row r="95" spans="1:17" x14ac:dyDescent="0.3">
      <c r="A95" s="69">
        <v>88</v>
      </c>
      <c r="B95" s="40">
        <f>Data!C96</f>
        <v>71483</v>
      </c>
      <c r="C95" s="67">
        <f>Data!D96</f>
        <v>147133</v>
      </c>
      <c r="D95" s="67">
        <f t="shared" si="8"/>
        <v>218616</v>
      </c>
      <c r="F95" s="26">
        <v>8</v>
      </c>
      <c r="I95" s="27" t="s">
        <v>61</v>
      </c>
      <c r="J95" s="27"/>
      <c r="L95" s="31"/>
      <c r="M95" s="72">
        <f>100*AVERAGE(M92:M93)</f>
        <v>100.25855618450994</v>
      </c>
      <c r="N95" s="27"/>
    </row>
    <row r="96" spans="1:17" x14ac:dyDescent="0.3">
      <c r="A96" s="69">
        <v>89</v>
      </c>
      <c r="B96" s="40">
        <f>Data!C97</f>
        <v>60336</v>
      </c>
      <c r="C96" s="67">
        <f>Data!D97</f>
        <v>132731</v>
      </c>
      <c r="D96" s="67">
        <f t="shared" si="8"/>
        <v>193067</v>
      </c>
      <c r="F96" s="26">
        <v>9</v>
      </c>
      <c r="I96" s="27"/>
      <c r="J96" s="27">
        <f>SUM(D30:D69)</f>
        <v>32821493</v>
      </c>
      <c r="L96" s="31" t="s">
        <v>60</v>
      </c>
    </row>
    <row r="97" spans="1:17" x14ac:dyDescent="0.3">
      <c r="A97" s="69">
        <v>90</v>
      </c>
      <c r="B97" s="40">
        <f>Data!C98</f>
        <v>49822</v>
      </c>
      <c r="C97" s="67">
        <f>Data!D98</f>
        <v>118113</v>
      </c>
      <c r="D97" s="67">
        <f t="shared" si="8"/>
        <v>167935</v>
      </c>
    </row>
    <row r="98" spans="1:17" x14ac:dyDescent="0.3">
      <c r="A98" s="69">
        <v>91</v>
      </c>
      <c r="B98" s="40">
        <f>Data!C99</f>
        <v>39524</v>
      </c>
      <c r="C98" s="67">
        <f>Data!D99</f>
        <v>99694</v>
      </c>
      <c r="D98" s="67">
        <f t="shared" si="8"/>
        <v>139218</v>
      </c>
    </row>
    <row r="99" spans="1:17" x14ac:dyDescent="0.3">
      <c r="A99" s="69">
        <v>92</v>
      </c>
      <c r="B99" s="40">
        <f>Data!C100</f>
        <v>31336</v>
      </c>
      <c r="C99" s="67">
        <f>Data!D100</f>
        <v>84923</v>
      </c>
      <c r="D99" s="67">
        <f t="shared" si="8"/>
        <v>116259</v>
      </c>
      <c r="I99" s="26" t="s">
        <v>107</v>
      </c>
    </row>
    <row r="100" spans="1:17" x14ac:dyDescent="0.3">
      <c r="A100" s="69">
        <v>93</v>
      </c>
      <c r="B100" s="40">
        <f>Data!C101</f>
        <v>24670</v>
      </c>
      <c r="C100" s="67">
        <f>Data!D101</f>
        <v>71615</v>
      </c>
      <c r="D100" s="67">
        <f t="shared" si="8"/>
        <v>96285</v>
      </c>
      <c r="J100" s="118">
        <f>J112/2</f>
        <v>0.38616637477139193</v>
      </c>
      <c r="K100" s="118">
        <f t="shared" ref="K100:L100" si="9">K112/2</f>
        <v>0.42608620170506395</v>
      </c>
      <c r="L100" s="118">
        <f t="shared" si="9"/>
        <v>0.40412801365281403</v>
      </c>
      <c r="Q100" s="26" t="s">
        <v>51</v>
      </c>
    </row>
    <row r="101" spans="1:17" x14ac:dyDescent="0.3">
      <c r="A101" s="69">
        <v>94</v>
      </c>
      <c r="B101" s="40">
        <f>Data!C102</f>
        <v>18835</v>
      </c>
      <c r="C101" s="67">
        <f>Data!D102</f>
        <v>57824</v>
      </c>
      <c r="D101" s="67">
        <f t="shared" si="8"/>
        <v>76659</v>
      </c>
      <c r="I101" s="27" t="s">
        <v>58</v>
      </c>
      <c r="J101" s="76" t="s">
        <v>108</v>
      </c>
      <c r="K101" s="76" t="s">
        <v>14</v>
      </c>
      <c r="L101" s="76" t="s">
        <v>109</v>
      </c>
      <c r="M101" s="26" t="s">
        <v>110</v>
      </c>
    </row>
    <row r="102" spans="1:17" x14ac:dyDescent="0.3">
      <c r="A102" s="69">
        <v>95</v>
      </c>
      <c r="B102" s="40">
        <f>Data!C103</f>
        <v>13864</v>
      </c>
      <c r="C102" s="67">
        <f>Data!D103</f>
        <v>45756</v>
      </c>
      <c r="D102" s="67">
        <f t="shared" si="8"/>
        <v>59620</v>
      </c>
      <c r="I102" s="26">
        <v>0</v>
      </c>
      <c r="J102" s="32">
        <f t="shared" ref="J102:L104" si="10">(100*(B37+B47+B57+B67+B77)/SUM(B32/2,B33:B81,B82/2))-10</f>
        <v>-0.28265673436519556</v>
      </c>
      <c r="K102" s="32">
        <f t="shared" si="10"/>
        <v>-0.28492574859299857</v>
      </c>
      <c r="L102" s="32">
        <f t="shared" si="10"/>
        <v>-0.28381971825053576</v>
      </c>
      <c r="M102" s="32">
        <f>ABS(J102)</f>
        <v>0.28265673436519556</v>
      </c>
      <c r="N102" s="32">
        <f t="shared" ref="N102:O111" si="11">ABS(K102)</f>
        <v>0.28492574859299857</v>
      </c>
      <c r="O102" s="32">
        <f t="shared" si="11"/>
        <v>0.28381971825053576</v>
      </c>
    </row>
    <row r="103" spans="1:17" x14ac:dyDescent="0.3">
      <c r="A103" s="69">
        <v>96</v>
      </c>
      <c r="B103" s="40">
        <f>Data!C104</f>
        <v>5876</v>
      </c>
      <c r="C103" s="67">
        <f>Data!D104</f>
        <v>20755</v>
      </c>
      <c r="D103" s="67">
        <f t="shared" ref="D103:D108" si="12">C103+B103</f>
        <v>26631</v>
      </c>
      <c r="I103" s="26">
        <v>1</v>
      </c>
      <c r="J103" s="32">
        <f t="shared" si="10"/>
        <v>-9.9003122925848785E-2</v>
      </c>
      <c r="K103" s="32">
        <f t="shared" si="10"/>
        <v>-9.7488529724859774E-2</v>
      </c>
      <c r="L103" s="32">
        <f t="shared" si="10"/>
        <v>-9.8225820989112478E-2</v>
      </c>
      <c r="M103" s="32">
        <f t="shared" ref="M103:M111" si="13">ABS(J103)</f>
        <v>9.9003122925848785E-2</v>
      </c>
      <c r="N103" s="32">
        <f t="shared" si="11"/>
        <v>9.7488529724859774E-2</v>
      </c>
      <c r="O103" s="32">
        <f t="shared" si="11"/>
        <v>9.8225820989112478E-2</v>
      </c>
    </row>
    <row r="104" spans="1:17" x14ac:dyDescent="0.3">
      <c r="A104" s="69">
        <v>97</v>
      </c>
      <c r="B104" s="40">
        <f>Data!C105</f>
        <v>3507</v>
      </c>
      <c r="C104" s="67">
        <f>Data!D105</f>
        <v>13293</v>
      </c>
      <c r="D104" s="67">
        <f t="shared" si="12"/>
        <v>16800</v>
      </c>
      <c r="I104" s="26">
        <v>2</v>
      </c>
      <c r="J104" s="32">
        <f t="shared" si="10"/>
        <v>-3.3918481491305386E-2</v>
      </c>
      <c r="K104" s="32">
        <f t="shared" si="10"/>
        <v>-4.9699087280250964E-2</v>
      </c>
      <c r="L104" s="32">
        <f t="shared" si="10"/>
        <v>-4.202814570420621E-2</v>
      </c>
      <c r="M104" s="32">
        <f t="shared" si="13"/>
        <v>3.3918481491305386E-2</v>
      </c>
      <c r="N104" s="32">
        <f t="shared" si="11"/>
        <v>4.9699087280250964E-2</v>
      </c>
      <c r="O104" s="32">
        <f t="shared" si="11"/>
        <v>4.202814570420621E-2</v>
      </c>
    </row>
    <row r="105" spans="1:17" x14ac:dyDescent="0.3">
      <c r="A105" s="69">
        <v>98</v>
      </c>
      <c r="B105" s="40">
        <f>Data!C106</f>
        <v>1946</v>
      </c>
      <c r="C105" s="67">
        <f>Data!D106</f>
        <v>9197</v>
      </c>
      <c r="D105" s="67">
        <f t="shared" si="12"/>
        <v>11143</v>
      </c>
      <c r="I105" s="26">
        <v>3</v>
      </c>
      <c r="J105" s="32">
        <f>(100*(B30/2+B40+B50+B60+B70+B80/2)/SUM(B30/2,B31:B79,B80/2))-10</f>
        <v>3.2710450227433796E-2</v>
      </c>
      <c r="K105" s="32">
        <f t="shared" ref="K105:L109" si="14">(100*(C30/2+C40+C50+C60+C70+C80/2)/SUM(C30/2,C31:C79,C80/2))-10</f>
        <v>-4.9798390476567533E-3</v>
      </c>
      <c r="L105" s="32">
        <f t="shared" si="14"/>
        <v>1.3437667191627867E-2</v>
      </c>
      <c r="M105" s="32">
        <f t="shared" si="13"/>
        <v>3.2710450227433796E-2</v>
      </c>
      <c r="N105" s="32">
        <f t="shared" si="11"/>
        <v>4.9798390476567533E-3</v>
      </c>
      <c r="O105" s="32">
        <f t="shared" si="11"/>
        <v>1.3437667191627867E-2</v>
      </c>
    </row>
    <row r="106" spans="1:17" x14ac:dyDescent="0.3">
      <c r="A106" s="69">
        <v>99</v>
      </c>
      <c r="B106" s="40">
        <f>Data!C107</f>
        <v>1260</v>
      </c>
      <c r="C106" s="67">
        <f>Data!D107</f>
        <v>6124</v>
      </c>
      <c r="D106" s="67">
        <f t="shared" si="12"/>
        <v>7384</v>
      </c>
      <c r="I106" s="26">
        <v>4</v>
      </c>
      <c r="J106" s="32">
        <f t="shared" ref="J106:J109" si="15">(100*(B31/2+B41+B51+B61+B71+B81/2)/SUM(B31/2,B32:B80,B81/2))-10</f>
        <v>-4.7487866857824912E-3</v>
      </c>
      <c r="K106" s="32">
        <f t="shared" si="14"/>
        <v>-1.3794626435338131E-2</v>
      </c>
      <c r="L106" s="32">
        <f t="shared" si="14"/>
        <v>-9.3796875176046512E-3</v>
      </c>
      <c r="M106" s="32">
        <f t="shared" si="13"/>
        <v>4.7487866857824912E-3</v>
      </c>
      <c r="N106" s="32">
        <f t="shared" si="11"/>
        <v>1.3794626435338131E-2</v>
      </c>
      <c r="O106" s="32">
        <f t="shared" si="11"/>
        <v>9.3796875176046512E-3</v>
      </c>
    </row>
    <row r="107" spans="1:17" x14ac:dyDescent="0.3">
      <c r="A107" s="69">
        <v>100</v>
      </c>
      <c r="B107" s="40">
        <f>Data!C108</f>
        <v>1130</v>
      </c>
      <c r="C107" s="67">
        <f>Data!D108</f>
        <v>4666</v>
      </c>
      <c r="D107" s="67">
        <f t="shared" si="12"/>
        <v>5796</v>
      </c>
      <c r="I107" s="26">
        <v>5</v>
      </c>
      <c r="J107" s="32">
        <f t="shared" si="15"/>
        <v>0.17165628545008893</v>
      </c>
      <c r="K107" s="32">
        <f t="shared" si="14"/>
        <v>0.14017813679538094</v>
      </c>
      <c r="L107" s="32">
        <f t="shared" si="14"/>
        <v>0.15552215143841863</v>
      </c>
      <c r="M107" s="32">
        <f t="shared" si="13"/>
        <v>0.17165628545008893</v>
      </c>
      <c r="N107" s="32">
        <f t="shared" si="11"/>
        <v>0.14017813679538094</v>
      </c>
      <c r="O107" s="32">
        <f t="shared" si="11"/>
        <v>0.15552215143841863</v>
      </c>
    </row>
    <row r="108" spans="1:17" x14ac:dyDescent="0.3">
      <c r="A108" s="68" t="s">
        <v>50</v>
      </c>
      <c r="B108" s="40">
        <f>Data!C109</f>
        <v>968</v>
      </c>
      <c r="C108" s="67">
        <f>Data!D109</f>
        <v>5124</v>
      </c>
      <c r="D108" s="67">
        <f t="shared" si="12"/>
        <v>6092</v>
      </c>
      <c r="I108" s="26">
        <v>6</v>
      </c>
      <c r="J108" s="32">
        <f t="shared" si="15"/>
        <v>2.9948183322385802E-2</v>
      </c>
      <c r="K108" s="32">
        <f t="shared" si="14"/>
        <v>7.6204064283878381E-2</v>
      </c>
      <c r="L108" s="32">
        <f t="shared" si="14"/>
        <v>5.3687089474443894E-2</v>
      </c>
      <c r="M108" s="32">
        <f t="shared" si="13"/>
        <v>2.9948183322385802E-2</v>
      </c>
      <c r="N108" s="32">
        <f t="shared" si="11"/>
        <v>7.6204064283878381E-2</v>
      </c>
      <c r="O108" s="32">
        <f t="shared" si="11"/>
        <v>5.3687089474443894E-2</v>
      </c>
    </row>
    <row r="109" spans="1:17" x14ac:dyDescent="0.3">
      <c r="A109" s="66"/>
      <c r="B109" s="66"/>
      <c r="C109" s="66"/>
      <c r="D109" s="66"/>
      <c r="I109" s="26">
        <v>7</v>
      </c>
      <c r="J109" s="32">
        <f t="shared" si="15"/>
        <v>4.4058815329677259E-3</v>
      </c>
      <c r="K109" s="32">
        <f t="shared" si="14"/>
        <v>3.4011415612381413E-2</v>
      </c>
      <c r="L109" s="32">
        <f t="shared" si="14"/>
        <v>1.9620185941725765E-2</v>
      </c>
      <c r="M109" s="32">
        <f t="shared" si="13"/>
        <v>4.4058815329677259E-3</v>
      </c>
      <c r="N109" s="32">
        <f t="shared" si="11"/>
        <v>3.4011415612381413E-2</v>
      </c>
      <c r="O109" s="32">
        <f t="shared" si="11"/>
        <v>1.9620185941725765E-2</v>
      </c>
    </row>
    <row r="110" spans="1:17" x14ac:dyDescent="0.3">
      <c r="A110" s="65"/>
      <c r="B110" s="65"/>
      <c r="C110" s="65"/>
      <c r="D110" s="65"/>
      <c r="I110" s="26">
        <v>8</v>
      </c>
      <c r="J110" s="32">
        <f t="shared" ref="J110:L111" si="16">(100*(B35+B45+B55+B65+B75)/SUM(B30/2,B31:B79,B80/2))-10</f>
        <v>6.9587969884931766E-2</v>
      </c>
      <c r="K110" s="32">
        <f t="shared" si="16"/>
        <v>7.1680099084005633E-2</v>
      </c>
      <c r="L110" s="32">
        <f t="shared" si="16"/>
        <v>7.0657772025274568E-2</v>
      </c>
      <c r="M110" s="32">
        <f t="shared" si="13"/>
        <v>6.9587969884931766E-2</v>
      </c>
      <c r="N110" s="32">
        <f t="shared" si="11"/>
        <v>7.1680099084005633E-2</v>
      </c>
      <c r="O110" s="32">
        <f t="shared" si="11"/>
        <v>7.0657772025274568E-2</v>
      </c>
    </row>
    <row r="111" spans="1:17" x14ac:dyDescent="0.3">
      <c r="A111" s="65"/>
      <c r="B111" s="65"/>
      <c r="C111" s="65"/>
      <c r="D111" s="65"/>
      <c r="I111" s="26">
        <v>9</v>
      </c>
      <c r="J111" s="32">
        <f t="shared" si="16"/>
        <v>4.3696853656843615E-2</v>
      </c>
      <c r="K111" s="32">
        <f t="shared" si="16"/>
        <v>7.921085655337734E-2</v>
      </c>
      <c r="L111" s="32">
        <f t="shared" si="16"/>
        <v>6.1877788772678244E-2</v>
      </c>
      <c r="M111" s="32">
        <f t="shared" si="13"/>
        <v>4.3696853656843615E-2</v>
      </c>
      <c r="N111" s="32">
        <f t="shared" si="11"/>
        <v>7.921085655337734E-2</v>
      </c>
      <c r="O111" s="32">
        <f t="shared" si="11"/>
        <v>6.1877788772678244E-2</v>
      </c>
    </row>
    <row r="112" spans="1:17" x14ac:dyDescent="0.3">
      <c r="J112" s="117">
        <f>SUM(M102:M111)</f>
        <v>0.77233274954278386</v>
      </c>
      <c r="K112" s="117">
        <f t="shared" ref="K112:L112" si="17">SUM(N102:N111)</f>
        <v>0.8521724034101279</v>
      </c>
      <c r="L112" s="117">
        <f t="shared" si="17"/>
        <v>0.80825602730562807</v>
      </c>
    </row>
    <row r="117" spans="9:16" x14ac:dyDescent="0.3">
      <c r="I117" s="27"/>
      <c r="J117" s="31" t="s">
        <v>59</v>
      </c>
    </row>
    <row r="118" spans="9:16" x14ac:dyDescent="0.3">
      <c r="I118" s="27" t="s">
        <v>58</v>
      </c>
      <c r="M118" s="26" t="s">
        <v>55</v>
      </c>
      <c r="N118" s="26" t="s">
        <v>54</v>
      </c>
      <c r="O118" s="26" t="s">
        <v>53</v>
      </c>
    </row>
    <row r="119" spans="9:16" x14ac:dyDescent="0.3">
      <c r="I119" s="26">
        <v>0</v>
      </c>
      <c r="J119" s="27" t="s">
        <v>57</v>
      </c>
      <c r="K119" s="27" t="s">
        <v>56</v>
      </c>
      <c r="L119" s="26" t="s">
        <v>106</v>
      </c>
      <c r="M119" s="26">
        <f t="shared" ref="M119:M128" si="18">J120*L120+K120*(10-L120)</f>
        <v>50105836</v>
      </c>
      <c r="N119" s="71">
        <f t="shared" ref="N119:N128" si="19">M119/$M$129</f>
        <v>9.566105203094695E-2</v>
      </c>
      <c r="O119" s="32">
        <f t="shared" ref="O119:O128" si="20">ABS(N119-0.1)</f>
        <v>4.3389479690530558E-3</v>
      </c>
      <c r="P119" s="27"/>
    </row>
    <row r="120" spans="9:16" x14ac:dyDescent="0.3">
      <c r="I120" s="26">
        <v>1</v>
      </c>
      <c r="J120" s="27">
        <f t="shared" ref="J120:J129" si="21">SUMIF($F$17:$F$96,I119,$D$17:$D$96)</f>
        <v>5727394</v>
      </c>
      <c r="K120" s="27">
        <f t="shared" ref="K120:K129" si="22">SUMIF($F$27:$F$96,I119,$D$27:$D$96)</f>
        <v>4930938</v>
      </c>
      <c r="L120" s="26">
        <v>1</v>
      </c>
      <c r="M120" s="26">
        <f t="shared" si="18"/>
        <v>50955050</v>
      </c>
      <c r="N120" s="71">
        <f t="shared" si="19"/>
        <v>9.728235428083673E-2</v>
      </c>
      <c r="O120" s="32">
        <f t="shared" si="20"/>
        <v>2.7176457191632752E-3</v>
      </c>
    </row>
    <row r="121" spans="9:16" x14ac:dyDescent="0.3">
      <c r="I121" s="26">
        <v>2</v>
      </c>
      <c r="J121" s="27">
        <f t="shared" si="21"/>
        <v>5729257</v>
      </c>
      <c r="K121" s="27">
        <f t="shared" si="22"/>
        <v>4937067</v>
      </c>
      <c r="L121" s="26">
        <v>2</v>
      </c>
      <c r="M121" s="26">
        <f t="shared" si="18"/>
        <v>51255735</v>
      </c>
      <c r="N121" s="71">
        <f t="shared" si="19"/>
        <v>9.7856416021467607E-2</v>
      </c>
      <c r="O121" s="32">
        <f t="shared" si="20"/>
        <v>2.1435839785323985E-3</v>
      </c>
    </row>
    <row r="122" spans="9:16" x14ac:dyDescent="0.3">
      <c r="I122" s="26">
        <v>3</v>
      </c>
      <c r="J122" s="27">
        <f t="shared" si="21"/>
        <v>5676694</v>
      </c>
      <c r="K122" s="27">
        <f t="shared" si="22"/>
        <v>4889379</v>
      </c>
      <c r="L122" s="26">
        <v>3</v>
      </c>
      <c r="M122" s="26">
        <f t="shared" si="18"/>
        <v>52519152</v>
      </c>
      <c r="N122" s="71">
        <f t="shared" si="19"/>
        <v>0.10026850628923169</v>
      </c>
      <c r="O122" s="32">
        <f t="shared" si="20"/>
        <v>2.6850628923168196E-4</v>
      </c>
    </row>
    <row r="123" spans="9:16" x14ac:dyDescent="0.3">
      <c r="I123" s="26">
        <v>4</v>
      </c>
      <c r="J123" s="27">
        <f t="shared" si="21"/>
        <v>5727144</v>
      </c>
      <c r="K123" s="27">
        <f t="shared" si="22"/>
        <v>4935096</v>
      </c>
      <c r="L123" s="26">
        <v>4</v>
      </c>
      <c r="M123" s="26">
        <f t="shared" si="18"/>
        <v>52491845</v>
      </c>
      <c r="N123" s="71">
        <f t="shared" si="19"/>
        <v>0.10021637231530081</v>
      </c>
      <c r="O123" s="32">
        <f t="shared" si="20"/>
        <v>2.163723153008057E-4</v>
      </c>
    </row>
    <row r="124" spans="9:16" x14ac:dyDescent="0.3">
      <c r="I124" s="26">
        <v>5</v>
      </c>
      <c r="J124" s="27">
        <f t="shared" si="21"/>
        <v>5651786</v>
      </c>
      <c r="K124" s="27">
        <f t="shared" si="22"/>
        <v>4846583</v>
      </c>
      <c r="L124" s="26">
        <v>5</v>
      </c>
      <c r="M124" s="26">
        <f t="shared" si="18"/>
        <v>53655872</v>
      </c>
      <c r="N124" s="71">
        <f t="shared" si="19"/>
        <v>0.10243870919862169</v>
      </c>
      <c r="O124" s="32">
        <f t="shared" si="20"/>
        <v>2.4387091986216858E-3</v>
      </c>
    </row>
    <row r="125" spans="9:16" x14ac:dyDescent="0.3">
      <c r="I125" s="26">
        <v>6</v>
      </c>
      <c r="J125" s="27">
        <f t="shared" si="21"/>
        <v>5694538</v>
      </c>
      <c r="K125" s="27">
        <f t="shared" si="22"/>
        <v>4872161</v>
      </c>
      <c r="L125" s="26">
        <v>6</v>
      </c>
      <c r="M125" s="26">
        <f t="shared" si="18"/>
        <v>53190970</v>
      </c>
      <c r="N125" s="71">
        <f t="shared" si="19"/>
        <v>0.10155112767196496</v>
      </c>
      <c r="O125" s="32">
        <f t="shared" si="20"/>
        <v>1.5511276719649553E-3</v>
      </c>
    </row>
    <row r="126" spans="9:16" x14ac:dyDescent="0.3">
      <c r="I126" s="26">
        <v>7</v>
      </c>
      <c r="J126" s="27">
        <f t="shared" si="21"/>
        <v>5555236</v>
      </c>
      <c r="K126" s="27">
        <f t="shared" si="22"/>
        <v>4768106</v>
      </c>
      <c r="L126" s="26">
        <v>7</v>
      </c>
      <c r="M126" s="26">
        <f t="shared" si="18"/>
        <v>53195690</v>
      </c>
      <c r="N126" s="71">
        <f t="shared" si="19"/>
        <v>0.10156013900081667</v>
      </c>
      <c r="O126" s="32">
        <f t="shared" si="20"/>
        <v>1.5601390008166682E-3</v>
      </c>
    </row>
    <row r="127" spans="9:16" x14ac:dyDescent="0.3">
      <c r="I127" s="26">
        <v>8</v>
      </c>
      <c r="J127" s="27">
        <f t="shared" si="21"/>
        <v>5475812</v>
      </c>
      <c r="K127" s="27">
        <f t="shared" si="22"/>
        <v>4694597</v>
      </c>
      <c r="L127" s="26">
        <v>8</v>
      </c>
      <c r="M127" s="26">
        <f t="shared" si="18"/>
        <v>53166064</v>
      </c>
      <c r="N127" s="71">
        <f t="shared" si="19"/>
        <v>0.10150357763883344</v>
      </c>
      <c r="O127" s="32">
        <f t="shared" si="20"/>
        <v>1.5035776388334365E-3</v>
      </c>
    </row>
    <row r="128" spans="9:16" x14ac:dyDescent="0.3">
      <c r="I128" s="26">
        <v>9</v>
      </c>
      <c r="J128" s="27">
        <f t="shared" si="21"/>
        <v>5392632</v>
      </c>
      <c r="K128" s="27">
        <f t="shared" si="22"/>
        <v>4632376</v>
      </c>
      <c r="L128" s="26">
        <v>9</v>
      </c>
      <c r="M128" s="26">
        <f t="shared" si="18"/>
        <v>53248910</v>
      </c>
      <c r="N128" s="71">
        <f t="shared" si="19"/>
        <v>0.10166174555197945</v>
      </c>
      <c r="O128" s="32">
        <f t="shared" si="20"/>
        <v>1.6617455519794405E-3</v>
      </c>
    </row>
    <row r="129" spans="10:17" x14ac:dyDescent="0.3">
      <c r="J129" s="27">
        <f t="shared" si="21"/>
        <v>5324891</v>
      </c>
      <c r="K129" s="27">
        <f t="shared" si="22"/>
        <v>4566604</v>
      </c>
      <c r="L129" s="26">
        <v>10</v>
      </c>
      <c r="M129" s="26">
        <f>SUM(M119:M128)</f>
        <v>523785124</v>
      </c>
      <c r="N129" s="71">
        <f>SUM(N119:N128)</f>
        <v>1</v>
      </c>
    </row>
    <row r="131" spans="10:17" x14ac:dyDescent="0.3">
      <c r="N131" s="31" t="s">
        <v>52</v>
      </c>
      <c r="O131" s="70">
        <f>SUM(O119:O128)*100</f>
        <v>1.8400355333497402</v>
      </c>
      <c r="Q131" s="26" t="s">
        <v>111</v>
      </c>
    </row>
  </sheetData>
  <sheetProtection sheet="1" objects="1" scenarios="1"/>
  <sortState xmlns:xlrd2="http://schemas.microsoft.com/office/spreadsheetml/2017/richdata2" ref="W17:Y21">
    <sortCondition ref="W17:W21"/>
  </sortState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Instructions</vt:lpstr>
      <vt:lpstr>Data</vt:lpstr>
      <vt:lpstr>Pyramide</vt:lpstr>
      <vt:lpstr>Indices de précision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Avdeev</dc:creator>
  <cp:lastModifiedBy>Alexandre Avdeev</cp:lastModifiedBy>
  <dcterms:created xsi:type="dcterms:W3CDTF">2019-09-07T18:29:32Z</dcterms:created>
  <dcterms:modified xsi:type="dcterms:W3CDTF">2021-09-28T19:57:42Z</dcterms:modified>
</cp:coreProperties>
</file>