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deev\Documents\At_use\Cours\1 - Demographie\2-TD\2017-2018\TD-1\"/>
    </mc:Choice>
  </mc:AlternateContent>
  <bookViews>
    <workbookView xWindow="0" yWindow="0" windowWidth="23745" windowHeight="11655" activeTab="1"/>
  </bookViews>
  <sheets>
    <sheet name="Grand Est-rp2014_td_pop1B" sheetId="1" r:id="rId1"/>
    <sheet name="Grand Est Pyramide" sheetId="3" r:id="rId2"/>
    <sheet name="FE-2014" sheetId="4" r:id="rId3"/>
    <sheet name="FE Pyramide " sheetId="5" r:id="rId4"/>
  </sheets>
  <definedNames>
    <definedName name="AccessDatabase" hidden="1">"C:\My Documents\Data Bases\Cvod Otdel\Variable List\Pokreal.mdb"</definedName>
  </definedNames>
  <calcPr calcId="0"/>
</workbook>
</file>

<file path=xl/calcChain.xml><?xml version="1.0" encoding="utf-8"?>
<calcChain xmlns="http://schemas.openxmlformats.org/spreadsheetml/2006/main">
  <c r="I2" i="5" l="1"/>
  <c r="H2" i="5"/>
  <c r="G2" i="5"/>
  <c r="I2" i="3"/>
  <c r="H2" i="3"/>
  <c r="G2" i="3"/>
  <c r="B113" i="3"/>
  <c r="B1" i="5"/>
  <c r="D107" i="5"/>
  <c r="D108" i="5"/>
  <c r="D109" i="5"/>
  <c r="D110" i="5"/>
  <c r="B110" i="5" s="1"/>
  <c r="D111" i="5"/>
  <c r="D106" i="5"/>
  <c r="C107" i="5"/>
  <c r="Q107" i="5" s="1"/>
  <c r="C108" i="5"/>
  <c r="C109" i="5"/>
  <c r="C110" i="5"/>
  <c r="C111" i="5"/>
  <c r="C106" i="5"/>
  <c r="Q106" i="5" s="1"/>
  <c r="C105" i="5"/>
  <c r="B105" i="5" s="1"/>
  <c r="D105" i="5"/>
  <c r="C7" i="5"/>
  <c r="D7" i="5"/>
  <c r="C8" i="5"/>
  <c r="D8" i="5"/>
  <c r="C9" i="5"/>
  <c r="D9" i="5"/>
  <c r="C10" i="5"/>
  <c r="B10" i="5" s="1"/>
  <c r="D10" i="5"/>
  <c r="C11" i="5"/>
  <c r="B11" i="5" s="1"/>
  <c r="D11" i="5"/>
  <c r="C12" i="5"/>
  <c r="D12" i="5"/>
  <c r="C13" i="5"/>
  <c r="D13" i="5"/>
  <c r="C14" i="5"/>
  <c r="Q14" i="5" s="1"/>
  <c r="D14" i="5"/>
  <c r="C15" i="5"/>
  <c r="Q15" i="5" s="1"/>
  <c r="D15" i="5"/>
  <c r="C16" i="5"/>
  <c r="D16" i="5"/>
  <c r="C17" i="5"/>
  <c r="D17" i="5"/>
  <c r="C18" i="5"/>
  <c r="D18" i="5"/>
  <c r="C19" i="5"/>
  <c r="B19" i="5" s="1"/>
  <c r="D19" i="5"/>
  <c r="C20" i="5"/>
  <c r="D20" i="5"/>
  <c r="C21" i="5"/>
  <c r="D21" i="5"/>
  <c r="B21" i="5" s="1"/>
  <c r="C22" i="5"/>
  <c r="D22" i="5"/>
  <c r="C23" i="5"/>
  <c r="Q23" i="5" s="1"/>
  <c r="D23" i="5"/>
  <c r="C24" i="5"/>
  <c r="D24" i="5"/>
  <c r="C25" i="5"/>
  <c r="D25" i="5"/>
  <c r="C26" i="5"/>
  <c r="B26" i="5" s="1"/>
  <c r="D26" i="5"/>
  <c r="C27" i="5"/>
  <c r="Q27" i="5" s="1"/>
  <c r="D27" i="5"/>
  <c r="C28" i="5"/>
  <c r="D28" i="5"/>
  <c r="C29" i="5"/>
  <c r="D29" i="5"/>
  <c r="B29" i="5" s="1"/>
  <c r="C30" i="5"/>
  <c r="D30" i="5"/>
  <c r="C31" i="5"/>
  <c r="Q31" i="5" s="1"/>
  <c r="D31" i="5"/>
  <c r="C32" i="5"/>
  <c r="D32" i="5"/>
  <c r="C33" i="5"/>
  <c r="D33" i="5"/>
  <c r="C34" i="5"/>
  <c r="Q34" i="5" s="1"/>
  <c r="D34" i="5"/>
  <c r="C35" i="5"/>
  <c r="D35" i="5"/>
  <c r="C36" i="5"/>
  <c r="D36" i="5"/>
  <c r="C37" i="5"/>
  <c r="D37" i="5"/>
  <c r="C38" i="5"/>
  <c r="D38" i="5"/>
  <c r="C39" i="5"/>
  <c r="Q39" i="5" s="1"/>
  <c r="D39" i="5"/>
  <c r="C40" i="5"/>
  <c r="D40" i="5"/>
  <c r="C41" i="5"/>
  <c r="D41" i="5"/>
  <c r="C42" i="5"/>
  <c r="Q42" i="5" s="1"/>
  <c r="D42" i="5"/>
  <c r="C43" i="5"/>
  <c r="Q43" i="5" s="1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Q50" i="5" s="1"/>
  <c r="D50" i="5"/>
  <c r="C51" i="5"/>
  <c r="D51" i="5"/>
  <c r="C52" i="5"/>
  <c r="D52" i="5"/>
  <c r="C53" i="5"/>
  <c r="D53" i="5"/>
  <c r="B53" i="5" s="1"/>
  <c r="C54" i="5"/>
  <c r="Q54" i="5" s="1"/>
  <c r="D54" i="5"/>
  <c r="C55" i="5"/>
  <c r="D55" i="5"/>
  <c r="C56" i="5"/>
  <c r="D56" i="5"/>
  <c r="C57" i="5"/>
  <c r="D57" i="5"/>
  <c r="B57" i="5" s="1"/>
  <c r="C58" i="5"/>
  <c r="Q58" i="5" s="1"/>
  <c r="D58" i="5"/>
  <c r="C59" i="5"/>
  <c r="D59" i="5"/>
  <c r="C60" i="5"/>
  <c r="D60" i="5"/>
  <c r="C61" i="5"/>
  <c r="D61" i="5"/>
  <c r="C62" i="5"/>
  <c r="D62" i="5"/>
  <c r="C63" i="5"/>
  <c r="Q63" i="5" s="1"/>
  <c r="D63" i="5"/>
  <c r="C64" i="5"/>
  <c r="D64" i="5"/>
  <c r="C65" i="5"/>
  <c r="D65" i="5"/>
  <c r="C66" i="5"/>
  <c r="Q66" i="5" s="1"/>
  <c r="D66" i="5"/>
  <c r="C67" i="5"/>
  <c r="Q67" i="5" s="1"/>
  <c r="D67" i="5"/>
  <c r="C68" i="5"/>
  <c r="D68" i="5"/>
  <c r="C69" i="5"/>
  <c r="D69" i="5"/>
  <c r="C70" i="5"/>
  <c r="Q70" i="5" s="1"/>
  <c r="D70" i="5"/>
  <c r="C71" i="5"/>
  <c r="B71" i="5" s="1"/>
  <c r="D71" i="5"/>
  <c r="C72" i="5"/>
  <c r="D72" i="5"/>
  <c r="C73" i="5"/>
  <c r="D73" i="5"/>
  <c r="B73" i="5" s="1"/>
  <c r="C74" i="5"/>
  <c r="Q74" i="5" s="1"/>
  <c r="D74" i="5"/>
  <c r="C75" i="5"/>
  <c r="Q75" i="5" s="1"/>
  <c r="D75" i="5"/>
  <c r="C76" i="5"/>
  <c r="D76" i="5"/>
  <c r="C77" i="5"/>
  <c r="D77" i="5"/>
  <c r="B77" i="5" s="1"/>
  <c r="C78" i="5"/>
  <c r="Q78" i="5" s="1"/>
  <c r="D78" i="5"/>
  <c r="C79" i="5"/>
  <c r="B79" i="5" s="1"/>
  <c r="D79" i="5"/>
  <c r="C80" i="5"/>
  <c r="D80" i="5"/>
  <c r="C81" i="5"/>
  <c r="D81" i="5"/>
  <c r="B81" i="5" s="1"/>
  <c r="C82" i="5"/>
  <c r="B82" i="5" s="1"/>
  <c r="D82" i="5"/>
  <c r="C83" i="5"/>
  <c r="D83" i="5"/>
  <c r="C84" i="5"/>
  <c r="D84" i="5"/>
  <c r="C85" i="5"/>
  <c r="D85" i="5"/>
  <c r="B85" i="5" s="1"/>
  <c r="C86" i="5"/>
  <c r="Q86" i="5" s="1"/>
  <c r="D86" i="5"/>
  <c r="C87" i="5"/>
  <c r="D87" i="5"/>
  <c r="C88" i="5"/>
  <c r="D88" i="5"/>
  <c r="C89" i="5"/>
  <c r="D89" i="5"/>
  <c r="B89" i="5" s="1"/>
  <c r="C90" i="5"/>
  <c r="Q90" i="5" s="1"/>
  <c r="D90" i="5"/>
  <c r="C91" i="5"/>
  <c r="Q91" i="5" s="1"/>
  <c r="D91" i="5"/>
  <c r="C92" i="5"/>
  <c r="D92" i="5"/>
  <c r="C93" i="5"/>
  <c r="D93" i="5"/>
  <c r="C94" i="5"/>
  <c r="D94" i="5"/>
  <c r="C95" i="5"/>
  <c r="Q95" i="5" s="1"/>
  <c r="D95" i="5"/>
  <c r="C96" i="5"/>
  <c r="D96" i="5"/>
  <c r="C97" i="5"/>
  <c r="D97" i="5"/>
  <c r="C98" i="5"/>
  <c r="Q98" i="5" s="1"/>
  <c r="D98" i="5"/>
  <c r="C99" i="5"/>
  <c r="Q99" i="5" s="1"/>
  <c r="D99" i="5"/>
  <c r="C100" i="5"/>
  <c r="D100" i="5"/>
  <c r="C101" i="5"/>
  <c r="D101" i="5"/>
  <c r="B101" i="5" s="1"/>
  <c r="C102" i="5"/>
  <c r="B102" i="5" s="1"/>
  <c r="D102" i="5"/>
  <c r="C103" i="5"/>
  <c r="Q103" i="5" s="1"/>
  <c r="D103" i="5"/>
  <c r="C104" i="5"/>
  <c r="D104" i="5"/>
  <c r="D6" i="5"/>
  <c r="C6" i="5"/>
  <c r="B6" i="5" s="1"/>
  <c r="Q110" i="5"/>
  <c r="Q109" i="5"/>
  <c r="B109" i="5"/>
  <c r="Q108" i="5"/>
  <c r="Q104" i="5"/>
  <c r="Q101" i="5"/>
  <c r="Q100" i="5"/>
  <c r="Q97" i="5"/>
  <c r="Q96" i="5"/>
  <c r="Q93" i="5"/>
  <c r="Q92" i="5"/>
  <c r="Q89" i="5"/>
  <c r="Q85" i="5"/>
  <c r="Q81" i="5"/>
  <c r="Q80" i="5"/>
  <c r="Q77" i="5"/>
  <c r="Q76" i="5"/>
  <c r="D136" i="5"/>
  <c r="Q73" i="5"/>
  <c r="Q72" i="5"/>
  <c r="Q69" i="5"/>
  <c r="B69" i="5"/>
  <c r="Q68" i="5"/>
  <c r="D134" i="5"/>
  <c r="Q65" i="5"/>
  <c r="Q64" i="5"/>
  <c r="Q61" i="5"/>
  <c r="B61" i="5"/>
  <c r="Q57" i="5"/>
  <c r="Q53" i="5"/>
  <c r="Q49" i="5"/>
  <c r="Q48" i="5"/>
  <c r="B48" i="5"/>
  <c r="Q47" i="5"/>
  <c r="Q44" i="5"/>
  <c r="B44" i="5"/>
  <c r="Q40" i="5"/>
  <c r="B40" i="5"/>
  <c r="Q37" i="5"/>
  <c r="Q36" i="5"/>
  <c r="Q35" i="5"/>
  <c r="Q32" i="5"/>
  <c r="B32" i="5"/>
  <c r="B31" i="5"/>
  <c r="Q29" i="5"/>
  <c r="B28" i="5"/>
  <c r="D126" i="5"/>
  <c r="B25" i="5"/>
  <c r="Q25" i="5"/>
  <c r="Q24" i="5"/>
  <c r="B24" i="5"/>
  <c r="C125" i="5"/>
  <c r="Q20" i="5"/>
  <c r="B20" i="5"/>
  <c r="Q19" i="5"/>
  <c r="P19" i="5"/>
  <c r="P18" i="5"/>
  <c r="Q16" i="5"/>
  <c r="B16" i="5"/>
  <c r="P14" i="5"/>
  <c r="Q13" i="5"/>
  <c r="B13" i="5"/>
  <c r="Q12" i="5"/>
  <c r="B12" i="5"/>
  <c r="Q11" i="5"/>
  <c r="P11" i="5"/>
  <c r="Q9" i="5"/>
  <c r="P9" i="5"/>
  <c r="B9" i="5"/>
  <c r="Q8" i="5"/>
  <c r="P7" i="5"/>
  <c r="B7" i="5"/>
  <c r="P6" i="5"/>
  <c r="P61" i="5" s="1"/>
  <c r="P6" i="3"/>
  <c r="B63" i="5" l="1"/>
  <c r="Q105" i="5"/>
  <c r="Q10" i="5"/>
  <c r="B78" i="5"/>
  <c r="B99" i="5"/>
  <c r="B54" i="5"/>
  <c r="B67" i="5"/>
  <c r="B111" i="5"/>
  <c r="Q111" i="5"/>
  <c r="B106" i="5"/>
  <c r="Q26" i="5"/>
  <c r="B50" i="5"/>
  <c r="B58" i="5"/>
  <c r="B90" i="5"/>
  <c r="Q102" i="5"/>
  <c r="B74" i="5"/>
  <c r="Q79" i="5"/>
  <c r="B86" i="5"/>
  <c r="B70" i="5"/>
  <c r="B95" i="5"/>
  <c r="C130" i="5"/>
  <c r="B46" i="5"/>
  <c r="Q46" i="5"/>
  <c r="B18" i="5"/>
  <c r="Q18" i="5"/>
  <c r="Q33" i="5"/>
  <c r="B33" i="5"/>
  <c r="C129" i="5"/>
  <c r="Q41" i="5"/>
  <c r="B41" i="5"/>
  <c r="D128" i="5"/>
  <c r="B36" i="5"/>
  <c r="B42" i="5"/>
  <c r="P22" i="5"/>
  <c r="P27" i="5"/>
  <c r="Q28" i="5"/>
  <c r="B39" i="5"/>
  <c r="D130" i="5"/>
  <c r="P47" i="5"/>
  <c r="P48" i="5"/>
  <c r="Q51" i="5"/>
  <c r="C131" i="5"/>
  <c r="B51" i="5"/>
  <c r="P52" i="5"/>
  <c r="P67" i="5"/>
  <c r="D135" i="5"/>
  <c r="D152" i="5" s="1"/>
  <c r="Q83" i="5"/>
  <c r="B83" i="5"/>
  <c r="Q87" i="5"/>
  <c r="B87" i="5"/>
  <c r="C123" i="5"/>
  <c r="C124" i="5"/>
  <c r="P17" i="5"/>
  <c r="D125" i="5"/>
  <c r="Q22" i="5"/>
  <c r="P29" i="5"/>
  <c r="P31" i="5"/>
  <c r="P42" i="5"/>
  <c r="B45" i="5"/>
  <c r="D133" i="5"/>
  <c r="P71" i="5"/>
  <c r="P89" i="5"/>
  <c r="P100" i="5"/>
  <c r="Q7" i="5"/>
  <c r="C122" i="5"/>
  <c r="C112" i="5"/>
  <c r="D123" i="5"/>
  <c r="P12" i="5"/>
  <c r="B14" i="5"/>
  <c r="D124" i="5"/>
  <c r="Q17" i="5"/>
  <c r="P20" i="5"/>
  <c r="B22" i="5"/>
  <c r="P30" i="5"/>
  <c r="P34" i="5"/>
  <c r="B38" i="5"/>
  <c r="Q38" i="5"/>
  <c r="P46" i="5"/>
  <c r="B60" i="5"/>
  <c r="C134" i="5"/>
  <c r="B66" i="5"/>
  <c r="P116" i="5"/>
  <c r="P114" i="5"/>
  <c r="P111" i="5"/>
  <c r="P110" i="5"/>
  <c r="P102" i="5"/>
  <c r="P94" i="5"/>
  <c r="P86" i="5"/>
  <c r="P78" i="5"/>
  <c r="P70" i="5"/>
  <c r="P62" i="5"/>
  <c r="P54" i="5"/>
  <c r="P115" i="5"/>
  <c r="P113" i="5"/>
  <c r="P106" i="5"/>
  <c r="P98" i="5"/>
  <c r="P90" i="5"/>
  <c r="P82" i="5"/>
  <c r="P74" i="5"/>
  <c r="P66" i="5"/>
  <c r="P58" i="5"/>
  <c r="P50" i="5"/>
  <c r="P112" i="5"/>
  <c r="P109" i="5"/>
  <c r="P88" i="5"/>
  <c r="P87" i="5"/>
  <c r="P77" i="5"/>
  <c r="P56" i="5"/>
  <c r="P55" i="5"/>
  <c r="P43" i="5"/>
  <c r="P35" i="5"/>
  <c r="P108" i="5"/>
  <c r="P107" i="5"/>
  <c r="P97" i="5"/>
  <c r="P76" i="5"/>
  <c r="P75" i="5"/>
  <c r="P65" i="5"/>
  <c r="P96" i="5"/>
  <c r="P95" i="5"/>
  <c r="P85" i="5"/>
  <c r="P64" i="5"/>
  <c r="P63" i="5"/>
  <c r="P53" i="5"/>
  <c r="P45" i="5"/>
  <c r="P37" i="5"/>
  <c r="P105" i="5"/>
  <c r="P84" i="5"/>
  <c r="P83" i="5"/>
  <c r="P73" i="5"/>
  <c r="P104" i="5"/>
  <c r="P103" i="5"/>
  <c r="P92" i="5"/>
  <c r="P91" i="5"/>
  <c r="P81" i="5"/>
  <c r="P60" i="5"/>
  <c r="P59" i="5"/>
  <c r="P44" i="5"/>
  <c r="P36" i="5"/>
  <c r="P28" i="5"/>
  <c r="P101" i="5"/>
  <c r="P80" i="5"/>
  <c r="P79" i="5"/>
  <c r="P69" i="5"/>
  <c r="P49" i="5"/>
  <c r="P41" i="5"/>
  <c r="P33" i="5"/>
  <c r="P25" i="5"/>
  <c r="D122" i="5"/>
  <c r="D112" i="5"/>
  <c r="Q6" i="5"/>
  <c r="P8" i="5"/>
  <c r="P10" i="5"/>
  <c r="P15" i="5"/>
  <c r="B17" i="5"/>
  <c r="P23" i="5"/>
  <c r="C126" i="5"/>
  <c r="P32" i="5"/>
  <c r="P39" i="5"/>
  <c r="P40" i="5"/>
  <c r="B49" i="5"/>
  <c r="P51" i="5"/>
  <c r="C132" i="5"/>
  <c r="B56" i="5"/>
  <c r="P57" i="5"/>
  <c r="B84" i="5"/>
  <c r="Q84" i="5"/>
  <c r="B88" i="5"/>
  <c r="B93" i="5"/>
  <c r="Q55" i="5"/>
  <c r="B55" i="5"/>
  <c r="B37" i="5"/>
  <c r="D132" i="5"/>
  <c r="P68" i="5"/>
  <c r="P72" i="5"/>
  <c r="P93" i="5"/>
  <c r="B97" i="5"/>
  <c r="B98" i="5"/>
  <c r="B8" i="5"/>
  <c r="P13" i="5"/>
  <c r="B15" i="5"/>
  <c r="P21" i="5"/>
  <c r="B23" i="5"/>
  <c r="B30" i="5"/>
  <c r="Q30" i="5"/>
  <c r="P38" i="5"/>
  <c r="B43" i="5"/>
  <c r="Q45" i="5"/>
  <c r="B47" i="5"/>
  <c r="B52" i="5"/>
  <c r="Q52" i="5"/>
  <c r="Q59" i="5"/>
  <c r="B59" i="5"/>
  <c r="Q60" i="5"/>
  <c r="C133" i="5"/>
  <c r="B62" i="5"/>
  <c r="Q62" i="5"/>
  <c r="Q88" i="5"/>
  <c r="P99" i="5"/>
  <c r="P16" i="5"/>
  <c r="Q21" i="5"/>
  <c r="P24" i="5"/>
  <c r="P26" i="5"/>
  <c r="C127" i="5"/>
  <c r="B34" i="5"/>
  <c r="Q56" i="5"/>
  <c r="B65" i="5"/>
  <c r="B94" i="5"/>
  <c r="Q94" i="5"/>
  <c r="B27" i="5"/>
  <c r="B35" i="5"/>
  <c r="D131" i="5"/>
  <c r="B64" i="5"/>
  <c r="B75" i="5"/>
  <c r="B96" i="5"/>
  <c r="B107" i="5"/>
  <c r="C136" i="5"/>
  <c r="A153" i="5" s="1"/>
  <c r="B76" i="5"/>
  <c r="B108" i="5"/>
  <c r="B68" i="5"/>
  <c r="Q82" i="5"/>
  <c r="B100" i="5"/>
  <c r="C128" i="5"/>
  <c r="D129" i="5"/>
  <c r="B80" i="5"/>
  <c r="B91" i="5"/>
  <c r="B92" i="5"/>
  <c r="B103" i="5"/>
  <c r="D127" i="5"/>
  <c r="C135" i="5"/>
  <c r="Q71" i="5"/>
  <c r="B72" i="5"/>
  <c r="B104" i="5"/>
  <c r="P10" i="3"/>
  <c r="P79" i="3"/>
  <c r="P80" i="3"/>
  <c r="P97" i="3"/>
  <c r="P9" i="3"/>
  <c r="P56" i="3"/>
  <c r="P15" i="3"/>
  <c r="P103" i="3"/>
  <c r="P33" i="3"/>
  <c r="P57" i="3"/>
  <c r="P39" i="3"/>
  <c r="P113" i="3"/>
  <c r="P104" i="3"/>
  <c r="P81" i="3"/>
  <c r="P63" i="3"/>
  <c r="P40" i="3"/>
  <c r="P17" i="3"/>
  <c r="P114" i="3"/>
  <c r="P96" i="3"/>
  <c r="P73" i="3"/>
  <c r="P55" i="3"/>
  <c r="P32" i="3"/>
  <c r="P7" i="3"/>
  <c r="P95" i="3"/>
  <c r="P72" i="3"/>
  <c r="P49" i="3"/>
  <c r="P31" i="3"/>
  <c r="P8" i="3"/>
  <c r="P89" i="3"/>
  <c r="P71" i="3"/>
  <c r="P48" i="3"/>
  <c r="P25" i="3"/>
  <c r="P112" i="3"/>
  <c r="P111" i="3"/>
  <c r="P88" i="3"/>
  <c r="P65" i="3"/>
  <c r="P47" i="3"/>
  <c r="P24" i="3"/>
  <c r="P116" i="3"/>
  <c r="P105" i="3"/>
  <c r="P87" i="3"/>
  <c r="P64" i="3"/>
  <c r="P41" i="3"/>
  <c r="P23" i="3"/>
  <c r="P115" i="3"/>
  <c r="P16" i="3"/>
  <c r="P110" i="3"/>
  <c r="P102" i="3"/>
  <c r="P94" i="3"/>
  <c r="P86" i="3"/>
  <c r="P78" i="3"/>
  <c r="P70" i="3"/>
  <c r="P62" i="3"/>
  <c r="P54" i="3"/>
  <c r="P46" i="3"/>
  <c r="P38" i="3"/>
  <c r="P30" i="3"/>
  <c r="P22" i="3"/>
  <c r="P14" i="3"/>
  <c r="P109" i="3"/>
  <c r="P101" i="3"/>
  <c r="P93" i="3"/>
  <c r="P85" i="3"/>
  <c r="P77" i="3"/>
  <c r="P69" i="3"/>
  <c r="P61" i="3"/>
  <c r="P53" i="3"/>
  <c r="P45" i="3"/>
  <c r="P37" i="3"/>
  <c r="P29" i="3"/>
  <c r="P21" i="3"/>
  <c r="P13" i="3"/>
  <c r="P108" i="3"/>
  <c r="P100" i="3"/>
  <c r="P92" i="3"/>
  <c r="P84" i="3"/>
  <c r="P76" i="3"/>
  <c r="P68" i="3"/>
  <c r="P60" i="3"/>
  <c r="P52" i="3"/>
  <c r="P44" i="3"/>
  <c r="P36" i="3"/>
  <c r="P28" i="3"/>
  <c r="P20" i="3"/>
  <c r="P12" i="3"/>
  <c r="P107" i="3"/>
  <c r="P99" i="3"/>
  <c r="P91" i="3"/>
  <c r="P83" i="3"/>
  <c r="P75" i="3"/>
  <c r="P67" i="3"/>
  <c r="P59" i="3"/>
  <c r="P51" i="3"/>
  <c r="P43" i="3"/>
  <c r="P35" i="3"/>
  <c r="P27" i="3"/>
  <c r="P19" i="3"/>
  <c r="P11" i="3"/>
  <c r="P106" i="3"/>
  <c r="P98" i="3"/>
  <c r="P90" i="3"/>
  <c r="P82" i="3"/>
  <c r="P74" i="3"/>
  <c r="P66" i="3"/>
  <c r="P58" i="3"/>
  <c r="P50" i="3"/>
  <c r="P42" i="3"/>
  <c r="P34" i="3"/>
  <c r="P26" i="3"/>
  <c r="P18" i="3"/>
  <c r="D141" i="5" l="1"/>
  <c r="D146" i="5"/>
  <c r="D148" i="5"/>
  <c r="D144" i="5"/>
  <c r="A139" i="5"/>
  <c r="D142" i="5"/>
  <c r="C148" i="5"/>
  <c r="A148" i="5"/>
  <c r="D143" i="5"/>
  <c r="C149" i="5"/>
  <c r="A149" i="5"/>
  <c r="M105" i="5"/>
  <c r="M97" i="5"/>
  <c r="M89" i="5"/>
  <c r="M81" i="5"/>
  <c r="M73" i="5"/>
  <c r="M65" i="5"/>
  <c r="M57" i="5"/>
  <c r="M118" i="5"/>
  <c r="M109" i="5"/>
  <c r="M101" i="5"/>
  <c r="M93" i="5"/>
  <c r="M85" i="5"/>
  <c r="M77" i="5"/>
  <c r="M69" i="5"/>
  <c r="M61" i="5"/>
  <c r="M53" i="5"/>
  <c r="M100" i="5"/>
  <c r="M99" i="5"/>
  <c r="M98" i="5"/>
  <c r="M68" i="5"/>
  <c r="M67" i="5"/>
  <c r="M66" i="5"/>
  <c r="M46" i="5"/>
  <c r="M38" i="5"/>
  <c r="M88" i="5"/>
  <c r="M87" i="5"/>
  <c r="M86" i="5"/>
  <c r="M108" i="5"/>
  <c r="M107" i="5"/>
  <c r="M106" i="5"/>
  <c r="M76" i="5"/>
  <c r="M75" i="5"/>
  <c r="M74" i="5"/>
  <c r="M48" i="5"/>
  <c r="M40" i="5"/>
  <c r="M96" i="5"/>
  <c r="M95" i="5"/>
  <c r="M94" i="5"/>
  <c r="M104" i="5"/>
  <c r="M103" i="5"/>
  <c r="M102" i="5"/>
  <c r="M72" i="5"/>
  <c r="M71" i="5"/>
  <c r="M70" i="5"/>
  <c r="M47" i="5"/>
  <c r="M39" i="5"/>
  <c r="M31" i="5"/>
  <c r="M92" i="5"/>
  <c r="M91" i="5"/>
  <c r="M90" i="5"/>
  <c r="M60" i="5"/>
  <c r="M59" i="5"/>
  <c r="M58" i="5"/>
  <c r="M44" i="5"/>
  <c r="M36" i="5"/>
  <c r="M28" i="5"/>
  <c r="M80" i="5"/>
  <c r="M78" i="5"/>
  <c r="M25" i="5"/>
  <c r="M19" i="5"/>
  <c r="M11" i="5"/>
  <c r="M9" i="5"/>
  <c r="I6" i="5"/>
  <c r="M84" i="5"/>
  <c r="M63" i="5"/>
  <c r="M56" i="5"/>
  <c r="M50" i="5"/>
  <c r="M26" i="5"/>
  <c r="M24" i="5"/>
  <c r="M16" i="5"/>
  <c r="M54" i="5"/>
  <c r="M45" i="5"/>
  <c r="M21" i="5"/>
  <c r="M82" i="5"/>
  <c r="M13" i="5"/>
  <c r="M18" i="5"/>
  <c r="M17" i="5"/>
  <c r="I5" i="5"/>
  <c r="M110" i="5"/>
  <c r="M52" i="5"/>
  <c r="M49" i="5"/>
  <c r="M83" i="5"/>
  <c r="M79" i="5"/>
  <c r="M64" i="5"/>
  <c r="M51" i="5"/>
  <c r="M41" i="5"/>
  <c r="M35" i="5"/>
  <c r="M33" i="5"/>
  <c r="M32" i="5"/>
  <c r="M23" i="5"/>
  <c r="M15" i="5"/>
  <c r="M10" i="5"/>
  <c r="M8" i="5"/>
  <c r="M6" i="5"/>
  <c r="M55" i="5"/>
  <c r="M34" i="5"/>
  <c r="M30" i="5"/>
  <c r="M20" i="5"/>
  <c r="M12" i="5"/>
  <c r="M62" i="5"/>
  <c r="M42" i="5"/>
  <c r="M29" i="5"/>
  <c r="M7" i="5"/>
  <c r="M14" i="5"/>
  <c r="M22" i="5"/>
  <c r="M43" i="5"/>
  <c r="M37" i="5"/>
  <c r="M27" i="5"/>
  <c r="C141" i="5"/>
  <c r="A141" i="5"/>
  <c r="D145" i="5"/>
  <c r="C143" i="5"/>
  <c r="A143" i="5"/>
  <c r="C140" i="5"/>
  <c r="A140" i="5"/>
  <c r="C147" i="5"/>
  <c r="A147" i="5"/>
  <c r="C144" i="5"/>
  <c r="A144" i="5"/>
  <c r="C152" i="5"/>
  <c r="A152" i="5"/>
  <c r="C151" i="5"/>
  <c r="A151" i="5"/>
  <c r="C146" i="5"/>
  <c r="A146" i="5"/>
  <c r="D151" i="5"/>
  <c r="B112" i="5"/>
  <c r="D140" i="5"/>
  <c r="D150" i="5"/>
  <c r="D147" i="5"/>
  <c r="A142" i="5"/>
  <c r="C145" i="5"/>
  <c r="A145" i="5"/>
  <c r="C150" i="5"/>
  <c r="A150" i="5"/>
  <c r="B150" i="5" s="1"/>
  <c r="D149" i="5"/>
  <c r="L108" i="5"/>
  <c r="L100" i="5"/>
  <c r="L92" i="5"/>
  <c r="L84" i="5"/>
  <c r="L76" i="5"/>
  <c r="L68" i="5"/>
  <c r="L60" i="5"/>
  <c r="L52" i="5"/>
  <c r="L118" i="5"/>
  <c r="L104" i="5"/>
  <c r="L96" i="5"/>
  <c r="L88" i="5"/>
  <c r="L80" i="5"/>
  <c r="L72" i="5"/>
  <c r="L64" i="5"/>
  <c r="L56" i="5"/>
  <c r="L110" i="5"/>
  <c r="L89" i="5"/>
  <c r="L79" i="5"/>
  <c r="L78" i="5"/>
  <c r="L57" i="5"/>
  <c r="L49" i="5"/>
  <c r="L41" i="5"/>
  <c r="L33" i="5"/>
  <c r="L109" i="5"/>
  <c r="L99" i="5"/>
  <c r="L98" i="5"/>
  <c r="L77" i="5"/>
  <c r="L67" i="5"/>
  <c r="L66" i="5"/>
  <c r="L97" i="5"/>
  <c r="L87" i="5"/>
  <c r="L86" i="5"/>
  <c r="L65" i="5"/>
  <c r="L55" i="5"/>
  <c r="L54" i="5"/>
  <c r="L43" i="5"/>
  <c r="L107" i="5"/>
  <c r="L106" i="5"/>
  <c r="L85" i="5"/>
  <c r="L75" i="5"/>
  <c r="L74" i="5"/>
  <c r="L105" i="5"/>
  <c r="L93" i="5"/>
  <c r="L83" i="5"/>
  <c r="L82" i="5"/>
  <c r="L61" i="5"/>
  <c r="L51" i="5"/>
  <c r="L50" i="5"/>
  <c r="L42" i="5"/>
  <c r="L34" i="5"/>
  <c r="L26" i="5"/>
  <c r="L103" i="5"/>
  <c r="L102" i="5"/>
  <c r="L81" i="5"/>
  <c r="L71" i="5"/>
  <c r="L70" i="5"/>
  <c r="L47" i="5"/>
  <c r="L39" i="5"/>
  <c r="L31" i="5"/>
  <c r="L101" i="5"/>
  <c r="L53" i="5"/>
  <c r="L37" i="5"/>
  <c r="L27" i="5"/>
  <c r="L22" i="5"/>
  <c r="L14" i="5"/>
  <c r="L7" i="5"/>
  <c r="L44" i="5"/>
  <c r="L25" i="5"/>
  <c r="L19" i="5"/>
  <c r="L11" i="5"/>
  <c r="L9" i="5"/>
  <c r="H6" i="5"/>
  <c r="L63" i="5"/>
  <c r="L38" i="5"/>
  <c r="L24" i="5"/>
  <c r="L12" i="5"/>
  <c r="L6" i="5"/>
  <c r="L90" i="5"/>
  <c r="L59" i="5"/>
  <c r="L95" i="5"/>
  <c r="L91" i="5"/>
  <c r="L16" i="5"/>
  <c r="L62" i="5"/>
  <c r="L48" i="5"/>
  <c r="L45" i="5"/>
  <c r="L21" i="5"/>
  <c r="L13" i="5"/>
  <c r="L10" i="5"/>
  <c r="L8" i="5"/>
  <c r="L20" i="5"/>
  <c r="L40" i="5"/>
  <c r="L18" i="5"/>
  <c r="L58" i="5"/>
  <c r="L46" i="5"/>
  <c r="L35" i="5"/>
  <c r="L32" i="5"/>
  <c r="L23" i="5"/>
  <c r="L15" i="5"/>
  <c r="L94" i="5"/>
  <c r="L73" i="5"/>
  <c r="L69" i="5"/>
  <c r="L36" i="5"/>
  <c r="L30" i="5"/>
  <c r="L28" i="5"/>
  <c r="H5" i="5"/>
  <c r="L17" i="5"/>
  <c r="L29" i="5"/>
  <c r="C142" i="5"/>
  <c r="B140" i="5" l="1"/>
  <c r="B141" i="5"/>
  <c r="H7" i="5"/>
  <c r="B145" i="5"/>
  <c r="B152" i="5"/>
  <c r="B149" i="5"/>
  <c r="B143" i="5"/>
  <c r="K103" i="5"/>
  <c r="K95" i="5"/>
  <c r="K87" i="5"/>
  <c r="K79" i="5"/>
  <c r="K71" i="5"/>
  <c r="K63" i="5"/>
  <c r="K55" i="5"/>
  <c r="K118" i="5"/>
  <c r="K107" i="5"/>
  <c r="K99" i="5"/>
  <c r="K91" i="5"/>
  <c r="K83" i="5"/>
  <c r="K75" i="5"/>
  <c r="K67" i="5"/>
  <c r="K59" i="5"/>
  <c r="K51" i="5"/>
  <c r="S107" i="5"/>
  <c r="U107" i="5" s="1"/>
  <c r="V107" i="3" s="1"/>
  <c r="S106" i="5"/>
  <c r="U106" i="5" s="1"/>
  <c r="V106" i="3" s="1"/>
  <c r="K101" i="5"/>
  <c r="T96" i="5"/>
  <c r="W96" i="3" s="1"/>
  <c r="T95" i="5"/>
  <c r="W95" i="3" s="1"/>
  <c r="T94" i="5"/>
  <c r="W94" i="3" s="1"/>
  <c r="K90" i="5"/>
  <c r="S85" i="5"/>
  <c r="U85" i="5" s="1"/>
  <c r="V85" i="3" s="1"/>
  <c r="K80" i="5"/>
  <c r="S75" i="5"/>
  <c r="U75" i="5" s="1"/>
  <c r="V75" i="3" s="1"/>
  <c r="S74" i="5"/>
  <c r="U74" i="5" s="1"/>
  <c r="V74" i="3" s="1"/>
  <c r="K69" i="5"/>
  <c r="T64" i="5"/>
  <c r="W64" i="3" s="1"/>
  <c r="T63" i="5"/>
  <c r="W63" i="3" s="1"/>
  <c r="T62" i="5"/>
  <c r="W62" i="3" s="1"/>
  <c r="K58" i="5"/>
  <c r="S53" i="5"/>
  <c r="U53" i="5" s="1"/>
  <c r="V53" i="3" s="1"/>
  <c r="K44" i="5"/>
  <c r="K36" i="5"/>
  <c r="K110" i="5"/>
  <c r="S105" i="5"/>
  <c r="U105" i="5" s="1"/>
  <c r="V105" i="3" s="1"/>
  <c r="K100" i="5"/>
  <c r="S95" i="5"/>
  <c r="U95" i="5" s="1"/>
  <c r="V95" i="3" s="1"/>
  <c r="K89" i="5"/>
  <c r="T84" i="5"/>
  <c r="W84" i="3" s="1"/>
  <c r="T83" i="5"/>
  <c r="W83" i="3" s="1"/>
  <c r="T82" i="5"/>
  <c r="W82" i="3" s="1"/>
  <c r="K78" i="5"/>
  <c r="S73" i="5"/>
  <c r="U73" i="5" s="1"/>
  <c r="V73" i="3" s="1"/>
  <c r="K68" i="5"/>
  <c r="S63" i="5"/>
  <c r="U63" i="5" s="1"/>
  <c r="V63" i="3" s="1"/>
  <c r="K109" i="5"/>
  <c r="T102" i="5"/>
  <c r="W102" i="3" s="1"/>
  <c r="K98" i="5"/>
  <c r="S93" i="5"/>
  <c r="U93" i="5" s="1"/>
  <c r="V93" i="3" s="1"/>
  <c r="K88" i="5"/>
  <c r="K77" i="5"/>
  <c r="T70" i="5"/>
  <c r="W70" i="3" s="1"/>
  <c r="K66" i="5"/>
  <c r="S61" i="5"/>
  <c r="U61" i="5" s="1"/>
  <c r="V61" i="3" s="1"/>
  <c r="K56" i="5"/>
  <c r="K46" i="5"/>
  <c r="K38" i="5"/>
  <c r="K108" i="5"/>
  <c r="S102" i="5"/>
  <c r="U102" i="5" s="1"/>
  <c r="V102" i="3" s="1"/>
  <c r="K97" i="5"/>
  <c r="T90" i="5"/>
  <c r="W90" i="3" s="1"/>
  <c r="K86" i="5"/>
  <c r="S81" i="5"/>
  <c r="U81" i="5" s="1"/>
  <c r="V81" i="3" s="1"/>
  <c r="K76" i="5"/>
  <c r="T110" i="5"/>
  <c r="W110" i="3" s="1"/>
  <c r="K106" i="5"/>
  <c r="S101" i="5"/>
  <c r="U101" i="5" s="1"/>
  <c r="V101" i="3" s="1"/>
  <c r="S110" i="5"/>
  <c r="U110" i="5" s="1"/>
  <c r="V110" i="3" s="1"/>
  <c r="K105" i="5"/>
  <c r="T100" i="5"/>
  <c r="W100" i="3" s="1"/>
  <c r="T99" i="5"/>
  <c r="W99" i="3" s="1"/>
  <c r="T98" i="5"/>
  <c r="W98" i="3" s="1"/>
  <c r="K94" i="5"/>
  <c r="S89" i="5"/>
  <c r="U89" i="5" s="1"/>
  <c r="V89" i="3" s="1"/>
  <c r="K84" i="5"/>
  <c r="S79" i="5"/>
  <c r="U79" i="5" s="1"/>
  <c r="V79" i="3" s="1"/>
  <c r="S78" i="5"/>
  <c r="U78" i="5" s="1"/>
  <c r="V78" i="3" s="1"/>
  <c r="K73" i="5"/>
  <c r="T68" i="5"/>
  <c r="W68" i="3" s="1"/>
  <c r="T67" i="5"/>
  <c r="W67" i="3" s="1"/>
  <c r="T66" i="5"/>
  <c r="W66" i="3" s="1"/>
  <c r="K62" i="5"/>
  <c r="S57" i="5"/>
  <c r="U57" i="5" s="1"/>
  <c r="V57" i="3" s="1"/>
  <c r="K52" i="5"/>
  <c r="K45" i="5"/>
  <c r="K37" i="5"/>
  <c r="K29" i="5"/>
  <c r="S109" i="5"/>
  <c r="U109" i="5" s="1"/>
  <c r="V109" i="3" s="1"/>
  <c r="K104" i="5"/>
  <c r="K93" i="5"/>
  <c r="T86" i="5"/>
  <c r="W86" i="3" s="1"/>
  <c r="K82" i="5"/>
  <c r="S77" i="5"/>
  <c r="U77" i="5" s="1"/>
  <c r="V77" i="3" s="1"/>
  <c r="K72" i="5"/>
  <c r="K61" i="5"/>
  <c r="T54" i="5"/>
  <c r="W54" i="3" s="1"/>
  <c r="K50" i="5"/>
  <c r="T48" i="5"/>
  <c r="W48" i="3" s="1"/>
  <c r="S43" i="5"/>
  <c r="U43" i="5" s="1"/>
  <c r="V43" i="3" s="1"/>
  <c r="K42" i="5"/>
  <c r="K34" i="5"/>
  <c r="K26" i="5"/>
  <c r="S97" i="5"/>
  <c r="U97" i="5" s="1"/>
  <c r="V97" i="3" s="1"/>
  <c r="T60" i="5"/>
  <c r="W60" i="3" s="1"/>
  <c r="S54" i="5"/>
  <c r="U54" i="5" s="1"/>
  <c r="V54" i="3" s="1"/>
  <c r="K49" i="5"/>
  <c r="K48" i="5"/>
  <c r="T45" i="5"/>
  <c r="W45" i="3" s="1"/>
  <c r="K43" i="5"/>
  <c r="K28" i="5"/>
  <c r="K17" i="5"/>
  <c r="G5" i="5"/>
  <c r="S91" i="5"/>
  <c r="U91" i="5" s="1"/>
  <c r="V91" i="3" s="1"/>
  <c r="K74" i="5"/>
  <c r="K70" i="5"/>
  <c r="K53" i="5"/>
  <c r="S40" i="5"/>
  <c r="U40" i="5" s="1"/>
  <c r="V40" i="3" s="1"/>
  <c r="T39" i="5"/>
  <c r="W39" i="3" s="1"/>
  <c r="S32" i="5"/>
  <c r="U32" i="5" s="1"/>
  <c r="V32" i="3" s="1"/>
  <c r="K27" i="5"/>
  <c r="K22" i="5"/>
  <c r="K14" i="5"/>
  <c r="K7" i="5"/>
  <c r="K60" i="5"/>
  <c r="T58" i="5"/>
  <c r="W58" i="3" s="1"/>
  <c r="T51" i="5"/>
  <c r="W51" i="3" s="1"/>
  <c r="T41" i="5"/>
  <c r="W41" i="3" s="1"/>
  <c r="T33" i="5"/>
  <c r="W33" i="3" s="1"/>
  <c r="T17" i="5"/>
  <c r="W17" i="3" s="1"/>
  <c r="S12" i="5"/>
  <c r="U12" i="5" s="1"/>
  <c r="V12" i="3" s="1"/>
  <c r="K11" i="5"/>
  <c r="K9" i="5"/>
  <c r="S6" i="5"/>
  <c r="U6" i="5" s="1"/>
  <c r="V6" i="3" s="1"/>
  <c r="T108" i="5"/>
  <c r="W108" i="3" s="1"/>
  <c r="K65" i="5"/>
  <c r="T50" i="5"/>
  <c r="W50" i="3" s="1"/>
  <c r="S111" i="5"/>
  <c r="U111" i="5" s="1"/>
  <c r="V111" i="3" s="1"/>
  <c r="S34" i="5"/>
  <c r="U34" i="5" s="1"/>
  <c r="V34" i="3" s="1"/>
  <c r="T31" i="5"/>
  <c r="W31" i="3" s="1"/>
  <c r="T29" i="5"/>
  <c r="W29" i="3" s="1"/>
  <c r="K25" i="5"/>
  <c r="S20" i="5"/>
  <c r="U20" i="5" s="1"/>
  <c r="V20" i="3" s="1"/>
  <c r="K19" i="5"/>
  <c r="G6" i="5"/>
  <c r="G10" i="5" s="1"/>
  <c r="S86" i="5"/>
  <c r="U86" i="5" s="1"/>
  <c r="V86" i="3" s="1"/>
  <c r="T78" i="5"/>
  <c r="W78" i="3" s="1"/>
  <c r="T107" i="5"/>
  <c r="W107" i="3" s="1"/>
  <c r="K81" i="5"/>
  <c r="T79" i="5"/>
  <c r="W79" i="3" s="1"/>
  <c r="S58" i="5"/>
  <c r="U58" i="5" s="1"/>
  <c r="V58" i="3" s="1"/>
  <c r="K54" i="5"/>
  <c r="S31" i="5"/>
  <c r="U31" i="5" s="1"/>
  <c r="V31" i="3" s="1"/>
  <c r="S29" i="5"/>
  <c r="U29" i="5" s="1"/>
  <c r="V29" i="3" s="1"/>
  <c r="K24" i="5"/>
  <c r="K16" i="5"/>
  <c r="S16" i="5"/>
  <c r="U16" i="5" s="1"/>
  <c r="V16" i="3" s="1"/>
  <c r="K10" i="5"/>
  <c r="K8" i="5"/>
  <c r="T74" i="5"/>
  <c r="W74" i="3" s="1"/>
  <c r="K102" i="5"/>
  <c r="S69" i="5"/>
  <c r="U69" i="5" s="1"/>
  <c r="V69" i="3" s="1"/>
  <c r="K57" i="5"/>
  <c r="S48" i="5"/>
  <c r="U48" i="5" s="1"/>
  <c r="V48" i="3" s="1"/>
  <c r="T47" i="5"/>
  <c r="W47" i="3" s="1"/>
  <c r="S42" i="5"/>
  <c r="U42" i="5" s="1"/>
  <c r="V42" i="3" s="1"/>
  <c r="K39" i="5"/>
  <c r="S36" i="5"/>
  <c r="U36" i="5" s="1"/>
  <c r="V36" i="3" s="1"/>
  <c r="T28" i="5"/>
  <c r="W28" i="3" s="1"/>
  <c r="K21" i="5"/>
  <c r="K13" i="5"/>
  <c r="S90" i="5"/>
  <c r="U90" i="5" s="1"/>
  <c r="V90" i="3" s="1"/>
  <c r="K85" i="5"/>
  <c r="S65" i="5"/>
  <c r="U65" i="5" s="1"/>
  <c r="V65" i="3" s="1"/>
  <c r="K64" i="5"/>
  <c r="T59" i="5"/>
  <c r="W59" i="3" s="1"/>
  <c r="T52" i="5"/>
  <c r="W52" i="3" s="1"/>
  <c r="T49" i="5"/>
  <c r="W49" i="3" s="1"/>
  <c r="K41" i="5"/>
  <c r="K40" i="5"/>
  <c r="T37" i="5"/>
  <c r="W37" i="3" s="1"/>
  <c r="K33" i="5"/>
  <c r="S19" i="5"/>
  <c r="U19" i="5" s="1"/>
  <c r="V19" i="3" s="1"/>
  <c r="K18" i="5"/>
  <c r="T16" i="5"/>
  <c r="W16" i="3" s="1"/>
  <c r="K15" i="5"/>
  <c r="T13" i="5"/>
  <c r="W13" i="3" s="1"/>
  <c r="T106" i="5"/>
  <c r="W106" i="3" s="1"/>
  <c r="K96" i="5"/>
  <c r="K92" i="5"/>
  <c r="T80" i="5"/>
  <c r="W80" i="3" s="1"/>
  <c r="S59" i="5"/>
  <c r="U59" i="5" s="1"/>
  <c r="V59" i="3" s="1"/>
  <c r="K35" i="5"/>
  <c r="K32" i="5"/>
  <c r="K31" i="5"/>
  <c r="S26" i="5"/>
  <c r="U26" i="5" s="1"/>
  <c r="V26" i="3" s="1"/>
  <c r="T25" i="5"/>
  <c r="W25" i="3" s="1"/>
  <c r="S24" i="5"/>
  <c r="U24" i="5" s="1"/>
  <c r="V24" i="3" s="1"/>
  <c r="K23" i="5"/>
  <c r="T21" i="5"/>
  <c r="W21" i="3" s="1"/>
  <c r="K47" i="5"/>
  <c r="T18" i="5"/>
  <c r="W18" i="3" s="1"/>
  <c r="K12" i="5"/>
  <c r="K6" i="5"/>
  <c r="K30" i="5"/>
  <c r="S21" i="5"/>
  <c r="U21" i="5" s="1"/>
  <c r="V21" i="3" s="1"/>
  <c r="S25" i="5"/>
  <c r="U25" i="5" s="1"/>
  <c r="V25" i="3" s="1"/>
  <c r="S13" i="5"/>
  <c r="U13" i="5" s="1"/>
  <c r="V13" i="3" s="1"/>
  <c r="S44" i="5"/>
  <c r="U44" i="5" s="1"/>
  <c r="V44" i="3" s="1"/>
  <c r="K20" i="5"/>
  <c r="S10" i="5"/>
  <c r="U10" i="5" s="1"/>
  <c r="V10" i="3" s="1"/>
  <c r="T10" i="5"/>
  <c r="W10" i="3" s="1"/>
  <c r="S18" i="5"/>
  <c r="U18" i="5" s="1"/>
  <c r="V18" i="3" s="1"/>
  <c r="S7" i="5"/>
  <c r="U7" i="5" s="1"/>
  <c r="V7" i="3" s="1"/>
  <c r="T42" i="5"/>
  <c r="W42" i="3" s="1"/>
  <c r="T40" i="5"/>
  <c r="W40" i="3" s="1"/>
  <c r="S51" i="5"/>
  <c r="U51" i="5" s="1"/>
  <c r="V51" i="3" s="1"/>
  <c r="S83" i="5"/>
  <c r="U83" i="5" s="1"/>
  <c r="V83" i="3" s="1"/>
  <c r="T61" i="5"/>
  <c r="W61" i="3" s="1"/>
  <c r="S60" i="5"/>
  <c r="U60" i="5" s="1"/>
  <c r="V60" i="3" s="1"/>
  <c r="T91" i="5"/>
  <c r="W91" i="3" s="1"/>
  <c r="S47" i="5"/>
  <c r="U47" i="5" s="1"/>
  <c r="V47" i="3" s="1"/>
  <c r="S99" i="5"/>
  <c r="U99" i="5" s="1"/>
  <c r="V99" i="3" s="1"/>
  <c r="S108" i="5"/>
  <c r="U108" i="5" s="1"/>
  <c r="V108" i="3" s="1"/>
  <c r="S100" i="5"/>
  <c r="U100" i="5" s="1"/>
  <c r="V100" i="3" s="1"/>
  <c r="S70" i="5"/>
  <c r="U70" i="5" s="1"/>
  <c r="V70" i="3" s="1"/>
  <c r="S15" i="5"/>
  <c r="U15" i="5" s="1"/>
  <c r="V15" i="3" s="1"/>
  <c r="T32" i="5"/>
  <c r="W32" i="3" s="1"/>
  <c r="S33" i="5"/>
  <c r="U33" i="5" s="1"/>
  <c r="V33" i="3" s="1"/>
  <c r="S9" i="5"/>
  <c r="U9" i="5" s="1"/>
  <c r="V9" i="3" s="1"/>
  <c r="T26" i="5"/>
  <c r="W26" i="3" s="1"/>
  <c r="T24" i="5"/>
  <c r="W24" i="3" s="1"/>
  <c r="T46" i="5"/>
  <c r="W46" i="3" s="1"/>
  <c r="T93" i="5"/>
  <c r="W93" i="3" s="1"/>
  <c r="T56" i="5"/>
  <c r="W56" i="3" s="1"/>
  <c r="S98" i="5"/>
  <c r="U98" i="5" s="1"/>
  <c r="V98" i="3" s="1"/>
  <c r="S30" i="5"/>
  <c r="U30" i="5" s="1"/>
  <c r="V30" i="3" s="1"/>
  <c r="S64" i="5"/>
  <c r="U64" i="5" s="1"/>
  <c r="V64" i="3" s="1"/>
  <c r="T105" i="5"/>
  <c r="W105" i="3" s="1"/>
  <c r="S82" i="5"/>
  <c r="U82" i="5" s="1"/>
  <c r="V82" i="3" s="1"/>
  <c r="S94" i="5"/>
  <c r="U94" i="5" s="1"/>
  <c r="V94" i="3" s="1"/>
  <c r="T73" i="5"/>
  <c r="W73" i="3" s="1"/>
  <c r="S17" i="5"/>
  <c r="U17" i="5" s="1"/>
  <c r="V17" i="3" s="1"/>
  <c r="T35" i="5"/>
  <c r="W35" i="3" s="1"/>
  <c r="T9" i="5"/>
  <c r="W9" i="3" s="1"/>
  <c r="T7" i="5"/>
  <c r="W7" i="3" s="1"/>
  <c r="T55" i="5"/>
  <c r="W55" i="3" s="1"/>
  <c r="S28" i="5"/>
  <c r="U28" i="5" s="1"/>
  <c r="V28" i="3" s="1"/>
  <c r="T11" i="5"/>
  <c r="W11" i="3" s="1"/>
  <c r="T72" i="5"/>
  <c r="W72" i="3" s="1"/>
  <c r="T27" i="5"/>
  <c r="W27" i="3" s="1"/>
  <c r="S52" i="5"/>
  <c r="U52" i="5" s="1"/>
  <c r="V52" i="3" s="1"/>
  <c r="S62" i="5"/>
  <c r="U62" i="5" s="1"/>
  <c r="V62" i="3" s="1"/>
  <c r="T76" i="5"/>
  <c r="W76" i="3" s="1"/>
  <c r="S68" i="5"/>
  <c r="U68" i="5" s="1"/>
  <c r="V68" i="3" s="1"/>
  <c r="S103" i="5"/>
  <c r="U103" i="5" s="1"/>
  <c r="V103" i="3" s="1"/>
  <c r="T89" i="5"/>
  <c r="W89" i="3" s="1"/>
  <c r="T88" i="5"/>
  <c r="W88" i="3" s="1"/>
  <c r="S23" i="5"/>
  <c r="U23" i="5" s="1"/>
  <c r="V23" i="3" s="1"/>
  <c r="T14" i="5"/>
  <c r="W14" i="3" s="1"/>
  <c r="T12" i="5"/>
  <c r="W12" i="3" s="1"/>
  <c r="T87" i="5"/>
  <c r="W87" i="3" s="1"/>
  <c r="S50" i="5"/>
  <c r="U50" i="5" s="1"/>
  <c r="V50" i="3" s="1"/>
  <c r="S84" i="5"/>
  <c r="U84" i="5" s="1"/>
  <c r="V84" i="3" s="1"/>
  <c r="T6" i="5"/>
  <c r="W6" i="3" s="1"/>
  <c r="S67" i="5"/>
  <c r="U67" i="5" s="1"/>
  <c r="V67" i="3" s="1"/>
  <c r="T53" i="5"/>
  <c r="W53" i="3" s="1"/>
  <c r="T109" i="5"/>
  <c r="W109" i="3" s="1"/>
  <c r="T8" i="5"/>
  <c r="W8" i="3" s="1"/>
  <c r="S46" i="5"/>
  <c r="U46" i="5" s="1"/>
  <c r="V46" i="3" s="1"/>
  <c r="T30" i="5"/>
  <c r="W30" i="3" s="1"/>
  <c r="S22" i="5"/>
  <c r="U22" i="5" s="1"/>
  <c r="V22" i="3" s="1"/>
  <c r="S8" i="5"/>
  <c r="U8" i="5" s="1"/>
  <c r="V8" i="3" s="1"/>
  <c r="S49" i="5"/>
  <c r="U49" i="5" s="1"/>
  <c r="V49" i="3" s="1"/>
  <c r="S11" i="5"/>
  <c r="U11" i="5" s="1"/>
  <c r="V11" i="3" s="1"/>
  <c r="S38" i="5"/>
  <c r="U38" i="5" s="1"/>
  <c r="V38" i="3" s="1"/>
  <c r="S66" i="5"/>
  <c r="U66" i="5" s="1"/>
  <c r="V66" i="3" s="1"/>
  <c r="T38" i="5"/>
  <c r="W38" i="3" s="1"/>
  <c r="S41" i="5"/>
  <c r="U41" i="5" s="1"/>
  <c r="V41" i="3" s="1"/>
  <c r="T20" i="5"/>
  <c r="W20" i="3" s="1"/>
  <c r="T34" i="5"/>
  <c r="W34" i="3" s="1"/>
  <c r="T71" i="5"/>
  <c r="W71" i="3" s="1"/>
  <c r="S87" i="5"/>
  <c r="U87" i="5" s="1"/>
  <c r="V87" i="3" s="1"/>
  <c r="S27" i="5"/>
  <c r="U27" i="5" s="1"/>
  <c r="V27" i="3" s="1"/>
  <c r="T104" i="5"/>
  <c r="W104" i="3" s="1"/>
  <c r="T43" i="5"/>
  <c r="W43" i="3" s="1"/>
  <c r="S76" i="5"/>
  <c r="U76" i="5" s="1"/>
  <c r="V76" i="3" s="1"/>
  <c r="S71" i="5"/>
  <c r="U71" i="5" s="1"/>
  <c r="V71" i="3" s="1"/>
  <c r="T15" i="5"/>
  <c r="W15" i="3" s="1"/>
  <c r="S55" i="5"/>
  <c r="U55" i="5" s="1"/>
  <c r="V55" i="3" s="1"/>
  <c r="T36" i="5"/>
  <c r="W36" i="3" s="1"/>
  <c r="T22" i="5"/>
  <c r="W22" i="3" s="1"/>
  <c r="S39" i="5"/>
  <c r="U39" i="5" s="1"/>
  <c r="V39" i="3" s="1"/>
  <c r="S45" i="5"/>
  <c r="U45" i="5" s="1"/>
  <c r="V45" i="3" s="1"/>
  <c r="T111" i="5"/>
  <c r="W111" i="3" s="1"/>
  <c r="S56" i="5"/>
  <c r="U56" i="5" s="1"/>
  <c r="V56" i="3" s="1"/>
  <c r="S88" i="5"/>
  <c r="U88" i="5" s="1"/>
  <c r="V88" i="3" s="1"/>
  <c r="S37" i="5"/>
  <c r="U37" i="5" s="1"/>
  <c r="V37" i="3" s="1"/>
  <c r="T97" i="5"/>
  <c r="W97" i="3" s="1"/>
  <c r="T103" i="5"/>
  <c r="W103" i="3" s="1"/>
  <c r="S35" i="5"/>
  <c r="U35" i="5" s="1"/>
  <c r="V35" i="3" s="1"/>
  <c r="S96" i="5"/>
  <c r="U96" i="5" s="1"/>
  <c r="V96" i="3" s="1"/>
  <c r="T77" i="5"/>
  <c r="W77" i="3" s="1"/>
  <c r="T57" i="5"/>
  <c r="W57" i="3" s="1"/>
  <c r="T81" i="5"/>
  <c r="W81" i="3" s="1"/>
  <c r="T23" i="5"/>
  <c r="W23" i="3" s="1"/>
  <c r="S14" i="5"/>
  <c r="U14" i="5" s="1"/>
  <c r="V14" i="3" s="1"/>
  <c r="T19" i="5"/>
  <c r="W19" i="3" s="1"/>
  <c r="T75" i="5"/>
  <c r="W75" i="3" s="1"/>
  <c r="T92" i="5"/>
  <c r="W92" i="3" s="1"/>
  <c r="T44" i="5"/>
  <c r="W44" i="3" s="1"/>
  <c r="T85" i="5"/>
  <c r="W85" i="3" s="1"/>
  <c r="S80" i="5"/>
  <c r="U80" i="5" s="1"/>
  <c r="V80" i="3" s="1"/>
  <c r="T101" i="5"/>
  <c r="W101" i="3" s="1"/>
  <c r="S104" i="5"/>
  <c r="U104" i="5" s="1"/>
  <c r="V104" i="3" s="1"/>
  <c r="T65" i="5"/>
  <c r="W65" i="3" s="1"/>
  <c r="T69" i="5"/>
  <c r="W69" i="3" s="1"/>
  <c r="S72" i="5"/>
  <c r="U72" i="5" s="1"/>
  <c r="V72" i="3" s="1"/>
  <c r="S92" i="5"/>
  <c r="U92" i="5" s="1"/>
  <c r="V92" i="3" s="1"/>
  <c r="L117" i="5"/>
  <c r="L114" i="5"/>
  <c r="L112" i="5"/>
  <c r="B144" i="5"/>
  <c r="M114" i="5"/>
  <c r="M112" i="5"/>
  <c r="M117" i="5"/>
  <c r="I7" i="5"/>
  <c r="B146" i="5"/>
  <c r="B147" i="5"/>
  <c r="B148" i="5"/>
  <c r="B142" i="5"/>
  <c r="B151" i="5"/>
  <c r="D155" i="5"/>
  <c r="D154" i="5"/>
  <c r="C154" i="5"/>
  <c r="C155" i="5"/>
  <c r="D156" i="5" l="1"/>
  <c r="B154" i="5"/>
  <c r="B155" i="5"/>
  <c r="K112" i="5"/>
  <c r="K114" i="5"/>
  <c r="K117" i="5"/>
  <c r="C156" i="5"/>
  <c r="M115" i="5"/>
  <c r="M116" i="5" s="1"/>
  <c r="M119" i="5" s="1"/>
  <c r="M120" i="5" s="1"/>
  <c r="I3" i="5" s="1"/>
  <c r="L115" i="5"/>
  <c r="L116" i="5" s="1"/>
  <c r="L119" i="5" s="1"/>
  <c r="L120" i="5" s="1"/>
  <c r="H3" i="5" s="1"/>
  <c r="G9" i="5"/>
  <c r="G11" i="5" s="1"/>
  <c r="G7" i="5"/>
  <c r="B156" i="5" l="1"/>
  <c r="B157" i="5" s="1"/>
  <c r="C3" i="5" s="1"/>
  <c r="K115" i="5"/>
  <c r="K116" i="5" s="1"/>
  <c r="K119" i="5" s="1"/>
  <c r="K120" i="5" s="1"/>
  <c r="G3" i="5" s="1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6" i="3"/>
  <c r="D106" i="3"/>
  <c r="D107" i="3"/>
  <c r="D108" i="3"/>
  <c r="D109" i="3"/>
  <c r="D110" i="3"/>
  <c r="D111" i="3"/>
  <c r="C107" i="3"/>
  <c r="C108" i="3"/>
  <c r="C109" i="3"/>
  <c r="C110" i="3"/>
  <c r="C111" i="3"/>
  <c r="C10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6" i="3"/>
  <c r="B98" i="3" l="1"/>
  <c r="Q98" i="3"/>
  <c r="B90" i="3"/>
  <c r="Q90" i="3"/>
  <c r="B82" i="3"/>
  <c r="Q82" i="3"/>
  <c r="B74" i="3"/>
  <c r="Q74" i="3"/>
  <c r="Q66" i="3"/>
  <c r="B58" i="3"/>
  <c r="Q58" i="3"/>
  <c r="B50" i="3"/>
  <c r="Q50" i="3"/>
  <c r="B42" i="3"/>
  <c r="Q42" i="3"/>
  <c r="B34" i="3"/>
  <c r="Q34" i="3"/>
  <c r="Q26" i="3"/>
  <c r="B18" i="3"/>
  <c r="Q18" i="3"/>
  <c r="B10" i="3"/>
  <c r="Q10" i="3"/>
  <c r="B108" i="3"/>
  <c r="Q108" i="3"/>
  <c r="D127" i="3"/>
  <c r="B105" i="3"/>
  <c r="Q105" i="3"/>
  <c r="B97" i="3"/>
  <c r="Q97" i="3"/>
  <c r="B89" i="3"/>
  <c r="Q89" i="3"/>
  <c r="B81" i="3"/>
  <c r="Q81" i="3"/>
  <c r="B73" i="3"/>
  <c r="Q73" i="3"/>
  <c r="B65" i="3"/>
  <c r="Q65" i="3"/>
  <c r="B57" i="3"/>
  <c r="Q57" i="3"/>
  <c r="B49" i="3"/>
  <c r="Q49" i="3"/>
  <c r="Q41" i="3"/>
  <c r="B33" i="3"/>
  <c r="Q33" i="3"/>
  <c r="B25" i="3"/>
  <c r="Q25" i="3"/>
  <c r="B17" i="3"/>
  <c r="Q17" i="3"/>
  <c r="B9" i="3"/>
  <c r="Q9" i="3"/>
  <c r="B107" i="3"/>
  <c r="Q107" i="3"/>
  <c r="D130" i="3"/>
  <c r="Q104" i="3"/>
  <c r="Q96" i="3"/>
  <c r="Q88" i="3"/>
  <c r="Q80" i="3"/>
  <c r="Q72" i="3"/>
  <c r="Q64" i="3"/>
  <c r="Q56" i="3"/>
  <c r="B48" i="3"/>
  <c r="Q48" i="3"/>
  <c r="B40" i="3"/>
  <c r="Q40" i="3"/>
  <c r="B32" i="3"/>
  <c r="Q32" i="3"/>
  <c r="B24" i="3"/>
  <c r="Q24" i="3"/>
  <c r="Q16" i="3"/>
  <c r="B8" i="3"/>
  <c r="Q8" i="3"/>
  <c r="Q103" i="3"/>
  <c r="Q95" i="3"/>
  <c r="Q87" i="3"/>
  <c r="Q79" i="3"/>
  <c r="Q71" i="3"/>
  <c r="Q63" i="3"/>
  <c r="Q55" i="3"/>
  <c r="Q47" i="3"/>
  <c r="Q39" i="3"/>
  <c r="Q31" i="3"/>
  <c r="B23" i="3"/>
  <c r="Q23" i="3"/>
  <c r="B15" i="3"/>
  <c r="Q15" i="3"/>
  <c r="B7" i="3"/>
  <c r="Q7" i="3"/>
  <c r="Q102" i="3"/>
  <c r="Q94" i="3"/>
  <c r="Q86" i="3"/>
  <c r="Q78" i="3"/>
  <c r="Q70" i="3"/>
  <c r="Q62" i="3"/>
  <c r="Q54" i="3"/>
  <c r="Q46" i="3"/>
  <c r="Q38" i="3"/>
  <c r="Q30" i="3"/>
  <c r="Q22" i="3"/>
  <c r="Q14" i="3"/>
  <c r="B106" i="3"/>
  <c r="Q106" i="3"/>
  <c r="Q6" i="3"/>
  <c r="Q101" i="3"/>
  <c r="Q93" i="3"/>
  <c r="Q85" i="3"/>
  <c r="Q77" i="3"/>
  <c r="Q69" i="3"/>
  <c r="Q61" i="3"/>
  <c r="Q53" i="3"/>
  <c r="Q45" i="3"/>
  <c r="Q37" i="3"/>
  <c r="Q29" i="3"/>
  <c r="Q21" i="3"/>
  <c r="Q13" i="3"/>
  <c r="Q111" i="3"/>
  <c r="Q100" i="3"/>
  <c r="B92" i="3"/>
  <c r="Q92" i="3"/>
  <c r="B84" i="3"/>
  <c r="Q84" i="3"/>
  <c r="Q76" i="3"/>
  <c r="Q68" i="3"/>
  <c r="B60" i="3"/>
  <c r="Q60" i="3"/>
  <c r="B52" i="3"/>
  <c r="Q52" i="3"/>
  <c r="B44" i="3"/>
  <c r="Q44" i="3"/>
  <c r="Q36" i="3"/>
  <c r="B28" i="3"/>
  <c r="Q28" i="3"/>
  <c r="B20" i="3"/>
  <c r="Q20" i="3"/>
  <c r="B12" i="3"/>
  <c r="Q12" i="3"/>
  <c r="Q110" i="3"/>
  <c r="Q99" i="3"/>
  <c r="B91" i="3"/>
  <c r="Q91" i="3"/>
  <c r="B83" i="3"/>
  <c r="Q83" i="3"/>
  <c r="B75" i="3"/>
  <c r="Q75" i="3"/>
  <c r="Q67" i="3"/>
  <c r="B59" i="3"/>
  <c r="Q59" i="3"/>
  <c r="Q51" i="3"/>
  <c r="B43" i="3"/>
  <c r="Q43" i="3"/>
  <c r="Q35" i="3"/>
  <c r="B27" i="3"/>
  <c r="Q27" i="3"/>
  <c r="B19" i="3"/>
  <c r="Q19" i="3"/>
  <c r="Q11" i="3"/>
  <c r="Q109" i="3"/>
  <c r="D132" i="3"/>
  <c r="B80" i="3"/>
  <c r="D125" i="3"/>
  <c r="B103" i="3"/>
  <c r="B95" i="3"/>
  <c r="B87" i="3"/>
  <c r="B79" i="3"/>
  <c r="B71" i="3"/>
  <c r="C135" i="3"/>
  <c r="B63" i="3"/>
  <c r="B55" i="3"/>
  <c r="B47" i="3"/>
  <c r="B39" i="3"/>
  <c r="B31" i="3"/>
  <c r="C127" i="3"/>
  <c r="B100" i="3"/>
  <c r="D136" i="3"/>
  <c r="B68" i="3"/>
  <c r="B36" i="3"/>
  <c r="D128" i="3"/>
  <c r="B6" i="3"/>
  <c r="C122" i="3"/>
  <c r="B26" i="3"/>
  <c r="C126" i="3"/>
  <c r="B96" i="3"/>
  <c r="B72" i="3"/>
  <c r="B56" i="3"/>
  <c r="C132" i="3"/>
  <c r="B102" i="3"/>
  <c r="B94" i="3"/>
  <c r="B86" i="3"/>
  <c r="B78" i="3"/>
  <c r="B70" i="3"/>
  <c r="B62" i="3"/>
  <c r="B54" i="3"/>
  <c r="B46" i="3"/>
  <c r="C130" i="3"/>
  <c r="B38" i="3"/>
  <c r="B30" i="3"/>
  <c r="B22" i="3"/>
  <c r="B14" i="3"/>
  <c r="B99" i="3"/>
  <c r="B67" i="3"/>
  <c r="D131" i="3"/>
  <c r="D148" i="3" s="1"/>
  <c r="B35" i="3"/>
  <c r="D123" i="3"/>
  <c r="B41" i="3"/>
  <c r="C129" i="3"/>
  <c r="D133" i="3"/>
  <c r="D149" i="3" s="1"/>
  <c r="B93" i="3"/>
  <c r="B77" i="3"/>
  <c r="B69" i="3"/>
  <c r="B61" i="3"/>
  <c r="C133" i="3"/>
  <c r="B53" i="3"/>
  <c r="B45" i="3"/>
  <c r="B37" i="3"/>
  <c r="B29" i="3"/>
  <c r="B21" i="3"/>
  <c r="C125" i="3"/>
  <c r="B13" i="3"/>
  <c r="B111" i="3"/>
  <c r="M19" i="3"/>
  <c r="M51" i="3"/>
  <c r="M107" i="3"/>
  <c r="M36" i="3"/>
  <c r="M96" i="3"/>
  <c r="M54" i="3"/>
  <c r="M86" i="3"/>
  <c r="M41" i="3"/>
  <c r="D122" i="3"/>
  <c r="M81" i="3"/>
  <c r="D134" i="3"/>
  <c r="D126" i="3"/>
  <c r="D143" i="3" s="1"/>
  <c r="B104" i="3"/>
  <c r="B88" i="3"/>
  <c r="B64" i="3"/>
  <c r="B16" i="3"/>
  <c r="C124" i="3"/>
  <c r="B101" i="3"/>
  <c r="B85" i="3"/>
  <c r="B76" i="3"/>
  <c r="C136" i="3"/>
  <c r="A153" i="3" s="1"/>
  <c r="C128" i="3"/>
  <c r="B110" i="3"/>
  <c r="D129" i="3"/>
  <c r="D146" i="3" s="1"/>
  <c r="B66" i="3"/>
  <c r="C134" i="3"/>
  <c r="I6" i="3"/>
  <c r="D135" i="3"/>
  <c r="B51" i="3"/>
  <c r="C131" i="3"/>
  <c r="B11" i="3"/>
  <c r="C123" i="3"/>
  <c r="B109" i="3"/>
  <c r="D124" i="3"/>
  <c r="D141" i="3" s="1"/>
  <c r="D112" i="3"/>
  <c r="M118" i="3" s="1"/>
  <c r="C112" i="3"/>
  <c r="L118" i="3" s="1"/>
  <c r="D151" i="3" l="1"/>
  <c r="M57" i="3"/>
  <c r="M62" i="3"/>
  <c r="M100" i="3"/>
  <c r="M12" i="3"/>
  <c r="M39" i="3"/>
  <c r="L11" i="3"/>
  <c r="L70" i="3"/>
  <c r="L49" i="3"/>
  <c r="L32" i="3"/>
  <c r="L23" i="3"/>
  <c r="L38" i="3"/>
  <c r="L17" i="3"/>
  <c r="H5" i="3"/>
  <c r="A139" i="3"/>
  <c r="L42" i="3"/>
  <c r="L21" i="3"/>
  <c r="L28" i="3"/>
  <c r="M69" i="3"/>
  <c r="M76" i="3"/>
  <c r="M93" i="3"/>
  <c r="M37" i="3"/>
  <c r="M30" i="3"/>
  <c r="M68" i="3"/>
  <c r="M83" i="3"/>
  <c r="M7" i="3"/>
  <c r="L7" i="3"/>
  <c r="L10" i="3"/>
  <c r="M65" i="3"/>
  <c r="M50" i="3"/>
  <c r="M103" i="3"/>
  <c r="M11" i="3"/>
  <c r="M61" i="3"/>
  <c r="M21" i="3"/>
  <c r="M22" i="3"/>
  <c r="M64" i="3"/>
  <c r="M75" i="3"/>
  <c r="L47" i="3"/>
  <c r="L99" i="3"/>
  <c r="L6" i="3"/>
  <c r="L96" i="3"/>
  <c r="M45" i="3"/>
  <c r="M94" i="3"/>
  <c r="M18" i="3"/>
  <c r="M44" i="3"/>
  <c r="M71" i="3"/>
  <c r="L31" i="3"/>
  <c r="L106" i="3"/>
  <c r="L85" i="3"/>
  <c r="L92" i="3"/>
  <c r="L15" i="3"/>
  <c r="L102" i="3"/>
  <c r="L81" i="3"/>
  <c r="L64" i="3"/>
  <c r="M89" i="3"/>
  <c r="M82" i="3"/>
  <c r="M108" i="3"/>
  <c r="M32" i="3"/>
  <c r="M43" i="3"/>
  <c r="L27" i="3"/>
  <c r="L74" i="3"/>
  <c r="L53" i="3"/>
  <c r="L60" i="3"/>
  <c r="A142" i="3"/>
  <c r="C142" i="3"/>
  <c r="A141" i="3"/>
  <c r="C141" i="3"/>
  <c r="M97" i="3"/>
  <c r="M77" i="3"/>
  <c r="M73" i="3"/>
  <c r="M53" i="3"/>
  <c r="M90" i="3"/>
  <c r="M58" i="3"/>
  <c r="M26" i="3"/>
  <c r="M104" i="3"/>
  <c r="M72" i="3"/>
  <c r="M40" i="3"/>
  <c r="M8" i="3"/>
  <c r="M79" i="3"/>
  <c r="M47" i="3"/>
  <c r="M15" i="3"/>
  <c r="L110" i="3"/>
  <c r="L78" i="3"/>
  <c r="L46" i="3"/>
  <c r="L14" i="3"/>
  <c r="L89" i="3"/>
  <c r="L57" i="3"/>
  <c r="L25" i="3"/>
  <c r="L100" i="3"/>
  <c r="L68" i="3"/>
  <c r="L36" i="3"/>
  <c r="A144" i="3"/>
  <c r="C144" i="3"/>
  <c r="D150" i="3"/>
  <c r="C148" i="3"/>
  <c r="A148" i="3"/>
  <c r="M49" i="3"/>
  <c r="M110" i="3"/>
  <c r="M14" i="3"/>
  <c r="A146" i="3"/>
  <c r="C146" i="3"/>
  <c r="A143" i="3"/>
  <c r="B143" i="3" s="1"/>
  <c r="C143" i="3"/>
  <c r="L107" i="3"/>
  <c r="L103" i="3"/>
  <c r="L83" i="3"/>
  <c r="L98" i="3"/>
  <c r="L66" i="3"/>
  <c r="L34" i="3"/>
  <c r="L109" i="3"/>
  <c r="L77" i="3"/>
  <c r="L45" i="3"/>
  <c r="L13" i="3"/>
  <c r="L88" i="3"/>
  <c r="L56" i="3"/>
  <c r="L24" i="3"/>
  <c r="D145" i="3"/>
  <c r="K24" i="3"/>
  <c r="K53" i="3"/>
  <c r="C145" i="3"/>
  <c r="A145" i="3"/>
  <c r="M29" i="3"/>
  <c r="M25" i="3"/>
  <c r="M78" i="3"/>
  <c r="M46" i="3"/>
  <c r="M92" i="3"/>
  <c r="M60" i="3"/>
  <c r="M28" i="3"/>
  <c r="M99" i="3"/>
  <c r="M67" i="3"/>
  <c r="M35" i="3"/>
  <c r="B112" i="3"/>
  <c r="M33" i="3"/>
  <c r="M13" i="3"/>
  <c r="M9" i="3"/>
  <c r="M106" i="3"/>
  <c r="M74" i="3"/>
  <c r="M42" i="3"/>
  <c r="M10" i="3"/>
  <c r="M88" i="3"/>
  <c r="M56" i="3"/>
  <c r="M24" i="3"/>
  <c r="M95" i="3"/>
  <c r="M63" i="3"/>
  <c r="M31" i="3"/>
  <c r="I5" i="3"/>
  <c r="I7" i="3" s="1"/>
  <c r="L91" i="3"/>
  <c r="L87" i="3"/>
  <c r="L67" i="3"/>
  <c r="L94" i="3"/>
  <c r="L62" i="3"/>
  <c r="L30" i="3"/>
  <c r="L105" i="3"/>
  <c r="L73" i="3"/>
  <c r="L41" i="3"/>
  <c r="L9" i="3"/>
  <c r="L84" i="3"/>
  <c r="L52" i="3"/>
  <c r="L20" i="3"/>
  <c r="D152" i="3"/>
  <c r="D147" i="3"/>
  <c r="M17" i="3"/>
  <c r="M101" i="3"/>
  <c r="M102" i="3"/>
  <c r="M70" i="3"/>
  <c r="M38" i="3"/>
  <c r="M6" i="3"/>
  <c r="M84" i="3"/>
  <c r="M52" i="3"/>
  <c r="M20" i="3"/>
  <c r="M91" i="3"/>
  <c r="M59" i="3"/>
  <c r="M27" i="3"/>
  <c r="A150" i="3"/>
  <c r="C150" i="3"/>
  <c r="D140" i="3"/>
  <c r="L95" i="3"/>
  <c r="L75" i="3"/>
  <c r="L71" i="3"/>
  <c r="L51" i="3"/>
  <c r="L90" i="3"/>
  <c r="L58" i="3"/>
  <c r="L26" i="3"/>
  <c r="L101" i="3"/>
  <c r="L69" i="3"/>
  <c r="L37" i="3"/>
  <c r="L80" i="3"/>
  <c r="L48" i="3"/>
  <c r="L16" i="3"/>
  <c r="D142" i="3"/>
  <c r="C140" i="3"/>
  <c r="A140" i="3"/>
  <c r="B140" i="3" s="1"/>
  <c r="M109" i="3"/>
  <c r="M105" i="3"/>
  <c r="M85" i="3"/>
  <c r="M98" i="3"/>
  <c r="M66" i="3"/>
  <c r="M34" i="3"/>
  <c r="M80" i="3"/>
  <c r="M48" i="3"/>
  <c r="M16" i="3"/>
  <c r="M87" i="3"/>
  <c r="M55" i="3"/>
  <c r="M23" i="3"/>
  <c r="A147" i="3"/>
  <c r="C147" i="3"/>
  <c r="L79" i="3"/>
  <c r="L59" i="3"/>
  <c r="L55" i="3"/>
  <c r="L35" i="3"/>
  <c r="L86" i="3"/>
  <c r="L54" i="3"/>
  <c r="L22" i="3"/>
  <c r="L97" i="3"/>
  <c r="L65" i="3"/>
  <c r="L33" i="3"/>
  <c r="L108" i="3"/>
  <c r="L76" i="3"/>
  <c r="L44" i="3"/>
  <c r="L12" i="3"/>
  <c r="C152" i="3"/>
  <c r="A152" i="3"/>
  <c r="A151" i="3"/>
  <c r="C151" i="3"/>
  <c r="A149" i="3"/>
  <c r="C149" i="3"/>
  <c r="L63" i="3"/>
  <c r="L43" i="3"/>
  <c r="L39" i="3"/>
  <c r="L19" i="3"/>
  <c r="L82" i="3"/>
  <c r="L50" i="3"/>
  <c r="L18" i="3"/>
  <c r="L93" i="3"/>
  <c r="L61" i="3"/>
  <c r="L29" i="3"/>
  <c r="L104" i="3"/>
  <c r="L72" i="3"/>
  <c r="L40" i="3"/>
  <c r="L8" i="3"/>
  <c r="H6" i="3"/>
  <c r="H7" i="3" s="1"/>
  <c r="D144" i="3"/>
  <c r="K118" i="3" l="1"/>
  <c r="S82" i="3"/>
  <c r="U82" i="3" s="1"/>
  <c r="T87" i="3"/>
  <c r="T31" i="3"/>
  <c r="S97" i="3"/>
  <c r="U97" i="3" s="1"/>
  <c r="S57" i="3"/>
  <c r="U57" i="3" s="1"/>
  <c r="S33" i="3"/>
  <c r="U33" i="3" s="1"/>
  <c r="S9" i="3"/>
  <c r="U9" i="3" s="1"/>
  <c r="T86" i="3"/>
  <c r="T30" i="3"/>
  <c r="S32" i="3"/>
  <c r="U32" i="3" s="1"/>
  <c r="S8" i="3"/>
  <c r="U8" i="3" s="1"/>
  <c r="T61" i="3"/>
  <c r="S15" i="3"/>
  <c r="U15" i="3" s="1"/>
  <c r="T76" i="3"/>
  <c r="T12" i="3"/>
  <c r="S78" i="3"/>
  <c r="U78" i="3" s="1"/>
  <c r="S14" i="3"/>
  <c r="U14" i="3" s="1"/>
  <c r="T75" i="3"/>
  <c r="T11" i="3"/>
  <c r="S85" i="3"/>
  <c r="U85" i="3" s="1"/>
  <c r="S53" i="3"/>
  <c r="U53" i="3" s="1"/>
  <c r="S21" i="3"/>
  <c r="U21" i="3" s="1"/>
  <c r="T82" i="3"/>
  <c r="T18" i="3"/>
  <c r="S60" i="3"/>
  <c r="U60" i="3" s="1"/>
  <c r="S36" i="3"/>
  <c r="U36" i="3" s="1"/>
  <c r="T73" i="3"/>
  <c r="T9" i="3"/>
  <c r="S59" i="3"/>
  <c r="U59" i="3" s="1"/>
  <c r="T64" i="3"/>
  <c r="T8" i="3"/>
  <c r="S98" i="3"/>
  <c r="U98" i="3" s="1"/>
  <c r="S34" i="3"/>
  <c r="U34" i="3" s="1"/>
  <c r="S10" i="3"/>
  <c r="U10" i="3" s="1"/>
  <c r="T79" i="3"/>
  <c r="T23" i="3"/>
  <c r="S73" i="3"/>
  <c r="U73" i="3" s="1"/>
  <c r="T78" i="3"/>
  <c r="T22" i="3"/>
  <c r="S80" i="3"/>
  <c r="U80" i="3" s="1"/>
  <c r="T53" i="3"/>
  <c r="S95" i="3"/>
  <c r="U95" i="3" s="1"/>
  <c r="S63" i="3"/>
  <c r="U63" i="3" s="1"/>
  <c r="S31" i="3"/>
  <c r="U31" i="3" s="1"/>
  <c r="T68" i="3"/>
  <c r="S102" i="3"/>
  <c r="U102" i="3" s="1"/>
  <c r="S70" i="3"/>
  <c r="U70" i="3" s="1"/>
  <c r="S38" i="3"/>
  <c r="U38" i="3" s="1"/>
  <c r="T67" i="3"/>
  <c r="S6" i="3"/>
  <c r="U6" i="3" s="1"/>
  <c r="T74" i="3"/>
  <c r="T10" i="3"/>
  <c r="S84" i="3"/>
  <c r="U84" i="3" s="1"/>
  <c r="S12" i="3"/>
  <c r="U12" i="3" s="1"/>
  <c r="T65" i="3"/>
  <c r="S51" i="3"/>
  <c r="U51" i="3" s="1"/>
  <c r="S27" i="3"/>
  <c r="U27" i="3" s="1"/>
  <c r="S109" i="3"/>
  <c r="U109" i="3" s="1"/>
  <c r="S74" i="3"/>
  <c r="U74" i="3" s="1"/>
  <c r="S50" i="3"/>
  <c r="U50" i="3" s="1"/>
  <c r="S26" i="3"/>
  <c r="U26" i="3" s="1"/>
  <c r="T71" i="3"/>
  <c r="T15" i="3"/>
  <c r="T70" i="3"/>
  <c r="T14" i="3"/>
  <c r="S48" i="3"/>
  <c r="U48" i="3" s="1"/>
  <c r="T108" i="3"/>
  <c r="T45" i="3"/>
  <c r="S7" i="3"/>
  <c r="U7" i="3" s="1"/>
  <c r="T60" i="3"/>
  <c r="S106" i="3"/>
  <c r="U106" i="3" s="1"/>
  <c r="T59" i="3"/>
  <c r="S77" i="3"/>
  <c r="U77" i="3" s="1"/>
  <c r="S45" i="3"/>
  <c r="U45" i="3" s="1"/>
  <c r="S13" i="3"/>
  <c r="U13" i="3" s="1"/>
  <c r="T66" i="3"/>
  <c r="T57" i="3"/>
  <c r="S99" i="3"/>
  <c r="U99" i="3" s="1"/>
  <c r="T111" i="3"/>
  <c r="T56" i="3"/>
  <c r="T63" i="3"/>
  <c r="T7" i="3"/>
  <c r="S49" i="3"/>
  <c r="U49" i="3" s="1"/>
  <c r="S25" i="3"/>
  <c r="U25" i="3" s="1"/>
  <c r="T62" i="3"/>
  <c r="S104" i="3"/>
  <c r="U104" i="3" s="1"/>
  <c r="S72" i="3"/>
  <c r="U72" i="3" s="1"/>
  <c r="S24" i="3"/>
  <c r="U24" i="3" s="1"/>
  <c r="T101" i="3"/>
  <c r="T37" i="3"/>
  <c r="S87" i="3"/>
  <c r="U87" i="3" s="1"/>
  <c r="S55" i="3"/>
  <c r="U55" i="3" s="1"/>
  <c r="T52" i="3"/>
  <c r="S62" i="3"/>
  <c r="U62" i="3" s="1"/>
  <c r="T51" i="3"/>
  <c r="T58" i="3"/>
  <c r="S100" i="3"/>
  <c r="U100" i="3" s="1"/>
  <c r="S76" i="3"/>
  <c r="U76" i="3" s="1"/>
  <c r="S52" i="3"/>
  <c r="U52" i="3" s="1"/>
  <c r="S28" i="3"/>
  <c r="U28" i="3" s="1"/>
  <c r="S110" i="3"/>
  <c r="U110" i="3" s="1"/>
  <c r="T49" i="3"/>
  <c r="S75" i="3"/>
  <c r="U75" i="3" s="1"/>
  <c r="T104" i="3"/>
  <c r="T48" i="3"/>
  <c r="S42" i="3"/>
  <c r="U42" i="3" s="1"/>
  <c r="S18" i="3"/>
  <c r="U18" i="3" s="1"/>
  <c r="T103" i="3"/>
  <c r="T39" i="3"/>
  <c r="S17" i="3"/>
  <c r="U17" i="3" s="1"/>
  <c r="T102" i="3"/>
  <c r="T46" i="3"/>
  <c r="T77" i="3"/>
  <c r="T13" i="3"/>
  <c r="S79" i="3"/>
  <c r="U79" i="3" s="1"/>
  <c r="S47" i="3"/>
  <c r="U47" i="3" s="1"/>
  <c r="T92" i="3"/>
  <c r="T28" i="3"/>
  <c r="S86" i="3"/>
  <c r="U86" i="3" s="1"/>
  <c r="S54" i="3"/>
  <c r="U54" i="3" s="1"/>
  <c r="S22" i="3"/>
  <c r="U22" i="3" s="1"/>
  <c r="T91" i="3"/>
  <c r="T27" i="3"/>
  <c r="S93" i="3"/>
  <c r="U93" i="3" s="1"/>
  <c r="S61" i="3"/>
  <c r="U61" i="3" s="1"/>
  <c r="S29" i="3"/>
  <c r="U29" i="3" s="1"/>
  <c r="T98" i="3"/>
  <c r="T34" i="3"/>
  <c r="S92" i="3"/>
  <c r="U92" i="3" s="1"/>
  <c r="S44" i="3"/>
  <c r="U44" i="3" s="1"/>
  <c r="S20" i="3"/>
  <c r="U20" i="3" s="1"/>
  <c r="T89" i="3"/>
  <c r="T80" i="3"/>
  <c r="T24" i="3"/>
  <c r="S90" i="3"/>
  <c r="U90" i="3" s="1"/>
  <c r="S108" i="3"/>
  <c r="U108" i="3" s="1"/>
  <c r="T55" i="3"/>
  <c r="S89" i="3"/>
  <c r="U89" i="3" s="1"/>
  <c r="S65" i="3"/>
  <c r="U65" i="3" s="1"/>
  <c r="S41" i="3"/>
  <c r="U41" i="3" s="1"/>
  <c r="S107" i="3"/>
  <c r="U107" i="3" s="1"/>
  <c r="T54" i="3"/>
  <c r="T93" i="3"/>
  <c r="T29" i="3"/>
  <c r="S23" i="3"/>
  <c r="U23" i="3" s="1"/>
  <c r="T107" i="3"/>
  <c r="T44" i="3"/>
  <c r="S94" i="3"/>
  <c r="U94" i="3" s="1"/>
  <c r="S30" i="3"/>
  <c r="U30" i="3" s="1"/>
  <c r="T106" i="3"/>
  <c r="T43" i="3"/>
  <c r="S101" i="3"/>
  <c r="U101" i="3" s="1"/>
  <c r="S69" i="3"/>
  <c r="U69" i="3" s="1"/>
  <c r="S37" i="3"/>
  <c r="U37" i="3" s="1"/>
  <c r="S111" i="3"/>
  <c r="U111" i="3" s="1"/>
  <c r="T50" i="3"/>
  <c r="T105" i="3"/>
  <c r="T41" i="3"/>
  <c r="S19" i="3"/>
  <c r="U19" i="3" s="1"/>
  <c r="T96" i="3"/>
  <c r="T40" i="3"/>
  <c r="T25" i="3"/>
  <c r="S66" i="3"/>
  <c r="U66" i="3" s="1"/>
  <c r="T110" i="3"/>
  <c r="T47" i="3"/>
  <c r="S105" i="3"/>
  <c r="U105" i="3" s="1"/>
  <c r="T109" i="3"/>
  <c r="S96" i="3"/>
  <c r="U96" i="3" s="1"/>
  <c r="S64" i="3"/>
  <c r="U64" i="3" s="1"/>
  <c r="S40" i="3"/>
  <c r="U40" i="3" s="1"/>
  <c r="S16" i="3"/>
  <c r="U16" i="3" s="1"/>
  <c r="T85" i="3"/>
  <c r="T21" i="3"/>
  <c r="T100" i="3"/>
  <c r="T36" i="3"/>
  <c r="T99" i="3"/>
  <c r="T35" i="3"/>
  <c r="T6" i="3"/>
  <c r="T42" i="3"/>
  <c r="S68" i="3"/>
  <c r="U68" i="3" s="1"/>
  <c r="T97" i="3"/>
  <c r="T33" i="3"/>
  <c r="S91" i="3"/>
  <c r="U91" i="3" s="1"/>
  <c r="S67" i="3"/>
  <c r="U67" i="3" s="1"/>
  <c r="S43" i="3"/>
  <c r="U43" i="3" s="1"/>
  <c r="T88" i="3"/>
  <c r="T32" i="3"/>
  <c r="S58" i="3"/>
  <c r="U58" i="3" s="1"/>
  <c r="T95" i="3"/>
  <c r="S81" i="3"/>
  <c r="U81" i="3" s="1"/>
  <c r="T94" i="3"/>
  <c r="T38" i="3"/>
  <c r="S88" i="3"/>
  <c r="U88" i="3" s="1"/>
  <c r="S56" i="3"/>
  <c r="U56" i="3" s="1"/>
  <c r="T69" i="3"/>
  <c r="S103" i="3"/>
  <c r="U103" i="3" s="1"/>
  <c r="S71" i="3"/>
  <c r="U71" i="3" s="1"/>
  <c r="S39" i="3"/>
  <c r="U39" i="3" s="1"/>
  <c r="T84" i="3"/>
  <c r="T20" i="3"/>
  <c r="S46" i="3"/>
  <c r="U46" i="3" s="1"/>
  <c r="T83" i="3"/>
  <c r="T19" i="3"/>
  <c r="T90" i="3"/>
  <c r="T26" i="3"/>
  <c r="T81" i="3"/>
  <c r="T17" i="3"/>
  <c r="S83" i="3"/>
  <c r="U83" i="3" s="1"/>
  <c r="S35" i="3"/>
  <c r="U35" i="3" s="1"/>
  <c r="S11" i="3"/>
  <c r="U11" i="3" s="1"/>
  <c r="T72" i="3"/>
  <c r="T16" i="3"/>
  <c r="K47" i="3"/>
  <c r="K49" i="3"/>
  <c r="K14" i="3"/>
  <c r="K88" i="3"/>
  <c r="L117" i="3"/>
  <c r="K99" i="3"/>
  <c r="B146" i="3"/>
  <c r="B144" i="3"/>
  <c r="K44" i="3"/>
  <c r="K35" i="3"/>
  <c r="K63" i="3"/>
  <c r="K74" i="3"/>
  <c r="K55" i="3"/>
  <c r="K10" i="3"/>
  <c r="D155" i="3"/>
  <c r="D154" i="3"/>
  <c r="K39" i="3"/>
  <c r="B149" i="3"/>
  <c r="B145" i="3"/>
  <c r="K71" i="3"/>
  <c r="K86" i="3"/>
  <c r="K79" i="3"/>
  <c r="K76" i="3"/>
  <c r="K22" i="3"/>
  <c r="K61" i="3"/>
  <c r="K107" i="3"/>
  <c r="K43" i="3"/>
  <c r="K82" i="3"/>
  <c r="K18" i="3"/>
  <c r="K57" i="3"/>
  <c r="K96" i="3"/>
  <c r="K32" i="3"/>
  <c r="G6" i="3"/>
  <c r="C155" i="3"/>
  <c r="C154" i="3"/>
  <c r="M112" i="3"/>
  <c r="M114" i="3"/>
  <c r="M117" i="3"/>
  <c r="K6" i="3"/>
  <c r="K12" i="3"/>
  <c r="K31" i="3"/>
  <c r="K23" i="3"/>
  <c r="K15" i="3"/>
  <c r="K109" i="3"/>
  <c r="K45" i="3"/>
  <c r="K91" i="3"/>
  <c r="K27" i="3"/>
  <c r="K66" i="3"/>
  <c r="K105" i="3"/>
  <c r="K41" i="3"/>
  <c r="K80" i="3"/>
  <c r="K16" i="3"/>
  <c r="B150" i="3"/>
  <c r="K92" i="3"/>
  <c r="K110" i="3"/>
  <c r="K103" i="3"/>
  <c r="K100" i="3"/>
  <c r="K62" i="3"/>
  <c r="K101" i="3"/>
  <c r="K37" i="3"/>
  <c r="K83" i="3"/>
  <c r="K19" i="3"/>
  <c r="K58" i="3"/>
  <c r="K97" i="3"/>
  <c r="K33" i="3"/>
  <c r="K72" i="3"/>
  <c r="K8" i="3"/>
  <c r="B152" i="3"/>
  <c r="B151" i="3"/>
  <c r="B147" i="3"/>
  <c r="K70" i="3"/>
  <c r="K87" i="3"/>
  <c r="K84" i="3"/>
  <c r="K78" i="3"/>
  <c r="K54" i="3"/>
  <c r="K93" i="3"/>
  <c r="K29" i="3"/>
  <c r="K75" i="3"/>
  <c r="K11" i="3"/>
  <c r="K50" i="3"/>
  <c r="K89" i="3"/>
  <c r="K25" i="3"/>
  <c r="K64" i="3"/>
  <c r="G5" i="3"/>
  <c r="B141" i="3"/>
  <c r="K68" i="3"/>
  <c r="K60" i="3"/>
  <c r="K52" i="3"/>
  <c r="K46" i="3"/>
  <c r="K85" i="3"/>
  <c r="K21" i="3"/>
  <c r="K67" i="3"/>
  <c r="K106" i="3"/>
  <c r="K42" i="3"/>
  <c r="K81" i="3"/>
  <c r="K17" i="3"/>
  <c r="K56" i="3"/>
  <c r="B148" i="3"/>
  <c r="K7" i="3"/>
  <c r="K36" i="3"/>
  <c r="K28" i="3"/>
  <c r="K20" i="3"/>
  <c r="K38" i="3"/>
  <c r="K77" i="3"/>
  <c r="K13" i="3"/>
  <c r="K59" i="3"/>
  <c r="K98" i="3"/>
  <c r="K34" i="3"/>
  <c r="K73" i="3"/>
  <c r="K9" i="3"/>
  <c r="K48" i="3"/>
  <c r="L114" i="3"/>
  <c r="B142" i="3"/>
  <c r="L112" i="3"/>
  <c r="K94" i="3"/>
  <c r="K108" i="3"/>
  <c r="K102" i="3"/>
  <c r="K95" i="3"/>
  <c r="K30" i="3"/>
  <c r="K69" i="3"/>
  <c r="K51" i="3"/>
  <c r="K90" i="3"/>
  <c r="K26" i="3"/>
  <c r="K65" i="3"/>
  <c r="K104" i="3"/>
  <c r="K40" i="3"/>
  <c r="B155" i="3" l="1"/>
  <c r="C156" i="3"/>
  <c r="G10" i="3"/>
  <c r="L115" i="3"/>
  <c r="L116" i="3" s="1"/>
  <c r="L119" i="3" s="1"/>
  <c r="L120" i="3" s="1"/>
  <c r="H3" i="3" s="1"/>
  <c r="K114" i="3"/>
  <c r="K112" i="3"/>
  <c r="K117" i="3"/>
  <c r="D156" i="3"/>
  <c r="B154" i="3"/>
  <c r="B156" i="3" s="1"/>
  <c r="M115" i="3"/>
  <c r="M116" i="3" s="1"/>
  <c r="M119" i="3" s="1"/>
  <c r="M120" i="3" s="1"/>
  <c r="I3" i="3" s="1"/>
  <c r="G7" i="3"/>
  <c r="G9" i="3"/>
  <c r="B157" i="3" l="1"/>
  <c r="C3" i="3" s="1"/>
  <c r="K115" i="3"/>
  <c r="K116" i="3" s="1"/>
  <c r="K119" i="3" s="1"/>
  <c r="K120" i="3" s="1"/>
  <c r="G3" i="3" s="1"/>
  <c r="G11" i="3"/>
</calcChain>
</file>

<file path=xl/sharedStrings.xml><?xml version="1.0" encoding="utf-8"?>
<sst xmlns="http://schemas.openxmlformats.org/spreadsheetml/2006/main" count="397" uniqueCount="184">
  <si>
    <t>© Insee</t>
  </si>
  <si>
    <t>POP1B - Вge quinquennal</t>
  </si>
  <si>
    <t>Hommes</t>
  </si>
  <si>
    <t>Femmes</t>
  </si>
  <si>
    <t>Ensemble</t>
  </si>
  <si>
    <t>Moins de 5 ans</t>
  </si>
  <si>
    <t>5 а 9 ans</t>
  </si>
  <si>
    <t>10 а 14 ans</t>
  </si>
  <si>
    <t>15 а 19 ans</t>
  </si>
  <si>
    <t>20 а 24 ans</t>
  </si>
  <si>
    <t>25 а 29 ans</t>
  </si>
  <si>
    <t>30 а 34 ans</t>
  </si>
  <si>
    <t>35 а 39 ans</t>
  </si>
  <si>
    <t>40 а 44 ans</t>
  </si>
  <si>
    <t>45 а 49 ans</t>
  </si>
  <si>
    <t>50 а 54 ans</t>
  </si>
  <si>
    <t>55 а 59 ans</t>
  </si>
  <si>
    <t>60 а 64 ans</t>
  </si>
  <si>
    <t>65 а 69 ans</t>
  </si>
  <si>
    <t>70 а 74 ans</t>
  </si>
  <si>
    <t>75 а 79 ans</t>
  </si>
  <si>
    <t>80 а 84 ans</t>
  </si>
  <si>
    <t>85 а 89 ans</t>
  </si>
  <si>
    <t>90 а 94 ans</t>
  </si>
  <si>
    <t>95 а 99 ans</t>
  </si>
  <si>
    <t>100 ans ou plus</t>
  </si>
  <si>
    <t>Source : Insee, RP2014 exploitation principale, gйographie au 01/01/2016.</t>
  </si>
  <si>
    <t>Moins d'un an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</si>
  <si>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</si>
  <si>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</si>
  <si>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</si>
  <si>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</si>
  <si>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</si>
  <si>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</si>
  <si>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</si>
  <si>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</si>
  <si>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</si>
  <si>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</si>
  <si>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</si>
  <si>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</si>
  <si>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</si>
  <si>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</si>
  <si>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</si>
  <si>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</si>
  <si>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</si>
  <si>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</si>
  <si>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</si>
  <si>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</si>
  <si>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</si>
  <si>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</si>
  <si>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</si>
  <si>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</si>
  <si>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</si>
  <si>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</si>
  <si>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</si>
  <si>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</si>
  <si>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</si>
  <si>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</si>
  <si>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</si>
  <si>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</si>
  <si>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</si>
  <si>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</si>
  <si>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</si>
  <si>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</si>
  <si>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</si>
  <si>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</si>
  <si>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</si>
  <si>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</si>
  <si>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</si>
  <si>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</si>
  <si>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</si>
  <si>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</si>
  <si>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</si>
  <si>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</si>
  <si>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</si>
  <si>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</si>
  <si>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</si>
  <si>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</si>
  <si>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</si>
  <si>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</si>
  <si>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</si>
  <si>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</si>
  <si>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</si>
  <si>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</si>
  <si>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</si>
  <si>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</si>
  <si>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</si>
  <si>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</si>
  <si>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</si>
  <si>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</si>
  <si>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</si>
  <si>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</si>
  <si>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</si>
  <si>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</si>
  <si>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</si>
  <si>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</si>
  <si>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</si>
  <si>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</si>
  <si>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</si>
  <si>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</si>
  <si>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</si>
  <si>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</si>
  <si>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</si>
  <si>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</si>
  <si>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</si>
  <si>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</si>
  <si>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</si>
  <si>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</si>
  <si>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</si>
  <si>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</si>
  <si>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</si>
  <si>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</si>
  <si>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</si>
  <si>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</si>
  <si>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</si>
  <si>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</si>
  <si>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</si>
  <si>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</si>
  <si>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</si>
  <si>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</si>
  <si>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</si>
  <si>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</si>
  <si>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</si>
  <si>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</si>
  <si>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</si>
  <si>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</si>
  <si>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</si>
  <si>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POP1B - Age détaillé</t>
  </si>
  <si>
    <t>Source : Insee, RP2014 exploitation principale, géographie au 01/01/2016.</t>
  </si>
  <si>
    <t>Age</t>
  </si>
  <si>
    <t>Effectif</t>
  </si>
  <si>
    <t>Année =</t>
  </si>
  <si>
    <t>Total</t>
  </si>
  <si>
    <t>Les deux sexes</t>
  </si>
  <si>
    <t>Age moyen</t>
  </si>
  <si>
    <t>Age médian</t>
  </si>
  <si>
    <t>Répartition de la population 100 ans et + (TM France)</t>
  </si>
  <si>
    <t>&lt;5</t>
  </si>
  <si>
    <t>&gt;=0</t>
  </si>
  <si>
    <t>&gt;=5</t>
  </si>
  <si>
    <t>&gt;=10</t>
  </si>
  <si>
    <t>&gt;=15</t>
  </si>
  <si>
    <t>&gt;=20</t>
  </si>
  <si>
    <t>&gt;=25</t>
  </si>
  <si>
    <t>&gt;=30</t>
  </si>
  <si>
    <t>&gt;=35</t>
  </si>
  <si>
    <t>&gt;=40</t>
  </si>
  <si>
    <t>&gt;=45</t>
  </si>
  <si>
    <t>&gt;=50</t>
  </si>
  <si>
    <t>&gt;=55</t>
  </si>
  <si>
    <t>&gt;=60</t>
  </si>
  <si>
    <t>&gt;=65</t>
  </si>
  <si>
    <t>&gt;=70</t>
  </si>
  <si>
    <t>&lt;10</t>
  </si>
  <si>
    <t>&lt;15</t>
  </si>
  <si>
    <t>&lt;20</t>
  </si>
  <si>
    <t>&lt;25</t>
  </si>
  <si>
    <t>&lt;30</t>
  </si>
  <si>
    <t>&lt;35</t>
  </si>
  <si>
    <t>&lt;40</t>
  </si>
  <si>
    <t>&lt;45</t>
  </si>
  <si>
    <t>&lt;50</t>
  </si>
  <si>
    <t>&lt;55</t>
  </si>
  <si>
    <t>&lt;60</t>
  </si>
  <si>
    <t>&lt;65</t>
  </si>
  <si>
    <t>&lt;70</t>
  </si>
  <si>
    <t>&lt;75</t>
  </si>
  <si>
    <t>multiplicateurs pour calculer l'âge médian</t>
  </si>
  <si>
    <t>UN accuracy index=</t>
  </si>
  <si>
    <t>&gt;64</t>
  </si>
  <si>
    <t>proportion de population</t>
  </si>
  <si>
    <t>&lt; 20 &amp; 65+</t>
  </si>
  <si>
    <t>Rapport de dépendence pour 100 personnes agées 20-64</t>
  </si>
  <si>
    <t>20-64</t>
  </si>
  <si>
    <t>Région du Grand Est (44)</t>
  </si>
  <si>
    <t>POP1B - Population par sexe et âge en 2014</t>
  </si>
  <si>
    <t>Année de naissances</t>
  </si>
  <si>
    <t>POP1B - Age quinquennal</t>
  </si>
  <si>
    <t>France entière</t>
  </si>
  <si>
    <t>POP1B - Вge détaillй</t>
  </si>
  <si>
    <t>France</t>
  </si>
  <si>
    <t>Pourcentage</t>
  </si>
  <si>
    <t>Région du Grand Est,</t>
  </si>
  <si>
    <t>Pourcentage de la population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</si>
</sst>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000000000000%"/>
    <numFmt numFmtId="173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 CYR"/>
      <charset val="204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21" fillId="0" borderId="0"/>
  </cellStyleXfs>
  <cellXfs count="15">
    <xf numFmtId="0" fontId="0" fillId="0" borderId="0" xfId="0"/>
    <xf numFmtId="0" fontId="19" fillId="0" borderId="0" xfId="43" applyFont="1" applyFill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2" fontId="0" fillId="0" borderId="0" xfId="0" applyNumberFormat="1"/>
    <xf numFmtId="0" fontId="22" fillId="0" borderId="0" xfId="0" applyFont="1"/>
    <xf numFmtId="2" fontId="0" fillId="0" borderId="0" xfId="0" applyNumberFormat="1" applyAlignment="1">
      <alignment horizontal="left"/>
    </xf>
    <xf numFmtId="9" fontId="0" fillId="0" borderId="0" xfId="1" applyFont="1"/>
    <xf numFmtId="0" fontId="0" fillId="0" borderId="0" xfId="0" applyAlignment="1">
      <alignment horizontal="left"/>
    </xf>
    <xf numFmtId="9" fontId="0" fillId="0" borderId="0" xfId="0" applyNumberFormat="1"/>
    <xf numFmtId="172" fontId="0" fillId="0" borderId="0" xfId="0" applyNumberFormat="1"/>
    <xf numFmtId="173" fontId="0" fillId="0" borderId="0" xfId="1" applyNumberFormat="1" applyFont="1"/>
    <xf numFmtId="173" fontId="0" fillId="0" borderId="0" xfId="0" applyNumberFormat="1"/>
    <xf numFmtId="3" fontId="0" fillId="0" borderId="0" xfId="1" applyNumberFormat="1" applyFont="1"/>
  </cellXfs>
  <cellStyles count="46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3" xfId="43"/>
    <cellStyle name="Pourcentage" xfId="1" builtinId="5"/>
    <cellStyle name="Pourcentage 2" xfId="44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  <cellStyle name="Обычный_Таб-н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'Grand Est Pyramide'!$B$1:$B$2</c:f>
          <c:strCache>
            <c:ptCount val="2"/>
            <c:pt idx="0">
              <c:v>Région du Grand Est,</c:v>
            </c:pt>
            <c:pt idx="1">
              <c:v>2014</c:v>
            </c:pt>
          </c:strCache>
        </c:strRef>
      </c:tx>
      <c:layout>
        <c:manualLayout>
          <c:xMode val="edge"/>
          <c:yMode val="edge"/>
          <c:x val="0.3018888888888889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483814523184599E-2"/>
          <c:y val="0.15578703703703703"/>
          <c:w val="0.83881014873140847"/>
          <c:h val="0.712716170895304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'Grand Est Pyramide'!$D$5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'Grand Est Pyramide'!$D$6:$D$111</c:f>
              <c:numCache>
                <c:formatCode>#,##0</c:formatCode>
                <c:ptCount val="106"/>
                <c:pt idx="0">
                  <c:v>29671</c:v>
                </c:pt>
                <c:pt idx="1">
                  <c:v>30378</c:v>
                </c:pt>
                <c:pt idx="2">
                  <c:v>31346</c:v>
                </c:pt>
                <c:pt idx="3">
                  <c:v>31611</c:v>
                </c:pt>
                <c:pt idx="4">
                  <c:v>31917</c:v>
                </c:pt>
                <c:pt idx="5">
                  <c:v>32810</c:v>
                </c:pt>
                <c:pt idx="6">
                  <c:v>32009</c:v>
                </c:pt>
                <c:pt idx="7">
                  <c:v>32168</c:v>
                </c:pt>
                <c:pt idx="8">
                  <c:v>32430</c:v>
                </c:pt>
                <c:pt idx="9">
                  <c:v>32044</c:v>
                </c:pt>
                <c:pt idx="10">
                  <c:v>32469</c:v>
                </c:pt>
                <c:pt idx="11">
                  <c:v>32425</c:v>
                </c:pt>
                <c:pt idx="12">
                  <c:v>32629</c:v>
                </c:pt>
                <c:pt idx="13">
                  <c:v>32436</c:v>
                </c:pt>
                <c:pt idx="14">
                  <c:v>32626</c:v>
                </c:pt>
                <c:pt idx="15">
                  <c:v>32204</c:v>
                </c:pt>
                <c:pt idx="16">
                  <c:v>32556</c:v>
                </c:pt>
                <c:pt idx="17">
                  <c:v>32029</c:v>
                </c:pt>
                <c:pt idx="18">
                  <c:v>32485</c:v>
                </c:pt>
                <c:pt idx="19">
                  <c:v>32496</c:v>
                </c:pt>
                <c:pt idx="20">
                  <c:v>32569</c:v>
                </c:pt>
                <c:pt idx="21">
                  <c:v>32328</c:v>
                </c:pt>
                <c:pt idx="22">
                  <c:v>32813</c:v>
                </c:pt>
                <c:pt idx="23">
                  <c:v>32816</c:v>
                </c:pt>
                <c:pt idx="24">
                  <c:v>32793</c:v>
                </c:pt>
                <c:pt idx="25">
                  <c:v>32662</c:v>
                </c:pt>
                <c:pt idx="26">
                  <c:v>33037</c:v>
                </c:pt>
                <c:pt idx="27">
                  <c:v>33268</c:v>
                </c:pt>
                <c:pt idx="28">
                  <c:v>33822</c:v>
                </c:pt>
                <c:pt idx="29">
                  <c:v>33841</c:v>
                </c:pt>
                <c:pt idx="30">
                  <c:v>34297</c:v>
                </c:pt>
                <c:pt idx="31">
                  <c:v>34668</c:v>
                </c:pt>
                <c:pt idx="32">
                  <c:v>34449</c:v>
                </c:pt>
                <c:pt idx="33">
                  <c:v>34489</c:v>
                </c:pt>
                <c:pt idx="34">
                  <c:v>34169</c:v>
                </c:pt>
                <c:pt idx="35">
                  <c:v>33545</c:v>
                </c:pt>
                <c:pt idx="36">
                  <c:v>32737</c:v>
                </c:pt>
                <c:pt idx="37">
                  <c:v>32795</c:v>
                </c:pt>
                <c:pt idx="38">
                  <c:v>34046</c:v>
                </c:pt>
                <c:pt idx="39">
                  <c:v>35126</c:v>
                </c:pt>
                <c:pt idx="40">
                  <c:v>36904</c:v>
                </c:pt>
                <c:pt idx="41">
                  <c:v>37735</c:v>
                </c:pt>
                <c:pt idx="42">
                  <c:v>38349</c:v>
                </c:pt>
                <c:pt idx="43">
                  <c:v>38159</c:v>
                </c:pt>
                <c:pt idx="44">
                  <c:v>38422</c:v>
                </c:pt>
                <c:pt idx="45">
                  <c:v>38426</c:v>
                </c:pt>
                <c:pt idx="46">
                  <c:v>38382</c:v>
                </c:pt>
                <c:pt idx="47">
                  <c:v>38555</c:v>
                </c:pt>
                <c:pt idx="48">
                  <c:v>39786</c:v>
                </c:pt>
                <c:pt idx="49">
                  <c:v>39638</c:v>
                </c:pt>
                <c:pt idx="50">
                  <c:v>40189</c:v>
                </c:pt>
                <c:pt idx="51">
                  <c:v>39657</c:v>
                </c:pt>
                <c:pt idx="52">
                  <c:v>39451</c:v>
                </c:pt>
                <c:pt idx="53">
                  <c:v>38792</c:v>
                </c:pt>
                <c:pt idx="54">
                  <c:v>39534</c:v>
                </c:pt>
                <c:pt idx="55">
                  <c:v>38984</c:v>
                </c:pt>
                <c:pt idx="56">
                  <c:v>38589</c:v>
                </c:pt>
                <c:pt idx="57">
                  <c:v>38663</c:v>
                </c:pt>
                <c:pt idx="58">
                  <c:v>38550</c:v>
                </c:pt>
                <c:pt idx="59">
                  <c:v>38495</c:v>
                </c:pt>
                <c:pt idx="60">
                  <c:v>37582</c:v>
                </c:pt>
                <c:pt idx="61">
                  <c:v>37015</c:v>
                </c:pt>
                <c:pt idx="62">
                  <c:v>37101</c:v>
                </c:pt>
                <c:pt idx="63">
                  <c:v>36286</c:v>
                </c:pt>
                <c:pt idx="64">
                  <c:v>35721</c:v>
                </c:pt>
                <c:pt idx="65">
                  <c:v>34849</c:v>
                </c:pt>
                <c:pt idx="66">
                  <c:v>32046</c:v>
                </c:pt>
                <c:pt idx="67">
                  <c:v>29176</c:v>
                </c:pt>
                <c:pt idx="68">
                  <c:v>27119</c:v>
                </c:pt>
                <c:pt idx="69">
                  <c:v>24319</c:v>
                </c:pt>
                <c:pt idx="70">
                  <c:v>22212</c:v>
                </c:pt>
                <c:pt idx="71">
                  <c:v>21552</c:v>
                </c:pt>
                <c:pt idx="72">
                  <c:v>22465</c:v>
                </c:pt>
                <c:pt idx="73">
                  <c:v>22289</c:v>
                </c:pt>
                <c:pt idx="74">
                  <c:v>22110</c:v>
                </c:pt>
                <c:pt idx="75">
                  <c:v>22708</c:v>
                </c:pt>
                <c:pt idx="76">
                  <c:v>22851</c:v>
                </c:pt>
                <c:pt idx="77">
                  <c:v>22540</c:v>
                </c:pt>
                <c:pt idx="78">
                  <c:v>21764</c:v>
                </c:pt>
                <c:pt idx="79">
                  <c:v>21919</c:v>
                </c:pt>
                <c:pt idx="80">
                  <c:v>21188</c:v>
                </c:pt>
                <c:pt idx="81">
                  <c:v>20919</c:v>
                </c:pt>
                <c:pt idx="82">
                  <c:v>20208</c:v>
                </c:pt>
                <c:pt idx="83">
                  <c:v>19088</c:v>
                </c:pt>
                <c:pt idx="84">
                  <c:v>18028</c:v>
                </c:pt>
                <c:pt idx="85">
                  <c:v>16827</c:v>
                </c:pt>
                <c:pt idx="86">
                  <c:v>15088</c:v>
                </c:pt>
                <c:pt idx="87">
                  <c:v>13598</c:v>
                </c:pt>
                <c:pt idx="88">
                  <c:v>12252</c:v>
                </c:pt>
                <c:pt idx="89">
                  <c:v>10897</c:v>
                </c:pt>
                <c:pt idx="90">
                  <c:v>9360</c:v>
                </c:pt>
                <c:pt idx="91">
                  <c:v>8002</c:v>
                </c:pt>
                <c:pt idx="92">
                  <c:v>6150</c:v>
                </c:pt>
                <c:pt idx="93">
                  <c:v>4420</c:v>
                </c:pt>
                <c:pt idx="94">
                  <c:v>3104</c:v>
                </c:pt>
                <c:pt idx="95">
                  <c:v>2042</c:v>
                </c:pt>
                <c:pt idx="96">
                  <c:v>1303</c:v>
                </c:pt>
                <c:pt idx="97">
                  <c:v>1034</c:v>
                </c:pt>
                <c:pt idx="98">
                  <c:v>816</c:v>
                </c:pt>
                <c:pt idx="99">
                  <c:v>644</c:v>
                </c:pt>
                <c:pt idx="100">
                  <c:v>551.70000000000005</c:v>
                </c:pt>
                <c:pt idx="101">
                  <c:v>306.5</c:v>
                </c:pt>
                <c:pt idx="102">
                  <c:v>183.9</c:v>
                </c:pt>
                <c:pt idx="103">
                  <c:v>122.60000000000001</c:v>
                </c:pt>
                <c:pt idx="104">
                  <c:v>61.300000000000004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'Grand Est Pyramide'!$C$5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'Grand Est Pyramide'!$Q$6:$Q$111</c:f>
              <c:numCache>
                <c:formatCode>#,##0</c:formatCode>
                <c:ptCount val="106"/>
                <c:pt idx="0">
                  <c:v>-31393</c:v>
                </c:pt>
                <c:pt idx="1">
                  <c:v>-31250</c:v>
                </c:pt>
                <c:pt idx="2">
                  <c:v>-32810</c:v>
                </c:pt>
                <c:pt idx="3">
                  <c:v>-33095</c:v>
                </c:pt>
                <c:pt idx="4">
                  <c:v>-33257</c:v>
                </c:pt>
                <c:pt idx="5">
                  <c:v>-33760</c:v>
                </c:pt>
                <c:pt idx="6">
                  <c:v>-33762</c:v>
                </c:pt>
                <c:pt idx="7">
                  <c:v>-34035</c:v>
                </c:pt>
                <c:pt idx="8">
                  <c:v>-33959</c:v>
                </c:pt>
                <c:pt idx="9">
                  <c:v>-33371</c:v>
                </c:pt>
                <c:pt idx="10">
                  <c:v>-33716</c:v>
                </c:pt>
                <c:pt idx="11">
                  <c:v>-34074</c:v>
                </c:pt>
                <c:pt idx="12">
                  <c:v>-34507</c:v>
                </c:pt>
                <c:pt idx="13">
                  <c:v>-34102</c:v>
                </c:pt>
                <c:pt idx="14">
                  <c:v>-34501</c:v>
                </c:pt>
                <c:pt idx="15">
                  <c:v>-34343</c:v>
                </c:pt>
                <c:pt idx="16">
                  <c:v>-34736</c:v>
                </c:pt>
                <c:pt idx="17">
                  <c:v>-33978</c:v>
                </c:pt>
                <c:pt idx="18">
                  <c:v>-34295</c:v>
                </c:pt>
                <c:pt idx="19">
                  <c:v>-35007</c:v>
                </c:pt>
                <c:pt idx="20">
                  <c:v>-34570</c:v>
                </c:pt>
                <c:pt idx="21">
                  <c:v>-33852</c:v>
                </c:pt>
                <c:pt idx="22">
                  <c:v>-34604</c:v>
                </c:pt>
                <c:pt idx="23">
                  <c:v>-34469</c:v>
                </c:pt>
                <c:pt idx="24">
                  <c:v>-34396</c:v>
                </c:pt>
                <c:pt idx="25">
                  <c:v>-34022</c:v>
                </c:pt>
                <c:pt idx="26">
                  <c:v>-33677</c:v>
                </c:pt>
                <c:pt idx="27">
                  <c:v>-33503</c:v>
                </c:pt>
                <c:pt idx="28">
                  <c:v>-33169</c:v>
                </c:pt>
                <c:pt idx="29">
                  <c:v>-33440</c:v>
                </c:pt>
                <c:pt idx="30">
                  <c:v>-33605</c:v>
                </c:pt>
                <c:pt idx="31">
                  <c:v>-34720</c:v>
                </c:pt>
                <c:pt idx="32">
                  <c:v>-34218</c:v>
                </c:pt>
                <c:pt idx="33">
                  <c:v>-34419</c:v>
                </c:pt>
                <c:pt idx="34">
                  <c:v>-33458</c:v>
                </c:pt>
                <c:pt idx="35">
                  <c:v>-33286</c:v>
                </c:pt>
                <c:pt idx="36">
                  <c:v>-32928</c:v>
                </c:pt>
                <c:pt idx="37">
                  <c:v>-33209</c:v>
                </c:pt>
                <c:pt idx="38">
                  <c:v>-34199</c:v>
                </c:pt>
                <c:pt idx="39">
                  <c:v>-35357</c:v>
                </c:pt>
                <c:pt idx="40">
                  <c:v>-36647</c:v>
                </c:pt>
                <c:pt idx="41">
                  <c:v>-37469</c:v>
                </c:pt>
                <c:pt idx="42">
                  <c:v>-37725</c:v>
                </c:pt>
                <c:pt idx="43">
                  <c:v>-38486</c:v>
                </c:pt>
                <c:pt idx="44">
                  <c:v>-38594</c:v>
                </c:pt>
                <c:pt idx="45">
                  <c:v>-38379</c:v>
                </c:pt>
                <c:pt idx="46">
                  <c:v>-38716</c:v>
                </c:pt>
                <c:pt idx="47">
                  <c:v>-38185</c:v>
                </c:pt>
                <c:pt idx="48">
                  <c:v>-39026</c:v>
                </c:pt>
                <c:pt idx="49">
                  <c:v>-38926</c:v>
                </c:pt>
                <c:pt idx="50">
                  <c:v>-39471</c:v>
                </c:pt>
                <c:pt idx="51">
                  <c:v>-38826</c:v>
                </c:pt>
                <c:pt idx="52">
                  <c:v>-38635</c:v>
                </c:pt>
                <c:pt idx="53">
                  <c:v>-37767</c:v>
                </c:pt>
                <c:pt idx="54">
                  <c:v>-37857</c:v>
                </c:pt>
                <c:pt idx="55">
                  <c:v>-37252</c:v>
                </c:pt>
                <c:pt idx="56">
                  <c:v>-37361</c:v>
                </c:pt>
                <c:pt idx="57">
                  <c:v>-36904</c:v>
                </c:pt>
                <c:pt idx="58">
                  <c:v>-36419</c:v>
                </c:pt>
                <c:pt idx="59">
                  <c:v>-36277</c:v>
                </c:pt>
                <c:pt idx="60">
                  <c:v>-35863</c:v>
                </c:pt>
                <c:pt idx="61">
                  <c:v>-35070</c:v>
                </c:pt>
                <c:pt idx="62">
                  <c:v>-35210</c:v>
                </c:pt>
                <c:pt idx="63">
                  <c:v>-34903</c:v>
                </c:pt>
                <c:pt idx="64">
                  <c:v>-34598</c:v>
                </c:pt>
                <c:pt idx="65">
                  <c:v>-33150</c:v>
                </c:pt>
                <c:pt idx="66">
                  <c:v>-30306</c:v>
                </c:pt>
                <c:pt idx="67">
                  <c:v>-27556</c:v>
                </c:pt>
                <c:pt idx="68">
                  <c:v>-24666</c:v>
                </c:pt>
                <c:pt idx="69">
                  <c:v>-22335</c:v>
                </c:pt>
                <c:pt idx="70">
                  <c:v>-19853</c:v>
                </c:pt>
                <c:pt idx="71">
                  <c:v>-19370</c:v>
                </c:pt>
                <c:pt idx="72">
                  <c:v>-19103</c:v>
                </c:pt>
                <c:pt idx="73">
                  <c:v>-18756</c:v>
                </c:pt>
                <c:pt idx="74">
                  <c:v>-18136</c:v>
                </c:pt>
                <c:pt idx="75">
                  <c:v>-18059</c:v>
                </c:pt>
                <c:pt idx="76">
                  <c:v>-17762</c:v>
                </c:pt>
                <c:pt idx="77">
                  <c:v>-16686</c:v>
                </c:pt>
                <c:pt idx="78">
                  <c:v>-15771</c:v>
                </c:pt>
                <c:pt idx="79">
                  <c:v>-14731</c:v>
                </c:pt>
                <c:pt idx="80">
                  <c:v>-14255</c:v>
                </c:pt>
                <c:pt idx="81">
                  <c:v>-13478</c:v>
                </c:pt>
                <c:pt idx="82">
                  <c:v>-12307</c:v>
                </c:pt>
                <c:pt idx="83">
                  <c:v>-11190</c:v>
                </c:pt>
                <c:pt idx="84">
                  <c:v>-9965</c:v>
                </c:pt>
                <c:pt idx="85">
                  <c:v>-8614</c:v>
                </c:pt>
                <c:pt idx="86">
                  <c:v>-7296</c:v>
                </c:pt>
                <c:pt idx="87">
                  <c:v>-6203</c:v>
                </c:pt>
                <c:pt idx="88">
                  <c:v>-5082</c:v>
                </c:pt>
                <c:pt idx="89">
                  <c:v>-4202</c:v>
                </c:pt>
                <c:pt idx="90">
                  <c:v>-3476</c:v>
                </c:pt>
                <c:pt idx="91">
                  <c:v>-2776</c:v>
                </c:pt>
                <c:pt idx="92">
                  <c:v>-2059</c:v>
                </c:pt>
                <c:pt idx="93">
                  <c:v>-1371</c:v>
                </c:pt>
                <c:pt idx="94">
                  <c:v>-907</c:v>
                </c:pt>
                <c:pt idx="95">
                  <c:v>-533</c:v>
                </c:pt>
                <c:pt idx="96">
                  <c:v>-301</c:v>
                </c:pt>
                <c:pt idx="97">
                  <c:v>-208</c:v>
                </c:pt>
                <c:pt idx="98">
                  <c:v>-157</c:v>
                </c:pt>
                <c:pt idx="99">
                  <c:v>-104</c:v>
                </c:pt>
                <c:pt idx="100">
                  <c:v>-95.850000000000009</c:v>
                </c:pt>
                <c:pt idx="101">
                  <c:v>-53.25</c:v>
                </c:pt>
                <c:pt idx="102">
                  <c:v>-31.95</c:v>
                </c:pt>
                <c:pt idx="103">
                  <c:v>-21.3</c:v>
                </c:pt>
                <c:pt idx="104">
                  <c:v>-10.65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089792"/>
        <c:axId val="1318090336"/>
      </c:scatterChart>
      <c:scatterChart>
        <c:scatterStyle val="smoothMarker"/>
        <c:varyColors val="0"/>
        <c:ser>
          <c:idx val="0"/>
          <c:order val="2"/>
          <c:tx>
            <c:strRef>
              <c:f>'Grand Est Pyramide'!$Q$5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'Grand Est Pyramide'!$C$6:$C$111</c:f>
              <c:numCache>
                <c:formatCode>#,##0</c:formatCode>
                <c:ptCount val="106"/>
                <c:pt idx="0">
                  <c:v>31393</c:v>
                </c:pt>
                <c:pt idx="1">
                  <c:v>31250</c:v>
                </c:pt>
                <c:pt idx="2">
                  <c:v>32810</c:v>
                </c:pt>
                <c:pt idx="3">
                  <c:v>33095</c:v>
                </c:pt>
                <c:pt idx="4">
                  <c:v>33257</c:v>
                </c:pt>
                <c:pt idx="5">
                  <c:v>33760</c:v>
                </c:pt>
                <c:pt idx="6">
                  <c:v>33762</c:v>
                </c:pt>
                <c:pt idx="7">
                  <c:v>34035</c:v>
                </c:pt>
                <c:pt idx="8">
                  <c:v>33959</c:v>
                </c:pt>
                <c:pt idx="9">
                  <c:v>33371</c:v>
                </c:pt>
                <c:pt idx="10">
                  <c:v>33716</c:v>
                </c:pt>
                <c:pt idx="11">
                  <c:v>34074</c:v>
                </c:pt>
                <c:pt idx="12">
                  <c:v>34507</c:v>
                </c:pt>
                <c:pt idx="13">
                  <c:v>34102</c:v>
                </c:pt>
                <c:pt idx="14">
                  <c:v>34501</c:v>
                </c:pt>
                <c:pt idx="15">
                  <c:v>34343</c:v>
                </c:pt>
                <c:pt idx="16">
                  <c:v>34736</c:v>
                </c:pt>
                <c:pt idx="17">
                  <c:v>33978</c:v>
                </c:pt>
                <c:pt idx="18">
                  <c:v>34295</c:v>
                </c:pt>
                <c:pt idx="19">
                  <c:v>35007</c:v>
                </c:pt>
                <c:pt idx="20">
                  <c:v>34570</c:v>
                </c:pt>
                <c:pt idx="21">
                  <c:v>33852</c:v>
                </c:pt>
                <c:pt idx="22">
                  <c:v>34604</c:v>
                </c:pt>
                <c:pt idx="23">
                  <c:v>34469</c:v>
                </c:pt>
                <c:pt idx="24">
                  <c:v>34396</c:v>
                </c:pt>
                <c:pt idx="25">
                  <c:v>34022</c:v>
                </c:pt>
                <c:pt idx="26">
                  <c:v>33677</c:v>
                </c:pt>
                <c:pt idx="27">
                  <c:v>33503</c:v>
                </c:pt>
                <c:pt idx="28">
                  <c:v>33169</c:v>
                </c:pt>
                <c:pt idx="29">
                  <c:v>33440</c:v>
                </c:pt>
                <c:pt idx="30">
                  <c:v>33605</c:v>
                </c:pt>
                <c:pt idx="31">
                  <c:v>34720</c:v>
                </c:pt>
                <c:pt idx="32">
                  <c:v>34218</c:v>
                </c:pt>
                <c:pt idx="33">
                  <c:v>34419</c:v>
                </c:pt>
                <c:pt idx="34">
                  <c:v>33458</c:v>
                </c:pt>
                <c:pt idx="35">
                  <c:v>33286</c:v>
                </c:pt>
                <c:pt idx="36">
                  <c:v>32928</c:v>
                </c:pt>
                <c:pt idx="37">
                  <c:v>33209</c:v>
                </c:pt>
                <c:pt idx="38">
                  <c:v>34199</c:v>
                </c:pt>
                <c:pt idx="39">
                  <c:v>35357</c:v>
                </c:pt>
                <c:pt idx="40">
                  <c:v>36647</c:v>
                </c:pt>
                <c:pt idx="41">
                  <c:v>37469</c:v>
                </c:pt>
                <c:pt idx="42">
                  <c:v>37725</c:v>
                </c:pt>
                <c:pt idx="43">
                  <c:v>38486</c:v>
                </c:pt>
                <c:pt idx="44">
                  <c:v>38594</c:v>
                </c:pt>
                <c:pt idx="45">
                  <c:v>38379</c:v>
                </c:pt>
                <c:pt idx="46">
                  <c:v>38716</c:v>
                </c:pt>
                <c:pt idx="47">
                  <c:v>38185</c:v>
                </c:pt>
                <c:pt idx="48">
                  <c:v>39026</c:v>
                </c:pt>
                <c:pt idx="49">
                  <c:v>38926</c:v>
                </c:pt>
                <c:pt idx="50">
                  <c:v>39471</c:v>
                </c:pt>
                <c:pt idx="51">
                  <c:v>38826</c:v>
                </c:pt>
                <c:pt idx="52">
                  <c:v>38635</c:v>
                </c:pt>
                <c:pt idx="53">
                  <c:v>37767</c:v>
                </c:pt>
                <c:pt idx="54">
                  <c:v>37857</c:v>
                </c:pt>
                <c:pt idx="55">
                  <c:v>37252</c:v>
                </c:pt>
                <c:pt idx="56">
                  <c:v>37361</c:v>
                </c:pt>
                <c:pt idx="57">
                  <c:v>36904</c:v>
                </c:pt>
                <c:pt idx="58">
                  <c:v>36419</c:v>
                </c:pt>
                <c:pt idx="59">
                  <c:v>36277</c:v>
                </c:pt>
                <c:pt idx="60">
                  <c:v>35863</c:v>
                </c:pt>
                <c:pt idx="61">
                  <c:v>35070</c:v>
                </c:pt>
                <c:pt idx="62">
                  <c:v>35210</c:v>
                </c:pt>
                <c:pt idx="63">
                  <c:v>34903</c:v>
                </c:pt>
                <c:pt idx="64">
                  <c:v>34598</c:v>
                </c:pt>
                <c:pt idx="65">
                  <c:v>33150</c:v>
                </c:pt>
                <c:pt idx="66">
                  <c:v>30306</c:v>
                </c:pt>
                <c:pt idx="67">
                  <c:v>27556</c:v>
                </c:pt>
                <c:pt idx="68">
                  <c:v>24666</c:v>
                </c:pt>
                <c:pt idx="69">
                  <c:v>22335</c:v>
                </c:pt>
                <c:pt idx="70">
                  <c:v>19853</c:v>
                </c:pt>
                <c:pt idx="71">
                  <c:v>19370</c:v>
                </c:pt>
                <c:pt idx="72">
                  <c:v>19103</c:v>
                </c:pt>
                <c:pt idx="73">
                  <c:v>18756</c:v>
                </c:pt>
                <c:pt idx="74">
                  <c:v>18136</c:v>
                </c:pt>
                <c:pt idx="75">
                  <c:v>18059</c:v>
                </c:pt>
                <c:pt idx="76">
                  <c:v>17762</c:v>
                </c:pt>
                <c:pt idx="77">
                  <c:v>16686</c:v>
                </c:pt>
                <c:pt idx="78">
                  <c:v>15771</c:v>
                </c:pt>
                <c:pt idx="79">
                  <c:v>14731</c:v>
                </c:pt>
                <c:pt idx="80">
                  <c:v>14255</c:v>
                </c:pt>
                <c:pt idx="81">
                  <c:v>13478</c:v>
                </c:pt>
                <c:pt idx="82">
                  <c:v>12307</c:v>
                </c:pt>
                <c:pt idx="83">
                  <c:v>11190</c:v>
                </c:pt>
                <c:pt idx="84">
                  <c:v>9965</c:v>
                </c:pt>
                <c:pt idx="85">
                  <c:v>8614</c:v>
                </c:pt>
                <c:pt idx="86">
                  <c:v>7296</c:v>
                </c:pt>
                <c:pt idx="87">
                  <c:v>6203</c:v>
                </c:pt>
                <c:pt idx="88">
                  <c:v>5082</c:v>
                </c:pt>
                <c:pt idx="89">
                  <c:v>4202</c:v>
                </c:pt>
                <c:pt idx="90">
                  <c:v>3476</c:v>
                </c:pt>
                <c:pt idx="91">
                  <c:v>2776</c:v>
                </c:pt>
                <c:pt idx="92">
                  <c:v>2059</c:v>
                </c:pt>
                <c:pt idx="93">
                  <c:v>1371</c:v>
                </c:pt>
                <c:pt idx="94">
                  <c:v>907</c:v>
                </c:pt>
                <c:pt idx="95">
                  <c:v>533</c:v>
                </c:pt>
                <c:pt idx="96">
                  <c:v>301</c:v>
                </c:pt>
                <c:pt idx="97">
                  <c:v>208</c:v>
                </c:pt>
                <c:pt idx="98">
                  <c:v>157</c:v>
                </c:pt>
                <c:pt idx="99">
                  <c:v>104</c:v>
                </c:pt>
                <c:pt idx="100">
                  <c:v>95.850000000000009</c:v>
                </c:pt>
                <c:pt idx="101">
                  <c:v>53.25</c:v>
                </c:pt>
                <c:pt idx="102">
                  <c:v>31.95</c:v>
                </c:pt>
                <c:pt idx="103">
                  <c:v>21.3</c:v>
                </c:pt>
                <c:pt idx="104">
                  <c:v>10.65</c:v>
                </c:pt>
                <c:pt idx="105">
                  <c:v>0</c:v>
                </c:pt>
              </c:numCache>
            </c:numRef>
          </c:xVal>
          <c:yVal>
            <c:numRef>
              <c:f>'Grand Est Pyramide'!$P$6:$P$111</c:f>
              <c:numCache>
                <c:formatCode>General</c:formatCode>
                <c:ptCount val="10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  <c:pt idx="11">
                  <c:v>2002</c:v>
                </c:pt>
                <c:pt idx="12">
                  <c:v>2001</c:v>
                </c:pt>
                <c:pt idx="13">
                  <c:v>2000</c:v>
                </c:pt>
                <c:pt idx="14">
                  <c:v>1999</c:v>
                </c:pt>
                <c:pt idx="15">
                  <c:v>1998</c:v>
                </c:pt>
                <c:pt idx="16">
                  <c:v>1997</c:v>
                </c:pt>
                <c:pt idx="17">
                  <c:v>1996</c:v>
                </c:pt>
                <c:pt idx="18">
                  <c:v>1995</c:v>
                </c:pt>
                <c:pt idx="19">
                  <c:v>1994</c:v>
                </c:pt>
                <c:pt idx="20">
                  <c:v>1993</c:v>
                </c:pt>
                <c:pt idx="21">
                  <c:v>1992</c:v>
                </c:pt>
                <c:pt idx="22">
                  <c:v>1991</c:v>
                </c:pt>
                <c:pt idx="23">
                  <c:v>1990</c:v>
                </c:pt>
                <c:pt idx="24">
                  <c:v>1989</c:v>
                </c:pt>
                <c:pt idx="25">
                  <c:v>1988</c:v>
                </c:pt>
                <c:pt idx="26">
                  <c:v>1987</c:v>
                </c:pt>
                <c:pt idx="27">
                  <c:v>1986</c:v>
                </c:pt>
                <c:pt idx="28">
                  <c:v>1985</c:v>
                </c:pt>
                <c:pt idx="29">
                  <c:v>1984</c:v>
                </c:pt>
                <c:pt idx="30">
                  <c:v>1983</c:v>
                </c:pt>
                <c:pt idx="31">
                  <c:v>1982</c:v>
                </c:pt>
                <c:pt idx="32">
                  <c:v>1981</c:v>
                </c:pt>
                <c:pt idx="33">
                  <c:v>1980</c:v>
                </c:pt>
                <c:pt idx="34">
                  <c:v>1979</c:v>
                </c:pt>
                <c:pt idx="35">
                  <c:v>1978</c:v>
                </c:pt>
                <c:pt idx="36">
                  <c:v>1977</c:v>
                </c:pt>
                <c:pt idx="37">
                  <c:v>1976</c:v>
                </c:pt>
                <c:pt idx="38">
                  <c:v>1975</c:v>
                </c:pt>
                <c:pt idx="39">
                  <c:v>1974</c:v>
                </c:pt>
                <c:pt idx="40">
                  <c:v>1973</c:v>
                </c:pt>
                <c:pt idx="41">
                  <c:v>1972</c:v>
                </c:pt>
                <c:pt idx="42">
                  <c:v>1971</c:v>
                </c:pt>
                <c:pt idx="43">
                  <c:v>1970</c:v>
                </c:pt>
                <c:pt idx="44">
                  <c:v>1969</c:v>
                </c:pt>
                <c:pt idx="45">
                  <c:v>1968</c:v>
                </c:pt>
                <c:pt idx="46">
                  <c:v>1967</c:v>
                </c:pt>
                <c:pt idx="47">
                  <c:v>1966</c:v>
                </c:pt>
                <c:pt idx="48">
                  <c:v>1965</c:v>
                </c:pt>
                <c:pt idx="49">
                  <c:v>1964</c:v>
                </c:pt>
                <c:pt idx="50">
                  <c:v>1963</c:v>
                </c:pt>
                <c:pt idx="51">
                  <c:v>1962</c:v>
                </c:pt>
                <c:pt idx="52">
                  <c:v>1961</c:v>
                </c:pt>
                <c:pt idx="53">
                  <c:v>1960</c:v>
                </c:pt>
                <c:pt idx="54">
                  <c:v>1959</c:v>
                </c:pt>
                <c:pt idx="55">
                  <c:v>1958</c:v>
                </c:pt>
                <c:pt idx="56">
                  <c:v>1957</c:v>
                </c:pt>
                <c:pt idx="57">
                  <c:v>1956</c:v>
                </c:pt>
                <c:pt idx="58">
                  <c:v>1955</c:v>
                </c:pt>
                <c:pt idx="59">
                  <c:v>1954</c:v>
                </c:pt>
                <c:pt idx="60">
                  <c:v>1953</c:v>
                </c:pt>
                <c:pt idx="61">
                  <c:v>1952</c:v>
                </c:pt>
                <c:pt idx="62">
                  <c:v>1951</c:v>
                </c:pt>
                <c:pt idx="63">
                  <c:v>1950</c:v>
                </c:pt>
                <c:pt idx="64">
                  <c:v>1949</c:v>
                </c:pt>
                <c:pt idx="65">
                  <c:v>1948</c:v>
                </c:pt>
                <c:pt idx="66">
                  <c:v>1947</c:v>
                </c:pt>
                <c:pt idx="67">
                  <c:v>1946</c:v>
                </c:pt>
                <c:pt idx="68">
                  <c:v>1945</c:v>
                </c:pt>
                <c:pt idx="69">
                  <c:v>1944</c:v>
                </c:pt>
                <c:pt idx="70">
                  <c:v>1943</c:v>
                </c:pt>
                <c:pt idx="71">
                  <c:v>1942</c:v>
                </c:pt>
                <c:pt idx="72">
                  <c:v>1941</c:v>
                </c:pt>
                <c:pt idx="73">
                  <c:v>1940</c:v>
                </c:pt>
                <c:pt idx="74">
                  <c:v>1939</c:v>
                </c:pt>
                <c:pt idx="75">
                  <c:v>1938</c:v>
                </c:pt>
                <c:pt idx="76">
                  <c:v>1937</c:v>
                </c:pt>
                <c:pt idx="77">
                  <c:v>1936</c:v>
                </c:pt>
                <c:pt idx="78">
                  <c:v>1935</c:v>
                </c:pt>
                <c:pt idx="79">
                  <c:v>1934</c:v>
                </c:pt>
                <c:pt idx="80">
                  <c:v>1933</c:v>
                </c:pt>
                <c:pt idx="81">
                  <c:v>1932</c:v>
                </c:pt>
                <c:pt idx="82">
                  <c:v>1931</c:v>
                </c:pt>
                <c:pt idx="83">
                  <c:v>1930</c:v>
                </c:pt>
                <c:pt idx="84">
                  <c:v>1929</c:v>
                </c:pt>
                <c:pt idx="85">
                  <c:v>1928</c:v>
                </c:pt>
                <c:pt idx="86">
                  <c:v>1927</c:v>
                </c:pt>
                <c:pt idx="87">
                  <c:v>1926</c:v>
                </c:pt>
                <c:pt idx="88">
                  <c:v>1925</c:v>
                </c:pt>
                <c:pt idx="89">
                  <c:v>1924</c:v>
                </c:pt>
                <c:pt idx="90">
                  <c:v>1923</c:v>
                </c:pt>
                <c:pt idx="91">
                  <c:v>1922</c:v>
                </c:pt>
                <c:pt idx="92">
                  <c:v>1921</c:v>
                </c:pt>
                <c:pt idx="93">
                  <c:v>1920</c:v>
                </c:pt>
                <c:pt idx="94">
                  <c:v>1919</c:v>
                </c:pt>
                <c:pt idx="95">
                  <c:v>1918</c:v>
                </c:pt>
                <c:pt idx="96">
                  <c:v>1917</c:v>
                </c:pt>
                <c:pt idx="97">
                  <c:v>1916</c:v>
                </c:pt>
                <c:pt idx="98">
                  <c:v>1915</c:v>
                </c:pt>
                <c:pt idx="99">
                  <c:v>1914</c:v>
                </c:pt>
                <c:pt idx="100">
                  <c:v>1913</c:v>
                </c:pt>
                <c:pt idx="101">
                  <c:v>1912</c:v>
                </c:pt>
                <c:pt idx="102">
                  <c:v>1911</c:v>
                </c:pt>
                <c:pt idx="103">
                  <c:v>1910</c:v>
                </c:pt>
                <c:pt idx="104">
                  <c:v>1909</c:v>
                </c:pt>
                <c:pt idx="105">
                  <c:v>1908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580816"/>
        <c:axId val="1138478528"/>
      </c:scatterChart>
      <c:valAx>
        <c:axId val="1318089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'Grand Est Pyramide'!$B$4</c:f>
              <c:strCache>
                <c:ptCount val="1"/>
                <c:pt idx="0">
                  <c:v>Effectif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;[Black]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90336"/>
        <c:crosses val="autoZero"/>
        <c:crossBetween val="midCat"/>
      </c:valAx>
      <c:valAx>
        <c:axId val="1318090336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'Grand Est Pyramide'!$A$5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5.200896762904636E-2"/>
              <c:y val="4.69017935258092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89792"/>
        <c:crosses val="autoZero"/>
        <c:crossBetween val="midCat"/>
        <c:majorUnit val="10"/>
        <c:minorUnit val="5"/>
      </c:valAx>
      <c:valAx>
        <c:axId val="1138478528"/>
        <c:scaling>
          <c:orientation val="maxMin"/>
          <c:max val="2013"/>
          <c:min val="1903"/>
        </c:scaling>
        <c:delete val="0"/>
        <c:axPos val="r"/>
        <c:title>
          <c:tx>
            <c:strRef>
              <c:f>'Grand Est Pyramide'!$P$5</c:f>
              <c:strCache>
                <c:ptCount val="1"/>
                <c:pt idx="0">
                  <c:v>Année de naissances</c:v>
                </c:pt>
              </c:strCache>
            </c:strRef>
          </c:tx>
          <c:layout>
            <c:manualLayout>
              <c:xMode val="edge"/>
              <c:yMode val="edge"/>
              <c:x val="0.85558333333333325"/>
              <c:y val="1.68441965587634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7580816"/>
        <c:crosses val="max"/>
        <c:crossBetween val="midCat"/>
        <c:majorUnit val="10"/>
        <c:minorUnit val="5"/>
      </c:valAx>
      <c:valAx>
        <c:axId val="134758081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13847852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'Grand Est Pyramide'!$B$1:$B$2</c:f>
          <c:strCache>
            <c:ptCount val="2"/>
            <c:pt idx="0">
              <c:v>Région du Grand Est,</c:v>
            </c:pt>
            <c:pt idx="1">
              <c:v>2014</c:v>
            </c:pt>
          </c:strCache>
        </c:strRef>
      </c:tx>
      <c:layout>
        <c:manualLayout>
          <c:xMode val="edge"/>
          <c:yMode val="edge"/>
          <c:x val="0.29633333333333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483814523184599E-2"/>
          <c:y val="0.15578703703703703"/>
          <c:w val="0.83881014873140847"/>
          <c:h val="0.712716170895304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'Grand Est Pyramide'!$D$5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2"/>
              <c:layout>
                <c:manualLayout>
                  <c:x val="3.0555489826448765E-2"/>
                  <c:y val="-7.40206398787593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609232F-F37D-4BB3-9D98-A68BAEF53030}" type="SERIESNAME">
                      <a:rPr lang="en-US" b="1"/>
                      <a:pPr>
                        <a:defRPr b="1"/>
                      </a:pPr>
                      <a:t>[NOM DE SÉRIE]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'Grand Est Pyramide'!$T$6:$T$111</c:f>
              <c:numCache>
                <c:formatCode>0.0%</c:formatCode>
                <c:ptCount val="106"/>
                <c:pt idx="0">
                  <c:v>5.3416583823043861E-3</c:v>
                </c:pt>
                <c:pt idx="1">
                  <c:v>5.4689393123805276E-3</c:v>
                </c:pt>
                <c:pt idx="2">
                  <c:v>5.6432079691184417E-3</c:v>
                </c:pt>
                <c:pt idx="3">
                  <c:v>5.6909158141964867E-3</c:v>
                </c:pt>
                <c:pt idx="4">
                  <c:v>5.7460048730413231E-3</c:v>
                </c:pt>
                <c:pt idx="5">
                  <c:v>5.9067713094741302E-3</c:v>
                </c:pt>
                <c:pt idx="6">
                  <c:v>5.7625675966155874E-3</c:v>
                </c:pt>
                <c:pt idx="7">
                  <c:v>5.7911923036624144E-3</c:v>
                </c:pt>
                <c:pt idx="8">
                  <c:v>5.838360059928255E-3</c:v>
                </c:pt>
                <c:pt idx="9">
                  <c:v>5.7688686327579709E-3</c:v>
                </c:pt>
                <c:pt idx="10">
                  <c:v>5.8453812144869102E-3</c:v>
                </c:pt>
                <c:pt idx="11">
                  <c:v>5.8374599119079143E-3</c:v>
                </c:pt>
                <c:pt idx="12">
                  <c:v>5.8741859511378053E-3</c:v>
                </c:pt>
                <c:pt idx="13">
                  <c:v>5.8394402375526629E-3</c:v>
                </c:pt>
                <c:pt idx="14">
                  <c:v>5.8736458623256009E-3</c:v>
                </c:pt>
                <c:pt idx="15">
                  <c:v>5.7976733694088652E-3</c:v>
                </c:pt>
                <c:pt idx="16">
                  <c:v>5.8610437900408346E-3</c:v>
                </c:pt>
                <c:pt idx="17">
                  <c:v>5.766168188696949E-3</c:v>
                </c:pt>
                <c:pt idx="18">
                  <c:v>5.8482616881519994E-3</c:v>
                </c:pt>
                <c:pt idx="19">
                  <c:v>5.8502420137967488E-3</c:v>
                </c:pt>
                <c:pt idx="20">
                  <c:v>5.8633841748937194E-3</c:v>
                </c:pt>
                <c:pt idx="21">
                  <c:v>5.8199970403133095E-3</c:v>
                </c:pt>
                <c:pt idx="22">
                  <c:v>5.9073113982863346E-3</c:v>
                </c:pt>
                <c:pt idx="23">
                  <c:v>5.9078514870985381E-3</c:v>
                </c:pt>
                <c:pt idx="24">
                  <c:v>5.9037108062049721E-3</c:v>
                </c:pt>
                <c:pt idx="25">
                  <c:v>5.8801269280720518E-3</c:v>
                </c:pt>
                <c:pt idx="26">
                  <c:v>5.9476380295975873E-3</c:v>
                </c:pt>
                <c:pt idx="27">
                  <c:v>5.9892248681373168E-3</c:v>
                </c:pt>
                <c:pt idx="28">
                  <c:v>6.0889612687910401E-3</c:v>
                </c:pt>
                <c:pt idx="29">
                  <c:v>6.0923818312683337E-3</c:v>
                </c:pt>
                <c:pt idx="30">
                  <c:v>6.174475330723384E-3</c:v>
                </c:pt>
                <c:pt idx="31">
                  <c:v>6.241266313832647E-3</c:v>
                </c:pt>
                <c:pt idx="32">
                  <c:v>6.2018398305417341E-3</c:v>
                </c:pt>
                <c:pt idx="33">
                  <c:v>6.2090410147044583E-3</c:v>
                </c:pt>
                <c:pt idx="34">
                  <c:v>6.1514315414026681E-3</c:v>
                </c:pt>
                <c:pt idx="35">
                  <c:v>6.0390930684641785E-3</c:v>
                </c:pt>
                <c:pt idx="36">
                  <c:v>5.8936291483771596E-3</c:v>
                </c:pt>
                <c:pt idx="37">
                  <c:v>5.9040708654131083E-3</c:v>
                </c:pt>
                <c:pt idx="38">
                  <c:v>6.1292879001022928E-3</c:v>
                </c:pt>
                <c:pt idx="39">
                  <c:v>6.3237198724958336E-3</c:v>
                </c:pt>
                <c:pt idx="40">
                  <c:v>6.6438125085289028E-3</c:v>
                </c:pt>
                <c:pt idx="41">
                  <c:v>6.7934171095094878E-3</c:v>
                </c:pt>
                <c:pt idx="42">
                  <c:v>6.903955286407297E-3</c:v>
                </c:pt>
                <c:pt idx="43">
                  <c:v>6.8697496616343589E-3</c:v>
                </c:pt>
                <c:pt idx="44">
                  <c:v>6.9170974475042677E-3</c:v>
                </c:pt>
                <c:pt idx="45">
                  <c:v>6.9178175659205402E-3</c:v>
                </c:pt>
                <c:pt idx="46">
                  <c:v>6.9098962633415435E-3</c:v>
                </c:pt>
                <c:pt idx="47">
                  <c:v>6.9410413848453242E-3</c:v>
                </c:pt>
                <c:pt idx="48">
                  <c:v>7.1626578274531462E-3</c:v>
                </c:pt>
                <c:pt idx="49">
                  <c:v>7.1360134460510686E-3</c:v>
                </c:pt>
                <c:pt idx="50">
                  <c:v>7.2352097578925875E-3</c:v>
                </c:pt>
                <c:pt idx="51">
                  <c:v>7.1394340085283621E-3</c:v>
                </c:pt>
                <c:pt idx="52">
                  <c:v>7.1023479100903349E-3</c:v>
                </c:pt>
                <c:pt idx="53">
                  <c:v>6.9837084010094617E-3</c:v>
                </c:pt>
                <c:pt idx="54">
                  <c:v>7.1172903672279868E-3</c:v>
                </c:pt>
                <c:pt idx="55">
                  <c:v>7.018274084990536E-3</c:v>
                </c:pt>
                <c:pt idx="56">
                  <c:v>6.9471623913836388E-3</c:v>
                </c:pt>
                <c:pt idx="57">
                  <c:v>6.9604845820846776E-3</c:v>
                </c:pt>
                <c:pt idx="58">
                  <c:v>6.9401412368249836E-3</c:v>
                </c:pt>
                <c:pt idx="59">
                  <c:v>6.9302396086012383E-3</c:v>
                </c:pt>
                <c:pt idx="60">
                  <c:v>6.7658725800870696E-3</c:v>
                </c:pt>
                <c:pt idx="61">
                  <c:v>6.6637957945804606E-3</c:v>
                </c:pt>
                <c:pt idx="62">
                  <c:v>6.6792783405303169E-3</c:v>
                </c:pt>
                <c:pt idx="63">
                  <c:v>6.5325542132148211E-3</c:v>
                </c:pt>
                <c:pt idx="64">
                  <c:v>6.4308374869163484E-3</c:v>
                </c:pt>
                <c:pt idx="65">
                  <c:v>6.2738516721689711E-3</c:v>
                </c:pt>
                <c:pt idx="66">
                  <c:v>5.7692286919661072E-3</c:v>
                </c:pt>
                <c:pt idx="67">
                  <c:v>5.2525437282906805E-3</c:v>
                </c:pt>
                <c:pt idx="68">
                  <c:v>4.8822228327226125E-3</c:v>
                </c:pt>
                <c:pt idx="69">
                  <c:v>4.378139941331953E-3</c:v>
                </c:pt>
                <c:pt idx="70">
                  <c:v>3.9988175655604804E-3</c:v>
                </c:pt>
                <c:pt idx="71">
                  <c:v>3.8799980268755395E-3</c:v>
                </c:pt>
                <c:pt idx="72">
                  <c:v>4.0443650553897079E-3</c:v>
                </c:pt>
                <c:pt idx="73">
                  <c:v>4.0126798450737236E-3</c:v>
                </c:pt>
                <c:pt idx="74">
                  <c:v>3.9804545459455349E-3</c:v>
                </c:pt>
                <c:pt idx="75">
                  <c:v>4.0881122491782549E-3</c:v>
                </c:pt>
                <c:pt idx="76">
                  <c:v>4.1138564825599919E-3</c:v>
                </c:pt>
                <c:pt idx="77">
                  <c:v>4.0578672756948157E-3</c:v>
                </c:pt>
                <c:pt idx="78">
                  <c:v>3.9181643029379751E-3</c:v>
                </c:pt>
                <c:pt idx="79">
                  <c:v>3.9460688915685296E-3</c:v>
                </c:pt>
                <c:pt idx="80">
                  <c:v>3.8144672509947534E-3</c:v>
                </c:pt>
                <c:pt idx="81">
                  <c:v>3.7660392875004368E-3</c:v>
                </c:pt>
                <c:pt idx="82">
                  <c:v>3.6380382390080223E-3</c:v>
                </c:pt>
                <c:pt idx="83">
                  <c:v>3.4364050824517585E-3</c:v>
                </c:pt>
                <c:pt idx="84">
                  <c:v>3.2455737021395798E-3</c:v>
                </c:pt>
                <c:pt idx="85">
                  <c:v>3.0293581476538E-3</c:v>
                </c:pt>
                <c:pt idx="86">
                  <c:v>2.7162866661793864E-3</c:v>
                </c:pt>
                <c:pt idx="87">
                  <c:v>2.4480425561179278E-3</c:v>
                </c:pt>
                <c:pt idx="88">
                  <c:v>2.2057227090422748E-3</c:v>
                </c:pt>
                <c:pt idx="89">
                  <c:v>1.961782595530009E-3</c:v>
                </c:pt>
                <c:pt idx="90">
                  <c:v>1.6850770940773502E-3</c:v>
                </c:pt>
                <c:pt idx="91">
                  <c:v>1.4405968917528798E-3</c:v>
                </c:pt>
                <c:pt idx="92">
                  <c:v>1.1071820650187718E-3</c:v>
                </c:pt>
                <c:pt idx="93">
                  <c:v>7.9573084998097083E-4</c:v>
                </c:pt>
                <c:pt idx="94">
                  <c:v>5.588118910273605E-4</c:v>
                </c:pt>
                <c:pt idx="95">
                  <c:v>3.6762045150704582E-4</c:v>
                </c:pt>
                <c:pt idx="96">
                  <c:v>2.3457857410072512E-4</c:v>
                </c:pt>
                <c:pt idx="97">
                  <c:v>1.8615061060640813E-4</c:v>
                </c:pt>
                <c:pt idx="98">
                  <c:v>1.4690415691956385E-4</c:v>
                </c:pt>
                <c:pt idx="99">
                  <c:v>1.1593906501985186E-4</c:v>
                </c:pt>
                <c:pt idx="100">
                  <c:v>9.9322332564366896E-5</c:v>
                </c:pt>
                <c:pt idx="101">
                  <c:v>5.5179073646870491E-5</c:v>
                </c:pt>
                <c:pt idx="102">
                  <c:v>3.3107444188122299E-5</c:v>
                </c:pt>
                <c:pt idx="103">
                  <c:v>2.2071629458748199E-5</c:v>
                </c:pt>
                <c:pt idx="104">
                  <c:v>1.10358147293741E-5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'Grand Est Pyramide'!$C$5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92"/>
              <c:layout>
                <c:manualLayout>
                  <c:x val="-0.20833333333333334"/>
                  <c:y val="-7.4074074074074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21F12A-4463-46A9-A161-C4066BF5BA58}" type="SERIESNAME">
                      <a:rPr lang="en-US" b="1"/>
                      <a:pPr>
                        <a:defRPr b="1"/>
                      </a:pPr>
                      <a:t>[NOM DE SÉRIE]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'Grand Est Pyramide'!$U$6:$U$111</c:f>
              <c:numCache>
                <c:formatCode>0.0%</c:formatCode>
                <c:ptCount val="106"/>
                <c:pt idx="0">
                  <c:v>-5.6516693605096419E-3</c:v>
                </c:pt>
                <c:pt idx="1">
                  <c:v>-5.6259251271279049E-3</c:v>
                </c:pt>
                <c:pt idx="2">
                  <c:v>-5.9067713094741302E-3</c:v>
                </c:pt>
                <c:pt idx="3">
                  <c:v>-5.9580797466335361E-3</c:v>
                </c:pt>
                <c:pt idx="4">
                  <c:v>-5.9872445424925674E-3</c:v>
                </c:pt>
                <c:pt idx="5">
                  <c:v>-6.077799433338818E-3</c:v>
                </c:pt>
                <c:pt idx="6">
                  <c:v>-6.0781594925469543E-3</c:v>
                </c:pt>
                <c:pt idx="7">
                  <c:v>-6.1273075744575434E-3</c:v>
                </c:pt>
                <c:pt idx="8">
                  <c:v>-6.1136253245483684E-3</c:v>
                </c:pt>
                <c:pt idx="9">
                  <c:v>-6.0077679173563305E-3</c:v>
                </c:pt>
                <c:pt idx="10">
                  <c:v>-6.0698781307598221E-3</c:v>
                </c:pt>
                <c:pt idx="11">
                  <c:v>-6.1343287290161995E-3</c:v>
                </c:pt>
                <c:pt idx="12">
                  <c:v>-6.2122815475776838E-3</c:v>
                </c:pt>
                <c:pt idx="13">
                  <c:v>-6.1393695579301062E-3</c:v>
                </c:pt>
                <c:pt idx="14">
                  <c:v>-6.211201369953275E-3</c:v>
                </c:pt>
                <c:pt idx="15">
                  <c:v>-6.1827566925105161E-3</c:v>
                </c:pt>
                <c:pt idx="16">
                  <c:v>-6.2535083269092771E-3</c:v>
                </c:pt>
                <c:pt idx="17">
                  <c:v>-6.1170458870256628E-3</c:v>
                </c:pt>
                <c:pt idx="18">
                  <c:v>-6.1741152715152478E-3</c:v>
                </c:pt>
                <c:pt idx="19">
                  <c:v>-6.30229634961173E-3</c:v>
                </c:pt>
                <c:pt idx="20">
                  <c:v>-6.2236234126339732E-3</c:v>
                </c:pt>
                <c:pt idx="21">
                  <c:v>-6.0943621569130831E-3</c:v>
                </c:pt>
                <c:pt idx="22">
                  <c:v>-6.2297444191722886E-3</c:v>
                </c:pt>
                <c:pt idx="23">
                  <c:v>-6.2054404226230958E-3</c:v>
                </c:pt>
                <c:pt idx="24">
                  <c:v>-6.1922982615261251E-3</c:v>
                </c:pt>
                <c:pt idx="25">
                  <c:v>-6.1249671896046586E-3</c:v>
                </c:pt>
                <c:pt idx="26">
                  <c:v>-6.0628569762011669E-3</c:v>
                </c:pt>
                <c:pt idx="27">
                  <c:v>-6.031531825093318E-3</c:v>
                </c:pt>
                <c:pt idx="28">
                  <c:v>-5.9714019373345757E-3</c:v>
                </c:pt>
                <c:pt idx="29">
                  <c:v>-6.0201899600370286E-3</c:v>
                </c:pt>
                <c:pt idx="30">
                  <c:v>-6.0498948447082635E-3</c:v>
                </c:pt>
                <c:pt idx="31">
                  <c:v>-6.2506278532441879E-3</c:v>
                </c:pt>
                <c:pt idx="32">
                  <c:v>-6.1602529920020046E-3</c:v>
                </c:pt>
                <c:pt idx="33">
                  <c:v>-6.1964389424196912E-3</c:v>
                </c:pt>
                <c:pt idx="34">
                  <c:v>-6.023430492910254E-3</c:v>
                </c:pt>
                <c:pt idx="35">
                  <c:v>-5.9924654010105423E-3</c:v>
                </c:pt>
                <c:pt idx="36">
                  <c:v>-5.9280148027541649E-3</c:v>
                </c:pt>
                <c:pt idx="37">
                  <c:v>-5.9786031214972991E-3</c:v>
                </c:pt>
                <c:pt idx="38">
                  <c:v>-6.156832429524711E-3</c:v>
                </c:pt>
                <c:pt idx="39">
                  <c:v>-6.3653067110355623E-3</c:v>
                </c:pt>
                <c:pt idx="40">
                  <c:v>-6.5975449002834028E-3</c:v>
                </c:pt>
                <c:pt idx="41">
                  <c:v>-6.7455292348273747E-3</c:v>
                </c:pt>
                <c:pt idx="42">
                  <c:v>-6.7916168134688065E-3</c:v>
                </c:pt>
                <c:pt idx="43">
                  <c:v>-6.9286193421646252E-3</c:v>
                </c:pt>
                <c:pt idx="44">
                  <c:v>-6.9480625394039795E-3</c:v>
                </c:pt>
                <c:pt idx="45">
                  <c:v>-6.9093561745293399E-3</c:v>
                </c:pt>
                <c:pt idx="46">
                  <c:v>-6.9700261511002866E-3</c:v>
                </c:pt>
                <c:pt idx="47">
                  <c:v>-6.8744304313401294E-3</c:v>
                </c:pt>
                <c:pt idx="48">
                  <c:v>-7.0258353283613956E-3</c:v>
                </c:pt>
                <c:pt idx="49">
                  <c:v>-7.0078323679545864E-3</c:v>
                </c:pt>
                <c:pt idx="50">
                  <c:v>-7.1059485021716974E-3</c:v>
                </c:pt>
                <c:pt idx="51">
                  <c:v>-6.9898294075477771E-3</c:v>
                </c:pt>
                <c:pt idx="52">
                  <c:v>-6.9554437531707718E-3</c:v>
                </c:pt>
                <c:pt idx="53">
                  <c:v>-6.799178056839667E-3</c:v>
                </c:pt>
                <c:pt idx="54">
                  <c:v>-6.815380721205795E-3</c:v>
                </c:pt>
                <c:pt idx="55">
                  <c:v>-6.7064628107445989E-3</c:v>
                </c:pt>
                <c:pt idx="56">
                  <c:v>-6.7260860375880213E-3</c:v>
                </c:pt>
                <c:pt idx="57">
                  <c:v>-6.6438125085289028E-3</c:v>
                </c:pt>
                <c:pt idx="58">
                  <c:v>-6.5564981505558777E-3</c:v>
                </c:pt>
                <c:pt idx="59">
                  <c:v>-6.530933946778208E-3</c:v>
                </c:pt>
                <c:pt idx="60">
                  <c:v>-6.4564016906940181E-3</c:v>
                </c:pt>
                <c:pt idx="61">
                  <c:v>-6.3136382146680202E-3</c:v>
                </c:pt>
                <c:pt idx="62">
                  <c:v>-6.3388423592375528E-3</c:v>
                </c:pt>
                <c:pt idx="63">
                  <c:v>-6.2835732707886482E-3</c:v>
                </c:pt>
                <c:pt idx="64">
                  <c:v>-6.2286642415478799E-3</c:v>
                </c:pt>
                <c:pt idx="65">
                  <c:v>-5.9679813748572813E-3</c:v>
                </c:pt>
                <c:pt idx="66">
                  <c:v>-5.4559771808876251E-3</c:v>
                </c:pt>
                <c:pt idx="67">
                  <c:v>-4.9608957697003693E-3</c:v>
                </c:pt>
                <c:pt idx="68">
                  <c:v>-4.440610213943581E-3</c:v>
                </c:pt>
                <c:pt idx="69">
                  <c:v>-4.0209612068608565E-3</c:v>
                </c:pt>
                <c:pt idx="70">
                  <c:v>-3.5741277295638493E-3</c:v>
                </c:pt>
                <c:pt idx="71">
                  <c:v>-3.4871734307989604E-3</c:v>
                </c:pt>
                <c:pt idx="72">
                  <c:v>-3.4391055265127796E-3</c:v>
                </c:pt>
                <c:pt idx="73">
                  <c:v>-3.3766352539011516E-3</c:v>
                </c:pt>
                <c:pt idx="74">
                  <c:v>-3.2650168993789337E-3</c:v>
                </c:pt>
                <c:pt idx="75">
                  <c:v>-3.2511546198656909E-3</c:v>
                </c:pt>
                <c:pt idx="76">
                  <c:v>-3.1976858274574672E-3</c:v>
                </c:pt>
                <c:pt idx="77">
                  <c:v>-3.0039739734801993E-3</c:v>
                </c:pt>
                <c:pt idx="78">
                  <c:v>-2.8392468857578938E-3</c:v>
                </c:pt>
                <c:pt idx="79">
                  <c:v>-2.6520160975270772E-3</c:v>
                </c:pt>
                <c:pt idx="80">
                  <c:v>-2.5663220059906652E-3</c:v>
                </c:pt>
                <c:pt idx="81">
                  <c:v>-2.4264390036297569E-3</c:v>
                </c:pt>
                <c:pt idx="82">
                  <c:v>-2.21562433726602E-3</c:v>
                </c:pt>
                <c:pt idx="83">
                  <c:v>-2.0145312695219603E-3</c:v>
                </c:pt>
                <c:pt idx="84">
                  <c:v>-1.7939950045385462E-3</c:v>
                </c:pt>
                <c:pt idx="85">
                  <c:v>-1.5507750094425528E-3</c:v>
                </c:pt>
                <c:pt idx="86">
                  <c:v>-1.3134959912808062E-3</c:v>
                </c:pt>
                <c:pt idx="87">
                  <c:v>-1.1167236340343806E-3</c:v>
                </c:pt>
                <c:pt idx="88">
                  <c:v>-9.149104478740484E-4</c:v>
                </c:pt>
                <c:pt idx="89">
                  <c:v>-7.5648439629412661E-4</c:v>
                </c:pt>
                <c:pt idx="90">
                  <c:v>-6.2578290374069108E-4</c:v>
                </c:pt>
                <c:pt idx="91">
                  <c:v>-4.9976218089302609E-4</c:v>
                </c:pt>
                <c:pt idx="92">
                  <c:v>-3.7068095477620338E-4</c:v>
                </c:pt>
                <c:pt idx="93">
                  <c:v>-2.4682058717735543E-4</c:v>
                </c:pt>
                <c:pt idx="94">
                  <c:v>-1.6328685088976032E-4</c:v>
                </c:pt>
                <c:pt idx="95">
                  <c:v>-9.595577896829354E-5</c:v>
                </c:pt>
                <c:pt idx="96">
                  <c:v>-5.4188910824495982E-5</c:v>
                </c:pt>
                <c:pt idx="97">
                  <c:v>-3.7446157646163336E-5</c:v>
                </c:pt>
                <c:pt idx="98">
                  <c:v>-2.8264647838690593E-5</c:v>
                </c:pt>
                <c:pt idx="99">
                  <c:v>-1.8723078823081668E-5</c:v>
                </c:pt>
                <c:pt idx="100">
                  <c:v>-1.7255837549926711E-5</c:v>
                </c:pt>
                <c:pt idx="101">
                  <c:v>-9.5865764166259504E-6</c:v>
                </c:pt>
                <c:pt idx="102">
                  <c:v>-5.7519458499755699E-6</c:v>
                </c:pt>
                <c:pt idx="103">
                  <c:v>-3.8346305666503805E-6</c:v>
                </c:pt>
                <c:pt idx="104">
                  <c:v>-1.9173152833251902E-6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867920"/>
        <c:axId val="1022868464"/>
      </c:scatterChart>
      <c:scatterChart>
        <c:scatterStyle val="smoothMarker"/>
        <c:varyColors val="0"/>
        <c:ser>
          <c:idx val="0"/>
          <c:order val="2"/>
          <c:tx>
            <c:strRef>
              <c:f>'Grand Est Pyramide'!$Q$5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'Grand Est Pyramide'!$S$6:$S$111</c:f>
              <c:numCache>
                <c:formatCode>0.0%</c:formatCode>
                <c:ptCount val="106"/>
                <c:pt idx="0">
                  <c:v>5.6516693605096419E-3</c:v>
                </c:pt>
                <c:pt idx="1">
                  <c:v>5.6259251271279049E-3</c:v>
                </c:pt>
                <c:pt idx="2">
                  <c:v>5.9067713094741302E-3</c:v>
                </c:pt>
                <c:pt idx="3">
                  <c:v>5.9580797466335361E-3</c:v>
                </c:pt>
                <c:pt idx="4">
                  <c:v>5.9872445424925674E-3</c:v>
                </c:pt>
                <c:pt idx="5">
                  <c:v>6.077799433338818E-3</c:v>
                </c:pt>
                <c:pt idx="6">
                  <c:v>6.0781594925469543E-3</c:v>
                </c:pt>
                <c:pt idx="7">
                  <c:v>6.1273075744575434E-3</c:v>
                </c:pt>
                <c:pt idx="8">
                  <c:v>6.1136253245483684E-3</c:v>
                </c:pt>
                <c:pt idx="9">
                  <c:v>6.0077679173563305E-3</c:v>
                </c:pt>
                <c:pt idx="10">
                  <c:v>6.0698781307598221E-3</c:v>
                </c:pt>
                <c:pt idx="11">
                  <c:v>6.1343287290161995E-3</c:v>
                </c:pt>
                <c:pt idx="12">
                  <c:v>6.2122815475776838E-3</c:v>
                </c:pt>
                <c:pt idx="13">
                  <c:v>6.1393695579301062E-3</c:v>
                </c:pt>
                <c:pt idx="14">
                  <c:v>6.211201369953275E-3</c:v>
                </c:pt>
                <c:pt idx="15">
                  <c:v>6.1827566925105161E-3</c:v>
                </c:pt>
                <c:pt idx="16">
                  <c:v>6.2535083269092771E-3</c:v>
                </c:pt>
                <c:pt idx="17">
                  <c:v>6.1170458870256628E-3</c:v>
                </c:pt>
                <c:pt idx="18">
                  <c:v>6.1741152715152478E-3</c:v>
                </c:pt>
                <c:pt idx="19">
                  <c:v>6.30229634961173E-3</c:v>
                </c:pt>
                <c:pt idx="20">
                  <c:v>6.2236234126339732E-3</c:v>
                </c:pt>
                <c:pt idx="21">
                  <c:v>6.0943621569130831E-3</c:v>
                </c:pt>
                <c:pt idx="22">
                  <c:v>6.2297444191722886E-3</c:v>
                </c:pt>
                <c:pt idx="23">
                  <c:v>6.2054404226230958E-3</c:v>
                </c:pt>
                <c:pt idx="24">
                  <c:v>6.1922982615261251E-3</c:v>
                </c:pt>
                <c:pt idx="25">
                  <c:v>6.1249671896046586E-3</c:v>
                </c:pt>
                <c:pt idx="26">
                  <c:v>6.0628569762011669E-3</c:v>
                </c:pt>
                <c:pt idx="27">
                  <c:v>6.031531825093318E-3</c:v>
                </c:pt>
                <c:pt idx="28">
                  <c:v>5.9714019373345757E-3</c:v>
                </c:pt>
                <c:pt idx="29">
                  <c:v>6.0201899600370286E-3</c:v>
                </c:pt>
                <c:pt idx="30">
                  <c:v>6.0498948447082635E-3</c:v>
                </c:pt>
                <c:pt idx="31">
                  <c:v>6.2506278532441879E-3</c:v>
                </c:pt>
                <c:pt idx="32">
                  <c:v>6.1602529920020046E-3</c:v>
                </c:pt>
                <c:pt idx="33">
                  <c:v>6.1964389424196912E-3</c:v>
                </c:pt>
                <c:pt idx="34">
                  <c:v>6.023430492910254E-3</c:v>
                </c:pt>
                <c:pt idx="35">
                  <c:v>5.9924654010105423E-3</c:v>
                </c:pt>
                <c:pt idx="36">
                  <c:v>5.9280148027541649E-3</c:v>
                </c:pt>
                <c:pt idx="37">
                  <c:v>5.9786031214972991E-3</c:v>
                </c:pt>
                <c:pt idx="38">
                  <c:v>6.156832429524711E-3</c:v>
                </c:pt>
                <c:pt idx="39">
                  <c:v>6.3653067110355623E-3</c:v>
                </c:pt>
                <c:pt idx="40">
                  <c:v>6.5975449002834028E-3</c:v>
                </c:pt>
                <c:pt idx="41">
                  <c:v>6.7455292348273747E-3</c:v>
                </c:pt>
                <c:pt idx="42">
                  <c:v>6.7916168134688065E-3</c:v>
                </c:pt>
                <c:pt idx="43">
                  <c:v>6.9286193421646252E-3</c:v>
                </c:pt>
                <c:pt idx="44">
                  <c:v>6.9480625394039795E-3</c:v>
                </c:pt>
                <c:pt idx="45">
                  <c:v>6.9093561745293399E-3</c:v>
                </c:pt>
                <c:pt idx="46">
                  <c:v>6.9700261511002866E-3</c:v>
                </c:pt>
                <c:pt idx="47">
                  <c:v>6.8744304313401294E-3</c:v>
                </c:pt>
                <c:pt idx="48">
                  <c:v>7.0258353283613956E-3</c:v>
                </c:pt>
                <c:pt idx="49">
                  <c:v>7.0078323679545864E-3</c:v>
                </c:pt>
                <c:pt idx="50">
                  <c:v>7.1059485021716974E-3</c:v>
                </c:pt>
                <c:pt idx="51">
                  <c:v>6.9898294075477771E-3</c:v>
                </c:pt>
                <c:pt idx="52">
                  <c:v>6.9554437531707718E-3</c:v>
                </c:pt>
                <c:pt idx="53">
                  <c:v>6.799178056839667E-3</c:v>
                </c:pt>
                <c:pt idx="54">
                  <c:v>6.815380721205795E-3</c:v>
                </c:pt>
                <c:pt idx="55">
                  <c:v>6.7064628107445989E-3</c:v>
                </c:pt>
                <c:pt idx="56">
                  <c:v>6.7260860375880213E-3</c:v>
                </c:pt>
                <c:pt idx="57">
                  <c:v>6.6438125085289028E-3</c:v>
                </c:pt>
                <c:pt idx="58">
                  <c:v>6.5564981505558777E-3</c:v>
                </c:pt>
                <c:pt idx="59">
                  <c:v>6.530933946778208E-3</c:v>
                </c:pt>
                <c:pt idx="60">
                  <c:v>6.4564016906940181E-3</c:v>
                </c:pt>
                <c:pt idx="61">
                  <c:v>6.3136382146680202E-3</c:v>
                </c:pt>
                <c:pt idx="62">
                  <c:v>6.3388423592375528E-3</c:v>
                </c:pt>
                <c:pt idx="63">
                  <c:v>6.2835732707886482E-3</c:v>
                </c:pt>
                <c:pt idx="64">
                  <c:v>6.2286642415478799E-3</c:v>
                </c:pt>
                <c:pt idx="65">
                  <c:v>5.9679813748572813E-3</c:v>
                </c:pt>
                <c:pt idx="66">
                  <c:v>5.4559771808876251E-3</c:v>
                </c:pt>
                <c:pt idx="67">
                  <c:v>4.9608957697003693E-3</c:v>
                </c:pt>
                <c:pt idx="68">
                  <c:v>4.440610213943581E-3</c:v>
                </c:pt>
                <c:pt idx="69">
                  <c:v>4.0209612068608565E-3</c:v>
                </c:pt>
                <c:pt idx="70">
                  <c:v>3.5741277295638493E-3</c:v>
                </c:pt>
                <c:pt idx="71">
                  <c:v>3.4871734307989604E-3</c:v>
                </c:pt>
                <c:pt idx="72">
                  <c:v>3.4391055265127796E-3</c:v>
                </c:pt>
                <c:pt idx="73">
                  <c:v>3.3766352539011516E-3</c:v>
                </c:pt>
                <c:pt idx="74">
                  <c:v>3.2650168993789337E-3</c:v>
                </c:pt>
                <c:pt idx="75">
                  <c:v>3.2511546198656909E-3</c:v>
                </c:pt>
                <c:pt idx="76">
                  <c:v>3.1976858274574672E-3</c:v>
                </c:pt>
                <c:pt idx="77">
                  <c:v>3.0039739734801993E-3</c:v>
                </c:pt>
                <c:pt idx="78">
                  <c:v>2.8392468857578938E-3</c:v>
                </c:pt>
                <c:pt idx="79">
                  <c:v>2.6520160975270772E-3</c:v>
                </c:pt>
                <c:pt idx="80">
                  <c:v>2.5663220059906652E-3</c:v>
                </c:pt>
                <c:pt idx="81">
                  <c:v>2.4264390036297569E-3</c:v>
                </c:pt>
                <c:pt idx="82">
                  <c:v>2.21562433726602E-3</c:v>
                </c:pt>
                <c:pt idx="83">
                  <c:v>2.0145312695219603E-3</c:v>
                </c:pt>
                <c:pt idx="84">
                  <c:v>1.7939950045385462E-3</c:v>
                </c:pt>
                <c:pt idx="85">
                  <c:v>1.5507750094425528E-3</c:v>
                </c:pt>
                <c:pt idx="86">
                  <c:v>1.3134959912808062E-3</c:v>
                </c:pt>
                <c:pt idx="87">
                  <c:v>1.1167236340343806E-3</c:v>
                </c:pt>
                <c:pt idx="88">
                  <c:v>9.149104478740484E-4</c:v>
                </c:pt>
                <c:pt idx="89">
                  <c:v>7.5648439629412661E-4</c:v>
                </c:pt>
                <c:pt idx="90">
                  <c:v>6.2578290374069108E-4</c:v>
                </c:pt>
                <c:pt idx="91">
                  <c:v>4.9976218089302609E-4</c:v>
                </c:pt>
                <c:pt idx="92">
                  <c:v>3.7068095477620338E-4</c:v>
                </c:pt>
                <c:pt idx="93">
                  <c:v>2.4682058717735543E-4</c:v>
                </c:pt>
                <c:pt idx="94">
                  <c:v>1.6328685088976032E-4</c:v>
                </c:pt>
                <c:pt idx="95">
                  <c:v>9.595577896829354E-5</c:v>
                </c:pt>
                <c:pt idx="96">
                  <c:v>5.4188910824495982E-5</c:v>
                </c:pt>
                <c:pt idx="97">
                  <c:v>3.7446157646163336E-5</c:v>
                </c:pt>
                <c:pt idx="98">
                  <c:v>2.8264647838690593E-5</c:v>
                </c:pt>
                <c:pt idx="99">
                  <c:v>1.8723078823081668E-5</c:v>
                </c:pt>
                <c:pt idx="100">
                  <c:v>1.7255837549926711E-5</c:v>
                </c:pt>
                <c:pt idx="101">
                  <c:v>9.5865764166259504E-6</c:v>
                </c:pt>
                <c:pt idx="102">
                  <c:v>5.7519458499755699E-6</c:v>
                </c:pt>
                <c:pt idx="103">
                  <c:v>3.8346305666503805E-6</c:v>
                </c:pt>
                <c:pt idx="104">
                  <c:v>1.9173152833251902E-6</c:v>
                </c:pt>
                <c:pt idx="105">
                  <c:v>0</c:v>
                </c:pt>
              </c:numCache>
            </c:numRef>
          </c:xVal>
          <c:yVal>
            <c:numRef>
              <c:f>'Grand Est Pyramide'!$P$6:$P$111</c:f>
              <c:numCache>
                <c:formatCode>General</c:formatCode>
                <c:ptCount val="10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  <c:pt idx="11">
                  <c:v>2002</c:v>
                </c:pt>
                <c:pt idx="12">
                  <c:v>2001</c:v>
                </c:pt>
                <c:pt idx="13">
                  <c:v>2000</c:v>
                </c:pt>
                <c:pt idx="14">
                  <c:v>1999</c:v>
                </c:pt>
                <c:pt idx="15">
                  <c:v>1998</c:v>
                </c:pt>
                <c:pt idx="16">
                  <c:v>1997</c:v>
                </c:pt>
                <c:pt idx="17">
                  <c:v>1996</c:v>
                </c:pt>
                <c:pt idx="18">
                  <c:v>1995</c:v>
                </c:pt>
                <c:pt idx="19">
                  <c:v>1994</c:v>
                </c:pt>
                <c:pt idx="20">
                  <c:v>1993</c:v>
                </c:pt>
                <c:pt idx="21">
                  <c:v>1992</c:v>
                </c:pt>
                <c:pt idx="22">
                  <c:v>1991</c:v>
                </c:pt>
                <c:pt idx="23">
                  <c:v>1990</c:v>
                </c:pt>
                <c:pt idx="24">
                  <c:v>1989</c:v>
                </c:pt>
                <c:pt idx="25">
                  <c:v>1988</c:v>
                </c:pt>
                <c:pt idx="26">
                  <c:v>1987</c:v>
                </c:pt>
                <c:pt idx="27">
                  <c:v>1986</c:v>
                </c:pt>
                <c:pt idx="28">
                  <c:v>1985</c:v>
                </c:pt>
                <c:pt idx="29">
                  <c:v>1984</c:v>
                </c:pt>
                <c:pt idx="30">
                  <c:v>1983</c:v>
                </c:pt>
                <c:pt idx="31">
                  <c:v>1982</c:v>
                </c:pt>
                <c:pt idx="32">
                  <c:v>1981</c:v>
                </c:pt>
                <c:pt idx="33">
                  <c:v>1980</c:v>
                </c:pt>
                <c:pt idx="34">
                  <c:v>1979</c:v>
                </c:pt>
                <c:pt idx="35">
                  <c:v>1978</c:v>
                </c:pt>
                <c:pt idx="36">
                  <c:v>1977</c:v>
                </c:pt>
                <c:pt idx="37">
                  <c:v>1976</c:v>
                </c:pt>
                <c:pt idx="38">
                  <c:v>1975</c:v>
                </c:pt>
                <c:pt idx="39">
                  <c:v>1974</c:v>
                </c:pt>
                <c:pt idx="40">
                  <c:v>1973</c:v>
                </c:pt>
                <c:pt idx="41">
                  <c:v>1972</c:v>
                </c:pt>
                <c:pt idx="42">
                  <c:v>1971</c:v>
                </c:pt>
                <c:pt idx="43">
                  <c:v>1970</c:v>
                </c:pt>
                <c:pt idx="44">
                  <c:v>1969</c:v>
                </c:pt>
                <c:pt idx="45">
                  <c:v>1968</c:v>
                </c:pt>
                <c:pt idx="46">
                  <c:v>1967</c:v>
                </c:pt>
                <c:pt idx="47">
                  <c:v>1966</c:v>
                </c:pt>
                <c:pt idx="48">
                  <c:v>1965</c:v>
                </c:pt>
                <c:pt idx="49">
                  <c:v>1964</c:v>
                </c:pt>
                <c:pt idx="50">
                  <c:v>1963</c:v>
                </c:pt>
                <c:pt idx="51">
                  <c:v>1962</c:v>
                </c:pt>
                <c:pt idx="52">
                  <c:v>1961</c:v>
                </c:pt>
                <c:pt idx="53">
                  <c:v>1960</c:v>
                </c:pt>
                <c:pt idx="54">
                  <c:v>1959</c:v>
                </c:pt>
                <c:pt idx="55">
                  <c:v>1958</c:v>
                </c:pt>
                <c:pt idx="56">
                  <c:v>1957</c:v>
                </c:pt>
                <c:pt idx="57">
                  <c:v>1956</c:v>
                </c:pt>
                <c:pt idx="58">
                  <c:v>1955</c:v>
                </c:pt>
                <c:pt idx="59">
                  <c:v>1954</c:v>
                </c:pt>
                <c:pt idx="60">
                  <c:v>1953</c:v>
                </c:pt>
                <c:pt idx="61">
                  <c:v>1952</c:v>
                </c:pt>
                <c:pt idx="62">
                  <c:v>1951</c:v>
                </c:pt>
                <c:pt idx="63">
                  <c:v>1950</c:v>
                </c:pt>
                <c:pt idx="64">
                  <c:v>1949</c:v>
                </c:pt>
                <c:pt idx="65">
                  <c:v>1948</c:v>
                </c:pt>
                <c:pt idx="66">
                  <c:v>1947</c:v>
                </c:pt>
                <c:pt idx="67">
                  <c:v>1946</c:v>
                </c:pt>
                <c:pt idx="68">
                  <c:v>1945</c:v>
                </c:pt>
                <c:pt idx="69">
                  <c:v>1944</c:v>
                </c:pt>
                <c:pt idx="70">
                  <c:v>1943</c:v>
                </c:pt>
                <c:pt idx="71">
                  <c:v>1942</c:v>
                </c:pt>
                <c:pt idx="72">
                  <c:v>1941</c:v>
                </c:pt>
                <c:pt idx="73">
                  <c:v>1940</c:v>
                </c:pt>
                <c:pt idx="74">
                  <c:v>1939</c:v>
                </c:pt>
                <c:pt idx="75">
                  <c:v>1938</c:v>
                </c:pt>
                <c:pt idx="76">
                  <c:v>1937</c:v>
                </c:pt>
                <c:pt idx="77">
                  <c:v>1936</c:v>
                </c:pt>
                <c:pt idx="78">
                  <c:v>1935</c:v>
                </c:pt>
                <c:pt idx="79">
                  <c:v>1934</c:v>
                </c:pt>
                <c:pt idx="80">
                  <c:v>1933</c:v>
                </c:pt>
                <c:pt idx="81">
                  <c:v>1932</c:v>
                </c:pt>
                <c:pt idx="82">
                  <c:v>1931</c:v>
                </c:pt>
                <c:pt idx="83">
                  <c:v>1930</c:v>
                </c:pt>
                <c:pt idx="84">
                  <c:v>1929</c:v>
                </c:pt>
                <c:pt idx="85">
                  <c:v>1928</c:v>
                </c:pt>
                <c:pt idx="86">
                  <c:v>1927</c:v>
                </c:pt>
                <c:pt idx="87">
                  <c:v>1926</c:v>
                </c:pt>
                <c:pt idx="88">
                  <c:v>1925</c:v>
                </c:pt>
                <c:pt idx="89">
                  <c:v>1924</c:v>
                </c:pt>
                <c:pt idx="90">
                  <c:v>1923</c:v>
                </c:pt>
                <c:pt idx="91">
                  <c:v>1922</c:v>
                </c:pt>
                <c:pt idx="92">
                  <c:v>1921</c:v>
                </c:pt>
                <c:pt idx="93">
                  <c:v>1920</c:v>
                </c:pt>
                <c:pt idx="94">
                  <c:v>1919</c:v>
                </c:pt>
                <c:pt idx="95">
                  <c:v>1918</c:v>
                </c:pt>
                <c:pt idx="96">
                  <c:v>1917</c:v>
                </c:pt>
                <c:pt idx="97">
                  <c:v>1916</c:v>
                </c:pt>
                <c:pt idx="98">
                  <c:v>1915</c:v>
                </c:pt>
                <c:pt idx="99">
                  <c:v>1914</c:v>
                </c:pt>
                <c:pt idx="100">
                  <c:v>1913</c:v>
                </c:pt>
                <c:pt idx="101">
                  <c:v>1912</c:v>
                </c:pt>
                <c:pt idx="102">
                  <c:v>1911</c:v>
                </c:pt>
                <c:pt idx="103">
                  <c:v>1910</c:v>
                </c:pt>
                <c:pt idx="104">
                  <c:v>1909</c:v>
                </c:pt>
                <c:pt idx="105">
                  <c:v>1908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862480"/>
        <c:axId val="1022861936"/>
      </c:scatterChart>
      <c:valAx>
        <c:axId val="102286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[Black]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2868464"/>
        <c:crosses val="autoZero"/>
        <c:crossBetween val="midCat"/>
      </c:valAx>
      <c:valAx>
        <c:axId val="102286846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'Grand Est Pyramide'!$A$5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5.200896762904636E-2"/>
              <c:y val="4.69017935258092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2867920"/>
        <c:crosses val="autoZero"/>
        <c:crossBetween val="midCat"/>
        <c:majorUnit val="10"/>
        <c:minorUnit val="5"/>
      </c:valAx>
      <c:valAx>
        <c:axId val="1022861936"/>
        <c:scaling>
          <c:orientation val="maxMin"/>
          <c:max val="2013"/>
          <c:min val="1903"/>
        </c:scaling>
        <c:delete val="0"/>
        <c:axPos val="r"/>
        <c:title>
          <c:tx>
            <c:strRef>
              <c:f>'Grand Est Pyramide'!$P$5</c:f>
              <c:strCache>
                <c:ptCount val="1"/>
                <c:pt idx="0">
                  <c:v>Année de naissances</c:v>
                </c:pt>
              </c:strCache>
            </c:strRef>
          </c:tx>
          <c:layout>
            <c:manualLayout>
              <c:xMode val="edge"/>
              <c:yMode val="edge"/>
              <c:x val="0.85558333333333325"/>
              <c:y val="1.68441965587634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2862480"/>
        <c:crosses val="max"/>
        <c:crossBetween val="midCat"/>
        <c:majorUnit val="10"/>
        <c:minorUnit val="5"/>
      </c:valAx>
      <c:valAx>
        <c:axId val="1022862480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02286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'Grand Est Pyramide'!$B$1:$B$2</c:f>
          <c:strCache>
            <c:ptCount val="2"/>
            <c:pt idx="0">
              <c:v>Région du Grand Est,</c:v>
            </c:pt>
            <c:pt idx="1">
              <c:v>2014</c:v>
            </c:pt>
          </c:strCache>
        </c:strRef>
      </c:tx>
      <c:layout>
        <c:manualLayout>
          <c:xMode val="edge"/>
          <c:yMode val="edge"/>
          <c:x val="0.3018888888888889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483814523184599E-2"/>
          <c:y val="0.15578703703703703"/>
          <c:w val="0.83881014873140847"/>
          <c:h val="0.712716170895304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'Grand Est Pyramide'!$D$5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7"/>
              <c:layout>
                <c:manualLayout>
                  <c:x val="-0.21663364093444198"/>
                  <c:y val="-0.379629629629629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FBC0A80-C9FA-4DD7-BC0B-EA312A398ED9}" type="SERIESNAME">
                      <a:rPr lang="en-US" sz="800" b="1"/>
                      <a:pPr>
                        <a:defRPr sz="800" b="1"/>
                      </a:pPr>
                      <a:t>[NOM DE SÉRIE]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'Grand Est Pyramide'!$T$6:$T$111</c:f>
              <c:numCache>
                <c:formatCode>0.0%</c:formatCode>
                <c:ptCount val="106"/>
                <c:pt idx="0">
                  <c:v>5.3416583823043861E-3</c:v>
                </c:pt>
                <c:pt idx="1">
                  <c:v>5.4689393123805276E-3</c:v>
                </c:pt>
                <c:pt idx="2">
                  <c:v>5.6432079691184417E-3</c:v>
                </c:pt>
                <c:pt idx="3">
                  <c:v>5.6909158141964867E-3</c:v>
                </c:pt>
                <c:pt idx="4">
                  <c:v>5.7460048730413231E-3</c:v>
                </c:pt>
                <c:pt idx="5">
                  <c:v>5.9067713094741302E-3</c:v>
                </c:pt>
                <c:pt idx="6">
                  <c:v>5.7625675966155874E-3</c:v>
                </c:pt>
                <c:pt idx="7">
                  <c:v>5.7911923036624144E-3</c:v>
                </c:pt>
                <c:pt idx="8">
                  <c:v>5.838360059928255E-3</c:v>
                </c:pt>
                <c:pt idx="9">
                  <c:v>5.7688686327579709E-3</c:v>
                </c:pt>
                <c:pt idx="10">
                  <c:v>5.8453812144869102E-3</c:v>
                </c:pt>
                <c:pt idx="11">
                  <c:v>5.8374599119079143E-3</c:v>
                </c:pt>
                <c:pt idx="12">
                  <c:v>5.8741859511378053E-3</c:v>
                </c:pt>
                <c:pt idx="13">
                  <c:v>5.8394402375526629E-3</c:v>
                </c:pt>
                <c:pt idx="14">
                  <c:v>5.8736458623256009E-3</c:v>
                </c:pt>
                <c:pt idx="15">
                  <c:v>5.7976733694088652E-3</c:v>
                </c:pt>
                <c:pt idx="16">
                  <c:v>5.8610437900408346E-3</c:v>
                </c:pt>
                <c:pt idx="17">
                  <c:v>5.766168188696949E-3</c:v>
                </c:pt>
                <c:pt idx="18">
                  <c:v>5.8482616881519994E-3</c:v>
                </c:pt>
                <c:pt idx="19">
                  <c:v>5.8502420137967488E-3</c:v>
                </c:pt>
                <c:pt idx="20">
                  <c:v>5.8633841748937194E-3</c:v>
                </c:pt>
                <c:pt idx="21">
                  <c:v>5.8199970403133095E-3</c:v>
                </c:pt>
                <c:pt idx="22">
                  <c:v>5.9073113982863346E-3</c:v>
                </c:pt>
                <c:pt idx="23">
                  <c:v>5.9078514870985381E-3</c:v>
                </c:pt>
                <c:pt idx="24">
                  <c:v>5.9037108062049721E-3</c:v>
                </c:pt>
                <c:pt idx="25">
                  <c:v>5.8801269280720518E-3</c:v>
                </c:pt>
                <c:pt idx="26">
                  <c:v>5.9476380295975873E-3</c:v>
                </c:pt>
                <c:pt idx="27">
                  <c:v>5.9892248681373168E-3</c:v>
                </c:pt>
                <c:pt idx="28">
                  <c:v>6.0889612687910401E-3</c:v>
                </c:pt>
                <c:pt idx="29">
                  <c:v>6.0923818312683337E-3</c:v>
                </c:pt>
                <c:pt idx="30">
                  <c:v>6.174475330723384E-3</c:v>
                </c:pt>
                <c:pt idx="31">
                  <c:v>6.241266313832647E-3</c:v>
                </c:pt>
                <c:pt idx="32">
                  <c:v>6.2018398305417341E-3</c:v>
                </c:pt>
                <c:pt idx="33">
                  <c:v>6.2090410147044583E-3</c:v>
                </c:pt>
                <c:pt idx="34">
                  <c:v>6.1514315414026681E-3</c:v>
                </c:pt>
                <c:pt idx="35">
                  <c:v>6.0390930684641785E-3</c:v>
                </c:pt>
                <c:pt idx="36">
                  <c:v>5.8936291483771596E-3</c:v>
                </c:pt>
                <c:pt idx="37">
                  <c:v>5.9040708654131083E-3</c:v>
                </c:pt>
                <c:pt idx="38">
                  <c:v>6.1292879001022928E-3</c:v>
                </c:pt>
                <c:pt idx="39">
                  <c:v>6.3237198724958336E-3</c:v>
                </c:pt>
                <c:pt idx="40">
                  <c:v>6.6438125085289028E-3</c:v>
                </c:pt>
                <c:pt idx="41">
                  <c:v>6.7934171095094878E-3</c:v>
                </c:pt>
                <c:pt idx="42">
                  <c:v>6.903955286407297E-3</c:v>
                </c:pt>
                <c:pt idx="43">
                  <c:v>6.8697496616343589E-3</c:v>
                </c:pt>
                <c:pt idx="44">
                  <c:v>6.9170974475042677E-3</c:v>
                </c:pt>
                <c:pt idx="45">
                  <c:v>6.9178175659205402E-3</c:v>
                </c:pt>
                <c:pt idx="46">
                  <c:v>6.9098962633415435E-3</c:v>
                </c:pt>
                <c:pt idx="47">
                  <c:v>6.9410413848453242E-3</c:v>
                </c:pt>
                <c:pt idx="48">
                  <c:v>7.1626578274531462E-3</c:v>
                </c:pt>
                <c:pt idx="49">
                  <c:v>7.1360134460510686E-3</c:v>
                </c:pt>
                <c:pt idx="50">
                  <c:v>7.2352097578925875E-3</c:v>
                </c:pt>
                <c:pt idx="51">
                  <c:v>7.1394340085283621E-3</c:v>
                </c:pt>
                <c:pt idx="52">
                  <c:v>7.1023479100903349E-3</c:v>
                </c:pt>
                <c:pt idx="53">
                  <c:v>6.9837084010094617E-3</c:v>
                </c:pt>
                <c:pt idx="54">
                  <c:v>7.1172903672279868E-3</c:v>
                </c:pt>
                <c:pt idx="55">
                  <c:v>7.018274084990536E-3</c:v>
                </c:pt>
                <c:pt idx="56">
                  <c:v>6.9471623913836388E-3</c:v>
                </c:pt>
                <c:pt idx="57">
                  <c:v>6.9604845820846776E-3</c:v>
                </c:pt>
                <c:pt idx="58">
                  <c:v>6.9401412368249836E-3</c:v>
                </c:pt>
                <c:pt idx="59">
                  <c:v>6.9302396086012383E-3</c:v>
                </c:pt>
                <c:pt idx="60">
                  <c:v>6.7658725800870696E-3</c:v>
                </c:pt>
                <c:pt idx="61">
                  <c:v>6.6637957945804606E-3</c:v>
                </c:pt>
                <c:pt idx="62">
                  <c:v>6.6792783405303169E-3</c:v>
                </c:pt>
                <c:pt idx="63">
                  <c:v>6.5325542132148211E-3</c:v>
                </c:pt>
                <c:pt idx="64">
                  <c:v>6.4308374869163484E-3</c:v>
                </c:pt>
                <c:pt idx="65">
                  <c:v>6.2738516721689711E-3</c:v>
                </c:pt>
                <c:pt idx="66">
                  <c:v>5.7692286919661072E-3</c:v>
                </c:pt>
                <c:pt idx="67">
                  <c:v>5.2525437282906805E-3</c:v>
                </c:pt>
                <c:pt idx="68">
                  <c:v>4.8822228327226125E-3</c:v>
                </c:pt>
                <c:pt idx="69">
                  <c:v>4.378139941331953E-3</c:v>
                </c:pt>
                <c:pt idx="70">
                  <c:v>3.9988175655604804E-3</c:v>
                </c:pt>
                <c:pt idx="71">
                  <c:v>3.8799980268755395E-3</c:v>
                </c:pt>
                <c:pt idx="72">
                  <c:v>4.0443650553897079E-3</c:v>
                </c:pt>
                <c:pt idx="73">
                  <c:v>4.0126798450737236E-3</c:v>
                </c:pt>
                <c:pt idx="74">
                  <c:v>3.9804545459455349E-3</c:v>
                </c:pt>
                <c:pt idx="75">
                  <c:v>4.0881122491782549E-3</c:v>
                </c:pt>
                <c:pt idx="76">
                  <c:v>4.1138564825599919E-3</c:v>
                </c:pt>
                <c:pt idx="77">
                  <c:v>4.0578672756948157E-3</c:v>
                </c:pt>
                <c:pt idx="78">
                  <c:v>3.9181643029379751E-3</c:v>
                </c:pt>
                <c:pt idx="79">
                  <c:v>3.9460688915685296E-3</c:v>
                </c:pt>
                <c:pt idx="80">
                  <c:v>3.8144672509947534E-3</c:v>
                </c:pt>
                <c:pt idx="81">
                  <c:v>3.7660392875004368E-3</c:v>
                </c:pt>
                <c:pt idx="82">
                  <c:v>3.6380382390080223E-3</c:v>
                </c:pt>
                <c:pt idx="83">
                  <c:v>3.4364050824517585E-3</c:v>
                </c:pt>
                <c:pt idx="84">
                  <c:v>3.2455737021395798E-3</c:v>
                </c:pt>
                <c:pt idx="85">
                  <c:v>3.0293581476538E-3</c:v>
                </c:pt>
                <c:pt idx="86">
                  <c:v>2.7162866661793864E-3</c:v>
                </c:pt>
                <c:pt idx="87">
                  <c:v>2.4480425561179278E-3</c:v>
                </c:pt>
                <c:pt idx="88">
                  <c:v>2.2057227090422748E-3</c:v>
                </c:pt>
                <c:pt idx="89">
                  <c:v>1.961782595530009E-3</c:v>
                </c:pt>
                <c:pt idx="90">
                  <c:v>1.6850770940773502E-3</c:v>
                </c:pt>
                <c:pt idx="91">
                  <c:v>1.4405968917528798E-3</c:v>
                </c:pt>
                <c:pt idx="92">
                  <c:v>1.1071820650187718E-3</c:v>
                </c:pt>
                <c:pt idx="93">
                  <c:v>7.9573084998097083E-4</c:v>
                </c:pt>
                <c:pt idx="94">
                  <c:v>5.588118910273605E-4</c:v>
                </c:pt>
                <c:pt idx="95">
                  <c:v>3.6762045150704582E-4</c:v>
                </c:pt>
                <c:pt idx="96">
                  <c:v>2.3457857410072512E-4</c:v>
                </c:pt>
                <c:pt idx="97">
                  <c:v>1.8615061060640813E-4</c:v>
                </c:pt>
                <c:pt idx="98">
                  <c:v>1.4690415691956385E-4</c:v>
                </c:pt>
                <c:pt idx="99">
                  <c:v>1.1593906501985186E-4</c:v>
                </c:pt>
                <c:pt idx="100">
                  <c:v>9.9322332564366896E-5</c:v>
                </c:pt>
                <c:pt idx="101">
                  <c:v>5.5179073646870491E-5</c:v>
                </c:pt>
                <c:pt idx="102">
                  <c:v>3.3107444188122299E-5</c:v>
                </c:pt>
                <c:pt idx="103">
                  <c:v>2.2071629458748199E-5</c:v>
                </c:pt>
                <c:pt idx="104">
                  <c:v>1.10358147293741E-5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'Grand Est Pyramide'!$C$5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9"/>
              <c:layout>
                <c:manualLayout>
                  <c:x val="-0.18330538848298941"/>
                  <c:y val="-3.7037037037037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5145E0-5C27-4473-81BC-2F729BA8333D}" type="SERIESNAME">
                      <a:rPr lang="en-US" sz="800" b="1"/>
                      <a:pPr>
                        <a:defRPr sz="800" b="1"/>
                      </a:pPr>
                      <a:t>[NOM DE SÉRIE]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'Grand Est Pyramide'!$U$6:$U$111</c:f>
              <c:numCache>
                <c:formatCode>0.0%</c:formatCode>
                <c:ptCount val="106"/>
                <c:pt idx="0">
                  <c:v>-5.6516693605096419E-3</c:v>
                </c:pt>
                <c:pt idx="1">
                  <c:v>-5.6259251271279049E-3</c:v>
                </c:pt>
                <c:pt idx="2">
                  <c:v>-5.9067713094741302E-3</c:v>
                </c:pt>
                <c:pt idx="3">
                  <c:v>-5.9580797466335361E-3</c:v>
                </c:pt>
                <c:pt idx="4">
                  <c:v>-5.9872445424925674E-3</c:v>
                </c:pt>
                <c:pt idx="5">
                  <c:v>-6.077799433338818E-3</c:v>
                </c:pt>
                <c:pt idx="6">
                  <c:v>-6.0781594925469543E-3</c:v>
                </c:pt>
                <c:pt idx="7">
                  <c:v>-6.1273075744575434E-3</c:v>
                </c:pt>
                <c:pt idx="8">
                  <c:v>-6.1136253245483684E-3</c:v>
                </c:pt>
                <c:pt idx="9">
                  <c:v>-6.0077679173563305E-3</c:v>
                </c:pt>
                <c:pt idx="10">
                  <c:v>-6.0698781307598221E-3</c:v>
                </c:pt>
                <c:pt idx="11">
                  <c:v>-6.1343287290161995E-3</c:v>
                </c:pt>
                <c:pt idx="12">
                  <c:v>-6.2122815475776838E-3</c:v>
                </c:pt>
                <c:pt idx="13">
                  <c:v>-6.1393695579301062E-3</c:v>
                </c:pt>
                <c:pt idx="14">
                  <c:v>-6.211201369953275E-3</c:v>
                </c:pt>
                <c:pt idx="15">
                  <c:v>-6.1827566925105161E-3</c:v>
                </c:pt>
                <c:pt idx="16">
                  <c:v>-6.2535083269092771E-3</c:v>
                </c:pt>
                <c:pt idx="17">
                  <c:v>-6.1170458870256628E-3</c:v>
                </c:pt>
                <c:pt idx="18">
                  <c:v>-6.1741152715152478E-3</c:v>
                </c:pt>
                <c:pt idx="19">
                  <c:v>-6.30229634961173E-3</c:v>
                </c:pt>
                <c:pt idx="20">
                  <c:v>-6.2236234126339732E-3</c:v>
                </c:pt>
                <c:pt idx="21">
                  <c:v>-6.0943621569130831E-3</c:v>
                </c:pt>
                <c:pt idx="22">
                  <c:v>-6.2297444191722886E-3</c:v>
                </c:pt>
                <c:pt idx="23">
                  <c:v>-6.2054404226230958E-3</c:v>
                </c:pt>
                <c:pt idx="24">
                  <c:v>-6.1922982615261251E-3</c:v>
                </c:pt>
                <c:pt idx="25">
                  <c:v>-6.1249671896046586E-3</c:v>
                </c:pt>
                <c:pt idx="26">
                  <c:v>-6.0628569762011669E-3</c:v>
                </c:pt>
                <c:pt idx="27">
                  <c:v>-6.031531825093318E-3</c:v>
                </c:pt>
                <c:pt idx="28">
                  <c:v>-5.9714019373345757E-3</c:v>
                </c:pt>
                <c:pt idx="29">
                  <c:v>-6.0201899600370286E-3</c:v>
                </c:pt>
                <c:pt idx="30">
                  <c:v>-6.0498948447082635E-3</c:v>
                </c:pt>
                <c:pt idx="31">
                  <c:v>-6.2506278532441879E-3</c:v>
                </c:pt>
                <c:pt idx="32">
                  <c:v>-6.1602529920020046E-3</c:v>
                </c:pt>
                <c:pt idx="33">
                  <c:v>-6.1964389424196912E-3</c:v>
                </c:pt>
                <c:pt idx="34">
                  <c:v>-6.023430492910254E-3</c:v>
                </c:pt>
                <c:pt idx="35">
                  <c:v>-5.9924654010105423E-3</c:v>
                </c:pt>
                <c:pt idx="36">
                  <c:v>-5.9280148027541649E-3</c:v>
                </c:pt>
                <c:pt idx="37">
                  <c:v>-5.9786031214972991E-3</c:v>
                </c:pt>
                <c:pt idx="38">
                  <c:v>-6.156832429524711E-3</c:v>
                </c:pt>
                <c:pt idx="39">
                  <c:v>-6.3653067110355623E-3</c:v>
                </c:pt>
                <c:pt idx="40">
                  <c:v>-6.5975449002834028E-3</c:v>
                </c:pt>
                <c:pt idx="41">
                  <c:v>-6.7455292348273747E-3</c:v>
                </c:pt>
                <c:pt idx="42">
                  <c:v>-6.7916168134688065E-3</c:v>
                </c:pt>
                <c:pt idx="43">
                  <c:v>-6.9286193421646252E-3</c:v>
                </c:pt>
                <c:pt idx="44">
                  <c:v>-6.9480625394039795E-3</c:v>
                </c:pt>
                <c:pt idx="45">
                  <c:v>-6.9093561745293399E-3</c:v>
                </c:pt>
                <c:pt idx="46">
                  <c:v>-6.9700261511002866E-3</c:v>
                </c:pt>
                <c:pt idx="47">
                  <c:v>-6.8744304313401294E-3</c:v>
                </c:pt>
                <c:pt idx="48">
                  <c:v>-7.0258353283613956E-3</c:v>
                </c:pt>
                <c:pt idx="49">
                  <c:v>-7.0078323679545864E-3</c:v>
                </c:pt>
                <c:pt idx="50">
                  <c:v>-7.1059485021716974E-3</c:v>
                </c:pt>
                <c:pt idx="51">
                  <c:v>-6.9898294075477771E-3</c:v>
                </c:pt>
                <c:pt idx="52">
                  <c:v>-6.9554437531707718E-3</c:v>
                </c:pt>
                <c:pt idx="53">
                  <c:v>-6.799178056839667E-3</c:v>
                </c:pt>
                <c:pt idx="54">
                  <c:v>-6.815380721205795E-3</c:v>
                </c:pt>
                <c:pt idx="55">
                  <c:v>-6.7064628107445989E-3</c:v>
                </c:pt>
                <c:pt idx="56">
                  <c:v>-6.7260860375880213E-3</c:v>
                </c:pt>
                <c:pt idx="57">
                  <c:v>-6.6438125085289028E-3</c:v>
                </c:pt>
                <c:pt idx="58">
                  <c:v>-6.5564981505558777E-3</c:v>
                </c:pt>
                <c:pt idx="59">
                  <c:v>-6.530933946778208E-3</c:v>
                </c:pt>
                <c:pt idx="60">
                  <c:v>-6.4564016906940181E-3</c:v>
                </c:pt>
                <c:pt idx="61">
                  <c:v>-6.3136382146680202E-3</c:v>
                </c:pt>
                <c:pt idx="62">
                  <c:v>-6.3388423592375528E-3</c:v>
                </c:pt>
                <c:pt idx="63">
                  <c:v>-6.2835732707886482E-3</c:v>
                </c:pt>
                <c:pt idx="64">
                  <c:v>-6.2286642415478799E-3</c:v>
                </c:pt>
                <c:pt idx="65">
                  <c:v>-5.9679813748572813E-3</c:v>
                </c:pt>
                <c:pt idx="66">
                  <c:v>-5.4559771808876251E-3</c:v>
                </c:pt>
                <c:pt idx="67">
                  <c:v>-4.9608957697003693E-3</c:v>
                </c:pt>
                <c:pt idx="68">
                  <c:v>-4.440610213943581E-3</c:v>
                </c:pt>
                <c:pt idx="69">
                  <c:v>-4.0209612068608565E-3</c:v>
                </c:pt>
                <c:pt idx="70">
                  <c:v>-3.5741277295638493E-3</c:v>
                </c:pt>
                <c:pt idx="71">
                  <c:v>-3.4871734307989604E-3</c:v>
                </c:pt>
                <c:pt idx="72">
                  <c:v>-3.4391055265127796E-3</c:v>
                </c:pt>
                <c:pt idx="73">
                  <c:v>-3.3766352539011516E-3</c:v>
                </c:pt>
                <c:pt idx="74">
                  <c:v>-3.2650168993789337E-3</c:v>
                </c:pt>
                <c:pt idx="75">
                  <c:v>-3.2511546198656909E-3</c:v>
                </c:pt>
                <c:pt idx="76">
                  <c:v>-3.1976858274574672E-3</c:v>
                </c:pt>
                <c:pt idx="77">
                  <c:v>-3.0039739734801993E-3</c:v>
                </c:pt>
                <c:pt idx="78">
                  <c:v>-2.8392468857578938E-3</c:v>
                </c:pt>
                <c:pt idx="79">
                  <c:v>-2.6520160975270772E-3</c:v>
                </c:pt>
                <c:pt idx="80">
                  <c:v>-2.5663220059906652E-3</c:v>
                </c:pt>
                <c:pt idx="81">
                  <c:v>-2.4264390036297569E-3</c:v>
                </c:pt>
                <c:pt idx="82">
                  <c:v>-2.21562433726602E-3</c:v>
                </c:pt>
                <c:pt idx="83">
                  <c:v>-2.0145312695219603E-3</c:v>
                </c:pt>
                <c:pt idx="84">
                  <c:v>-1.7939950045385462E-3</c:v>
                </c:pt>
                <c:pt idx="85">
                  <c:v>-1.5507750094425528E-3</c:v>
                </c:pt>
                <c:pt idx="86">
                  <c:v>-1.3134959912808062E-3</c:v>
                </c:pt>
                <c:pt idx="87">
                  <c:v>-1.1167236340343806E-3</c:v>
                </c:pt>
                <c:pt idx="88">
                  <c:v>-9.149104478740484E-4</c:v>
                </c:pt>
                <c:pt idx="89">
                  <c:v>-7.5648439629412661E-4</c:v>
                </c:pt>
                <c:pt idx="90">
                  <c:v>-6.2578290374069108E-4</c:v>
                </c:pt>
                <c:pt idx="91">
                  <c:v>-4.9976218089302609E-4</c:v>
                </c:pt>
                <c:pt idx="92">
                  <c:v>-3.7068095477620338E-4</c:v>
                </c:pt>
                <c:pt idx="93">
                  <c:v>-2.4682058717735543E-4</c:v>
                </c:pt>
                <c:pt idx="94">
                  <c:v>-1.6328685088976032E-4</c:v>
                </c:pt>
                <c:pt idx="95">
                  <c:v>-9.595577896829354E-5</c:v>
                </c:pt>
                <c:pt idx="96">
                  <c:v>-5.4188910824495982E-5</c:v>
                </c:pt>
                <c:pt idx="97">
                  <c:v>-3.7446157646163336E-5</c:v>
                </c:pt>
                <c:pt idx="98">
                  <c:v>-2.8264647838690593E-5</c:v>
                </c:pt>
                <c:pt idx="99">
                  <c:v>-1.8723078823081668E-5</c:v>
                </c:pt>
                <c:pt idx="100">
                  <c:v>-1.7255837549926711E-5</c:v>
                </c:pt>
                <c:pt idx="101">
                  <c:v>-9.5865764166259504E-6</c:v>
                </c:pt>
                <c:pt idx="102">
                  <c:v>-5.7519458499755699E-6</c:v>
                </c:pt>
                <c:pt idx="103">
                  <c:v>-3.8346305666503805E-6</c:v>
                </c:pt>
                <c:pt idx="104">
                  <c:v>-1.9173152833251902E-6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'Grand Est Pyramide'!$V$5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'Grand Est Pyramide'!$V$6:$V$111</c:f>
              <c:numCache>
                <c:formatCode>0%</c:formatCode>
                <c:ptCount val="106"/>
                <c:pt idx="0">
                  <c:v>-5.9384751170036094E-3</c:v>
                </c:pt>
                <c:pt idx="1">
                  <c:v>-6.019695433674842E-3</c:v>
                </c:pt>
                <c:pt idx="2">
                  <c:v>-6.1589215920486934E-3</c:v>
                </c:pt>
                <c:pt idx="3">
                  <c:v>-6.2349527907857652E-3</c:v>
                </c:pt>
                <c:pt idx="4">
                  <c:v>-6.2753884612376304E-3</c:v>
                </c:pt>
                <c:pt idx="5">
                  <c:v>-6.3728589103868921E-3</c:v>
                </c:pt>
                <c:pt idx="6">
                  <c:v>-6.3944954079720173E-3</c:v>
                </c:pt>
                <c:pt idx="7">
                  <c:v>-6.3815833045744426E-3</c:v>
                </c:pt>
                <c:pt idx="8">
                  <c:v>-6.3517989814611178E-3</c:v>
                </c:pt>
                <c:pt idx="9">
                  <c:v>-6.3423007714412801E-3</c:v>
                </c:pt>
                <c:pt idx="10">
                  <c:v>-6.3388110137662596E-3</c:v>
                </c:pt>
                <c:pt idx="11">
                  <c:v>-6.3741941220190734E-3</c:v>
                </c:pt>
                <c:pt idx="12">
                  <c:v>-6.386013779535773E-3</c:v>
                </c:pt>
                <c:pt idx="13">
                  <c:v>-6.3757872722620176E-3</c:v>
                </c:pt>
                <c:pt idx="14">
                  <c:v>-6.3193290622239728E-3</c:v>
                </c:pt>
                <c:pt idx="15">
                  <c:v>-6.2992250234439641E-3</c:v>
                </c:pt>
                <c:pt idx="16">
                  <c:v>-6.2350286550830487E-3</c:v>
                </c:pt>
                <c:pt idx="17">
                  <c:v>-6.1954881833391233E-3</c:v>
                </c:pt>
                <c:pt idx="18">
                  <c:v>-6.2737042738379468E-3</c:v>
                </c:pt>
                <c:pt idx="19">
                  <c:v>-6.1441432269379558E-3</c:v>
                </c:pt>
                <c:pt idx="20">
                  <c:v>-5.9934463868149069E-3</c:v>
                </c:pt>
                <c:pt idx="21">
                  <c:v>-5.91685379227794E-3</c:v>
                </c:pt>
                <c:pt idx="22">
                  <c:v>-5.8832762543004624E-3</c:v>
                </c:pt>
                <c:pt idx="23">
                  <c:v>-5.9491719829205189E-3</c:v>
                </c:pt>
                <c:pt idx="24">
                  <c:v>-5.9216028972878592E-3</c:v>
                </c:pt>
                <c:pt idx="25">
                  <c:v>-5.873459414232036E-3</c:v>
                </c:pt>
                <c:pt idx="26">
                  <c:v>-5.8534312397493108E-3</c:v>
                </c:pt>
                <c:pt idx="27">
                  <c:v>-5.8887233108453852E-3</c:v>
                </c:pt>
                <c:pt idx="28">
                  <c:v>-5.8506697793282081E-3</c:v>
                </c:pt>
                <c:pt idx="29">
                  <c:v>-5.9408420830788398E-3</c:v>
                </c:pt>
                <c:pt idx="30">
                  <c:v>-5.9948726356038274E-3</c:v>
                </c:pt>
                <c:pt idx="31">
                  <c:v>-6.0956204223957169E-3</c:v>
                </c:pt>
                <c:pt idx="32">
                  <c:v>-6.1237964224066417E-3</c:v>
                </c:pt>
                <c:pt idx="33">
                  <c:v>-6.1751868973861793E-3</c:v>
                </c:pt>
                <c:pt idx="34">
                  <c:v>-6.151638619509521E-3</c:v>
                </c:pt>
                <c:pt idx="35">
                  <c:v>-6.0721176630974287E-3</c:v>
                </c:pt>
                <c:pt idx="36">
                  <c:v>-6.0235341671173639E-3</c:v>
                </c:pt>
                <c:pt idx="37">
                  <c:v>-6.0938148521203807E-3</c:v>
                </c:pt>
                <c:pt idx="38">
                  <c:v>-6.2593204030730806E-3</c:v>
                </c:pt>
                <c:pt idx="39">
                  <c:v>-6.523449540493745E-3</c:v>
                </c:pt>
                <c:pt idx="40">
                  <c:v>-6.6680772368341492E-3</c:v>
                </c:pt>
                <c:pt idx="41">
                  <c:v>-6.8171657538547981E-3</c:v>
                </c:pt>
                <c:pt idx="42">
                  <c:v>-6.8833801125234434E-3</c:v>
                </c:pt>
                <c:pt idx="43">
                  <c:v>-6.8338710721165255E-3</c:v>
                </c:pt>
                <c:pt idx="44">
                  <c:v>-6.7807205454400209E-3</c:v>
                </c:pt>
                <c:pt idx="45">
                  <c:v>-6.744882251403508E-3</c:v>
                </c:pt>
                <c:pt idx="46">
                  <c:v>-6.7508603580294126E-3</c:v>
                </c:pt>
                <c:pt idx="47">
                  <c:v>-6.7282527974390641E-3</c:v>
                </c:pt>
                <c:pt idx="48">
                  <c:v>-6.7636662514107913E-3</c:v>
                </c:pt>
                <c:pt idx="49">
                  <c:v>-6.7597364808115292E-3</c:v>
                </c:pt>
                <c:pt idx="50">
                  <c:v>-6.7205298119756493E-3</c:v>
                </c:pt>
                <c:pt idx="51">
                  <c:v>-6.6384901608937605E-3</c:v>
                </c:pt>
                <c:pt idx="52">
                  <c:v>-6.567056338572041E-3</c:v>
                </c:pt>
                <c:pt idx="53">
                  <c:v>-6.4536543869933389E-3</c:v>
                </c:pt>
                <c:pt idx="54">
                  <c:v>-6.4045094952133799E-3</c:v>
                </c:pt>
                <c:pt idx="55">
                  <c:v>-6.3100736179554405E-3</c:v>
                </c:pt>
                <c:pt idx="56">
                  <c:v>-6.2383666841635023E-3</c:v>
                </c:pt>
                <c:pt idx="57">
                  <c:v>-6.1712267810680038E-3</c:v>
                </c:pt>
                <c:pt idx="58">
                  <c:v>-6.1101560217551492E-3</c:v>
                </c:pt>
                <c:pt idx="59">
                  <c:v>-6.0627256630937871E-3</c:v>
                </c:pt>
                <c:pt idx="60">
                  <c:v>-6.0007748779324493E-3</c:v>
                </c:pt>
                <c:pt idx="61">
                  <c:v>-5.9583212171728551E-3</c:v>
                </c:pt>
                <c:pt idx="62">
                  <c:v>-5.9916863351179399E-3</c:v>
                </c:pt>
                <c:pt idx="63">
                  <c:v>-5.9747079053859937E-3</c:v>
                </c:pt>
                <c:pt idx="64">
                  <c:v>-5.9446656436619059E-3</c:v>
                </c:pt>
                <c:pt idx="65">
                  <c:v>-5.8369990329578021E-3</c:v>
                </c:pt>
                <c:pt idx="66">
                  <c:v>-5.4388935465352738E-3</c:v>
                </c:pt>
                <c:pt idx="67">
                  <c:v>-5.0347189163301009E-3</c:v>
                </c:pt>
                <c:pt idx="68">
                  <c:v>-4.6401335333015057E-3</c:v>
                </c:pt>
                <c:pt idx="69">
                  <c:v>-4.1863436526732188E-3</c:v>
                </c:pt>
                <c:pt idx="70">
                  <c:v>-3.6952892292194985E-3</c:v>
                </c:pt>
                <c:pt idx="71">
                  <c:v>-3.5157943018478037E-3</c:v>
                </c:pt>
                <c:pt idx="72">
                  <c:v>-3.3851408090669367E-3</c:v>
                </c:pt>
                <c:pt idx="73">
                  <c:v>-3.2367805893002057E-3</c:v>
                </c:pt>
                <c:pt idx="74">
                  <c:v>-3.1625701336979268E-3</c:v>
                </c:pt>
                <c:pt idx="75">
                  <c:v>-3.1127879818207901E-3</c:v>
                </c:pt>
                <c:pt idx="76">
                  <c:v>-3.0345415456030532E-3</c:v>
                </c:pt>
                <c:pt idx="77">
                  <c:v>-2.9349924147082361E-3</c:v>
                </c:pt>
                <c:pt idx="78">
                  <c:v>-2.8051734291974825E-3</c:v>
                </c:pt>
                <c:pt idx="79">
                  <c:v>-2.6659320979641739E-3</c:v>
                </c:pt>
                <c:pt idx="80">
                  <c:v>-2.5657912255505491E-3</c:v>
                </c:pt>
                <c:pt idx="81">
                  <c:v>-2.4234242852691789E-3</c:v>
                </c:pt>
                <c:pt idx="82">
                  <c:v>-2.2348408150829756E-3</c:v>
                </c:pt>
                <c:pt idx="83">
                  <c:v>-2.0487305209881991E-3</c:v>
                </c:pt>
                <c:pt idx="84">
                  <c:v>-1.8576738747105683E-3</c:v>
                </c:pt>
                <c:pt idx="85">
                  <c:v>-1.6344204206660111E-3</c:v>
                </c:pt>
                <c:pt idx="86">
                  <c:v>-1.4398436709944467E-3</c:v>
                </c:pt>
                <c:pt idx="87">
                  <c:v>-1.2481345917601814E-3</c:v>
                </c:pt>
                <c:pt idx="88">
                  <c:v>-1.0664851183456484E-3</c:v>
                </c:pt>
                <c:pt idx="89">
                  <c:v>-9.0395344784644394E-4</c:v>
                </c:pt>
                <c:pt idx="90">
                  <c:v>-7.4573086943291662E-4</c:v>
                </c:pt>
                <c:pt idx="91">
                  <c:v>-6.0263563189762929E-4</c:v>
                </c:pt>
                <c:pt idx="92">
                  <c:v>-4.5113463022338016E-4</c:v>
                </c:pt>
                <c:pt idx="93">
                  <c:v>-3.1439682080041233E-4</c:v>
                </c:pt>
                <c:pt idx="94">
                  <c:v>-2.1820089184550599E-4</c:v>
                </c:pt>
                <c:pt idx="95">
                  <c:v>-1.2786168664085106E-4</c:v>
                </c:pt>
                <c:pt idx="96">
                  <c:v>-7.3937344132059716E-5</c:v>
                </c:pt>
                <c:pt idx="97">
                  <c:v>-5.4045725384444224E-5</c:v>
                </c:pt>
                <c:pt idx="98">
                  <c:v>-4.0374979014038766E-5</c:v>
                </c:pt>
                <c:pt idx="99">
                  <c:v>-2.9996743145717637E-5</c:v>
                </c:pt>
                <c:pt idx="100">
                  <c:v>-2.6805890801992593E-5</c:v>
                </c:pt>
                <c:pt idx="101">
                  <c:v>-1.4892161556662551E-5</c:v>
                </c:pt>
                <c:pt idx="102">
                  <c:v>-8.93529693399753E-6</c:v>
                </c:pt>
                <c:pt idx="103">
                  <c:v>-5.9568646226650203E-6</c:v>
                </c:pt>
                <c:pt idx="104">
                  <c:v>-2.9784323113325101E-6</c:v>
                </c:pt>
                <c:pt idx="105">
                  <c:v>0</c:v>
                </c:pt>
              </c:numCache>
            </c:numRef>
          </c:xVal>
          <c:yVal>
            <c:numRef>
              <c:f>'Grand Est Pyramide'!$O$6:$O$111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632624"/>
        <c:axId val="1394632080"/>
      </c:scatterChart>
      <c:scatterChart>
        <c:scatterStyle val="smoothMarker"/>
        <c:varyColors val="0"/>
        <c:ser>
          <c:idx val="0"/>
          <c:order val="2"/>
          <c:tx>
            <c:strRef>
              <c:f>'Grand Est Pyramide'!$Q$5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'Grand Est Pyramide'!$W$5:$W$110</c:f>
              <c:numCache>
                <c:formatCode>0%</c:formatCode>
                <c:ptCount val="106"/>
                <c:pt idx="1">
                  <c:v>5.6810979020411366E-3</c:v>
                </c:pt>
                <c:pt idx="2">
                  <c:v>5.7642906904417281E-3</c:v>
                </c:pt>
                <c:pt idx="3">
                  <c:v>5.8774043576907548E-3</c:v>
                </c:pt>
                <c:pt idx="4">
                  <c:v>5.9609006032804784E-3</c:v>
                </c:pt>
                <c:pt idx="5">
                  <c:v>6.0399967196277859E-3</c:v>
                </c:pt>
                <c:pt idx="6">
                  <c:v>6.0886560799051333E-3</c:v>
                </c:pt>
                <c:pt idx="7">
                  <c:v>6.0770184967019131E-3</c:v>
                </c:pt>
                <c:pt idx="8">
                  <c:v>6.0792792527609484E-3</c:v>
                </c:pt>
                <c:pt idx="9">
                  <c:v>6.0641215661637951E-3</c:v>
                </c:pt>
                <c:pt idx="10">
                  <c:v>6.0774736824856122E-3</c:v>
                </c:pt>
                <c:pt idx="11">
                  <c:v>6.0689161897520836E-3</c:v>
                </c:pt>
                <c:pt idx="12">
                  <c:v>6.0894298957374204E-3</c:v>
                </c:pt>
                <c:pt idx="13">
                  <c:v>6.0839828391924975E-3</c:v>
                </c:pt>
                <c:pt idx="14">
                  <c:v>6.0778530039720269E-3</c:v>
                </c:pt>
                <c:pt idx="15">
                  <c:v>6.0491307810206646E-3</c:v>
                </c:pt>
                <c:pt idx="16">
                  <c:v>5.9804129005416786E-3</c:v>
                </c:pt>
                <c:pt idx="17">
                  <c:v>5.9353798536744603E-3</c:v>
                </c:pt>
                <c:pt idx="18">
                  <c:v>5.9076438665877778E-3</c:v>
                </c:pt>
                <c:pt idx="19">
                  <c:v>5.9242126291143959E-3</c:v>
                </c:pt>
                <c:pt idx="20">
                  <c:v>5.8327809780288646E-3</c:v>
                </c:pt>
                <c:pt idx="21">
                  <c:v>5.7423355628080141E-3</c:v>
                </c:pt>
                <c:pt idx="22">
                  <c:v>5.7376168035170082E-3</c:v>
                </c:pt>
                <c:pt idx="23">
                  <c:v>5.820430270431185E-3</c:v>
                </c:pt>
                <c:pt idx="24">
                  <c:v>5.8893909166614763E-3</c:v>
                </c:pt>
                <c:pt idx="25">
                  <c:v>5.9248954077899436E-3</c:v>
                </c:pt>
                <c:pt idx="26">
                  <c:v>5.9706870976299915E-3</c:v>
                </c:pt>
                <c:pt idx="27">
                  <c:v>6.0100758407793508E-3</c:v>
                </c:pt>
                <c:pt idx="28">
                  <c:v>6.0470369264156521E-3</c:v>
                </c:pt>
                <c:pt idx="29">
                  <c:v>6.0900064643967713E-3</c:v>
                </c:pt>
                <c:pt idx="30">
                  <c:v>6.1807705096662115E-3</c:v>
                </c:pt>
                <c:pt idx="31">
                  <c:v>6.243919950724622E-3</c:v>
                </c:pt>
                <c:pt idx="32">
                  <c:v>6.3183579992187495E-3</c:v>
                </c:pt>
                <c:pt idx="33">
                  <c:v>6.3614792657944348E-3</c:v>
                </c:pt>
                <c:pt idx="34">
                  <c:v>6.3945409265503874E-3</c:v>
                </c:pt>
                <c:pt idx="35">
                  <c:v>6.3366564677234212E-3</c:v>
                </c:pt>
                <c:pt idx="36">
                  <c:v>6.2521436405501042E-3</c:v>
                </c:pt>
                <c:pt idx="37">
                  <c:v>6.1743220443971521E-3</c:v>
                </c:pt>
                <c:pt idx="38">
                  <c:v>6.2030290944890577E-3</c:v>
                </c:pt>
                <c:pt idx="39">
                  <c:v>6.3905504645132994E-3</c:v>
                </c:pt>
                <c:pt idx="40">
                  <c:v>6.5994959120902735E-3</c:v>
                </c:pt>
                <c:pt idx="41">
                  <c:v>6.7746969202357472E-3</c:v>
                </c:pt>
                <c:pt idx="42">
                  <c:v>6.9142265357987308E-3</c:v>
                </c:pt>
                <c:pt idx="43">
                  <c:v>6.9819430075535802E-3</c:v>
                </c:pt>
                <c:pt idx="44">
                  <c:v>6.9663453080321854E-3</c:v>
                </c:pt>
                <c:pt idx="45">
                  <c:v>6.9142568815176442E-3</c:v>
                </c:pt>
                <c:pt idx="46">
                  <c:v>6.8951542514617721E-3</c:v>
                </c:pt>
                <c:pt idx="47">
                  <c:v>6.9042427942762816E-3</c:v>
                </c:pt>
                <c:pt idx="48">
                  <c:v>6.9390493338697444E-3</c:v>
                </c:pt>
                <c:pt idx="49">
                  <c:v>7.0113176634615769E-3</c:v>
                </c:pt>
                <c:pt idx="50">
                  <c:v>6.9898328944710177E-3</c:v>
                </c:pt>
                <c:pt idx="51">
                  <c:v>6.9750241836413667E-3</c:v>
                </c:pt>
                <c:pt idx="52">
                  <c:v>6.9267289719909773E-3</c:v>
                </c:pt>
                <c:pt idx="53">
                  <c:v>6.8342959121813103E-3</c:v>
                </c:pt>
                <c:pt idx="54">
                  <c:v>6.7508451851699559E-3</c:v>
                </c:pt>
                <c:pt idx="55">
                  <c:v>6.7145061867713756E-3</c:v>
                </c:pt>
                <c:pt idx="56">
                  <c:v>6.6718097602604751E-3</c:v>
                </c:pt>
                <c:pt idx="57">
                  <c:v>6.6155943159737357E-3</c:v>
                </c:pt>
                <c:pt idx="58">
                  <c:v>6.574612422581433E-3</c:v>
                </c:pt>
                <c:pt idx="59">
                  <c:v>6.541368687512001E-3</c:v>
                </c:pt>
                <c:pt idx="60">
                  <c:v>6.5296248942925848E-3</c:v>
                </c:pt>
                <c:pt idx="61">
                  <c:v>6.488703692338108E-3</c:v>
                </c:pt>
                <c:pt idx="62">
                  <c:v>6.4761102189891222E-3</c:v>
                </c:pt>
                <c:pt idx="63">
                  <c:v>6.4612711624405577E-3</c:v>
                </c:pt>
                <c:pt idx="64">
                  <c:v>6.4310013078246213E-3</c:v>
                </c:pt>
                <c:pt idx="65">
                  <c:v>6.457477947576405E-3</c:v>
                </c:pt>
                <c:pt idx="66">
                  <c:v>6.3724795889004765E-3</c:v>
                </c:pt>
                <c:pt idx="67">
                  <c:v>5.9610978504534146E-3</c:v>
                </c:pt>
                <c:pt idx="68">
                  <c:v>5.548927123314608E-3</c:v>
                </c:pt>
                <c:pt idx="69">
                  <c:v>5.1397454494887546E-3</c:v>
                </c:pt>
                <c:pt idx="70">
                  <c:v>4.6955903346154147E-3</c:v>
                </c:pt>
                <c:pt idx="71">
                  <c:v>4.17975863166905E-3</c:v>
                </c:pt>
                <c:pt idx="72">
                  <c:v>4.0284245314488234E-3</c:v>
                </c:pt>
                <c:pt idx="73">
                  <c:v>3.9563837947488405E-3</c:v>
                </c:pt>
                <c:pt idx="74">
                  <c:v>3.855484279362385E-3</c:v>
                </c:pt>
                <c:pt idx="75">
                  <c:v>3.8361085378362941E-3</c:v>
                </c:pt>
                <c:pt idx="76">
                  <c:v>3.8882880015075755E-3</c:v>
                </c:pt>
                <c:pt idx="77">
                  <c:v>3.9087561889145422E-3</c:v>
                </c:pt>
                <c:pt idx="78">
                  <c:v>3.8865734683889786E-3</c:v>
                </c:pt>
                <c:pt idx="79">
                  <c:v>3.821952259963277E-3</c:v>
                </c:pt>
                <c:pt idx="80">
                  <c:v>3.8082663407334153E-3</c:v>
                </c:pt>
                <c:pt idx="81">
                  <c:v>3.7530978237491817E-3</c:v>
                </c:pt>
                <c:pt idx="82">
                  <c:v>3.6658083632953053E-3</c:v>
                </c:pt>
                <c:pt idx="83">
                  <c:v>3.5357466120332459E-3</c:v>
                </c:pt>
                <c:pt idx="84">
                  <c:v>3.3695127638266285E-3</c:v>
                </c:pt>
                <c:pt idx="85">
                  <c:v>3.1758008671440908E-3</c:v>
                </c:pt>
                <c:pt idx="86">
                  <c:v>2.9869898040660379E-3</c:v>
                </c:pt>
                <c:pt idx="87">
                  <c:v>2.7513552967048873E-3</c:v>
                </c:pt>
                <c:pt idx="88">
                  <c:v>2.515311122138408E-3</c:v>
                </c:pt>
                <c:pt idx="89">
                  <c:v>2.2909500493535186E-3</c:v>
                </c:pt>
                <c:pt idx="90">
                  <c:v>2.0487001752692862E-3</c:v>
                </c:pt>
                <c:pt idx="91">
                  <c:v>1.8109111218652966E-3</c:v>
                </c:pt>
                <c:pt idx="92">
                  <c:v>1.5717109925318428E-3</c:v>
                </c:pt>
                <c:pt idx="93">
                  <c:v>1.2356169827084783E-3</c:v>
                </c:pt>
                <c:pt idx="94">
                  <c:v>9.2968661748485425E-4</c:v>
                </c:pt>
                <c:pt idx="95">
                  <c:v>6.7543501157044333E-4</c:v>
                </c:pt>
                <c:pt idx="96">
                  <c:v>4.5077048159642151E-4</c:v>
                </c:pt>
                <c:pt idx="97">
                  <c:v>2.9177408735060707E-4</c:v>
                </c:pt>
                <c:pt idx="98">
                  <c:v>2.3484551866940698E-4</c:v>
                </c:pt>
                <c:pt idx="99">
                  <c:v>1.8386471089519796E-4</c:v>
                </c:pt>
                <c:pt idx="100">
                  <c:v>1.4206348309223787E-4</c:v>
                </c:pt>
                <c:pt idx="101">
                  <c:v>1.3616655126442645E-4</c:v>
                </c:pt>
                <c:pt idx="102">
                  <c:v>7.5648084035792476E-5</c:v>
                </c:pt>
                <c:pt idx="103">
                  <c:v>4.5388850421475482E-5</c:v>
                </c:pt>
                <c:pt idx="104">
                  <c:v>3.0259233614316991E-5</c:v>
                </c:pt>
                <c:pt idx="105">
                  <c:v>1.5129616807158496E-5</c:v>
                </c:pt>
              </c:numCache>
            </c:numRef>
          </c:xVal>
          <c:yVal>
            <c:numRef>
              <c:f>'Grand Est Pyramide'!$P$6:$P$111</c:f>
              <c:numCache>
                <c:formatCode>General</c:formatCode>
                <c:ptCount val="10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  <c:pt idx="11">
                  <c:v>2002</c:v>
                </c:pt>
                <c:pt idx="12">
                  <c:v>2001</c:v>
                </c:pt>
                <c:pt idx="13">
                  <c:v>2000</c:v>
                </c:pt>
                <c:pt idx="14">
                  <c:v>1999</c:v>
                </c:pt>
                <c:pt idx="15">
                  <c:v>1998</c:v>
                </c:pt>
                <c:pt idx="16">
                  <c:v>1997</c:v>
                </c:pt>
                <c:pt idx="17">
                  <c:v>1996</c:v>
                </c:pt>
                <c:pt idx="18">
                  <c:v>1995</c:v>
                </c:pt>
                <c:pt idx="19">
                  <c:v>1994</c:v>
                </c:pt>
                <c:pt idx="20">
                  <c:v>1993</c:v>
                </c:pt>
                <c:pt idx="21">
                  <c:v>1992</c:v>
                </c:pt>
                <c:pt idx="22">
                  <c:v>1991</c:v>
                </c:pt>
                <c:pt idx="23">
                  <c:v>1990</c:v>
                </c:pt>
                <c:pt idx="24">
                  <c:v>1989</c:v>
                </c:pt>
                <c:pt idx="25">
                  <c:v>1988</c:v>
                </c:pt>
                <c:pt idx="26">
                  <c:v>1987</c:v>
                </c:pt>
                <c:pt idx="27">
                  <c:v>1986</c:v>
                </c:pt>
                <c:pt idx="28">
                  <c:v>1985</c:v>
                </c:pt>
                <c:pt idx="29">
                  <c:v>1984</c:v>
                </c:pt>
                <c:pt idx="30">
                  <c:v>1983</c:v>
                </c:pt>
                <c:pt idx="31">
                  <c:v>1982</c:v>
                </c:pt>
                <c:pt idx="32">
                  <c:v>1981</c:v>
                </c:pt>
                <c:pt idx="33">
                  <c:v>1980</c:v>
                </c:pt>
                <c:pt idx="34">
                  <c:v>1979</c:v>
                </c:pt>
                <c:pt idx="35">
                  <c:v>1978</c:v>
                </c:pt>
                <c:pt idx="36">
                  <c:v>1977</c:v>
                </c:pt>
                <c:pt idx="37">
                  <c:v>1976</c:v>
                </c:pt>
                <c:pt idx="38">
                  <c:v>1975</c:v>
                </c:pt>
                <c:pt idx="39">
                  <c:v>1974</c:v>
                </c:pt>
                <c:pt idx="40">
                  <c:v>1973</c:v>
                </c:pt>
                <c:pt idx="41">
                  <c:v>1972</c:v>
                </c:pt>
                <c:pt idx="42">
                  <c:v>1971</c:v>
                </c:pt>
                <c:pt idx="43">
                  <c:v>1970</c:v>
                </c:pt>
                <c:pt idx="44">
                  <c:v>1969</c:v>
                </c:pt>
                <c:pt idx="45">
                  <c:v>1968</c:v>
                </c:pt>
                <c:pt idx="46">
                  <c:v>1967</c:v>
                </c:pt>
                <c:pt idx="47">
                  <c:v>1966</c:v>
                </c:pt>
                <c:pt idx="48">
                  <c:v>1965</c:v>
                </c:pt>
                <c:pt idx="49">
                  <c:v>1964</c:v>
                </c:pt>
                <c:pt idx="50">
                  <c:v>1963</c:v>
                </c:pt>
                <c:pt idx="51">
                  <c:v>1962</c:v>
                </c:pt>
                <c:pt idx="52">
                  <c:v>1961</c:v>
                </c:pt>
                <c:pt idx="53">
                  <c:v>1960</c:v>
                </c:pt>
                <c:pt idx="54">
                  <c:v>1959</c:v>
                </c:pt>
                <c:pt idx="55">
                  <c:v>1958</c:v>
                </c:pt>
                <c:pt idx="56">
                  <c:v>1957</c:v>
                </c:pt>
                <c:pt idx="57">
                  <c:v>1956</c:v>
                </c:pt>
                <c:pt idx="58">
                  <c:v>1955</c:v>
                </c:pt>
                <c:pt idx="59">
                  <c:v>1954</c:v>
                </c:pt>
                <c:pt idx="60">
                  <c:v>1953</c:v>
                </c:pt>
                <c:pt idx="61">
                  <c:v>1952</c:v>
                </c:pt>
                <c:pt idx="62">
                  <c:v>1951</c:v>
                </c:pt>
                <c:pt idx="63">
                  <c:v>1950</c:v>
                </c:pt>
                <c:pt idx="64">
                  <c:v>1949</c:v>
                </c:pt>
                <c:pt idx="65">
                  <c:v>1948</c:v>
                </c:pt>
                <c:pt idx="66">
                  <c:v>1947</c:v>
                </c:pt>
                <c:pt idx="67">
                  <c:v>1946</c:v>
                </c:pt>
                <c:pt idx="68">
                  <c:v>1945</c:v>
                </c:pt>
                <c:pt idx="69">
                  <c:v>1944</c:v>
                </c:pt>
                <c:pt idx="70">
                  <c:v>1943</c:v>
                </c:pt>
                <c:pt idx="71">
                  <c:v>1942</c:v>
                </c:pt>
                <c:pt idx="72">
                  <c:v>1941</c:v>
                </c:pt>
                <c:pt idx="73">
                  <c:v>1940</c:v>
                </c:pt>
                <c:pt idx="74">
                  <c:v>1939</c:v>
                </c:pt>
                <c:pt idx="75">
                  <c:v>1938</c:v>
                </c:pt>
                <c:pt idx="76">
                  <c:v>1937</c:v>
                </c:pt>
                <c:pt idx="77">
                  <c:v>1936</c:v>
                </c:pt>
                <c:pt idx="78">
                  <c:v>1935</c:v>
                </c:pt>
                <c:pt idx="79">
                  <c:v>1934</c:v>
                </c:pt>
                <c:pt idx="80">
                  <c:v>1933</c:v>
                </c:pt>
                <c:pt idx="81">
                  <c:v>1932</c:v>
                </c:pt>
                <c:pt idx="82">
                  <c:v>1931</c:v>
                </c:pt>
                <c:pt idx="83">
                  <c:v>1930</c:v>
                </c:pt>
                <c:pt idx="84">
                  <c:v>1929</c:v>
                </c:pt>
                <c:pt idx="85">
                  <c:v>1928</c:v>
                </c:pt>
                <c:pt idx="86">
                  <c:v>1927</c:v>
                </c:pt>
                <c:pt idx="87">
                  <c:v>1926</c:v>
                </c:pt>
                <c:pt idx="88">
                  <c:v>1925</c:v>
                </c:pt>
                <c:pt idx="89">
                  <c:v>1924</c:v>
                </c:pt>
                <c:pt idx="90">
                  <c:v>1923</c:v>
                </c:pt>
                <c:pt idx="91">
                  <c:v>1922</c:v>
                </c:pt>
                <c:pt idx="92">
                  <c:v>1921</c:v>
                </c:pt>
                <c:pt idx="93">
                  <c:v>1920</c:v>
                </c:pt>
                <c:pt idx="94">
                  <c:v>1919</c:v>
                </c:pt>
                <c:pt idx="95">
                  <c:v>1918</c:v>
                </c:pt>
                <c:pt idx="96">
                  <c:v>1917</c:v>
                </c:pt>
                <c:pt idx="97">
                  <c:v>1916</c:v>
                </c:pt>
                <c:pt idx="98">
                  <c:v>1915</c:v>
                </c:pt>
                <c:pt idx="99">
                  <c:v>1914</c:v>
                </c:pt>
                <c:pt idx="100">
                  <c:v>1913</c:v>
                </c:pt>
                <c:pt idx="101">
                  <c:v>1912</c:v>
                </c:pt>
                <c:pt idx="102">
                  <c:v>1911</c:v>
                </c:pt>
                <c:pt idx="103">
                  <c:v>1910</c:v>
                </c:pt>
                <c:pt idx="104">
                  <c:v>1909</c:v>
                </c:pt>
                <c:pt idx="105">
                  <c:v>1908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634256"/>
        <c:axId val="1394636976"/>
      </c:scatterChart>
      <c:valAx>
        <c:axId val="139463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;[Black]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4632080"/>
        <c:crosses val="autoZero"/>
        <c:crossBetween val="midCat"/>
      </c:valAx>
      <c:valAx>
        <c:axId val="1394632080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'Grand Est Pyramide'!$A$5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5.200896762904636E-2"/>
              <c:y val="4.69017935258092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4632624"/>
        <c:crosses val="autoZero"/>
        <c:crossBetween val="midCat"/>
        <c:majorUnit val="10"/>
        <c:minorUnit val="5"/>
      </c:valAx>
      <c:valAx>
        <c:axId val="1394636976"/>
        <c:scaling>
          <c:orientation val="maxMin"/>
          <c:max val="2013"/>
          <c:min val="1903"/>
        </c:scaling>
        <c:delete val="0"/>
        <c:axPos val="r"/>
        <c:title>
          <c:tx>
            <c:strRef>
              <c:f>'Grand Est Pyramide'!$P$5</c:f>
              <c:strCache>
                <c:ptCount val="1"/>
                <c:pt idx="0">
                  <c:v>Année de naissances</c:v>
                </c:pt>
              </c:strCache>
            </c:strRef>
          </c:tx>
          <c:layout>
            <c:manualLayout>
              <c:xMode val="edge"/>
              <c:yMode val="edge"/>
              <c:x val="0.85558333333333325"/>
              <c:y val="1.68441965587634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4634256"/>
        <c:crosses val="max"/>
        <c:crossBetween val="midCat"/>
        <c:majorUnit val="10"/>
        <c:minorUnit val="5"/>
      </c:valAx>
      <c:valAx>
        <c:axId val="13946342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394636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110658018469009"/>
          <c:y val="0.28052151204741727"/>
          <c:w val="0.17279546767135798"/>
          <c:h val="7.7281317713646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'Grand Est Pyramide'!$G$57</c:f>
          <c:strCache>
            <c:ptCount val="1"/>
            <c:pt idx="0">
              <c:v>Pourcentage de la population de France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9477902408694614E-2"/>
          <c:y val="0.10887132950378155"/>
          <c:w val="0.8477655656208265"/>
          <c:h val="0.84915859825139239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:spPr>
          <c:explosion val="7"/>
          <c:dPt>
            <c:idx val="0"/>
            <c:bubble3D val="0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19050">
                <a:solidFill>
                  <a:srgbClr val="0070C0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1905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934338048118138"/>
                  <c:y val="0.190776959154356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BC54B0-0E25-491C-AD9D-C8CD7EDBCC23}" type="PERCENTAGE">
                      <a:rPr lang="en-US" sz="16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 sz="1600" b="1">
                          <a:solidFill>
                            <a:schemeClr val="accent5">
                              <a:lumMod val="75000"/>
                            </a:schemeClr>
                          </a:solidFill>
                        </a:defRPr>
                      </a:pPr>
                      <a:t>[POURCENTAGE]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2665651775084"/>
                      <c:h val="0.1396547119719747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'Grand Est Pyramide'!$B$112:$B$113</c:f>
              <c:numCache>
                <c:formatCode>#,##0</c:formatCode>
                <c:ptCount val="2"/>
                <c:pt idx="0">
                  <c:v>5554642</c:v>
                </c:pt>
                <c:pt idx="1">
                  <c:v>26351137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'FE Pyramide '!$B$1:$B$2</c:f>
          <c:strCache>
            <c:ptCount val="2"/>
            <c:pt idx="0">
              <c:v>France entière</c:v>
            </c:pt>
            <c:pt idx="1">
              <c:v>2014</c:v>
            </c:pt>
          </c:strCache>
        </c:strRef>
      </c:tx>
      <c:layout>
        <c:manualLayout>
          <c:xMode val="edge"/>
          <c:yMode val="edge"/>
          <c:x val="0.3018888888888889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483814523184599E-2"/>
          <c:y val="0.15578703703703703"/>
          <c:w val="0.83881014873140847"/>
          <c:h val="0.712716170895304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'FE Pyramide '!$D$5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'FE Pyramide '!$D$6:$D$111</c:f>
              <c:numCache>
                <c:formatCode>#,##0</c:formatCode>
                <c:ptCount val="106"/>
                <c:pt idx="0">
                  <c:v>374425</c:v>
                </c:pt>
                <c:pt idx="1">
                  <c:v>379908</c:v>
                </c:pt>
                <c:pt idx="2">
                  <c:v>387363</c:v>
                </c:pt>
                <c:pt idx="3">
                  <c:v>392866</c:v>
                </c:pt>
                <c:pt idx="4">
                  <c:v>398079</c:v>
                </c:pt>
                <c:pt idx="5">
                  <c:v>401286</c:v>
                </c:pt>
                <c:pt idx="6">
                  <c:v>400519</c:v>
                </c:pt>
                <c:pt idx="7">
                  <c:v>400668</c:v>
                </c:pt>
                <c:pt idx="8">
                  <c:v>399669</c:v>
                </c:pt>
                <c:pt idx="9">
                  <c:v>400549</c:v>
                </c:pt>
                <c:pt idx="10">
                  <c:v>399985</c:v>
                </c:pt>
                <c:pt idx="11">
                  <c:v>401337</c:v>
                </c:pt>
                <c:pt idx="12">
                  <c:v>400978</c:v>
                </c:pt>
                <c:pt idx="13">
                  <c:v>400574</c:v>
                </c:pt>
                <c:pt idx="14">
                  <c:v>398681</c:v>
                </c:pt>
                <c:pt idx="15">
                  <c:v>394152</c:v>
                </c:pt>
                <c:pt idx="16">
                  <c:v>391184</c:v>
                </c:pt>
                <c:pt idx="17">
                  <c:v>389356</c:v>
                </c:pt>
                <c:pt idx="18">
                  <c:v>390448</c:v>
                </c:pt>
                <c:pt idx="19">
                  <c:v>384422</c:v>
                </c:pt>
                <c:pt idx="20">
                  <c:v>378461</c:v>
                </c:pt>
                <c:pt idx="21">
                  <c:v>378150</c:v>
                </c:pt>
                <c:pt idx="22">
                  <c:v>383608</c:v>
                </c:pt>
                <c:pt idx="23">
                  <c:v>388153</c:v>
                </c:pt>
                <c:pt idx="24">
                  <c:v>390493</c:v>
                </c:pt>
                <c:pt idx="25">
                  <c:v>393511</c:v>
                </c:pt>
                <c:pt idx="26">
                  <c:v>396107</c:v>
                </c:pt>
                <c:pt idx="27">
                  <c:v>398543</c:v>
                </c:pt>
                <c:pt idx="28">
                  <c:v>401375</c:v>
                </c:pt>
                <c:pt idx="29">
                  <c:v>407357</c:v>
                </c:pt>
                <c:pt idx="30">
                  <c:v>411519</c:v>
                </c:pt>
                <c:pt idx="31">
                  <c:v>416425</c:v>
                </c:pt>
                <c:pt idx="32">
                  <c:v>419267</c:v>
                </c:pt>
                <c:pt idx="33">
                  <c:v>421446</c:v>
                </c:pt>
                <c:pt idx="34">
                  <c:v>417631</c:v>
                </c:pt>
                <c:pt idx="35">
                  <c:v>412061</c:v>
                </c:pt>
                <c:pt idx="36">
                  <c:v>406932</c:v>
                </c:pt>
                <c:pt idx="37">
                  <c:v>408824</c:v>
                </c:pt>
                <c:pt idx="38">
                  <c:v>421183</c:v>
                </c:pt>
                <c:pt idx="39">
                  <c:v>434954</c:v>
                </c:pt>
                <c:pt idx="40">
                  <c:v>446501</c:v>
                </c:pt>
                <c:pt idx="41">
                  <c:v>455697</c:v>
                </c:pt>
                <c:pt idx="42">
                  <c:v>460160</c:v>
                </c:pt>
                <c:pt idx="43">
                  <c:v>459132</c:v>
                </c:pt>
                <c:pt idx="44">
                  <c:v>455699</c:v>
                </c:pt>
                <c:pt idx="45">
                  <c:v>454440</c:v>
                </c:pt>
                <c:pt idx="46">
                  <c:v>455039</c:v>
                </c:pt>
                <c:pt idx="47">
                  <c:v>457333</c:v>
                </c:pt>
                <c:pt idx="48">
                  <c:v>462096</c:v>
                </c:pt>
                <c:pt idx="49">
                  <c:v>460680</c:v>
                </c:pt>
                <c:pt idx="50">
                  <c:v>459704</c:v>
                </c:pt>
                <c:pt idx="51">
                  <c:v>456521</c:v>
                </c:pt>
                <c:pt idx="52">
                  <c:v>450429</c:v>
                </c:pt>
                <c:pt idx="53">
                  <c:v>444929</c:v>
                </c:pt>
                <c:pt idx="54">
                  <c:v>442534</c:v>
                </c:pt>
                <c:pt idx="55">
                  <c:v>439720</c:v>
                </c:pt>
                <c:pt idx="56">
                  <c:v>436015</c:v>
                </c:pt>
                <c:pt idx="57">
                  <c:v>433314</c:v>
                </c:pt>
                <c:pt idx="58">
                  <c:v>431123</c:v>
                </c:pt>
                <c:pt idx="59">
                  <c:v>430349</c:v>
                </c:pt>
                <c:pt idx="60">
                  <c:v>427652</c:v>
                </c:pt>
                <c:pt idx="61">
                  <c:v>426822</c:v>
                </c:pt>
                <c:pt idx="62">
                  <c:v>425844</c:v>
                </c:pt>
                <c:pt idx="63">
                  <c:v>423849</c:v>
                </c:pt>
                <c:pt idx="64">
                  <c:v>425594</c:v>
                </c:pt>
                <c:pt idx="65">
                  <c:v>419992</c:v>
                </c:pt>
                <c:pt idx="66">
                  <c:v>392879</c:v>
                </c:pt>
                <c:pt idx="67">
                  <c:v>365714</c:v>
                </c:pt>
                <c:pt idx="68">
                  <c:v>338746</c:v>
                </c:pt>
                <c:pt idx="69">
                  <c:v>309473</c:v>
                </c:pt>
                <c:pt idx="70">
                  <c:v>275476</c:v>
                </c:pt>
                <c:pt idx="71">
                  <c:v>265502</c:v>
                </c:pt>
                <c:pt idx="72">
                  <c:v>260754</c:v>
                </c:pt>
                <c:pt idx="73">
                  <c:v>254104</c:v>
                </c:pt>
                <c:pt idx="74">
                  <c:v>252827</c:v>
                </c:pt>
                <c:pt idx="75">
                  <c:v>256266</c:v>
                </c:pt>
                <c:pt idx="76">
                  <c:v>257615</c:v>
                </c:pt>
                <c:pt idx="77">
                  <c:v>256153</c:v>
                </c:pt>
                <c:pt idx="78">
                  <c:v>251894</c:v>
                </c:pt>
                <c:pt idx="79">
                  <c:v>250992</c:v>
                </c:pt>
                <c:pt idx="80">
                  <c:v>247356</c:v>
                </c:pt>
                <c:pt idx="81">
                  <c:v>241603</c:v>
                </c:pt>
                <c:pt idx="82">
                  <c:v>233031</c:v>
                </c:pt>
                <c:pt idx="83">
                  <c:v>222075</c:v>
                </c:pt>
                <c:pt idx="84">
                  <c:v>209308</c:v>
                </c:pt>
                <c:pt idx="85">
                  <c:v>196864</c:v>
                </c:pt>
                <c:pt idx="86">
                  <c:v>181334</c:v>
                </c:pt>
                <c:pt idx="87">
                  <c:v>165777</c:v>
                </c:pt>
                <c:pt idx="88">
                  <c:v>150990</c:v>
                </c:pt>
                <c:pt idx="89">
                  <c:v>135024</c:v>
                </c:pt>
                <c:pt idx="90">
                  <c:v>119352</c:v>
                </c:pt>
                <c:pt idx="91">
                  <c:v>103587</c:v>
                </c:pt>
                <c:pt idx="92">
                  <c:v>81436</c:v>
                </c:pt>
                <c:pt idx="93">
                  <c:v>61273</c:v>
                </c:pt>
                <c:pt idx="94">
                  <c:v>44516</c:v>
                </c:pt>
                <c:pt idx="95">
                  <c:v>29709</c:v>
                </c:pt>
                <c:pt idx="96">
                  <c:v>19230</c:v>
                </c:pt>
                <c:pt idx="97">
                  <c:v>15478</c:v>
                </c:pt>
                <c:pt idx="98">
                  <c:v>12118</c:v>
                </c:pt>
                <c:pt idx="99">
                  <c:v>9363</c:v>
                </c:pt>
                <c:pt idx="100">
                  <c:v>8974.35</c:v>
                </c:pt>
                <c:pt idx="101">
                  <c:v>4985.75</c:v>
                </c:pt>
                <c:pt idx="102">
                  <c:v>2991.45</c:v>
                </c:pt>
                <c:pt idx="103">
                  <c:v>1994.3000000000002</c:v>
                </c:pt>
                <c:pt idx="104">
                  <c:v>997.15000000000009</c:v>
                </c:pt>
                <c:pt idx="105">
                  <c:v>0</c:v>
                </c:pt>
              </c:numCache>
            </c:numRef>
          </c:xVal>
          <c:yVal>
            <c:numRef>
              <c:f>'FE Pyramide 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'FE Pyramide '!$C$5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'FE Pyramide '!$Q$6:$Q$111</c:f>
              <c:numCache>
                <c:formatCode>#,##0</c:formatCode>
                <c:ptCount val="106"/>
                <c:pt idx="0">
                  <c:v>-391388</c:v>
                </c:pt>
                <c:pt idx="1">
                  <c:v>-396741</c:v>
                </c:pt>
                <c:pt idx="2">
                  <c:v>-405917</c:v>
                </c:pt>
                <c:pt idx="3">
                  <c:v>-410928</c:v>
                </c:pt>
                <c:pt idx="4">
                  <c:v>-413593</c:v>
                </c:pt>
                <c:pt idx="5">
                  <c:v>-420017</c:v>
                </c:pt>
                <c:pt idx="6">
                  <c:v>-421443</c:v>
                </c:pt>
                <c:pt idx="7">
                  <c:v>-420592</c:v>
                </c:pt>
                <c:pt idx="8">
                  <c:v>-418629</c:v>
                </c:pt>
                <c:pt idx="9">
                  <c:v>-418003</c:v>
                </c:pt>
                <c:pt idx="10">
                  <c:v>-417773</c:v>
                </c:pt>
                <c:pt idx="11">
                  <c:v>-420105</c:v>
                </c:pt>
                <c:pt idx="12">
                  <c:v>-420884</c:v>
                </c:pt>
                <c:pt idx="13">
                  <c:v>-420210</c:v>
                </c:pt>
                <c:pt idx="14">
                  <c:v>-416489</c:v>
                </c:pt>
                <c:pt idx="15">
                  <c:v>-415164</c:v>
                </c:pt>
                <c:pt idx="16">
                  <c:v>-410933</c:v>
                </c:pt>
                <c:pt idx="17">
                  <c:v>-408327</c:v>
                </c:pt>
                <c:pt idx="18">
                  <c:v>-413482</c:v>
                </c:pt>
                <c:pt idx="19">
                  <c:v>-404943</c:v>
                </c:pt>
                <c:pt idx="20">
                  <c:v>-395011</c:v>
                </c:pt>
                <c:pt idx="21">
                  <c:v>-389963</c:v>
                </c:pt>
                <c:pt idx="22">
                  <c:v>-387750</c:v>
                </c:pt>
                <c:pt idx="23">
                  <c:v>-392093</c:v>
                </c:pt>
                <c:pt idx="24">
                  <c:v>-390276</c:v>
                </c:pt>
                <c:pt idx="25">
                  <c:v>-387103</c:v>
                </c:pt>
                <c:pt idx="26">
                  <c:v>-385783</c:v>
                </c:pt>
                <c:pt idx="27">
                  <c:v>-388109</c:v>
                </c:pt>
                <c:pt idx="28">
                  <c:v>-385601</c:v>
                </c:pt>
                <c:pt idx="29">
                  <c:v>-391544</c:v>
                </c:pt>
                <c:pt idx="30">
                  <c:v>-395105</c:v>
                </c:pt>
                <c:pt idx="31">
                  <c:v>-401745</c:v>
                </c:pt>
                <c:pt idx="32">
                  <c:v>-403602</c:v>
                </c:pt>
                <c:pt idx="33">
                  <c:v>-406989</c:v>
                </c:pt>
                <c:pt idx="34">
                  <c:v>-405437</c:v>
                </c:pt>
                <c:pt idx="35">
                  <c:v>-400196</c:v>
                </c:pt>
                <c:pt idx="36">
                  <c:v>-396994</c:v>
                </c:pt>
                <c:pt idx="37">
                  <c:v>-401626</c:v>
                </c:pt>
                <c:pt idx="38">
                  <c:v>-412534</c:v>
                </c:pt>
                <c:pt idx="39">
                  <c:v>-429942</c:v>
                </c:pt>
                <c:pt idx="40">
                  <c:v>-439474</c:v>
                </c:pt>
                <c:pt idx="41">
                  <c:v>-449300</c:v>
                </c:pt>
                <c:pt idx="42">
                  <c:v>-453664</c:v>
                </c:pt>
                <c:pt idx="43">
                  <c:v>-450401</c:v>
                </c:pt>
                <c:pt idx="44">
                  <c:v>-446898</c:v>
                </c:pt>
                <c:pt idx="45">
                  <c:v>-444536</c:v>
                </c:pt>
                <c:pt idx="46">
                  <c:v>-444930</c:v>
                </c:pt>
                <c:pt idx="47">
                  <c:v>-443440</c:v>
                </c:pt>
                <c:pt idx="48">
                  <c:v>-445774</c:v>
                </c:pt>
                <c:pt idx="49">
                  <c:v>-445515</c:v>
                </c:pt>
                <c:pt idx="50">
                  <c:v>-442931</c:v>
                </c:pt>
                <c:pt idx="51">
                  <c:v>-437524</c:v>
                </c:pt>
                <c:pt idx="52">
                  <c:v>-432816</c:v>
                </c:pt>
                <c:pt idx="53">
                  <c:v>-425342</c:v>
                </c:pt>
                <c:pt idx="54">
                  <c:v>-422103</c:v>
                </c:pt>
                <c:pt idx="55">
                  <c:v>-415879</c:v>
                </c:pt>
                <c:pt idx="56">
                  <c:v>-411153</c:v>
                </c:pt>
                <c:pt idx="57">
                  <c:v>-406728</c:v>
                </c:pt>
                <c:pt idx="58">
                  <c:v>-402703</c:v>
                </c:pt>
                <c:pt idx="59">
                  <c:v>-399577</c:v>
                </c:pt>
                <c:pt idx="60">
                  <c:v>-395494</c:v>
                </c:pt>
                <c:pt idx="61">
                  <c:v>-392696</c:v>
                </c:pt>
                <c:pt idx="62">
                  <c:v>-394895</c:v>
                </c:pt>
                <c:pt idx="63">
                  <c:v>-393776</c:v>
                </c:pt>
                <c:pt idx="64">
                  <c:v>-391796</c:v>
                </c:pt>
                <c:pt idx="65">
                  <c:v>-384700</c:v>
                </c:pt>
                <c:pt idx="66">
                  <c:v>-358462</c:v>
                </c:pt>
                <c:pt idx="67">
                  <c:v>-331824</c:v>
                </c:pt>
                <c:pt idx="68">
                  <c:v>-305818</c:v>
                </c:pt>
                <c:pt idx="69">
                  <c:v>-275910</c:v>
                </c:pt>
                <c:pt idx="70">
                  <c:v>-243546</c:v>
                </c:pt>
                <c:pt idx="71">
                  <c:v>-231716</c:v>
                </c:pt>
                <c:pt idx="72">
                  <c:v>-223105</c:v>
                </c:pt>
                <c:pt idx="73">
                  <c:v>-213327</c:v>
                </c:pt>
                <c:pt idx="74">
                  <c:v>-208436</c:v>
                </c:pt>
                <c:pt idx="75">
                  <c:v>-205155</c:v>
                </c:pt>
                <c:pt idx="76">
                  <c:v>-199998</c:v>
                </c:pt>
                <c:pt idx="77">
                  <c:v>-193437</c:v>
                </c:pt>
                <c:pt idx="78">
                  <c:v>-184881</c:v>
                </c:pt>
                <c:pt idx="79">
                  <c:v>-175704</c:v>
                </c:pt>
                <c:pt idx="80">
                  <c:v>-169104</c:v>
                </c:pt>
                <c:pt idx="81">
                  <c:v>-159721</c:v>
                </c:pt>
                <c:pt idx="82">
                  <c:v>-147292</c:v>
                </c:pt>
                <c:pt idx="83">
                  <c:v>-135026</c:v>
                </c:pt>
                <c:pt idx="84">
                  <c:v>-122434</c:v>
                </c:pt>
                <c:pt idx="85">
                  <c:v>-107720</c:v>
                </c:pt>
                <c:pt idx="86">
                  <c:v>-94896</c:v>
                </c:pt>
                <c:pt idx="87">
                  <c:v>-82261</c:v>
                </c:pt>
                <c:pt idx="88">
                  <c:v>-70289</c:v>
                </c:pt>
                <c:pt idx="89">
                  <c:v>-59577</c:v>
                </c:pt>
                <c:pt idx="90">
                  <c:v>-49149</c:v>
                </c:pt>
                <c:pt idx="91">
                  <c:v>-39718</c:v>
                </c:pt>
                <c:pt idx="92">
                  <c:v>-29733</c:v>
                </c:pt>
                <c:pt idx="93">
                  <c:v>-20721</c:v>
                </c:pt>
                <c:pt idx="94">
                  <c:v>-14381</c:v>
                </c:pt>
                <c:pt idx="95">
                  <c:v>-8427</c:v>
                </c:pt>
                <c:pt idx="96">
                  <c:v>-4873</c:v>
                </c:pt>
                <c:pt idx="97">
                  <c:v>-3562</c:v>
                </c:pt>
                <c:pt idx="98">
                  <c:v>-2661</c:v>
                </c:pt>
                <c:pt idx="99">
                  <c:v>-1977</c:v>
                </c:pt>
                <c:pt idx="100">
                  <c:v>-1766.7</c:v>
                </c:pt>
                <c:pt idx="101">
                  <c:v>-981.5</c:v>
                </c:pt>
                <c:pt idx="102">
                  <c:v>-588.9</c:v>
                </c:pt>
                <c:pt idx="103">
                  <c:v>-392.6</c:v>
                </c:pt>
                <c:pt idx="104">
                  <c:v>-196.3</c:v>
                </c:pt>
                <c:pt idx="105">
                  <c:v>0</c:v>
                </c:pt>
              </c:numCache>
            </c:numRef>
          </c:xVal>
          <c:yVal>
            <c:numRef>
              <c:f>'FE Pyramide 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087616"/>
        <c:axId val="1318091968"/>
      </c:scatterChart>
      <c:scatterChart>
        <c:scatterStyle val="smoothMarker"/>
        <c:varyColors val="0"/>
        <c:ser>
          <c:idx val="0"/>
          <c:order val="2"/>
          <c:tx>
            <c:strRef>
              <c:f>'FE Pyramide '!$Q$5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 Pyramide '!$C$6:$C$111</c:f>
              <c:numCache>
                <c:formatCode>#,##0</c:formatCode>
                <c:ptCount val="106"/>
                <c:pt idx="0">
                  <c:v>391388</c:v>
                </c:pt>
                <c:pt idx="1">
                  <c:v>396741</c:v>
                </c:pt>
                <c:pt idx="2">
                  <c:v>405917</c:v>
                </c:pt>
                <c:pt idx="3">
                  <c:v>410928</c:v>
                </c:pt>
                <c:pt idx="4">
                  <c:v>413593</c:v>
                </c:pt>
                <c:pt idx="5">
                  <c:v>420017</c:v>
                </c:pt>
                <c:pt idx="6">
                  <c:v>421443</c:v>
                </c:pt>
                <c:pt idx="7">
                  <c:v>420592</c:v>
                </c:pt>
                <c:pt idx="8">
                  <c:v>418629</c:v>
                </c:pt>
                <c:pt idx="9">
                  <c:v>418003</c:v>
                </c:pt>
                <c:pt idx="10">
                  <c:v>417773</c:v>
                </c:pt>
                <c:pt idx="11">
                  <c:v>420105</c:v>
                </c:pt>
                <c:pt idx="12">
                  <c:v>420884</c:v>
                </c:pt>
                <c:pt idx="13">
                  <c:v>420210</c:v>
                </c:pt>
                <c:pt idx="14">
                  <c:v>416489</c:v>
                </c:pt>
                <c:pt idx="15">
                  <c:v>415164</c:v>
                </c:pt>
                <c:pt idx="16">
                  <c:v>410933</c:v>
                </c:pt>
                <c:pt idx="17">
                  <c:v>408327</c:v>
                </c:pt>
                <c:pt idx="18">
                  <c:v>413482</c:v>
                </c:pt>
                <c:pt idx="19">
                  <c:v>404943</c:v>
                </c:pt>
                <c:pt idx="20">
                  <c:v>395011</c:v>
                </c:pt>
                <c:pt idx="21">
                  <c:v>389963</c:v>
                </c:pt>
                <c:pt idx="22">
                  <c:v>387750</c:v>
                </c:pt>
                <c:pt idx="23">
                  <c:v>392093</c:v>
                </c:pt>
                <c:pt idx="24">
                  <c:v>390276</c:v>
                </c:pt>
                <c:pt idx="25">
                  <c:v>387103</c:v>
                </c:pt>
                <c:pt idx="26">
                  <c:v>385783</c:v>
                </c:pt>
                <c:pt idx="27">
                  <c:v>388109</c:v>
                </c:pt>
                <c:pt idx="28">
                  <c:v>385601</c:v>
                </c:pt>
                <c:pt idx="29">
                  <c:v>391544</c:v>
                </c:pt>
                <c:pt idx="30">
                  <c:v>395105</c:v>
                </c:pt>
                <c:pt idx="31">
                  <c:v>401745</c:v>
                </c:pt>
                <c:pt idx="32">
                  <c:v>403602</c:v>
                </c:pt>
                <c:pt idx="33">
                  <c:v>406989</c:v>
                </c:pt>
                <c:pt idx="34">
                  <c:v>405437</c:v>
                </c:pt>
                <c:pt idx="35">
                  <c:v>400196</c:v>
                </c:pt>
                <c:pt idx="36">
                  <c:v>396994</c:v>
                </c:pt>
                <c:pt idx="37">
                  <c:v>401626</c:v>
                </c:pt>
                <c:pt idx="38">
                  <c:v>412534</c:v>
                </c:pt>
                <c:pt idx="39">
                  <c:v>429942</c:v>
                </c:pt>
                <c:pt idx="40">
                  <c:v>439474</c:v>
                </c:pt>
                <c:pt idx="41">
                  <c:v>449300</c:v>
                </c:pt>
                <c:pt idx="42">
                  <c:v>453664</c:v>
                </c:pt>
                <c:pt idx="43">
                  <c:v>450401</c:v>
                </c:pt>
                <c:pt idx="44">
                  <c:v>446898</c:v>
                </c:pt>
                <c:pt idx="45">
                  <c:v>444536</c:v>
                </c:pt>
                <c:pt idx="46">
                  <c:v>444930</c:v>
                </c:pt>
                <c:pt idx="47">
                  <c:v>443440</c:v>
                </c:pt>
                <c:pt idx="48">
                  <c:v>445774</c:v>
                </c:pt>
                <c:pt idx="49">
                  <c:v>445515</c:v>
                </c:pt>
                <c:pt idx="50">
                  <c:v>442931</c:v>
                </c:pt>
                <c:pt idx="51">
                  <c:v>437524</c:v>
                </c:pt>
                <c:pt idx="52">
                  <c:v>432816</c:v>
                </c:pt>
                <c:pt idx="53">
                  <c:v>425342</c:v>
                </c:pt>
                <c:pt idx="54">
                  <c:v>422103</c:v>
                </c:pt>
                <c:pt idx="55">
                  <c:v>415879</c:v>
                </c:pt>
                <c:pt idx="56">
                  <c:v>411153</c:v>
                </c:pt>
                <c:pt idx="57">
                  <c:v>406728</c:v>
                </c:pt>
                <c:pt idx="58">
                  <c:v>402703</c:v>
                </c:pt>
                <c:pt idx="59">
                  <c:v>399577</c:v>
                </c:pt>
                <c:pt idx="60">
                  <c:v>395494</c:v>
                </c:pt>
                <c:pt idx="61">
                  <c:v>392696</c:v>
                </c:pt>
                <c:pt idx="62">
                  <c:v>394895</c:v>
                </c:pt>
                <c:pt idx="63">
                  <c:v>393776</c:v>
                </c:pt>
                <c:pt idx="64">
                  <c:v>391796</c:v>
                </c:pt>
                <c:pt idx="65">
                  <c:v>384700</c:v>
                </c:pt>
                <c:pt idx="66">
                  <c:v>358462</c:v>
                </c:pt>
                <c:pt idx="67">
                  <c:v>331824</c:v>
                </c:pt>
                <c:pt idx="68">
                  <c:v>305818</c:v>
                </c:pt>
                <c:pt idx="69">
                  <c:v>275910</c:v>
                </c:pt>
                <c:pt idx="70">
                  <c:v>243546</c:v>
                </c:pt>
                <c:pt idx="71">
                  <c:v>231716</c:v>
                </c:pt>
                <c:pt idx="72">
                  <c:v>223105</c:v>
                </c:pt>
                <c:pt idx="73">
                  <c:v>213327</c:v>
                </c:pt>
                <c:pt idx="74">
                  <c:v>208436</c:v>
                </c:pt>
                <c:pt idx="75">
                  <c:v>205155</c:v>
                </c:pt>
                <c:pt idx="76">
                  <c:v>199998</c:v>
                </c:pt>
                <c:pt idx="77">
                  <c:v>193437</c:v>
                </c:pt>
                <c:pt idx="78">
                  <c:v>184881</c:v>
                </c:pt>
                <c:pt idx="79">
                  <c:v>175704</c:v>
                </c:pt>
                <c:pt idx="80">
                  <c:v>169104</c:v>
                </c:pt>
                <c:pt idx="81">
                  <c:v>159721</c:v>
                </c:pt>
                <c:pt idx="82">
                  <c:v>147292</c:v>
                </c:pt>
                <c:pt idx="83">
                  <c:v>135026</c:v>
                </c:pt>
                <c:pt idx="84">
                  <c:v>122434</c:v>
                </c:pt>
                <c:pt idx="85">
                  <c:v>107720</c:v>
                </c:pt>
                <c:pt idx="86">
                  <c:v>94896</c:v>
                </c:pt>
                <c:pt idx="87">
                  <c:v>82261</c:v>
                </c:pt>
                <c:pt idx="88">
                  <c:v>70289</c:v>
                </c:pt>
                <c:pt idx="89">
                  <c:v>59577</c:v>
                </c:pt>
                <c:pt idx="90">
                  <c:v>49149</c:v>
                </c:pt>
                <c:pt idx="91">
                  <c:v>39718</c:v>
                </c:pt>
                <c:pt idx="92">
                  <c:v>29733</c:v>
                </c:pt>
                <c:pt idx="93">
                  <c:v>20721</c:v>
                </c:pt>
                <c:pt idx="94">
                  <c:v>14381</c:v>
                </c:pt>
                <c:pt idx="95">
                  <c:v>8427</c:v>
                </c:pt>
                <c:pt idx="96">
                  <c:v>4873</c:v>
                </c:pt>
                <c:pt idx="97">
                  <c:v>3562</c:v>
                </c:pt>
                <c:pt idx="98">
                  <c:v>2661</c:v>
                </c:pt>
                <c:pt idx="99">
                  <c:v>1977</c:v>
                </c:pt>
                <c:pt idx="100">
                  <c:v>1766.7</c:v>
                </c:pt>
                <c:pt idx="101">
                  <c:v>981.5</c:v>
                </c:pt>
                <c:pt idx="102">
                  <c:v>588.9</c:v>
                </c:pt>
                <c:pt idx="103">
                  <c:v>392.6</c:v>
                </c:pt>
                <c:pt idx="104">
                  <c:v>196.3</c:v>
                </c:pt>
                <c:pt idx="105">
                  <c:v>0</c:v>
                </c:pt>
              </c:numCache>
            </c:numRef>
          </c:xVal>
          <c:yVal>
            <c:numRef>
              <c:f>'FE Pyramide '!$P$6:$P$111</c:f>
              <c:numCache>
                <c:formatCode>General</c:formatCode>
                <c:ptCount val="10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  <c:pt idx="11">
                  <c:v>2002</c:v>
                </c:pt>
                <c:pt idx="12">
                  <c:v>2001</c:v>
                </c:pt>
                <c:pt idx="13">
                  <c:v>2000</c:v>
                </c:pt>
                <c:pt idx="14">
                  <c:v>1999</c:v>
                </c:pt>
                <c:pt idx="15">
                  <c:v>1998</c:v>
                </c:pt>
                <c:pt idx="16">
                  <c:v>1997</c:v>
                </c:pt>
                <c:pt idx="17">
                  <c:v>1996</c:v>
                </c:pt>
                <c:pt idx="18">
                  <c:v>1995</c:v>
                </c:pt>
                <c:pt idx="19">
                  <c:v>1994</c:v>
                </c:pt>
                <c:pt idx="20">
                  <c:v>1993</c:v>
                </c:pt>
                <c:pt idx="21">
                  <c:v>1992</c:v>
                </c:pt>
                <c:pt idx="22">
                  <c:v>1991</c:v>
                </c:pt>
                <c:pt idx="23">
                  <c:v>1990</c:v>
                </c:pt>
                <c:pt idx="24">
                  <c:v>1989</c:v>
                </c:pt>
                <c:pt idx="25">
                  <c:v>1988</c:v>
                </c:pt>
                <c:pt idx="26">
                  <c:v>1987</c:v>
                </c:pt>
                <c:pt idx="27">
                  <c:v>1986</c:v>
                </c:pt>
                <c:pt idx="28">
                  <c:v>1985</c:v>
                </c:pt>
                <c:pt idx="29">
                  <c:v>1984</c:v>
                </c:pt>
                <c:pt idx="30">
                  <c:v>1983</c:v>
                </c:pt>
                <c:pt idx="31">
                  <c:v>1982</c:v>
                </c:pt>
                <c:pt idx="32">
                  <c:v>1981</c:v>
                </c:pt>
                <c:pt idx="33">
                  <c:v>1980</c:v>
                </c:pt>
                <c:pt idx="34">
                  <c:v>1979</c:v>
                </c:pt>
                <c:pt idx="35">
                  <c:v>1978</c:v>
                </c:pt>
                <c:pt idx="36">
                  <c:v>1977</c:v>
                </c:pt>
                <c:pt idx="37">
                  <c:v>1976</c:v>
                </c:pt>
                <c:pt idx="38">
                  <c:v>1975</c:v>
                </c:pt>
                <c:pt idx="39">
                  <c:v>1974</c:v>
                </c:pt>
                <c:pt idx="40">
                  <c:v>1973</c:v>
                </c:pt>
                <c:pt idx="41">
                  <c:v>1972</c:v>
                </c:pt>
                <c:pt idx="42">
                  <c:v>1971</c:v>
                </c:pt>
                <c:pt idx="43">
                  <c:v>1970</c:v>
                </c:pt>
                <c:pt idx="44">
                  <c:v>1969</c:v>
                </c:pt>
                <c:pt idx="45">
                  <c:v>1968</c:v>
                </c:pt>
                <c:pt idx="46">
                  <c:v>1967</c:v>
                </c:pt>
                <c:pt idx="47">
                  <c:v>1966</c:v>
                </c:pt>
                <c:pt idx="48">
                  <c:v>1965</c:v>
                </c:pt>
                <c:pt idx="49">
                  <c:v>1964</c:v>
                </c:pt>
                <c:pt idx="50">
                  <c:v>1963</c:v>
                </c:pt>
                <c:pt idx="51">
                  <c:v>1962</c:v>
                </c:pt>
                <c:pt idx="52">
                  <c:v>1961</c:v>
                </c:pt>
                <c:pt idx="53">
                  <c:v>1960</c:v>
                </c:pt>
                <c:pt idx="54">
                  <c:v>1959</c:v>
                </c:pt>
                <c:pt idx="55">
                  <c:v>1958</c:v>
                </c:pt>
                <c:pt idx="56">
                  <c:v>1957</c:v>
                </c:pt>
                <c:pt idx="57">
                  <c:v>1956</c:v>
                </c:pt>
                <c:pt idx="58">
                  <c:v>1955</c:v>
                </c:pt>
                <c:pt idx="59">
                  <c:v>1954</c:v>
                </c:pt>
                <c:pt idx="60">
                  <c:v>1953</c:v>
                </c:pt>
                <c:pt idx="61">
                  <c:v>1952</c:v>
                </c:pt>
                <c:pt idx="62">
                  <c:v>1951</c:v>
                </c:pt>
                <c:pt idx="63">
                  <c:v>1950</c:v>
                </c:pt>
                <c:pt idx="64">
                  <c:v>1949</c:v>
                </c:pt>
                <c:pt idx="65">
                  <c:v>1948</c:v>
                </c:pt>
                <c:pt idx="66">
                  <c:v>1947</c:v>
                </c:pt>
                <c:pt idx="67">
                  <c:v>1946</c:v>
                </c:pt>
                <c:pt idx="68">
                  <c:v>1945</c:v>
                </c:pt>
                <c:pt idx="69">
                  <c:v>1944</c:v>
                </c:pt>
                <c:pt idx="70">
                  <c:v>1943</c:v>
                </c:pt>
                <c:pt idx="71">
                  <c:v>1942</c:v>
                </c:pt>
                <c:pt idx="72">
                  <c:v>1941</c:v>
                </c:pt>
                <c:pt idx="73">
                  <c:v>1940</c:v>
                </c:pt>
                <c:pt idx="74">
                  <c:v>1939</c:v>
                </c:pt>
                <c:pt idx="75">
                  <c:v>1938</c:v>
                </c:pt>
                <c:pt idx="76">
                  <c:v>1937</c:v>
                </c:pt>
                <c:pt idx="77">
                  <c:v>1936</c:v>
                </c:pt>
                <c:pt idx="78">
                  <c:v>1935</c:v>
                </c:pt>
                <c:pt idx="79">
                  <c:v>1934</c:v>
                </c:pt>
                <c:pt idx="80">
                  <c:v>1933</c:v>
                </c:pt>
                <c:pt idx="81">
                  <c:v>1932</c:v>
                </c:pt>
                <c:pt idx="82">
                  <c:v>1931</c:v>
                </c:pt>
                <c:pt idx="83">
                  <c:v>1930</c:v>
                </c:pt>
                <c:pt idx="84">
                  <c:v>1929</c:v>
                </c:pt>
                <c:pt idx="85">
                  <c:v>1928</c:v>
                </c:pt>
                <c:pt idx="86">
                  <c:v>1927</c:v>
                </c:pt>
                <c:pt idx="87">
                  <c:v>1926</c:v>
                </c:pt>
                <c:pt idx="88">
                  <c:v>1925</c:v>
                </c:pt>
                <c:pt idx="89">
                  <c:v>1924</c:v>
                </c:pt>
                <c:pt idx="90">
                  <c:v>1923</c:v>
                </c:pt>
                <c:pt idx="91">
                  <c:v>1922</c:v>
                </c:pt>
                <c:pt idx="92">
                  <c:v>1921</c:v>
                </c:pt>
                <c:pt idx="93">
                  <c:v>1920</c:v>
                </c:pt>
                <c:pt idx="94">
                  <c:v>1919</c:v>
                </c:pt>
                <c:pt idx="95">
                  <c:v>1918</c:v>
                </c:pt>
                <c:pt idx="96">
                  <c:v>1917</c:v>
                </c:pt>
                <c:pt idx="97">
                  <c:v>1916</c:v>
                </c:pt>
                <c:pt idx="98">
                  <c:v>1915</c:v>
                </c:pt>
                <c:pt idx="99">
                  <c:v>1914</c:v>
                </c:pt>
                <c:pt idx="100">
                  <c:v>1913</c:v>
                </c:pt>
                <c:pt idx="101">
                  <c:v>1912</c:v>
                </c:pt>
                <c:pt idx="102">
                  <c:v>1911</c:v>
                </c:pt>
                <c:pt idx="103">
                  <c:v>1910</c:v>
                </c:pt>
                <c:pt idx="104">
                  <c:v>1909</c:v>
                </c:pt>
                <c:pt idx="105">
                  <c:v>1908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085440"/>
        <c:axId val="1318088704"/>
      </c:scatterChart>
      <c:valAx>
        <c:axId val="131808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 Pyramide '!$B$4</c:f>
              <c:strCache>
                <c:ptCount val="1"/>
                <c:pt idx="0">
                  <c:v>Effectif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;[Black]#\ 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91968"/>
        <c:crosses val="autoZero"/>
        <c:crossBetween val="midCat"/>
      </c:valAx>
      <c:valAx>
        <c:axId val="131809196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 Pyramide '!$A$5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5.200896762904636E-2"/>
              <c:y val="4.69017935258092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87616"/>
        <c:crosses val="autoZero"/>
        <c:crossBetween val="midCat"/>
        <c:majorUnit val="10"/>
        <c:minorUnit val="5"/>
      </c:valAx>
      <c:valAx>
        <c:axId val="1318088704"/>
        <c:scaling>
          <c:orientation val="maxMin"/>
          <c:max val="2013"/>
          <c:min val="1903"/>
        </c:scaling>
        <c:delete val="0"/>
        <c:axPos val="r"/>
        <c:title>
          <c:tx>
            <c:strRef>
              <c:f>'FE Pyramide '!$P$5</c:f>
              <c:strCache>
                <c:ptCount val="1"/>
                <c:pt idx="0">
                  <c:v>Année de naissances</c:v>
                </c:pt>
              </c:strCache>
            </c:strRef>
          </c:tx>
          <c:layout>
            <c:manualLayout>
              <c:xMode val="edge"/>
              <c:yMode val="edge"/>
              <c:x val="0.85558333333333325"/>
              <c:y val="1.68441965587634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85440"/>
        <c:crosses val="max"/>
        <c:crossBetween val="midCat"/>
        <c:majorUnit val="10"/>
        <c:minorUnit val="5"/>
      </c:valAx>
      <c:valAx>
        <c:axId val="131808544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31808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'FE Pyramide '!$B$1:$B$2</c:f>
          <c:strCache>
            <c:ptCount val="2"/>
            <c:pt idx="0">
              <c:v>France entière</c:v>
            </c:pt>
            <c:pt idx="1">
              <c:v>2014</c:v>
            </c:pt>
          </c:strCache>
        </c:strRef>
      </c:tx>
      <c:layout>
        <c:manualLayout>
          <c:xMode val="edge"/>
          <c:yMode val="edge"/>
          <c:x val="0.3018888888888889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1483814523184599E-2"/>
          <c:y val="0.15578703703703703"/>
          <c:w val="0.83881014873140847"/>
          <c:h val="0.712716170895304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'FE Pyramide '!$D$5</c:f>
              <c:strCache>
                <c:ptCount val="1"/>
                <c:pt idx="0">
                  <c:v>Femmes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'FE Pyramide '!$T$6:$T$111</c:f>
              <c:numCache>
                <c:formatCode>0.0%</c:formatCode>
                <c:ptCount val="106"/>
                <c:pt idx="0">
                  <c:v>5.6810979020411366E-3</c:v>
                </c:pt>
                <c:pt idx="1">
                  <c:v>5.7642906904417281E-3</c:v>
                </c:pt>
                <c:pt idx="2">
                  <c:v>5.8774043576907548E-3</c:v>
                </c:pt>
                <c:pt idx="3">
                  <c:v>5.9609006032804784E-3</c:v>
                </c:pt>
                <c:pt idx="4">
                  <c:v>6.0399967196277859E-3</c:v>
                </c:pt>
                <c:pt idx="5">
                  <c:v>6.0886560799051333E-3</c:v>
                </c:pt>
                <c:pt idx="6">
                  <c:v>6.0770184967019131E-3</c:v>
                </c:pt>
                <c:pt idx="7">
                  <c:v>6.0792792527609484E-3</c:v>
                </c:pt>
                <c:pt idx="8">
                  <c:v>6.0641215661637951E-3</c:v>
                </c:pt>
                <c:pt idx="9">
                  <c:v>6.0774736824856122E-3</c:v>
                </c:pt>
                <c:pt idx="10">
                  <c:v>6.0689161897520836E-3</c:v>
                </c:pt>
                <c:pt idx="11">
                  <c:v>6.0894298957374204E-3</c:v>
                </c:pt>
                <c:pt idx="12">
                  <c:v>6.0839828391924975E-3</c:v>
                </c:pt>
                <c:pt idx="13">
                  <c:v>6.0778530039720269E-3</c:v>
                </c:pt>
                <c:pt idx="14">
                  <c:v>6.0491307810206646E-3</c:v>
                </c:pt>
                <c:pt idx="15">
                  <c:v>5.9804129005416786E-3</c:v>
                </c:pt>
                <c:pt idx="16">
                  <c:v>5.9353798536744603E-3</c:v>
                </c:pt>
                <c:pt idx="17">
                  <c:v>5.9076438665877778E-3</c:v>
                </c:pt>
                <c:pt idx="18">
                  <c:v>5.9242126291143959E-3</c:v>
                </c:pt>
                <c:pt idx="19">
                  <c:v>5.8327809780288646E-3</c:v>
                </c:pt>
                <c:pt idx="20">
                  <c:v>5.7423355628080141E-3</c:v>
                </c:pt>
                <c:pt idx="21">
                  <c:v>5.7376168035170082E-3</c:v>
                </c:pt>
                <c:pt idx="22">
                  <c:v>5.820430270431185E-3</c:v>
                </c:pt>
                <c:pt idx="23">
                  <c:v>5.8893909166614763E-3</c:v>
                </c:pt>
                <c:pt idx="24">
                  <c:v>5.9248954077899436E-3</c:v>
                </c:pt>
                <c:pt idx="25">
                  <c:v>5.9706870976299915E-3</c:v>
                </c:pt>
                <c:pt idx="26">
                  <c:v>6.0100758407793508E-3</c:v>
                </c:pt>
                <c:pt idx="27">
                  <c:v>6.0470369264156521E-3</c:v>
                </c:pt>
                <c:pt idx="28">
                  <c:v>6.0900064643967713E-3</c:v>
                </c:pt>
                <c:pt idx="29">
                  <c:v>6.1807705096662115E-3</c:v>
                </c:pt>
                <c:pt idx="30">
                  <c:v>6.243919950724622E-3</c:v>
                </c:pt>
                <c:pt idx="31">
                  <c:v>6.3183579992187495E-3</c:v>
                </c:pt>
                <c:pt idx="32">
                  <c:v>6.3614792657944348E-3</c:v>
                </c:pt>
                <c:pt idx="33">
                  <c:v>6.3945409265503874E-3</c:v>
                </c:pt>
                <c:pt idx="34">
                  <c:v>6.3366564677234212E-3</c:v>
                </c:pt>
                <c:pt idx="35">
                  <c:v>6.2521436405501042E-3</c:v>
                </c:pt>
                <c:pt idx="36">
                  <c:v>6.1743220443971521E-3</c:v>
                </c:pt>
                <c:pt idx="37">
                  <c:v>6.2030290944890577E-3</c:v>
                </c:pt>
                <c:pt idx="38">
                  <c:v>6.3905504645132994E-3</c:v>
                </c:pt>
                <c:pt idx="39">
                  <c:v>6.5994959120902735E-3</c:v>
                </c:pt>
                <c:pt idx="40">
                  <c:v>6.7746969202357472E-3</c:v>
                </c:pt>
                <c:pt idx="41">
                  <c:v>6.9142265357987308E-3</c:v>
                </c:pt>
                <c:pt idx="42">
                  <c:v>6.9819430075535802E-3</c:v>
                </c:pt>
                <c:pt idx="43">
                  <c:v>6.9663453080321854E-3</c:v>
                </c:pt>
                <c:pt idx="44">
                  <c:v>6.9142568815176442E-3</c:v>
                </c:pt>
                <c:pt idx="45">
                  <c:v>6.8951542514617721E-3</c:v>
                </c:pt>
                <c:pt idx="46">
                  <c:v>6.9042427942762816E-3</c:v>
                </c:pt>
                <c:pt idx="47">
                  <c:v>6.9390493338697444E-3</c:v>
                </c:pt>
                <c:pt idx="48">
                  <c:v>7.0113176634615769E-3</c:v>
                </c:pt>
                <c:pt idx="49">
                  <c:v>6.9898328944710177E-3</c:v>
                </c:pt>
                <c:pt idx="50">
                  <c:v>6.9750241836413667E-3</c:v>
                </c:pt>
                <c:pt idx="51">
                  <c:v>6.9267289719909773E-3</c:v>
                </c:pt>
                <c:pt idx="52">
                  <c:v>6.8342959121813103E-3</c:v>
                </c:pt>
                <c:pt idx="53">
                  <c:v>6.7508451851699559E-3</c:v>
                </c:pt>
                <c:pt idx="54">
                  <c:v>6.7145061867713756E-3</c:v>
                </c:pt>
                <c:pt idx="55">
                  <c:v>6.6718097602604751E-3</c:v>
                </c:pt>
                <c:pt idx="56">
                  <c:v>6.6155943159737357E-3</c:v>
                </c:pt>
                <c:pt idx="57">
                  <c:v>6.574612422581433E-3</c:v>
                </c:pt>
                <c:pt idx="58">
                  <c:v>6.541368687512001E-3</c:v>
                </c:pt>
                <c:pt idx="59">
                  <c:v>6.5296248942925848E-3</c:v>
                </c:pt>
                <c:pt idx="60">
                  <c:v>6.488703692338108E-3</c:v>
                </c:pt>
                <c:pt idx="61">
                  <c:v>6.4761102189891222E-3</c:v>
                </c:pt>
                <c:pt idx="62">
                  <c:v>6.4612711624405577E-3</c:v>
                </c:pt>
                <c:pt idx="63">
                  <c:v>6.4310013078246213E-3</c:v>
                </c:pt>
                <c:pt idx="64">
                  <c:v>6.457477947576405E-3</c:v>
                </c:pt>
                <c:pt idx="65">
                  <c:v>6.3724795889004765E-3</c:v>
                </c:pt>
                <c:pt idx="66">
                  <c:v>5.9610978504534146E-3</c:v>
                </c:pt>
                <c:pt idx="67">
                  <c:v>5.548927123314608E-3</c:v>
                </c:pt>
                <c:pt idx="68">
                  <c:v>5.1397454494887546E-3</c:v>
                </c:pt>
                <c:pt idx="69">
                  <c:v>4.6955903346154147E-3</c:v>
                </c:pt>
                <c:pt idx="70">
                  <c:v>4.17975863166905E-3</c:v>
                </c:pt>
                <c:pt idx="71">
                  <c:v>4.0284245314488234E-3</c:v>
                </c:pt>
                <c:pt idx="72">
                  <c:v>3.9563837947488405E-3</c:v>
                </c:pt>
                <c:pt idx="73">
                  <c:v>3.855484279362385E-3</c:v>
                </c:pt>
                <c:pt idx="74">
                  <c:v>3.8361085378362941E-3</c:v>
                </c:pt>
                <c:pt idx="75">
                  <c:v>3.8882880015075755E-3</c:v>
                </c:pt>
                <c:pt idx="76">
                  <c:v>3.9087561889145422E-3</c:v>
                </c:pt>
                <c:pt idx="77">
                  <c:v>3.8865734683889786E-3</c:v>
                </c:pt>
                <c:pt idx="78">
                  <c:v>3.821952259963277E-3</c:v>
                </c:pt>
                <c:pt idx="79">
                  <c:v>3.8082663407334153E-3</c:v>
                </c:pt>
                <c:pt idx="80">
                  <c:v>3.7530978237491817E-3</c:v>
                </c:pt>
                <c:pt idx="81">
                  <c:v>3.6658083632953053E-3</c:v>
                </c:pt>
                <c:pt idx="82">
                  <c:v>3.5357466120332459E-3</c:v>
                </c:pt>
                <c:pt idx="83">
                  <c:v>3.3695127638266285E-3</c:v>
                </c:pt>
                <c:pt idx="84">
                  <c:v>3.1758008671440908E-3</c:v>
                </c:pt>
                <c:pt idx="85">
                  <c:v>2.9869898040660379E-3</c:v>
                </c:pt>
                <c:pt idx="86">
                  <c:v>2.7513552967048873E-3</c:v>
                </c:pt>
                <c:pt idx="87">
                  <c:v>2.515311122138408E-3</c:v>
                </c:pt>
                <c:pt idx="88">
                  <c:v>2.2909500493535186E-3</c:v>
                </c:pt>
                <c:pt idx="89">
                  <c:v>2.0487001752692862E-3</c:v>
                </c:pt>
                <c:pt idx="90">
                  <c:v>1.8109111218652966E-3</c:v>
                </c:pt>
                <c:pt idx="91">
                  <c:v>1.5717109925318428E-3</c:v>
                </c:pt>
                <c:pt idx="92">
                  <c:v>1.2356169827084783E-3</c:v>
                </c:pt>
                <c:pt idx="93">
                  <c:v>9.2968661748485425E-4</c:v>
                </c:pt>
                <c:pt idx="94">
                  <c:v>6.7543501157044333E-4</c:v>
                </c:pt>
                <c:pt idx="95">
                  <c:v>4.5077048159642151E-4</c:v>
                </c:pt>
                <c:pt idx="96">
                  <c:v>2.9177408735060707E-4</c:v>
                </c:pt>
                <c:pt idx="97">
                  <c:v>2.3484551866940698E-4</c:v>
                </c:pt>
                <c:pt idx="98">
                  <c:v>1.8386471089519796E-4</c:v>
                </c:pt>
                <c:pt idx="99">
                  <c:v>1.4206348309223787E-4</c:v>
                </c:pt>
                <c:pt idx="100">
                  <c:v>1.3616655126442645E-4</c:v>
                </c:pt>
                <c:pt idx="101">
                  <c:v>7.5648084035792476E-5</c:v>
                </c:pt>
                <c:pt idx="102">
                  <c:v>4.5388850421475482E-5</c:v>
                </c:pt>
                <c:pt idx="103">
                  <c:v>3.0259233614316991E-5</c:v>
                </c:pt>
                <c:pt idx="104">
                  <c:v>1.5129616807158496E-5</c:v>
                </c:pt>
                <c:pt idx="105">
                  <c:v>0</c:v>
                </c:pt>
              </c:numCache>
            </c:numRef>
          </c:xVal>
          <c:yVal>
            <c:numRef>
              <c:f>'FE Pyramide 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'FE Pyramide '!$C$5</c:f>
              <c:strCache>
                <c:ptCount val="1"/>
                <c:pt idx="0">
                  <c:v>Hommes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'FE Pyramide '!$U$6:$U$111</c:f>
              <c:numCache>
                <c:formatCode>0.0%</c:formatCode>
                <c:ptCount val="106"/>
                <c:pt idx="0">
                  <c:v>-5.9384751170036094E-3</c:v>
                </c:pt>
                <c:pt idx="1">
                  <c:v>-6.019695433674842E-3</c:v>
                </c:pt>
                <c:pt idx="2">
                  <c:v>-6.1589215920486934E-3</c:v>
                </c:pt>
                <c:pt idx="3">
                  <c:v>-6.2349527907857652E-3</c:v>
                </c:pt>
                <c:pt idx="4">
                  <c:v>-6.2753884612376304E-3</c:v>
                </c:pt>
                <c:pt idx="5">
                  <c:v>-6.3728589103868921E-3</c:v>
                </c:pt>
                <c:pt idx="6">
                  <c:v>-6.3944954079720173E-3</c:v>
                </c:pt>
                <c:pt idx="7">
                  <c:v>-6.3815833045744426E-3</c:v>
                </c:pt>
                <c:pt idx="8">
                  <c:v>-6.3517989814611178E-3</c:v>
                </c:pt>
                <c:pt idx="9">
                  <c:v>-6.3423007714412801E-3</c:v>
                </c:pt>
                <c:pt idx="10">
                  <c:v>-6.3388110137662596E-3</c:v>
                </c:pt>
                <c:pt idx="11">
                  <c:v>-6.3741941220190734E-3</c:v>
                </c:pt>
                <c:pt idx="12">
                  <c:v>-6.386013779535773E-3</c:v>
                </c:pt>
                <c:pt idx="13">
                  <c:v>-6.3757872722620176E-3</c:v>
                </c:pt>
                <c:pt idx="14">
                  <c:v>-6.3193290622239728E-3</c:v>
                </c:pt>
                <c:pt idx="15">
                  <c:v>-6.2992250234439641E-3</c:v>
                </c:pt>
                <c:pt idx="16">
                  <c:v>-6.2350286550830487E-3</c:v>
                </c:pt>
                <c:pt idx="17">
                  <c:v>-6.1954881833391233E-3</c:v>
                </c:pt>
                <c:pt idx="18">
                  <c:v>-6.2737042738379468E-3</c:v>
                </c:pt>
                <c:pt idx="19">
                  <c:v>-6.1441432269379558E-3</c:v>
                </c:pt>
                <c:pt idx="20">
                  <c:v>-5.9934463868149069E-3</c:v>
                </c:pt>
                <c:pt idx="21">
                  <c:v>-5.91685379227794E-3</c:v>
                </c:pt>
                <c:pt idx="22">
                  <c:v>-5.8832762543004624E-3</c:v>
                </c:pt>
                <c:pt idx="23">
                  <c:v>-5.9491719829205189E-3</c:v>
                </c:pt>
                <c:pt idx="24">
                  <c:v>-5.9216028972878592E-3</c:v>
                </c:pt>
                <c:pt idx="25">
                  <c:v>-5.873459414232036E-3</c:v>
                </c:pt>
                <c:pt idx="26">
                  <c:v>-5.8534312397493108E-3</c:v>
                </c:pt>
                <c:pt idx="27">
                  <c:v>-5.8887233108453852E-3</c:v>
                </c:pt>
                <c:pt idx="28">
                  <c:v>-5.8506697793282081E-3</c:v>
                </c:pt>
                <c:pt idx="29">
                  <c:v>-5.9408420830788398E-3</c:v>
                </c:pt>
                <c:pt idx="30">
                  <c:v>-5.9948726356038274E-3</c:v>
                </c:pt>
                <c:pt idx="31">
                  <c:v>-6.0956204223957169E-3</c:v>
                </c:pt>
                <c:pt idx="32">
                  <c:v>-6.1237964224066417E-3</c:v>
                </c:pt>
                <c:pt idx="33">
                  <c:v>-6.1751868973861793E-3</c:v>
                </c:pt>
                <c:pt idx="34">
                  <c:v>-6.151638619509521E-3</c:v>
                </c:pt>
                <c:pt idx="35">
                  <c:v>-6.0721176630974287E-3</c:v>
                </c:pt>
                <c:pt idx="36">
                  <c:v>-6.0235341671173639E-3</c:v>
                </c:pt>
                <c:pt idx="37">
                  <c:v>-6.0938148521203807E-3</c:v>
                </c:pt>
                <c:pt idx="38">
                  <c:v>-6.2593204030730806E-3</c:v>
                </c:pt>
                <c:pt idx="39">
                  <c:v>-6.523449540493745E-3</c:v>
                </c:pt>
                <c:pt idx="40">
                  <c:v>-6.6680772368341492E-3</c:v>
                </c:pt>
                <c:pt idx="41">
                  <c:v>-6.8171657538547981E-3</c:v>
                </c:pt>
                <c:pt idx="42">
                  <c:v>-6.8833801125234434E-3</c:v>
                </c:pt>
                <c:pt idx="43">
                  <c:v>-6.8338710721165255E-3</c:v>
                </c:pt>
                <c:pt idx="44">
                  <c:v>-6.7807205454400209E-3</c:v>
                </c:pt>
                <c:pt idx="45">
                  <c:v>-6.744882251403508E-3</c:v>
                </c:pt>
                <c:pt idx="46">
                  <c:v>-6.7508603580294126E-3</c:v>
                </c:pt>
                <c:pt idx="47">
                  <c:v>-6.7282527974390641E-3</c:v>
                </c:pt>
                <c:pt idx="48">
                  <c:v>-6.7636662514107913E-3</c:v>
                </c:pt>
                <c:pt idx="49">
                  <c:v>-6.7597364808115292E-3</c:v>
                </c:pt>
                <c:pt idx="50">
                  <c:v>-6.7205298119756493E-3</c:v>
                </c:pt>
                <c:pt idx="51">
                  <c:v>-6.6384901608937605E-3</c:v>
                </c:pt>
                <c:pt idx="52">
                  <c:v>-6.567056338572041E-3</c:v>
                </c:pt>
                <c:pt idx="53">
                  <c:v>-6.4536543869933389E-3</c:v>
                </c:pt>
                <c:pt idx="54">
                  <c:v>-6.4045094952133799E-3</c:v>
                </c:pt>
                <c:pt idx="55">
                  <c:v>-6.3100736179554405E-3</c:v>
                </c:pt>
                <c:pt idx="56">
                  <c:v>-6.2383666841635023E-3</c:v>
                </c:pt>
                <c:pt idx="57">
                  <c:v>-6.1712267810680038E-3</c:v>
                </c:pt>
                <c:pt idx="58">
                  <c:v>-6.1101560217551492E-3</c:v>
                </c:pt>
                <c:pt idx="59">
                  <c:v>-6.0627256630937871E-3</c:v>
                </c:pt>
                <c:pt idx="60">
                  <c:v>-6.0007748779324493E-3</c:v>
                </c:pt>
                <c:pt idx="61">
                  <c:v>-5.9583212171728551E-3</c:v>
                </c:pt>
                <c:pt idx="62">
                  <c:v>-5.9916863351179399E-3</c:v>
                </c:pt>
                <c:pt idx="63">
                  <c:v>-5.9747079053859937E-3</c:v>
                </c:pt>
                <c:pt idx="64">
                  <c:v>-5.9446656436619059E-3</c:v>
                </c:pt>
                <c:pt idx="65">
                  <c:v>-5.8369990329578021E-3</c:v>
                </c:pt>
                <c:pt idx="66">
                  <c:v>-5.4388935465352738E-3</c:v>
                </c:pt>
                <c:pt idx="67">
                  <c:v>-5.0347189163301009E-3</c:v>
                </c:pt>
                <c:pt idx="68">
                  <c:v>-4.6401335333015057E-3</c:v>
                </c:pt>
                <c:pt idx="69">
                  <c:v>-4.1863436526732188E-3</c:v>
                </c:pt>
                <c:pt idx="70">
                  <c:v>-3.6952892292194985E-3</c:v>
                </c:pt>
                <c:pt idx="71">
                  <c:v>-3.5157943018478037E-3</c:v>
                </c:pt>
                <c:pt idx="72">
                  <c:v>-3.3851408090669367E-3</c:v>
                </c:pt>
                <c:pt idx="73">
                  <c:v>-3.2367805893002057E-3</c:v>
                </c:pt>
                <c:pt idx="74">
                  <c:v>-3.1625701336979268E-3</c:v>
                </c:pt>
                <c:pt idx="75">
                  <c:v>-3.1127879818207901E-3</c:v>
                </c:pt>
                <c:pt idx="76">
                  <c:v>-3.0345415456030532E-3</c:v>
                </c:pt>
                <c:pt idx="77">
                  <c:v>-2.9349924147082361E-3</c:v>
                </c:pt>
                <c:pt idx="78">
                  <c:v>-2.8051734291974825E-3</c:v>
                </c:pt>
                <c:pt idx="79">
                  <c:v>-2.6659320979641739E-3</c:v>
                </c:pt>
                <c:pt idx="80">
                  <c:v>-2.5657912255505491E-3</c:v>
                </c:pt>
                <c:pt idx="81">
                  <c:v>-2.4234242852691789E-3</c:v>
                </c:pt>
                <c:pt idx="82">
                  <c:v>-2.2348408150829756E-3</c:v>
                </c:pt>
                <c:pt idx="83">
                  <c:v>-2.0487305209881991E-3</c:v>
                </c:pt>
                <c:pt idx="84">
                  <c:v>-1.8576738747105683E-3</c:v>
                </c:pt>
                <c:pt idx="85">
                  <c:v>-1.6344204206660111E-3</c:v>
                </c:pt>
                <c:pt idx="86">
                  <c:v>-1.4398436709944467E-3</c:v>
                </c:pt>
                <c:pt idx="87">
                  <c:v>-1.2481345917601814E-3</c:v>
                </c:pt>
                <c:pt idx="88">
                  <c:v>-1.0664851183456484E-3</c:v>
                </c:pt>
                <c:pt idx="89">
                  <c:v>-9.0395344784644394E-4</c:v>
                </c:pt>
                <c:pt idx="90">
                  <c:v>-7.4573086943291662E-4</c:v>
                </c:pt>
                <c:pt idx="91">
                  <c:v>-6.0263563189762929E-4</c:v>
                </c:pt>
                <c:pt idx="92">
                  <c:v>-4.5113463022338016E-4</c:v>
                </c:pt>
                <c:pt idx="93">
                  <c:v>-3.1439682080041233E-4</c:v>
                </c:pt>
                <c:pt idx="94">
                  <c:v>-2.1820089184550599E-4</c:v>
                </c:pt>
                <c:pt idx="95">
                  <c:v>-1.2786168664085106E-4</c:v>
                </c:pt>
                <c:pt idx="96">
                  <c:v>-7.3937344132059716E-5</c:v>
                </c:pt>
                <c:pt idx="97">
                  <c:v>-5.4045725384444224E-5</c:v>
                </c:pt>
                <c:pt idx="98">
                  <c:v>-4.0374979014038766E-5</c:v>
                </c:pt>
                <c:pt idx="99">
                  <c:v>-2.9996743145717637E-5</c:v>
                </c:pt>
                <c:pt idx="100">
                  <c:v>-2.6805890801992593E-5</c:v>
                </c:pt>
                <c:pt idx="101">
                  <c:v>-1.4892161556662551E-5</c:v>
                </c:pt>
                <c:pt idx="102">
                  <c:v>-8.93529693399753E-6</c:v>
                </c:pt>
                <c:pt idx="103">
                  <c:v>-5.9568646226650203E-6</c:v>
                </c:pt>
                <c:pt idx="104">
                  <c:v>-2.9784323113325101E-6</c:v>
                </c:pt>
                <c:pt idx="105">
                  <c:v>0</c:v>
                </c:pt>
              </c:numCache>
            </c:numRef>
          </c:xVal>
          <c:yVal>
            <c:numRef>
              <c:f>'FE Pyramide '!$O$6:$O$111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8086528"/>
        <c:axId val="1318087072"/>
      </c:scatterChart>
      <c:scatterChart>
        <c:scatterStyle val="smoothMarker"/>
        <c:varyColors val="0"/>
        <c:ser>
          <c:idx val="0"/>
          <c:order val="2"/>
          <c:tx>
            <c:strRef>
              <c:f>'FE Pyramide '!$Q$5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 Pyramide '!$S$6:$S$111</c:f>
              <c:numCache>
                <c:formatCode>0.0%</c:formatCode>
                <c:ptCount val="106"/>
                <c:pt idx="0">
                  <c:v>5.9384751170036094E-3</c:v>
                </c:pt>
                <c:pt idx="1">
                  <c:v>6.019695433674842E-3</c:v>
                </c:pt>
                <c:pt idx="2">
                  <c:v>6.1589215920486934E-3</c:v>
                </c:pt>
                <c:pt idx="3">
                  <c:v>6.2349527907857652E-3</c:v>
                </c:pt>
                <c:pt idx="4">
                  <c:v>6.2753884612376304E-3</c:v>
                </c:pt>
                <c:pt idx="5">
                  <c:v>6.3728589103868921E-3</c:v>
                </c:pt>
                <c:pt idx="6">
                  <c:v>6.3944954079720173E-3</c:v>
                </c:pt>
                <c:pt idx="7">
                  <c:v>6.3815833045744426E-3</c:v>
                </c:pt>
                <c:pt idx="8">
                  <c:v>6.3517989814611178E-3</c:v>
                </c:pt>
                <c:pt idx="9">
                  <c:v>6.3423007714412801E-3</c:v>
                </c:pt>
                <c:pt idx="10">
                  <c:v>6.3388110137662596E-3</c:v>
                </c:pt>
                <c:pt idx="11">
                  <c:v>6.3741941220190734E-3</c:v>
                </c:pt>
                <c:pt idx="12">
                  <c:v>6.386013779535773E-3</c:v>
                </c:pt>
                <c:pt idx="13">
                  <c:v>6.3757872722620176E-3</c:v>
                </c:pt>
                <c:pt idx="14">
                  <c:v>6.3193290622239728E-3</c:v>
                </c:pt>
                <c:pt idx="15">
                  <c:v>6.2992250234439641E-3</c:v>
                </c:pt>
                <c:pt idx="16">
                  <c:v>6.2350286550830487E-3</c:v>
                </c:pt>
                <c:pt idx="17">
                  <c:v>6.1954881833391233E-3</c:v>
                </c:pt>
                <c:pt idx="18">
                  <c:v>6.2737042738379468E-3</c:v>
                </c:pt>
                <c:pt idx="19">
                  <c:v>6.1441432269379558E-3</c:v>
                </c:pt>
                <c:pt idx="20">
                  <c:v>5.9934463868149069E-3</c:v>
                </c:pt>
                <c:pt idx="21">
                  <c:v>5.91685379227794E-3</c:v>
                </c:pt>
                <c:pt idx="22">
                  <c:v>5.8832762543004624E-3</c:v>
                </c:pt>
                <c:pt idx="23">
                  <c:v>5.9491719829205189E-3</c:v>
                </c:pt>
                <c:pt idx="24">
                  <c:v>5.9216028972878592E-3</c:v>
                </c:pt>
                <c:pt idx="25">
                  <c:v>5.873459414232036E-3</c:v>
                </c:pt>
                <c:pt idx="26">
                  <c:v>5.8534312397493108E-3</c:v>
                </c:pt>
                <c:pt idx="27">
                  <c:v>5.8887233108453852E-3</c:v>
                </c:pt>
                <c:pt idx="28">
                  <c:v>5.8506697793282081E-3</c:v>
                </c:pt>
                <c:pt idx="29">
                  <c:v>5.9408420830788398E-3</c:v>
                </c:pt>
                <c:pt idx="30">
                  <c:v>5.9948726356038274E-3</c:v>
                </c:pt>
                <c:pt idx="31">
                  <c:v>6.0956204223957169E-3</c:v>
                </c:pt>
                <c:pt idx="32">
                  <c:v>6.1237964224066417E-3</c:v>
                </c:pt>
                <c:pt idx="33">
                  <c:v>6.1751868973861793E-3</c:v>
                </c:pt>
                <c:pt idx="34">
                  <c:v>6.151638619509521E-3</c:v>
                </c:pt>
                <c:pt idx="35">
                  <c:v>6.0721176630974287E-3</c:v>
                </c:pt>
                <c:pt idx="36">
                  <c:v>6.0235341671173639E-3</c:v>
                </c:pt>
                <c:pt idx="37">
                  <c:v>6.0938148521203807E-3</c:v>
                </c:pt>
                <c:pt idx="38">
                  <c:v>6.2593204030730806E-3</c:v>
                </c:pt>
                <c:pt idx="39">
                  <c:v>6.523449540493745E-3</c:v>
                </c:pt>
                <c:pt idx="40">
                  <c:v>6.6680772368341492E-3</c:v>
                </c:pt>
                <c:pt idx="41">
                  <c:v>6.8171657538547981E-3</c:v>
                </c:pt>
                <c:pt idx="42">
                  <c:v>6.8833801125234434E-3</c:v>
                </c:pt>
                <c:pt idx="43">
                  <c:v>6.8338710721165255E-3</c:v>
                </c:pt>
                <c:pt idx="44">
                  <c:v>6.7807205454400209E-3</c:v>
                </c:pt>
                <c:pt idx="45">
                  <c:v>6.744882251403508E-3</c:v>
                </c:pt>
                <c:pt idx="46">
                  <c:v>6.7508603580294126E-3</c:v>
                </c:pt>
                <c:pt idx="47">
                  <c:v>6.7282527974390641E-3</c:v>
                </c:pt>
                <c:pt idx="48">
                  <c:v>6.7636662514107913E-3</c:v>
                </c:pt>
                <c:pt idx="49">
                  <c:v>6.7597364808115292E-3</c:v>
                </c:pt>
                <c:pt idx="50">
                  <c:v>6.7205298119756493E-3</c:v>
                </c:pt>
                <c:pt idx="51">
                  <c:v>6.6384901608937605E-3</c:v>
                </c:pt>
                <c:pt idx="52">
                  <c:v>6.567056338572041E-3</c:v>
                </c:pt>
                <c:pt idx="53">
                  <c:v>6.4536543869933389E-3</c:v>
                </c:pt>
                <c:pt idx="54">
                  <c:v>6.4045094952133799E-3</c:v>
                </c:pt>
                <c:pt idx="55">
                  <c:v>6.3100736179554405E-3</c:v>
                </c:pt>
                <c:pt idx="56">
                  <c:v>6.2383666841635023E-3</c:v>
                </c:pt>
                <c:pt idx="57">
                  <c:v>6.1712267810680038E-3</c:v>
                </c:pt>
                <c:pt idx="58">
                  <c:v>6.1101560217551492E-3</c:v>
                </c:pt>
                <c:pt idx="59">
                  <c:v>6.0627256630937871E-3</c:v>
                </c:pt>
                <c:pt idx="60">
                  <c:v>6.0007748779324493E-3</c:v>
                </c:pt>
                <c:pt idx="61">
                  <c:v>5.9583212171728551E-3</c:v>
                </c:pt>
                <c:pt idx="62">
                  <c:v>5.9916863351179399E-3</c:v>
                </c:pt>
                <c:pt idx="63">
                  <c:v>5.9747079053859937E-3</c:v>
                </c:pt>
                <c:pt idx="64">
                  <c:v>5.9446656436619059E-3</c:v>
                </c:pt>
                <c:pt idx="65">
                  <c:v>5.8369990329578021E-3</c:v>
                </c:pt>
                <c:pt idx="66">
                  <c:v>5.4388935465352738E-3</c:v>
                </c:pt>
                <c:pt idx="67">
                  <c:v>5.0347189163301009E-3</c:v>
                </c:pt>
                <c:pt idx="68">
                  <c:v>4.6401335333015057E-3</c:v>
                </c:pt>
                <c:pt idx="69">
                  <c:v>4.1863436526732188E-3</c:v>
                </c:pt>
                <c:pt idx="70">
                  <c:v>3.6952892292194985E-3</c:v>
                </c:pt>
                <c:pt idx="71">
                  <c:v>3.5157943018478037E-3</c:v>
                </c:pt>
                <c:pt idx="72">
                  <c:v>3.3851408090669367E-3</c:v>
                </c:pt>
                <c:pt idx="73">
                  <c:v>3.2367805893002057E-3</c:v>
                </c:pt>
                <c:pt idx="74">
                  <c:v>3.1625701336979268E-3</c:v>
                </c:pt>
                <c:pt idx="75">
                  <c:v>3.1127879818207901E-3</c:v>
                </c:pt>
                <c:pt idx="76">
                  <c:v>3.0345415456030532E-3</c:v>
                </c:pt>
                <c:pt idx="77">
                  <c:v>2.9349924147082361E-3</c:v>
                </c:pt>
                <c:pt idx="78">
                  <c:v>2.8051734291974825E-3</c:v>
                </c:pt>
                <c:pt idx="79">
                  <c:v>2.6659320979641739E-3</c:v>
                </c:pt>
                <c:pt idx="80">
                  <c:v>2.5657912255505491E-3</c:v>
                </c:pt>
                <c:pt idx="81">
                  <c:v>2.4234242852691789E-3</c:v>
                </c:pt>
                <c:pt idx="82">
                  <c:v>2.2348408150829756E-3</c:v>
                </c:pt>
                <c:pt idx="83">
                  <c:v>2.0487305209881991E-3</c:v>
                </c:pt>
                <c:pt idx="84">
                  <c:v>1.8576738747105683E-3</c:v>
                </c:pt>
                <c:pt idx="85">
                  <c:v>1.6344204206660111E-3</c:v>
                </c:pt>
                <c:pt idx="86">
                  <c:v>1.4398436709944467E-3</c:v>
                </c:pt>
                <c:pt idx="87">
                  <c:v>1.2481345917601814E-3</c:v>
                </c:pt>
                <c:pt idx="88">
                  <c:v>1.0664851183456484E-3</c:v>
                </c:pt>
                <c:pt idx="89">
                  <c:v>9.0395344784644394E-4</c:v>
                </c:pt>
                <c:pt idx="90">
                  <c:v>7.4573086943291662E-4</c:v>
                </c:pt>
                <c:pt idx="91">
                  <c:v>6.0263563189762929E-4</c:v>
                </c:pt>
                <c:pt idx="92">
                  <c:v>4.5113463022338016E-4</c:v>
                </c:pt>
                <c:pt idx="93">
                  <c:v>3.1439682080041233E-4</c:v>
                </c:pt>
                <c:pt idx="94">
                  <c:v>2.1820089184550599E-4</c:v>
                </c:pt>
                <c:pt idx="95">
                  <c:v>1.2786168664085106E-4</c:v>
                </c:pt>
                <c:pt idx="96">
                  <c:v>7.3937344132059716E-5</c:v>
                </c:pt>
                <c:pt idx="97">
                  <c:v>5.4045725384444224E-5</c:v>
                </c:pt>
                <c:pt idx="98">
                  <c:v>4.0374979014038766E-5</c:v>
                </c:pt>
                <c:pt idx="99">
                  <c:v>2.9996743145717637E-5</c:v>
                </c:pt>
                <c:pt idx="100">
                  <c:v>2.6805890801992593E-5</c:v>
                </c:pt>
                <c:pt idx="101">
                  <c:v>1.4892161556662551E-5</c:v>
                </c:pt>
                <c:pt idx="102">
                  <c:v>8.93529693399753E-6</c:v>
                </c:pt>
                <c:pt idx="103">
                  <c:v>5.9568646226650203E-6</c:v>
                </c:pt>
                <c:pt idx="104">
                  <c:v>2.9784323113325101E-6</c:v>
                </c:pt>
                <c:pt idx="105">
                  <c:v>0</c:v>
                </c:pt>
              </c:numCache>
            </c:numRef>
          </c:xVal>
          <c:yVal>
            <c:numRef>
              <c:f>'FE Pyramide '!$P$6:$P$111</c:f>
              <c:numCache>
                <c:formatCode>General</c:formatCode>
                <c:ptCount val="106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  <c:pt idx="11">
                  <c:v>2002</c:v>
                </c:pt>
                <c:pt idx="12">
                  <c:v>2001</c:v>
                </c:pt>
                <c:pt idx="13">
                  <c:v>2000</c:v>
                </c:pt>
                <c:pt idx="14">
                  <c:v>1999</c:v>
                </c:pt>
                <c:pt idx="15">
                  <c:v>1998</c:v>
                </c:pt>
                <c:pt idx="16">
                  <c:v>1997</c:v>
                </c:pt>
                <c:pt idx="17">
                  <c:v>1996</c:v>
                </c:pt>
                <c:pt idx="18">
                  <c:v>1995</c:v>
                </c:pt>
                <c:pt idx="19">
                  <c:v>1994</c:v>
                </c:pt>
                <c:pt idx="20">
                  <c:v>1993</c:v>
                </c:pt>
                <c:pt idx="21">
                  <c:v>1992</c:v>
                </c:pt>
                <c:pt idx="22">
                  <c:v>1991</c:v>
                </c:pt>
                <c:pt idx="23">
                  <c:v>1990</c:v>
                </c:pt>
                <c:pt idx="24">
                  <c:v>1989</c:v>
                </c:pt>
                <c:pt idx="25">
                  <c:v>1988</c:v>
                </c:pt>
                <c:pt idx="26">
                  <c:v>1987</c:v>
                </c:pt>
                <c:pt idx="27">
                  <c:v>1986</c:v>
                </c:pt>
                <c:pt idx="28">
                  <c:v>1985</c:v>
                </c:pt>
                <c:pt idx="29">
                  <c:v>1984</c:v>
                </c:pt>
                <c:pt idx="30">
                  <c:v>1983</c:v>
                </c:pt>
                <c:pt idx="31">
                  <c:v>1982</c:v>
                </c:pt>
                <c:pt idx="32">
                  <c:v>1981</c:v>
                </c:pt>
                <c:pt idx="33">
                  <c:v>1980</c:v>
                </c:pt>
                <c:pt idx="34">
                  <c:v>1979</c:v>
                </c:pt>
                <c:pt idx="35">
                  <c:v>1978</c:v>
                </c:pt>
                <c:pt idx="36">
                  <c:v>1977</c:v>
                </c:pt>
                <c:pt idx="37">
                  <c:v>1976</c:v>
                </c:pt>
                <c:pt idx="38">
                  <c:v>1975</c:v>
                </c:pt>
                <c:pt idx="39">
                  <c:v>1974</c:v>
                </c:pt>
                <c:pt idx="40">
                  <c:v>1973</c:v>
                </c:pt>
                <c:pt idx="41">
                  <c:v>1972</c:v>
                </c:pt>
                <c:pt idx="42">
                  <c:v>1971</c:v>
                </c:pt>
                <c:pt idx="43">
                  <c:v>1970</c:v>
                </c:pt>
                <c:pt idx="44">
                  <c:v>1969</c:v>
                </c:pt>
                <c:pt idx="45">
                  <c:v>1968</c:v>
                </c:pt>
                <c:pt idx="46">
                  <c:v>1967</c:v>
                </c:pt>
                <c:pt idx="47">
                  <c:v>1966</c:v>
                </c:pt>
                <c:pt idx="48">
                  <c:v>1965</c:v>
                </c:pt>
                <c:pt idx="49">
                  <c:v>1964</c:v>
                </c:pt>
                <c:pt idx="50">
                  <c:v>1963</c:v>
                </c:pt>
                <c:pt idx="51">
                  <c:v>1962</c:v>
                </c:pt>
                <c:pt idx="52">
                  <c:v>1961</c:v>
                </c:pt>
                <c:pt idx="53">
                  <c:v>1960</c:v>
                </c:pt>
                <c:pt idx="54">
                  <c:v>1959</c:v>
                </c:pt>
                <c:pt idx="55">
                  <c:v>1958</c:v>
                </c:pt>
                <c:pt idx="56">
                  <c:v>1957</c:v>
                </c:pt>
                <c:pt idx="57">
                  <c:v>1956</c:v>
                </c:pt>
                <c:pt idx="58">
                  <c:v>1955</c:v>
                </c:pt>
                <c:pt idx="59">
                  <c:v>1954</c:v>
                </c:pt>
                <c:pt idx="60">
                  <c:v>1953</c:v>
                </c:pt>
                <c:pt idx="61">
                  <c:v>1952</c:v>
                </c:pt>
                <c:pt idx="62">
                  <c:v>1951</c:v>
                </c:pt>
                <c:pt idx="63">
                  <c:v>1950</c:v>
                </c:pt>
                <c:pt idx="64">
                  <c:v>1949</c:v>
                </c:pt>
                <c:pt idx="65">
                  <c:v>1948</c:v>
                </c:pt>
                <c:pt idx="66">
                  <c:v>1947</c:v>
                </c:pt>
                <c:pt idx="67">
                  <c:v>1946</c:v>
                </c:pt>
                <c:pt idx="68">
                  <c:v>1945</c:v>
                </c:pt>
                <c:pt idx="69">
                  <c:v>1944</c:v>
                </c:pt>
                <c:pt idx="70">
                  <c:v>1943</c:v>
                </c:pt>
                <c:pt idx="71">
                  <c:v>1942</c:v>
                </c:pt>
                <c:pt idx="72">
                  <c:v>1941</c:v>
                </c:pt>
                <c:pt idx="73">
                  <c:v>1940</c:v>
                </c:pt>
                <c:pt idx="74">
                  <c:v>1939</c:v>
                </c:pt>
                <c:pt idx="75">
                  <c:v>1938</c:v>
                </c:pt>
                <c:pt idx="76">
                  <c:v>1937</c:v>
                </c:pt>
                <c:pt idx="77">
                  <c:v>1936</c:v>
                </c:pt>
                <c:pt idx="78">
                  <c:v>1935</c:v>
                </c:pt>
                <c:pt idx="79">
                  <c:v>1934</c:v>
                </c:pt>
                <c:pt idx="80">
                  <c:v>1933</c:v>
                </c:pt>
                <c:pt idx="81">
                  <c:v>1932</c:v>
                </c:pt>
                <c:pt idx="82">
                  <c:v>1931</c:v>
                </c:pt>
                <c:pt idx="83">
                  <c:v>1930</c:v>
                </c:pt>
                <c:pt idx="84">
                  <c:v>1929</c:v>
                </c:pt>
                <c:pt idx="85">
                  <c:v>1928</c:v>
                </c:pt>
                <c:pt idx="86">
                  <c:v>1927</c:v>
                </c:pt>
                <c:pt idx="87">
                  <c:v>1926</c:v>
                </c:pt>
                <c:pt idx="88">
                  <c:v>1925</c:v>
                </c:pt>
                <c:pt idx="89">
                  <c:v>1924</c:v>
                </c:pt>
                <c:pt idx="90">
                  <c:v>1923</c:v>
                </c:pt>
                <c:pt idx="91">
                  <c:v>1922</c:v>
                </c:pt>
                <c:pt idx="92">
                  <c:v>1921</c:v>
                </c:pt>
                <c:pt idx="93">
                  <c:v>1920</c:v>
                </c:pt>
                <c:pt idx="94">
                  <c:v>1919</c:v>
                </c:pt>
                <c:pt idx="95">
                  <c:v>1918</c:v>
                </c:pt>
                <c:pt idx="96">
                  <c:v>1917</c:v>
                </c:pt>
                <c:pt idx="97">
                  <c:v>1916</c:v>
                </c:pt>
                <c:pt idx="98">
                  <c:v>1915</c:v>
                </c:pt>
                <c:pt idx="99">
                  <c:v>1914</c:v>
                </c:pt>
                <c:pt idx="100">
                  <c:v>1913</c:v>
                </c:pt>
                <c:pt idx="101">
                  <c:v>1912</c:v>
                </c:pt>
                <c:pt idx="102">
                  <c:v>1911</c:v>
                </c:pt>
                <c:pt idx="103">
                  <c:v>1910</c:v>
                </c:pt>
                <c:pt idx="104">
                  <c:v>1909</c:v>
                </c:pt>
                <c:pt idx="105">
                  <c:v>1908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480160"/>
        <c:axId val="1138477984"/>
      </c:scatterChart>
      <c:valAx>
        <c:axId val="131808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 Pyramide '!$B$4</c:f>
              <c:strCache>
                <c:ptCount val="1"/>
                <c:pt idx="0">
                  <c:v>Effectif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%;[Black]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87072"/>
        <c:crosses val="autoZero"/>
        <c:crossBetween val="midCat"/>
      </c:valAx>
      <c:valAx>
        <c:axId val="131808707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 Pyramide '!$A$5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5.200896762904636E-2"/>
              <c:y val="4.69017935258092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8086528"/>
        <c:crosses val="autoZero"/>
        <c:crossBetween val="midCat"/>
        <c:majorUnit val="10"/>
        <c:minorUnit val="5"/>
      </c:valAx>
      <c:valAx>
        <c:axId val="1138477984"/>
        <c:scaling>
          <c:orientation val="maxMin"/>
          <c:max val="2013"/>
          <c:min val="1903"/>
        </c:scaling>
        <c:delete val="0"/>
        <c:axPos val="r"/>
        <c:title>
          <c:tx>
            <c:strRef>
              <c:f>'FE Pyramide '!$P$5</c:f>
              <c:strCache>
                <c:ptCount val="1"/>
                <c:pt idx="0">
                  <c:v>Année de naissances</c:v>
                </c:pt>
              </c:strCache>
            </c:strRef>
          </c:tx>
          <c:layout>
            <c:manualLayout>
              <c:xMode val="edge"/>
              <c:yMode val="edge"/>
              <c:x val="0.85558333333333325"/>
              <c:y val="1.68441965587634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8480160"/>
        <c:crosses val="max"/>
        <c:crossBetween val="midCat"/>
        <c:majorUnit val="10"/>
        <c:minorUnit val="5"/>
      </c:valAx>
      <c:valAx>
        <c:axId val="1138480160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13847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233362</xdr:colOff>
      <xdr:row>11</xdr:row>
      <xdr:rowOff>90487</xdr:rowOff>
    </xdr:from>
    <xdr:to>
      <xdr:col>9</xdr:col>
      <xdr:colOff>452437</xdr:colOff>
      <xdr:row>25</xdr:row>
      <xdr:rowOff>166687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210941</xdr:colOff>
      <xdr:row>26</xdr:row>
      <xdr:rowOff>37029</xdr:rowOff>
    </xdr:from>
    <xdr:to>
      <xdr:col>9</xdr:col>
      <xdr:colOff>430016</xdr:colOff>
      <xdr:row>40</xdr:row>
      <xdr:rowOff>115370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238232</xdr:colOff>
      <xdr:row>40</xdr:row>
      <xdr:rowOff>168989</xdr:rowOff>
    </xdr:from>
    <xdr:to>
      <xdr:col>9</xdr:col>
      <xdr:colOff>457307</xdr:colOff>
      <xdr:row>55</xdr:row>
      <xdr:rowOff>52549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523341</xdr:colOff>
      <xdr:row>58</xdr:row>
      <xdr:rowOff>78553</xdr:rowOff>
    </xdr:from>
    <xdr:to>
      <xdr:col>8</xdr:col>
      <xdr:colOff>567220</xdr:colOff>
      <xdr:row>73</xdr:row>
      <xdr:rowOff>53511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233362</xdr:colOff>
      <xdr:row>11</xdr:row>
      <xdr:rowOff>90487</xdr:rowOff>
    </xdr:from>
    <xdr:to>
      <xdr:col>9</xdr:col>
      <xdr:colOff>452437</xdr:colOff>
      <xdr:row>25</xdr:row>
      <xdr:rowOff>166687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371475</xdr:colOff>
      <xdr:row>27</xdr:row>
      <xdr:rowOff>133350</xdr:rowOff>
    </xdr:from>
    <xdr:to>
      <xdr:col>9</xdr:col>
      <xdr:colOff>590550</xdr:colOff>
      <xdr:row>42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workbookViewId="0">
      <selection activeCell="K1" sqref="K1:P1048576"/>
    </sheetView>
  </sheetViews>
  <sheetFormatPr baseColWidth="10" defaultRowHeight="15" x14ac:dyDescent="0.25"/>
  <sheetData>
    <row r="1" spans="1:4" x14ac:dyDescent="0.25">
      <c r="A1" t="s">
        <v>175</v>
      </c>
    </row>
    <row r="2" spans="1:4" x14ac:dyDescent="0.25">
      <c r="A2" t="s">
        <v>174</v>
      </c>
    </row>
    <row r="3" spans="1:4" x14ac:dyDescent="0.25">
      <c r="A3" t="s">
        <v>0</v>
      </c>
    </row>
    <row r="6" spans="1:4" x14ac:dyDescent="0.25">
      <c r="A6" t="s">
        <v>177</v>
      </c>
    </row>
    <row r="7" spans="1:4" x14ac:dyDescent="0.25">
      <c r="B7" t="s">
        <v>2</v>
      </c>
      <c r="C7" t="s">
        <v>3</v>
      </c>
      <c r="D7" t="s">
        <v>4</v>
      </c>
    </row>
    <row r="8" spans="1:4" x14ac:dyDescent="0.25">
      <c r="A8" t="s">
        <v>5</v>
      </c>
      <c r="B8">
        <v>161805</v>
      </c>
      <c r="C8">
        <v>154923</v>
      </c>
      <c r="D8">
        <v>316729</v>
      </c>
    </row>
    <row r="9" spans="1:4" x14ac:dyDescent="0.25">
      <c r="A9" t="s">
        <v>6</v>
      </c>
      <c r="B9">
        <v>168888</v>
      </c>
      <c r="C9">
        <v>161462</v>
      </c>
      <c r="D9">
        <v>330350</v>
      </c>
    </row>
    <row r="10" spans="1:4" x14ac:dyDescent="0.25">
      <c r="A10" t="s">
        <v>7</v>
      </c>
      <c r="B10">
        <v>170901</v>
      </c>
      <c r="C10">
        <v>162586</v>
      </c>
      <c r="D10">
        <v>333486</v>
      </c>
    </row>
    <row r="11" spans="1:4" x14ac:dyDescent="0.25">
      <c r="A11" t="s">
        <v>8</v>
      </c>
      <c r="B11">
        <v>172361</v>
      </c>
      <c r="C11">
        <v>161769</v>
      </c>
      <c r="D11">
        <v>334130</v>
      </c>
    </row>
    <row r="12" spans="1:4" x14ac:dyDescent="0.25">
      <c r="A12" t="s">
        <v>9</v>
      </c>
      <c r="B12">
        <v>171891</v>
      </c>
      <c r="C12">
        <v>163320</v>
      </c>
      <c r="D12">
        <v>335211</v>
      </c>
    </row>
    <row r="13" spans="1:4" x14ac:dyDescent="0.25">
      <c r="A13" t="s">
        <v>10</v>
      </c>
      <c r="B13">
        <v>167811</v>
      </c>
      <c r="C13">
        <v>166629</v>
      </c>
      <c r="D13">
        <v>334439</v>
      </c>
    </row>
    <row r="14" spans="1:4" x14ac:dyDescent="0.25">
      <c r="A14" t="s">
        <v>11</v>
      </c>
      <c r="B14">
        <v>170420</v>
      </c>
      <c r="C14">
        <v>172071</v>
      </c>
      <c r="D14">
        <v>342491</v>
      </c>
    </row>
    <row r="15" spans="1:4" x14ac:dyDescent="0.25">
      <c r="A15" t="s">
        <v>12</v>
      </c>
      <c r="B15">
        <v>168979</v>
      </c>
      <c r="C15">
        <v>168250</v>
      </c>
      <c r="D15">
        <v>337229</v>
      </c>
    </row>
    <row r="16" spans="1:4" x14ac:dyDescent="0.25">
      <c r="A16" t="s">
        <v>13</v>
      </c>
      <c r="B16">
        <v>188920</v>
      </c>
      <c r="C16">
        <v>189570</v>
      </c>
      <c r="D16">
        <v>378490</v>
      </c>
    </row>
    <row r="17" spans="1:4" x14ac:dyDescent="0.25">
      <c r="A17" t="s">
        <v>14</v>
      </c>
      <c r="B17">
        <v>193233</v>
      </c>
      <c r="C17">
        <v>194787</v>
      </c>
      <c r="D17">
        <v>388020</v>
      </c>
    </row>
    <row r="18" spans="1:4" x14ac:dyDescent="0.25">
      <c r="A18" t="s">
        <v>15</v>
      </c>
      <c r="B18">
        <v>192557</v>
      </c>
      <c r="C18">
        <v>197623</v>
      </c>
      <c r="D18">
        <v>390180</v>
      </c>
    </row>
    <row r="19" spans="1:4" x14ac:dyDescent="0.25">
      <c r="A19" t="s">
        <v>16</v>
      </c>
      <c r="B19">
        <v>184212</v>
      </c>
      <c r="C19">
        <v>193280</v>
      </c>
      <c r="D19">
        <v>377491</v>
      </c>
    </row>
    <row r="20" spans="1:4" x14ac:dyDescent="0.25">
      <c r="A20" t="s">
        <v>17</v>
      </c>
      <c r="B20">
        <v>175643</v>
      </c>
      <c r="C20">
        <v>183705</v>
      </c>
      <c r="D20">
        <v>359348</v>
      </c>
    </row>
    <row r="21" spans="1:4" x14ac:dyDescent="0.25">
      <c r="A21" t="s">
        <v>18</v>
      </c>
      <c r="B21">
        <v>138013</v>
      </c>
      <c r="C21">
        <v>147509</v>
      </c>
      <c r="D21">
        <v>285522</v>
      </c>
    </row>
    <row r="22" spans="1:4" x14ac:dyDescent="0.25">
      <c r="A22" t="s">
        <v>19</v>
      </c>
      <c r="B22">
        <v>95218</v>
      </c>
      <c r="C22">
        <v>110628</v>
      </c>
      <c r="D22">
        <v>205846</v>
      </c>
    </row>
    <row r="23" spans="1:4" x14ac:dyDescent="0.25">
      <c r="A23" t="s">
        <v>20</v>
      </c>
      <c r="B23">
        <v>83010</v>
      </c>
      <c r="C23">
        <v>111782</v>
      </c>
      <c r="D23">
        <v>194792</v>
      </c>
    </row>
    <row r="24" spans="1:4" x14ac:dyDescent="0.25">
      <c r="A24" t="s">
        <v>21</v>
      </c>
      <c r="B24">
        <v>61195</v>
      </c>
      <c r="C24">
        <v>99430</v>
      </c>
      <c r="D24">
        <v>160625</v>
      </c>
    </row>
    <row r="25" spans="1:4" x14ac:dyDescent="0.25">
      <c r="A25" t="s">
        <v>22</v>
      </c>
      <c r="B25">
        <v>31396</v>
      </c>
      <c r="C25">
        <v>68661</v>
      </c>
      <c r="D25">
        <v>100058</v>
      </c>
    </row>
    <row r="26" spans="1:4" x14ac:dyDescent="0.25">
      <c r="A26" t="s">
        <v>23</v>
      </c>
      <c r="B26">
        <v>10589</v>
      </c>
      <c r="C26">
        <v>31037</v>
      </c>
      <c r="D26">
        <v>41627</v>
      </c>
    </row>
    <row r="27" spans="1:4" x14ac:dyDescent="0.25">
      <c r="A27" t="s">
        <v>24</v>
      </c>
      <c r="B27">
        <v>1302</v>
      </c>
      <c r="C27">
        <v>5839</v>
      </c>
      <c r="D27">
        <v>7141</v>
      </c>
    </row>
    <row r="28" spans="1:4" x14ac:dyDescent="0.25">
      <c r="A28" t="s">
        <v>25</v>
      </c>
      <c r="B28">
        <v>213</v>
      </c>
      <c r="C28">
        <v>1226</v>
      </c>
      <c r="D28">
        <v>1439</v>
      </c>
    </row>
    <row r="29" spans="1:4" x14ac:dyDescent="0.25">
      <c r="A29" t="s">
        <v>4</v>
      </c>
      <c r="B29">
        <v>2708558</v>
      </c>
      <c r="C29">
        <v>2846087</v>
      </c>
      <c r="D29">
        <v>5554645</v>
      </c>
    </row>
    <row r="31" spans="1:4" x14ac:dyDescent="0.25">
      <c r="A31" t="s">
        <v>128</v>
      </c>
    </row>
    <row r="34" spans="1:4" x14ac:dyDescent="0.25">
      <c r="A34" t="s">
        <v>127</v>
      </c>
    </row>
    <row r="35" spans="1:4" x14ac:dyDescent="0.25">
      <c r="B35" t="s">
        <v>2</v>
      </c>
      <c r="C35" t="s">
        <v>3</v>
      </c>
      <c r="D35" t="s">
        <v>4</v>
      </c>
    </row>
    <row r="36" spans="1:4" x14ac:dyDescent="0.25">
      <c r="A36" t="s">
        <v>27</v>
      </c>
      <c r="B36">
        <v>31393</v>
      </c>
      <c r="C36">
        <v>29671</v>
      </c>
      <c r="D36">
        <v>61065</v>
      </c>
    </row>
    <row r="37" spans="1:4" x14ac:dyDescent="0.25">
      <c r="A37" t="s">
        <v>28</v>
      </c>
      <c r="B37">
        <v>31250</v>
      </c>
      <c r="C37">
        <v>30378</v>
      </c>
      <c r="D37">
        <v>61628</v>
      </c>
    </row>
    <row r="38" spans="1:4" x14ac:dyDescent="0.25">
      <c r="A38" t="s">
        <v>29</v>
      </c>
      <c r="B38">
        <v>32810</v>
      </c>
      <c r="C38">
        <v>31346</v>
      </c>
      <c r="D38">
        <v>64156</v>
      </c>
    </row>
    <row r="39" spans="1:4" x14ac:dyDescent="0.25">
      <c r="A39" t="s">
        <v>30</v>
      </c>
      <c r="B39">
        <v>33095</v>
      </c>
      <c r="C39">
        <v>31611</v>
      </c>
      <c r="D39">
        <v>64707</v>
      </c>
    </row>
    <row r="40" spans="1:4" x14ac:dyDescent="0.25">
      <c r="A40" t="s">
        <v>31</v>
      </c>
      <c r="B40">
        <v>33257</v>
      </c>
      <c r="C40">
        <v>31917</v>
      </c>
      <c r="D40">
        <v>65174</v>
      </c>
    </row>
    <row r="41" spans="1:4" x14ac:dyDescent="0.25">
      <c r="A41" t="s">
        <v>32</v>
      </c>
      <c r="B41">
        <v>33760</v>
      </c>
      <c r="C41">
        <v>32810</v>
      </c>
      <c r="D41">
        <v>66571</v>
      </c>
    </row>
    <row r="42" spans="1:4" x14ac:dyDescent="0.25">
      <c r="A42" t="s">
        <v>33</v>
      </c>
      <c r="B42">
        <v>33762</v>
      </c>
      <c r="C42">
        <v>32009</v>
      </c>
      <c r="D42">
        <v>65771</v>
      </c>
    </row>
    <row r="43" spans="1:4" x14ac:dyDescent="0.25">
      <c r="A43" t="s">
        <v>34</v>
      </c>
      <c r="B43">
        <v>34035</v>
      </c>
      <c r="C43">
        <v>32168</v>
      </c>
      <c r="D43">
        <v>66204</v>
      </c>
    </row>
    <row r="44" spans="1:4" x14ac:dyDescent="0.25">
      <c r="A44" t="s">
        <v>35</v>
      </c>
      <c r="B44">
        <v>33959</v>
      </c>
      <c r="C44">
        <v>32430</v>
      </c>
      <c r="D44">
        <v>66390</v>
      </c>
    </row>
    <row r="45" spans="1:4" x14ac:dyDescent="0.25">
      <c r="A45" t="s">
        <v>36</v>
      </c>
      <c r="B45">
        <v>33371</v>
      </c>
      <c r="C45">
        <v>32044</v>
      </c>
      <c r="D45">
        <v>65415</v>
      </c>
    </row>
    <row r="46" spans="1:4" x14ac:dyDescent="0.25">
      <c r="A46" t="s">
        <v>37</v>
      </c>
      <c r="B46">
        <v>33716</v>
      </c>
      <c r="C46">
        <v>32469</v>
      </c>
      <c r="D46">
        <v>66185</v>
      </c>
    </row>
    <row r="47" spans="1:4" x14ac:dyDescent="0.25">
      <c r="A47" t="s">
        <v>38</v>
      </c>
      <c r="B47">
        <v>34074</v>
      </c>
      <c r="C47">
        <v>32425</v>
      </c>
      <c r="D47">
        <v>66499</v>
      </c>
    </row>
    <row r="48" spans="1:4" x14ac:dyDescent="0.25">
      <c r="A48" t="s">
        <v>39</v>
      </c>
      <c r="B48">
        <v>34507</v>
      </c>
      <c r="C48">
        <v>32629</v>
      </c>
      <c r="D48">
        <v>67137</v>
      </c>
    </row>
    <row r="49" spans="1:4" x14ac:dyDescent="0.25">
      <c r="A49" t="s">
        <v>40</v>
      </c>
      <c r="B49">
        <v>34102</v>
      </c>
      <c r="C49">
        <v>32436</v>
      </c>
      <c r="D49">
        <v>66539</v>
      </c>
    </row>
    <row r="50" spans="1:4" x14ac:dyDescent="0.25">
      <c r="A50" t="s">
        <v>41</v>
      </c>
      <c r="B50">
        <v>34501</v>
      </c>
      <c r="C50">
        <v>32626</v>
      </c>
      <c r="D50">
        <v>67128</v>
      </c>
    </row>
    <row r="51" spans="1:4" x14ac:dyDescent="0.25">
      <c r="A51" t="s">
        <v>42</v>
      </c>
      <c r="B51">
        <v>34343</v>
      </c>
      <c r="C51">
        <v>32204</v>
      </c>
      <c r="D51">
        <v>66547</v>
      </c>
    </row>
    <row r="52" spans="1:4" x14ac:dyDescent="0.25">
      <c r="A52" t="s">
        <v>43</v>
      </c>
      <c r="B52">
        <v>34736</v>
      </c>
      <c r="C52">
        <v>32556</v>
      </c>
      <c r="D52">
        <v>67292</v>
      </c>
    </row>
    <row r="53" spans="1:4" x14ac:dyDescent="0.25">
      <c r="A53" t="s">
        <v>44</v>
      </c>
      <c r="B53">
        <v>33978</v>
      </c>
      <c r="C53">
        <v>32029</v>
      </c>
      <c r="D53">
        <v>66008</v>
      </c>
    </row>
    <row r="54" spans="1:4" x14ac:dyDescent="0.25">
      <c r="A54" t="s">
        <v>45</v>
      </c>
      <c r="B54">
        <v>34295</v>
      </c>
      <c r="C54">
        <v>32485</v>
      </c>
      <c r="D54">
        <v>66780</v>
      </c>
    </row>
    <row r="55" spans="1:4" x14ac:dyDescent="0.25">
      <c r="A55" t="s">
        <v>46</v>
      </c>
      <c r="B55">
        <v>35007</v>
      </c>
      <c r="C55">
        <v>32496</v>
      </c>
      <c r="D55">
        <v>67503</v>
      </c>
    </row>
    <row r="56" spans="1:4" x14ac:dyDescent="0.25">
      <c r="A56" t="s">
        <v>47</v>
      </c>
      <c r="B56">
        <v>34570</v>
      </c>
      <c r="C56">
        <v>32569</v>
      </c>
      <c r="D56">
        <v>67139</v>
      </c>
    </row>
    <row r="57" spans="1:4" x14ac:dyDescent="0.25">
      <c r="A57" t="s">
        <v>48</v>
      </c>
      <c r="B57">
        <v>33852</v>
      </c>
      <c r="C57">
        <v>32328</v>
      </c>
      <c r="D57">
        <v>66180</v>
      </c>
    </row>
    <row r="58" spans="1:4" x14ac:dyDescent="0.25">
      <c r="A58" t="s">
        <v>49</v>
      </c>
      <c r="B58">
        <v>34604</v>
      </c>
      <c r="C58">
        <v>32813</v>
      </c>
      <c r="D58">
        <v>67417</v>
      </c>
    </row>
    <row r="59" spans="1:4" x14ac:dyDescent="0.25">
      <c r="A59" t="s">
        <v>50</v>
      </c>
      <c r="B59">
        <v>34469</v>
      </c>
      <c r="C59">
        <v>32816</v>
      </c>
      <c r="D59">
        <v>67285</v>
      </c>
    </row>
    <row r="60" spans="1:4" x14ac:dyDescent="0.25">
      <c r="A60" t="s">
        <v>51</v>
      </c>
      <c r="B60">
        <v>34396</v>
      </c>
      <c r="C60">
        <v>32793</v>
      </c>
      <c r="D60">
        <v>67189</v>
      </c>
    </row>
    <row r="61" spans="1:4" x14ac:dyDescent="0.25">
      <c r="A61" t="s">
        <v>52</v>
      </c>
      <c r="B61">
        <v>34022</v>
      </c>
      <c r="C61">
        <v>32662</v>
      </c>
      <c r="D61">
        <v>66684</v>
      </c>
    </row>
    <row r="62" spans="1:4" x14ac:dyDescent="0.25">
      <c r="A62" t="s">
        <v>53</v>
      </c>
      <c r="B62">
        <v>33677</v>
      </c>
      <c r="C62">
        <v>33037</v>
      </c>
      <c r="D62">
        <v>66713</v>
      </c>
    </row>
    <row r="63" spans="1:4" x14ac:dyDescent="0.25">
      <c r="A63" t="s">
        <v>54</v>
      </c>
      <c r="B63">
        <v>33503</v>
      </c>
      <c r="C63">
        <v>33268</v>
      </c>
      <c r="D63">
        <v>66771</v>
      </c>
    </row>
    <row r="64" spans="1:4" x14ac:dyDescent="0.25">
      <c r="A64" t="s">
        <v>55</v>
      </c>
      <c r="B64">
        <v>33169</v>
      </c>
      <c r="C64">
        <v>33822</v>
      </c>
      <c r="D64">
        <v>66991</v>
      </c>
    </row>
    <row r="65" spans="1:4" x14ac:dyDescent="0.25">
      <c r="A65" t="s">
        <v>56</v>
      </c>
      <c r="B65">
        <v>33440</v>
      </c>
      <c r="C65">
        <v>33841</v>
      </c>
      <c r="D65">
        <v>67281</v>
      </c>
    </row>
    <row r="66" spans="1:4" x14ac:dyDescent="0.25">
      <c r="A66" t="s">
        <v>57</v>
      </c>
      <c r="B66">
        <v>33605</v>
      </c>
      <c r="C66">
        <v>34297</v>
      </c>
      <c r="D66">
        <v>67901</v>
      </c>
    </row>
    <row r="67" spans="1:4" x14ac:dyDescent="0.25">
      <c r="A67" t="s">
        <v>58</v>
      </c>
      <c r="B67">
        <v>34720</v>
      </c>
      <c r="C67">
        <v>34668</v>
      </c>
      <c r="D67">
        <v>69388</v>
      </c>
    </row>
    <row r="68" spans="1:4" x14ac:dyDescent="0.25">
      <c r="A68" t="s">
        <v>59</v>
      </c>
      <c r="B68">
        <v>34218</v>
      </c>
      <c r="C68">
        <v>34449</v>
      </c>
      <c r="D68">
        <v>68667</v>
      </c>
    </row>
    <row r="69" spans="1:4" x14ac:dyDescent="0.25">
      <c r="A69" t="s">
        <v>60</v>
      </c>
      <c r="B69">
        <v>34419</v>
      </c>
      <c r="C69">
        <v>34489</v>
      </c>
      <c r="D69">
        <v>68908</v>
      </c>
    </row>
    <row r="70" spans="1:4" x14ac:dyDescent="0.25">
      <c r="A70" t="s">
        <v>61</v>
      </c>
      <c r="B70">
        <v>33458</v>
      </c>
      <c r="C70">
        <v>34169</v>
      </c>
      <c r="D70">
        <v>67627</v>
      </c>
    </row>
    <row r="71" spans="1:4" x14ac:dyDescent="0.25">
      <c r="A71" t="s">
        <v>62</v>
      </c>
      <c r="B71">
        <v>33286</v>
      </c>
      <c r="C71">
        <v>33545</v>
      </c>
      <c r="D71">
        <v>66831</v>
      </c>
    </row>
    <row r="72" spans="1:4" x14ac:dyDescent="0.25">
      <c r="A72" t="s">
        <v>63</v>
      </c>
      <c r="B72">
        <v>32928</v>
      </c>
      <c r="C72">
        <v>32737</v>
      </c>
      <c r="D72">
        <v>65666</v>
      </c>
    </row>
    <row r="73" spans="1:4" x14ac:dyDescent="0.25">
      <c r="A73" t="s">
        <v>64</v>
      </c>
      <c r="B73">
        <v>33209</v>
      </c>
      <c r="C73">
        <v>32795</v>
      </c>
      <c r="D73">
        <v>66005</v>
      </c>
    </row>
    <row r="74" spans="1:4" x14ac:dyDescent="0.25">
      <c r="A74" t="s">
        <v>65</v>
      </c>
      <c r="B74">
        <v>34199</v>
      </c>
      <c r="C74">
        <v>34046</v>
      </c>
      <c r="D74">
        <v>68245</v>
      </c>
    </row>
    <row r="75" spans="1:4" x14ac:dyDescent="0.25">
      <c r="A75" t="s">
        <v>66</v>
      </c>
      <c r="B75">
        <v>35357</v>
      </c>
      <c r="C75">
        <v>35126</v>
      </c>
      <c r="D75">
        <v>70483</v>
      </c>
    </row>
    <row r="76" spans="1:4" x14ac:dyDescent="0.25">
      <c r="A76" t="s">
        <v>67</v>
      </c>
      <c r="B76">
        <v>36647</v>
      </c>
      <c r="C76">
        <v>36904</v>
      </c>
      <c r="D76">
        <v>73551</v>
      </c>
    </row>
    <row r="77" spans="1:4" x14ac:dyDescent="0.25">
      <c r="A77" t="s">
        <v>68</v>
      </c>
      <c r="B77">
        <v>37469</v>
      </c>
      <c r="C77">
        <v>37735</v>
      </c>
      <c r="D77">
        <v>75205</v>
      </c>
    </row>
    <row r="78" spans="1:4" x14ac:dyDescent="0.25">
      <c r="A78" t="s">
        <v>69</v>
      </c>
      <c r="B78">
        <v>37725</v>
      </c>
      <c r="C78">
        <v>38349</v>
      </c>
      <c r="D78">
        <v>76074</v>
      </c>
    </row>
    <row r="79" spans="1:4" x14ac:dyDescent="0.25">
      <c r="A79" t="s">
        <v>70</v>
      </c>
      <c r="B79">
        <v>38486</v>
      </c>
      <c r="C79">
        <v>38159</v>
      </c>
      <c r="D79">
        <v>76645</v>
      </c>
    </row>
    <row r="80" spans="1:4" x14ac:dyDescent="0.25">
      <c r="A80" t="s">
        <v>71</v>
      </c>
      <c r="B80">
        <v>38594</v>
      </c>
      <c r="C80">
        <v>38422</v>
      </c>
      <c r="D80">
        <v>77016</v>
      </c>
    </row>
    <row r="81" spans="1:4" x14ac:dyDescent="0.25">
      <c r="A81" t="s">
        <v>72</v>
      </c>
      <c r="B81">
        <v>38379</v>
      </c>
      <c r="C81">
        <v>38426</v>
      </c>
      <c r="D81">
        <v>76805</v>
      </c>
    </row>
    <row r="82" spans="1:4" x14ac:dyDescent="0.25">
      <c r="A82" t="s">
        <v>73</v>
      </c>
      <c r="B82">
        <v>38716</v>
      </c>
      <c r="C82">
        <v>38382</v>
      </c>
      <c r="D82">
        <v>77099</v>
      </c>
    </row>
    <row r="83" spans="1:4" x14ac:dyDescent="0.25">
      <c r="A83" t="s">
        <v>74</v>
      </c>
      <c r="B83">
        <v>38185</v>
      </c>
      <c r="C83">
        <v>38555</v>
      </c>
      <c r="D83">
        <v>76740</v>
      </c>
    </row>
    <row r="84" spans="1:4" x14ac:dyDescent="0.25">
      <c r="A84" t="s">
        <v>75</v>
      </c>
      <c r="B84">
        <v>39026</v>
      </c>
      <c r="C84">
        <v>39786</v>
      </c>
      <c r="D84">
        <v>78812</v>
      </c>
    </row>
    <row r="85" spans="1:4" x14ac:dyDescent="0.25">
      <c r="A85" t="s">
        <v>76</v>
      </c>
      <c r="B85">
        <v>38926</v>
      </c>
      <c r="C85">
        <v>39638</v>
      </c>
      <c r="D85">
        <v>78565</v>
      </c>
    </row>
    <row r="86" spans="1:4" x14ac:dyDescent="0.25">
      <c r="A86" t="s">
        <v>77</v>
      </c>
      <c r="B86">
        <v>39471</v>
      </c>
      <c r="C86">
        <v>40189</v>
      </c>
      <c r="D86">
        <v>79660</v>
      </c>
    </row>
    <row r="87" spans="1:4" x14ac:dyDescent="0.25">
      <c r="A87" t="s">
        <v>78</v>
      </c>
      <c r="B87">
        <v>38826</v>
      </c>
      <c r="C87">
        <v>39657</v>
      </c>
      <c r="D87">
        <v>78483</v>
      </c>
    </row>
    <row r="88" spans="1:4" x14ac:dyDescent="0.25">
      <c r="A88" t="s">
        <v>79</v>
      </c>
      <c r="B88">
        <v>38635</v>
      </c>
      <c r="C88">
        <v>39451</v>
      </c>
      <c r="D88">
        <v>78086</v>
      </c>
    </row>
    <row r="89" spans="1:4" x14ac:dyDescent="0.25">
      <c r="A89" t="s">
        <v>80</v>
      </c>
      <c r="B89">
        <v>37767</v>
      </c>
      <c r="C89">
        <v>38792</v>
      </c>
      <c r="D89">
        <v>76559</v>
      </c>
    </row>
    <row r="90" spans="1:4" x14ac:dyDescent="0.25">
      <c r="A90" t="s">
        <v>81</v>
      </c>
      <c r="B90">
        <v>37857</v>
      </c>
      <c r="C90">
        <v>39534</v>
      </c>
      <c r="D90">
        <v>77391</v>
      </c>
    </row>
    <row r="91" spans="1:4" x14ac:dyDescent="0.25">
      <c r="A91" t="s">
        <v>82</v>
      </c>
      <c r="B91">
        <v>37252</v>
      </c>
      <c r="C91">
        <v>38984</v>
      </c>
      <c r="D91">
        <v>76235</v>
      </c>
    </row>
    <row r="92" spans="1:4" x14ac:dyDescent="0.25">
      <c r="A92" t="s">
        <v>83</v>
      </c>
      <c r="B92">
        <v>37361</v>
      </c>
      <c r="C92">
        <v>38589</v>
      </c>
      <c r="D92">
        <v>75949</v>
      </c>
    </row>
    <row r="93" spans="1:4" x14ac:dyDescent="0.25">
      <c r="A93" t="s">
        <v>84</v>
      </c>
      <c r="B93">
        <v>36904</v>
      </c>
      <c r="C93">
        <v>38663</v>
      </c>
      <c r="D93">
        <v>75567</v>
      </c>
    </row>
    <row r="94" spans="1:4" x14ac:dyDescent="0.25">
      <c r="A94" t="s">
        <v>85</v>
      </c>
      <c r="B94">
        <v>36419</v>
      </c>
      <c r="C94">
        <v>38550</v>
      </c>
      <c r="D94">
        <v>74969</v>
      </c>
    </row>
    <row r="95" spans="1:4" x14ac:dyDescent="0.25">
      <c r="A95" t="s">
        <v>86</v>
      </c>
      <c r="B95">
        <v>36277</v>
      </c>
      <c r="C95">
        <v>38495</v>
      </c>
      <c r="D95">
        <v>74771</v>
      </c>
    </row>
    <row r="96" spans="1:4" x14ac:dyDescent="0.25">
      <c r="A96" t="s">
        <v>87</v>
      </c>
      <c r="B96">
        <v>35863</v>
      </c>
      <c r="C96">
        <v>37582</v>
      </c>
      <c r="D96">
        <v>73445</v>
      </c>
    </row>
    <row r="97" spans="1:4" x14ac:dyDescent="0.25">
      <c r="A97" t="s">
        <v>88</v>
      </c>
      <c r="B97">
        <v>35070</v>
      </c>
      <c r="C97">
        <v>37015</v>
      </c>
      <c r="D97">
        <v>72085</v>
      </c>
    </row>
    <row r="98" spans="1:4" x14ac:dyDescent="0.25">
      <c r="A98" t="s">
        <v>89</v>
      </c>
      <c r="B98">
        <v>35210</v>
      </c>
      <c r="C98">
        <v>37101</v>
      </c>
      <c r="D98">
        <v>72311</v>
      </c>
    </row>
    <row r="99" spans="1:4" x14ac:dyDescent="0.25">
      <c r="A99" t="s">
        <v>90</v>
      </c>
      <c r="B99">
        <v>34903</v>
      </c>
      <c r="C99">
        <v>36286</v>
      </c>
      <c r="D99">
        <v>71189</v>
      </c>
    </row>
    <row r="100" spans="1:4" x14ac:dyDescent="0.25">
      <c r="A100" t="s">
        <v>91</v>
      </c>
      <c r="B100">
        <v>34598</v>
      </c>
      <c r="C100">
        <v>35721</v>
      </c>
      <c r="D100">
        <v>70318</v>
      </c>
    </row>
    <row r="101" spans="1:4" x14ac:dyDescent="0.25">
      <c r="A101" t="s">
        <v>92</v>
      </c>
      <c r="B101">
        <v>33150</v>
      </c>
      <c r="C101">
        <v>34849</v>
      </c>
      <c r="D101">
        <v>67999</v>
      </c>
    </row>
    <row r="102" spans="1:4" x14ac:dyDescent="0.25">
      <c r="A102" t="s">
        <v>93</v>
      </c>
      <c r="B102">
        <v>30306</v>
      </c>
      <c r="C102">
        <v>32046</v>
      </c>
      <c r="D102">
        <v>62352</v>
      </c>
    </row>
    <row r="103" spans="1:4" x14ac:dyDescent="0.25">
      <c r="A103" t="s">
        <v>94</v>
      </c>
      <c r="B103">
        <v>27556</v>
      </c>
      <c r="C103">
        <v>29176</v>
      </c>
      <c r="D103">
        <v>56732</v>
      </c>
    </row>
    <row r="104" spans="1:4" x14ac:dyDescent="0.25">
      <c r="A104" t="s">
        <v>95</v>
      </c>
      <c r="B104">
        <v>24666</v>
      </c>
      <c r="C104">
        <v>27119</v>
      </c>
      <c r="D104">
        <v>51785</v>
      </c>
    </row>
    <row r="105" spans="1:4" x14ac:dyDescent="0.25">
      <c r="A105" t="s">
        <v>96</v>
      </c>
      <c r="B105">
        <v>22335</v>
      </c>
      <c r="C105">
        <v>24319</v>
      </c>
      <c r="D105">
        <v>46654</v>
      </c>
    </row>
    <row r="106" spans="1:4" x14ac:dyDescent="0.25">
      <c r="A106" t="s">
        <v>97</v>
      </c>
      <c r="B106">
        <v>19853</v>
      </c>
      <c r="C106">
        <v>22212</v>
      </c>
      <c r="D106">
        <v>42065</v>
      </c>
    </row>
    <row r="107" spans="1:4" x14ac:dyDescent="0.25">
      <c r="A107" t="s">
        <v>98</v>
      </c>
      <c r="B107">
        <v>19370</v>
      </c>
      <c r="C107">
        <v>21552</v>
      </c>
      <c r="D107">
        <v>40923</v>
      </c>
    </row>
    <row r="108" spans="1:4" x14ac:dyDescent="0.25">
      <c r="A108" t="s">
        <v>99</v>
      </c>
      <c r="B108">
        <v>19103</v>
      </c>
      <c r="C108">
        <v>22465</v>
      </c>
      <c r="D108">
        <v>41568</v>
      </c>
    </row>
    <row r="109" spans="1:4" x14ac:dyDescent="0.25">
      <c r="A109" t="s">
        <v>100</v>
      </c>
      <c r="B109">
        <v>18756</v>
      </c>
      <c r="C109">
        <v>22289</v>
      </c>
      <c r="D109">
        <v>41045</v>
      </c>
    </row>
    <row r="110" spans="1:4" x14ac:dyDescent="0.25">
      <c r="A110" t="s">
        <v>101</v>
      </c>
      <c r="B110">
        <v>18136</v>
      </c>
      <c r="C110">
        <v>22110</v>
      </c>
      <c r="D110">
        <v>40245</v>
      </c>
    </row>
    <row r="111" spans="1:4" x14ac:dyDescent="0.25">
      <c r="A111" t="s">
        <v>102</v>
      </c>
      <c r="B111">
        <v>18059</v>
      </c>
      <c r="C111">
        <v>22708</v>
      </c>
      <c r="D111">
        <v>40768</v>
      </c>
    </row>
    <row r="112" spans="1:4" x14ac:dyDescent="0.25">
      <c r="A112" t="s">
        <v>103</v>
      </c>
      <c r="B112">
        <v>17762</v>
      </c>
      <c r="C112">
        <v>22851</v>
      </c>
      <c r="D112">
        <v>40613</v>
      </c>
    </row>
    <row r="113" spans="1:4" x14ac:dyDescent="0.25">
      <c r="A113" t="s">
        <v>104</v>
      </c>
      <c r="B113">
        <v>16686</v>
      </c>
      <c r="C113">
        <v>22540</v>
      </c>
      <c r="D113">
        <v>39226</v>
      </c>
    </row>
    <row r="114" spans="1:4" x14ac:dyDescent="0.25">
      <c r="A114" t="s">
        <v>105</v>
      </c>
      <c r="B114">
        <v>15771</v>
      </c>
      <c r="C114">
        <v>21764</v>
      </c>
      <c r="D114">
        <v>37535</v>
      </c>
    </row>
    <row r="115" spans="1:4" x14ac:dyDescent="0.25">
      <c r="A115" t="s">
        <v>106</v>
      </c>
      <c r="B115">
        <v>14731</v>
      </c>
      <c r="C115">
        <v>21919</v>
      </c>
      <c r="D115">
        <v>36650</v>
      </c>
    </row>
    <row r="116" spans="1:4" x14ac:dyDescent="0.25">
      <c r="A116" t="s">
        <v>107</v>
      </c>
      <c r="B116">
        <v>14255</v>
      </c>
      <c r="C116">
        <v>21188</v>
      </c>
      <c r="D116">
        <v>35442</v>
      </c>
    </row>
    <row r="117" spans="1:4" x14ac:dyDescent="0.25">
      <c r="A117" t="s">
        <v>108</v>
      </c>
      <c r="B117">
        <v>13478</v>
      </c>
      <c r="C117">
        <v>20919</v>
      </c>
      <c r="D117">
        <v>34397</v>
      </c>
    </row>
    <row r="118" spans="1:4" x14ac:dyDescent="0.25">
      <c r="A118" t="s">
        <v>109</v>
      </c>
      <c r="B118">
        <v>12307</v>
      </c>
      <c r="C118">
        <v>20208</v>
      </c>
      <c r="D118">
        <v>32515</v>
      </c>
    </row>
    <row r="119" spans="1:4" x14ac:dyDescent="0.25">
      <c r="A119" t="s">
        <v>110</v>
      </c>
      <c r="B119">
        <v>11190</v>
      </c>
      <c r="C119">
        <v>19088</v>
      </c>
      <c r="D119">
        <v>30278</v>
      </c>
    </row>
    <row r="120" spans="1:4" x14ac:dyDescent="0.25">
      <c r="A120" t="s">
        <v>111</v>
      </c>
      <c r="B120">
        <v>9965</v>
      </c>
      <c r="C120">
        <v>18028</v>
      </c>
      <c r="D120">
        <v>27993</v>
      </c>
    </row>
    <row r="121" spans="1:4" x14ac:dyDescent="0.25">
      <c r="A121" t="s">
        <v>112</v>
      </c>
      <c r="B121">
        <v>8614</v>
      </c>
      <c r="C121">
        <v>16827</v>
      </c>
      <c r="D121">
        <v>25440</v>
      </c>
    </row>
    <row r="122" spans="1:4" x14ac:dyDescent="0.25">
      <c r="A122" t="s">
        <v>113</v>
      </c>
      <c r="B122">
        <v>7296</v>
      </c>
      <c r="C122">
        <v>15088</v>
      </c>
      <c r="D122">
        <v>22384</v>
      </c>
    </row>
    <row r="123" spans="1:4" x14ac:dyDescent="0.25">
      <c r="A123" t="s">
        <v>114</v>
      </c>
      <c r="B123">
        <v>6203</v>
      </c>
      <c r="C123">
        <v>13598</v>
      </c>
      <c r="D123">
        <v>19800</v>
      </c>
    </row>
    <row r="124" spans="1:4" x14ac:dyDescent="0.25">
      <c r="A124" t="s">
        <v>115</v>
      </c>
      <c r="B124">
        <v>5082</v>
      </c>
      <c r="C124">
        <v>12252</v>
      </c>
      <c r="D124">
        <v>17334</v>
      </c>
    </row>
    <row r="125" spans="1:4" x14ac:dyDescent="0.25">
      <c r="A125" t="s">
        <v>116</v>
      </c>
      <c r="B125">
        <v>4202</v>
      </c>
      <c r="C125">
        <v>10897</v>
      </c>
      <c r="D125">
        <v>15099</v>
      </c>
    </row>
    <row r="126" spans="1:4" x14ac:dyDescent="0.25">
      <c r="A126" t="s">
        <v>117</v>
      </c>
      <c r="B126">
        <v>3476</v>
      </c>
      <c r="C126">
        <v>9360</v>
      </c>
      <c r="D126">
        <v>12836</v>
      </c>
    </row>
    <row r="127" spans="1:4" x14ac:dyDescent="0.25">
      <c r="A127" t="s">
        <v>118</v>
      </c>
      <c r="B127">
        <v>2776</v>
      </c>
      <c r="C127">
        <v>8002</v>
      </c>
      <c r="D127">
        <v>10779</v>
      </c>
    </row>
    <row r="128" spans="1:4" x14ac:dyDescent="0.25">
      <c r="A128" t="s">
        <v>119</v>
      </c>
      <c r="B128">
        <v>2059</v>
      </c>
      <c r="C128">
        <v>6150</v>
      </c>
      <c r="D128">
        <v>8210</v>
      </c>
    </row>
    <row r="129" spans="1:4" x14ac:dyDescent="0.25">
      <c r="A129" t="s">
        <v>120</v>
      </c>
      <c r="B129">
        <v>1371</v>
      </c>
      <c r="C129">
        <v>4420</v>
      </c>
      <c r="D129">
        <v>5791</v>
      </c>
    </row>
    <row r="130" spans="1:4" x14ac:dyDescent="0.25">
      <c r="A130" t="s">
        <v>121</v>
      </c>
      <c r="B130">
        <v>907</v>
      </c>
      <c r="C130">
        <v>3104</v>
      </c>
      <c r="D130">
        <v>4011</v>
      </c>
    </row>
    <row r="131" spans="1:4" x14ac:dyDescent="0.25">
      <c r="A131" t="s">
        <v>122</v>
      </c>
      <c r="B131">
        <v>533</v>
      </c>
      <c r="C131">
        <v>2042</v>
      </c>
      <c r="D131">
        <v>2575</v>
      </c>
    </row>
    <row r="132" spans="1:4" x14ac:dyDescent="0.25">
      <c r="A132" t="s">
        <v>123</v>
      </c>
      <c r="B132">
        <v>301</v>
      </c>
      <c r="C132">
        <v>1303</v>
      </c>
      <c r="D132">
        <v>1604</v>
      </c>
    </row>
    <row r="133" spans="1:4" x14ac:dyDescent="0.25">
      <c r="A133" t="s">
        <v>124</v>
      </c>
      <c r="B133">
        <v>208</v>
      </c>
      <c r="C133">
        <v>1034</v>
      </c>
      <c r="D133">
        <v>1242</v>
      </c>
    </row>
    <row r="134" spans="1:4" x14ac:dyDescent="0.25">
      <c r="A134" t="s">
        <v>125</v>
      </c>
      <c r="B134">
        <v>157</v>
      </c>
      <c r="C134">
        <v>816</v>
      </c>
      <c r="D134">
        <v>972</v>
      </c>
    </row>
    <row r="135" spans="1:4" x14ac:dyDescent="0.25">
      <c r="A135" t="s">
        <v>126</v>
      </c>
      <c r="B135">
        <v>104</v>
      </c>
      <c r="C135">
        <v>644</v>
      </c>
      <c r="D135">
        <v>749</v>
      </c>
    </row>
    <row r="136" spans="1:4" x14ac:dyDescent="0.25">
      <c r="A136" t="s">
        <v>25</v>
      </c>
      <c r="B136">
        <v>213</v>
      </c>
      <c r="C136">
        <v>1226</v>
      </c>
      <c r="D136">
        <v>1439</v>
      </c>
    </row>
    <row r="137" spans="1:4" x14ac:dyDescent="0.25">
      <c r="A137" t="s">
        <v>4</v>
      </c>
      <c r="B137">
        <v>2708558</v>
      </c>
      <c r="C137">
        <v>2846087</v>
      </c>
      <c r="D137">
        <v>5554645</v>
      </c>
    </row>
    <row r="139" spans="1:4" x14ac:dyDescent="0.25">
      <c r="A139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"/>
  <sheetViews>
    <sheetView tabSelected="1" zoomScale="89" zoomScaleNormal="89" workbookViewId="0">
      <selection activeCell="I3" sqref="I3"/>
    </sheetView>
  </sheetViews>
  <sheetFormatPr baseColWidth="10" defaultRowHeight="15" x14ac:dyDescent="0.25"/>
  <cols>
    <col min="2" max="4" width="13.85546875" customWidth="1"/>
    <col min="6" max="8" width="14.140625" customWidth="1"/>
  </cols>
  <sheetData>
    <row r="1" spans="1:23" x14ac:dyDescent="0.25">
      <c r="B1" t="s">
        <v>182</v>
      </c>
      <c r="G1" t="s">
        <v>133</v>
      </c>
      <c r="H1" t="s">
        <v>2</v>
      </c>
      <c r="I1" t="s">
        <v>3</v>
      </c>
    </row>
    <row r="2" spans="1:23" x14ac:dyDescent="0.25">
      <c r="A2" t="s">
        <v>131</v>
      </c>
      <c r="B2">
        <v>2014</v>
      </c>
      <c r="F2" s="3" t="s">
        <v>134</v>
      </c>
      <c r="G2">
        <f>ROUND(0.5+SUMPRODUCT($A$6:$A$111,B6:B111)/SUM(B6:B111),2)</f>
        <v>41.2</v>
      </c>
      <c r="H2">
        <f>ROUND(0.5+SUMPRODUCT($A$6:$A$111,C6:C111)/SUM(C6:C111),2)</f>
        <v>39.72</v>
      </c>
      <c r="I2">
        <f>ROUND(0.5+SUMPRODUCT($A$6:$A$111,D6:D111)/SUM(D6:D111),2)</f>
        <v>42.61</v>
      </c>
    </row>
    <row r="3" spans="1:23" x14ac:dyDescent="0.25">
      <c r="B3" s="3" t="s">
        <v>168</v>
      </c>
      <c r="C3" s="7">
        <f>B157</f>
        <v>8.98015931699093</v>
      </c>
      <c r="F3" s="3" t="s">
        <v>135</v>
      </c>
      <c r="G3">
        <f>ROUND(K120,2)</f>
        <v>40.65</v>
      </c>
      <c r="H3">
        <f>ROUND(L120,2)</f>
        <v>39.97</v>
      </c>
      <c r="I3">
        <f>ROUND(M120,2)</f>
        <v>41.5</v>
      </c>
      <c r="K3" s="6" t="s">
        <v>167</v>
      </c>
    </row>
    <row r="4" spans="1:23" x14ac:dyDescent="0.25">
      <c r="B4" t="s">
        <v>130</v>
      </c>
      <c r="F4" s="9" t="s">
        <v>170</v>
      </c>
      <c r="S4" t="s">
        <v>181</v>
      </c>
    </row>
    <row r="5" spans="1:23" x14ac:dyDescent="0.25">
      <c r="A5" t="s">
        <v>129</v>
      </c>
      <c r="B5" t="s">
        <v>133</v>
      </c>
      <c r="C5" t="s">
        <v>2</v>
      </c>
      <c r="D5" t="s">
        <v>3</v>
      </c>
      <c r="F5" s="3" t="s">
        <v>155</v>
      </c>
      <c r="G5" s="8">
        <f>SUMIFS(B$6:B$111,$A$6:$A$111,$F5)/B$112</f>
        <v>0.23668312017228113</v>
      </c>
      <c r="H5" s="8">
        <f t="shared" ref="H5:I6" si="0">SUMIFS(C$6:C$111,$A$6:$A$111,$F5)/C$112</f>
        <v>0.24882308094168293</v>
      </c>
      <c r="I5" s="8">
        <f t="shared" si="0"/>
        <v>0.22512980102154292</v>
      </c>
      <c r="K5" t="s">
        <v>4</v>
      </c>
      <c r="L5" t="s">
        <v>2</v>
      </c>
      <c r="M5" t="s">
        <v>3</v>
      </c>
      <c r="P5" t="s">
        <v>176</v>
      </c>
      <c r="S5" t="s">
        <v>2</v>
      </c>
      <c r="T5" t="s">
        <v>3</v>
      </c>
      <c r="V5" t="s">
        <v>180</v>
      </c>
    </row>
    <row r="6" spans="1:23" x14ac:dyDescent="0.25">
      <c r="A6">
        <v>0</v>
      </c>
      <c r="B6" s="2">
        <f>C6+D6</f>
        <v>61064</v>
      </c>
      <c r="C6" s="2">
        <f>'Grand Est-rp2014_td_pop1B'!B36</f>
        <v>31393</v>
      </c>
      <c r="D6" s="2">
        <f>'Grand Est-rp2014_td_pop1B'!C36</f>
        <v>29671</v>
      </c>
      <c r="F6" s="3" t="s">
        <v>169</v>
      </c>
      <c r="G6" s="8">
        <f>SUMIFS(B$6:B$111,$A$6:$A$111,$F6)/B$112</f>
        <v>0.17949851673609207</v>
      </c>
      <c r="H6" s="8">
        <f t="shared" si="0"/>
        <v>0.15541017258279785</v>
      </c>
      <c r="I6" s="8">
        <f t="shared" si="0"/>
        <v>0.20242283528226648</v>
      </c>
      <c r="K6" s="4">
        <f>IF(AND(SUM(B6:B$6)&lt;=B$112/2,SUM(B$6:B7)&gt;=B$112/2),1,0)</f>
        <v>0</v>
      </c>
      <c r="L6" s="4">
        <f>IF(AND(SUM(C6:C$6)&lt;=C$112/2,SUM(C$6:C7)&gt;=C$112/2),1,0)</f>
        <v>0</v>
      </c>
      <c r="M6" s="4">
        <f>IF(AND(SUM(D6:D$6)&lt;=D$112/2,SUM(D$6:D7)&gt;=D$112/2),1,0)</f>
        <v>0</v>
      </c>
      <c r="O6">
        <v>0</v>
      </c>
      <c r="P6">
        <f>B2-1</f>
        <v>2013</v>
      </c>
      <c r="Q6" s="2">
        <f>-C6</f>
        <v>-31393</v>
      </c>
      <c r="S6" s="12">
        <f>C6/$B$112</f>
        <v>5.6516693605096419E-3</v>
      </c>
      <c r="T6" s="12">
        <f>D6/$B$112</f>
        <v>5.3416583823043861E-3</v>
      </c>
      <c r="U6" s="13">
        <f>-S6</f>
        <v>-5.6516693605096419E-3</v>
      </c>
      <c r="V6" s="8">
        <f>'FE Pyramide '!U6</f>
        <v>-5.9384751170036094E-3</v>
      </c>
      <c r="W6" s="8">
        <f>'FE Pyramide '!T6</f>
        <v>5.6810979020411366E-3</v>
      </c>
    </row>
    <row r="7" spans="1:23" x14ac:dyDescent="0.25">
      <c r="A7">
        <v>1</v>
      </c>
      <c r="B7" s="2">
        <f t="shared" ref="B7:B70" si="1">C7+D7</f>
        <v>61628</v>
      </c>
      <c r="C7" s="2">
        <f>'Grand Est-rp2014_td_pop1B'!B37</f>
        <v>31250</v>
      </c>
      <c r="D7" s="2">
        <f>'Grand Est-rp2014_td_pop1B'!C37</f>
        <v>30378</v>
      </c>
      <c r="F7" s="3" t="s">
        <v>173</v>
      </c>
      <c r="G7" s="10">
        <f>1-G5-G6</f>
        <v>0.58381836309162682</v>
      </c>
      <c r="H7" s="10">
        <f t="shared" ref="H7:I7" si="2">1-H5-H6</f>
        <v>0.59576674647551919</v>
      </c>
      <c r="I7" s="10">
        <f t="shared" si="2"/>
        <v>0.57244736369619065</v>
      </c>
      <c r="K7" s="4">
        <f>IF(AND(SUM(B$6:B7)&lt;=B$112/2,SUM(B$6:B8)&gt;=B$112/2),1,0)</f>
        <v>0</v>
      </c>
      <c r="L7" s="4">
        <f>IF(AND(SUM(C$6:C7)&lt;=C$112/2,SUM(C$6:C8)&gt;=C$112/2),1,0)</f>
        <v>0</v>
      </c>
      <c r="M7" s="4">
        <f>IF(AND(SUM(D$6:D7)&lt;=D$112/2,SUM(D$6:D8)&gt;=D$112/2),1,0)</f>
        <v>0</v>
      </c>
      <c r="O7">
        <v>1</v>
      </c>
      <c r="P7">
        <f>$P$6-A7</f>
        <v>2012</v>
      </c>
      <c r="Q7" s="2">
        <f t="shared" ref="Q7:Q70" si="3">-C7</f>
        <v>-31250</v>
      </c>
      <c r="S7" s="12">
        <f t="shared" ref="S7:S70" si="4">C7/$B$112</f>
        <v>5.6259251271279049E-3</v>
      </c>
      <c r="T7" s="12">
        <f t="shared" ref="T7:T70" si="5">D7/$B$112</f>
        <v>5.4689393123805276E-3</v>
      </c>
      <c r="U7" s="13">
        <f t="shared" ref="U7:U70" si="6">-S7</f>
        <v>-5.6259251271279049E-3</v>
      </c>
      <c r="V7" s="8">
        <f>'FE Pyramide '!U7</f>
        <v>-6.019695433674842E-3</v>
      </c>
      <c r="W7" s="8">
        <f>'FE Pyramide '!T7</f>
        <v>5.7642906904417281E-3</v>
      </c>
    </row>
    <row r="8" spans="1:23" x14ac:dyDescent="0.25">
      <c r="A8">
        <v>2</v>
      </c>
      <c r="B8" s="2">
        <f t="shared" si="1"/>
        <v>64156</v>
      </c>
      <c r="C8" s="2">
        <f>'Grand Est-rp2014_td_pop1B'!B38</f>
        <v>32810</v>
      </c>
      <c r="D8" s="2">
        <f>'Grand Est-rp2014_td_pop1B'!C38</f>
        <v>31346</v>
      </c>
      <c r="F8" s="9" t="s">
        <v>172</v>
      </c>
      <c r="K8" s="4">
        <f>IF(AND(SUM(B$6:B8)&lt;=B$112/2,SUM(B$6:B9)&gt;=B$112/2),1,0)</f>
        <v>0</v>
      </c>
      <c r="L8" s="4">
        <f>IF(AND(SUM(C$6:C8)&lt;=C$112/2,SUM(C$6:C9)&gt;=C$112/2),1,0)</f>
        <v>0</v>
      </c>
      <c r="M8" s="4">
        <f>IF(AND(SUM(D$6:D8)&lt;=D$112/2,SUM(D$6:D9)&gt;=D$112/2),1,0)</f>
        <v>0</v>
      </c>
      <c r="O8">
        <v>2</v>
      </c>
      <c r="P8">
        <f>$P$6-A8</f>
        <v>2011</v>
      </c>
      <c r="Q8" s="2">
        <f t="shared" si="3"/>
        <v>-32810</v>
      </c>
      <c r="S8" s="12">
        <f t="shared" si="4"/>
        <v>5.9067713094741302E-3</v>
      </c>
      <c r="T8" s="12">
        <f t="shared" si="5"/>
        <v>5.6432079691184417E-3</v>
      </c>
      <c r="U8" s="13">
        <f t="shared" si="6"/>
        <v>-5.9067713094741302E-3</v>
      </c>
      <c r="V8" s="8">
        <f>'FE Pyramide '!U8</f>
        <v>-6.1589215920486934E-3</v>
      </c>
      <c r="W8" s="8">
        <f>'FE Pyramide '!T8</f>
        <v>5.8774043576907548E-3</v>
      </c>
    </row>
    <row r="9" spans="1:23" x14ac:dyDescent="0.25">
      <c r="A9">
        <v>3</v>
      </c>
      <c r="B9" s="2">
        <f t="shared" si="1"/>
        <v>64706</v>
      </c>
      <c r="C9" s="2">
        <f>'Grand Est-rp2014_td_pop1B'!B39</f>
        <v>33095</v>
      </c>
      <c r="D9" s="2">
        <f>'Grand Est-rp2014_td_pop1B'!C39</f>
        <v>31611</v>
      </c>
      <c r="F9" s="3" t="s">
        <v>155</v>
      </c>
      <c r="G9" s="5">
        <f>100*G5/(1-G5-G6)</f>
        <v>40.54054054054054</v>
      </c>
      <c r="H9" s="5"/>
      <c r="I9" s="5"/>
      <c r="K9" s="4">
        <f>IF(AND(SUM(B$6:B9)&lt;=B$112/2,SUM(B$6:B10)&gt;=B$112/2),1,0)</f>
        <v>0</v>
      </c>
      <c r="L9" s="4">
        <f>IF(AND(SUM(C$6:C9)&lt;=C$112/2,SUM(C$6:C10)&gt;=C$112/2),1,0)</f>
        <v>0</v>
      </c>
      <c r="M9" s="4">
        <f>IF(AND(SUM(D$6:D9)&lt;=D$112/2,SUM(D$6:D10)&gt;=D$112/2),1,0)</f>
        <v>0</v>
      </c>
      <c r="O9">
        <v>3</v>
      </c>
      <c r="P9">
        <f>$P$6-A9</f>
        <v>2010</v>
      </c>
      <c r="Q9" s="2">
        <f t="shared" si="3"/>
        <v>-33095</v>
      </c>
      <c r="S9" s="12">
        <f t="shared" si="4"/>
        <v>5.9580797466335361E-3</v>
      </c>
      <c r="T9" s="12">
        <f t="shared" si="5"/>
        <v>5.6909158141964867E-3</v>
      </c>
      <c r="U9" s="13">
        <f t="shared" si="6"/>
        <v>-5.9580797466335361E-3</v>
      </c>
      <c r="V9" s="8">
        <f>'FE Pyramide '!U9</f>
        <v>-6.2349527907857652E-3</v>
      </c>
      <c r="W9" s="8">
        <f>'FE Pyramide '!T9</f>
        <v>5.9609006032804784E-3</v>
      </c>
    </row>
    <row r="10" spans="1:23" x14ac:dyDescent="0.25">
      <c r="A10">
        <v>4</v>
      </c>
      <c r="B10" s="2">
        <f t="shared" si="1"/>
        <v>65174</v>
      </c>
      <c r="C10" s="2">
        <f>'Grand Est-rp2014_td_pop1B'!B40</f>
        <v>33257</v>
      </c>
      <c r="D10" s="2">
        <f>'Grand Est-rp2014_td_pop1B'!C40</f>
        <v>31917</v>
      </c>
      <c r="F10" s="3" t="s">
        <v>169</v>
      </c>
      <c r="G10" s="5">
        <f>100*G6/(1-G6-G5)</f>
        <v>30.745609950593629</v>
      </c>
      <c r="H10" s="5"/>
      <c r="I10" s="5"/>
      <c r="K10" s="4">
        <f>IF(AND(SUM(B$6:B10)&lt;=B$112/2,SUM(B$6:B11)&gt;=B$112/2),1,0)</f>
        <v>0</v>
      </c>
      <c r="L10" s="4">
        <f>IF(AND(SUM(C$6:C10)&lt;=C$112/2,SUM(C$6:C11)&gt;=C$112/2),1,0)</f>
        <v>0</v>
      </c>
      <c r="M10" s="4">
        <f>IF(AND(SUM(D$6:D10)&lt;=D$112/2,SUM(D$6:D11)&gt;=D$112/2),1,0)</f>
        <v>0</v>
      </c>
      <c r="O10">
        <v>4</v>
      </c>
      <c r="P10">
        <f>$P$6-A10</f>
        <v>2009</v>
      </c>
      <c r="Q10" s="2">
        <f t="shared" si="3"/>
        <v>-33257</v>
      </c>
      <c r="S10" s="12">
        <f t="shared" si="4"/>
        <v>5.9872445424925674E-3</v>
      </c>
      <c r="T10" s="12">
        <f t="shared" si="5"/>
        <v>5.7460048730413231E-3</v>
      </c>
      <c r="U10" s="13">
        <f t="shared" si="6"/>
        <v>-5.9872445424925674E-3</v>
      </c>
      <c r="V10" s="8">
        <f>'FE Pyramide '!U10</f>
        <v>-6.2753884612376304E-3</v>
      </c>
      <c r="W10" s="8">
        <f>'FE Pyramide '!T10</f>
        <v>6.0399967196277859E-3</v>
      </c>
    </row>
    <row r="11" spans="1:23" x14ac:dyDescent="0.25">
      <c r="A11">
        <v>5</v>
      </c>
      <c r="B11" s="2">
        <f t="shared" si="1"/>
        <v>66570</v>
      </c>
      <c r="C11" s="2">
        <f>'Grand Est-rp2014_td_pop1B'!B41</f>
        <v>33760</v>
      </c>
      <c r="D11" s="2">
        <f>'Grand Est-rp2014_td_pop1B'!C41</f>
        <v>32810</v>
      </c>
      <c r="F11" s="3" t="s">
        <v>171</v>
      </c>
      <c r="G11" s="5">
        <f>G10+G9</f>
        <v>71.286150491134165</v>
      </c>
      <c r="H11" s="5"/>
      <c r="I11" s="5"/>
      <c r="K11" s="4">
        <f>IF(AND(SUM(B$6:B11)&lt;=B$112/2,SUM(B$6:B12)&gt;=B$112/2),1,0)</f>
        <v>0</v>
      </c>
      <c r="L11" s="4">
        <f>IF(AND(SUM(C$6:C11)&lt;=C$112/2,SUM(C$6:C12)&gt;=C$112/2),1,0)</f>
        <v>0</v>
      </c>
      <c r="M11" s="4">
        <f>IF(AND(SUM(D$6:D11)&lt;=D$112/2,SUM(D$6:D12)&gt;=D$112/2),1,0)</f>
        <v>0</v>
      </c>
      <c r="O11">
        <v>5</v>
      </c>
      <c r="P11">
        <f>$P$6-A11</f>
        <v>2008</v>
      </c>
      <c r="Q11" s="2">
        <f t="shared" si="3"/>
        <v>-33760</v>
      </c>
      <c r="S11" s="12">
        <f t="shared" si="4"/>
        <v>6.077799433338818E-3</v>
      </c>
      <c r="T11" s="12">
        <f t="shared" si="5"/>
        <v>5.9067713094741302E-3</v>
      </c>
      <c r="U11" s="13">
        <f t="shared" si="6"/>
        <v>-6.077799433338818E-3</v>
      </c>
      <c r="V11" s="8">
        <f>'FE Pyramide '!U11</f>
        <v>-6.3728589103868921E-3</v>
      </c>
      <c r="W11" s="8">
        <f>'FE Pyramide '!T11</f>
        <v>6.0886560799051333E-3</v>
      </c>
    </row>
    <row r="12" spans="1:23" x14ac:dyDescent="0.25">
      <c r="A12">
        <v>6</v>
      </c>
      <c r="B12" s="2">
        <f t="shared" si="1"/>
        <v>65771</v>
      </c>
      <c r="C12" s="2">
        <f>'Grand Est-rp2014_td_pop1B'!B42</f>
        <v>33762</v>
      </c>
      <c r="D12" s="2">
        <f>'Grand Est-rp2014_td_pop1B'!C42</f>
        <v>32009</v>
      </c>
      <c r="K12" s="4">
        <f>IF(AND(SUM(B$6:B12)&lt;=B$112/2,SUM(B$6:B13)&gt;=B$112/2),1,0)</f>
        <v>0</v>
      </c>
      <c r="L12" s="4">
        <f>IF(AND(SUM(C$6:C12)&lt;=C$112/2,SUM(C$6:C13)&gt;=C$112/2),1,0)</f>
        <v>0</v>
      </c>
      <c r="M12" s="4">
        <f>IF(AND(SUM(D$6:D12)&lt;=D$112/2,SUM(D$6:D13)&gt;=D$112/2),1,0)</f>
        <v>0</v>
      </c>
      <c r="O12">
        <v>6</v>
      </c>
      <c r="P12">
        <f>$P$6-A12</f>
        <v>2007</v>
      </c>
      <c r="Q12" s="2">
        <f t="shared" si="3"/>
        <v>-33762</v>
      </c>
      <c r="S12" s="12">
        <f t="shared" si="4"/>
        <v>6.0781594925469543E-3</v>
      </c>
      <c r="T12" s="12">
        <f t="shared" si="5"/>
        <v>5.7625675966155874E-3</v>
      </c>
      <c r="U12" s="13">
        <f t="shared" si="6"/>
        <v>-6.0781594925469543E-3</v>
      </c>
      <c r="V12" s="8">
        <f>'FE Pyramide '!U12</f>
        <v>-6.3944954079720173E-3</v>
      </c>
      <c r="W12" s="8">
        <f>'FE Pyramide '!T12</f>
        <v>6.0770184967019131E-3</v>
      </c>
    </row>
    <row r="13" spans="1:23" x14ac:dyDescent="0.25">
      <c r="A13">
        <v>7</v>
      </c>
      <c r="B13" s="2">
        <f t="shared" si="1"/>
        <v>66203</v>
      </c>
      <c r="C13" s="2">
        <f>'Grand Est-rp2014_td_pop1B'!B43</f>
        <v>34035</v>
      </c>
      <c r="D13" s="2">
        <f>'Grand Est-rp2014_td_pop1B'!C43</f>
        <v>32168</v>
      </c>
      <c r="K13" s="4">
        <f>IF(AND(SUM(B$6:B13)&lt;=B$112/2,SUM(B$6:B14)&gt;=B$112/2),1,0)</f>
        <v>0</v>
      </c>
      <c r="L13" s="4">
        <f>IF(AND(SUM(C$6:C13)&lt;=C$112/2,SUM(C$6:C14)&gt;=C$112/2),1,0)</f>
        <v>0</v>
      </c>
      <c r="M13" s="4">
        <f>IF(AND(SUM(D$6:D13)&lt;=D$112/2,SUM(D$6:D14)&gt;=D$112/2),1,0)</f>
        <v>0</v>
      </c>
      <c r="O13">
        <v>7</v>
      </c>
      <c r="P13">
        <f>$P$6-A13</f>
        <v>2006</v>
      </c>
      <c r="Q13" s="2">
        <f t="shared" si="3"/>
        <v>-34035</v>
      </c>
      <c r="S13" s="12">
        <f t="shared" si="4"/>
        <v>6.1273075744575434E-3</v>
      </c>
      <c r="T13" s="12">
        <f t="shared" si="5"/>
        <v>5.7911923036624144E-3</v>
      </c>
      <c r="U13" s="13">
        <f t="shared" si="6"/>
        <v>-6.1273075744575434E-3</v>
      </c>
      <c r="V13" s="8">
        <f>'FE Pyramide '!U13</f>
        <v>-6.3815833045744426E-3</v>
      </c>
      <c r="W13" s="8">
        <f>'FE Pyramide '!T13</f>
        <v>6.0792792527609484E-3</v>
      </c>
    </row>
    <row r="14" spans="1:23" x14ac:dyDescent="0.25">
      <c r="A14">
        <v>8</v>
      </c>
      <c r="B14" s="2">
        <f t="shared" si="1"/>
        <v>66389</v>
      </c>
      <c r="C14" s="2">
        <f>'Grand Est-rp2014_td_pop1B'!B44</f>
        <v>33959</v>
      </c>
      <c r="D14" s="2">
        <f>'Grand Est-rp2014_td_pop1B'!C44</f>
        <v>32430</v>
      </c>
      <c r="G14" s="10"/>
      <c r="K14" s="4">
        <f>IF(AND(SUM(B$6:B14)&lt;=B$112/2,SUM(B$6:B15)&gt;=B$112/2),1,0)</f>
        <v>0</v>
      </c>
      <c r="L14" s="4">
        <f>IF(AND(SUM(C$6:C14)&lt;=C$112/2,SUM(C$6:C15)&gt;=C$112/2),1,0)</f>
        <v>0</v>
      </c>
      <c r="M14" s="4">
        <f>IF(AND(SUM(D$6:D14)&lt;=D$112/2,SUM(D$6:D15)&gt;=D$112/2),1,0)</f>
        <v>0</v>
      </c>
      <c r="O14">
        <v>8</v>
      </c>
      <c r="P14">
        <f>$P$6-A14</f>
        <v>2005</v>
      </c>
      <c r="Q14" s="2">
        <f t="shared" si="3"/>
        <v>-33959</v>
      </c>
      <c r="S14" s="12">
        <f t="shared" si="4"/>
        <v>6.1136253245483684E-3</v>
      </c>
      <c r="T14" s="12">
        <f t="shared" si="5"/>
        <v>5.838360059928255E-3</v>
      </c>
      <c r="U14" s="13">
        <f t="shared" si="6"/>
        <v>-6.1136253245483684E-3</v>
      </c>
      <c r="V14" s="8">
        <f>'FE Pyramide '!U14</f>
        <v>-6.3517989814611178E-3</v>
      </c>
      <c r="W14" s="8">
        <f>'FE Pyramide '!T14</f>
        <v>6.0641215661637951E-3</v>
      </c>
    </row>
    <row r="15" spans="1:23" x14ac:dyDescent="0.25">
      <c r="A15">
        <v>9</v>
      </c>
      <c r="B15" s="2">
        <f t="shared" si="1"/>
        <v>65415</v>
      </c>
      <c r="C15" s="2">
        <f>'Grand Est-rp2014_td_pop1B'!B45</f>
        <v>33371</v>
      </c>
      <c r="D15" s="2">
        <f>'Grand Est-rp2014_td_pop1B'!C45</f>
        <v>32044</v>
      </c>
      <c r="G15" s="11"/>
      <c r="K15" s="4">
        <f>IF(AND(SUM(B$6:B15)&lt;=B$112/2,SUM(B$6:B16)&gt;=B$112/2),1,0)</f>
        <v>0</v>
      </c>
      <c r="L15" s="4">
        <f>IF(AND(SUM(C$6:C15)&lt;=C$112/2,SUM(C$6:C16)&gt;=C$112/2),1,0)</f>
        <v>0</v>
      </c>
      <c r="M15" s="4">
        <f>IF(AND(SUM(D$6:D15)&lt;=D$112/2,SUM(D$6:D16)&gt;=D$112/2),1,0)</f>
        <v>0</v>
      </c>
      <c r="O15">
        <v>9</v>
      </c>
      <c r="P15">
        <f>$P$6-A15</f>
        <v>2004</v>
      </c>
      <c r="Q15" s="2">
        <f t="shared" si="3"/>
        <v>-33371</v>
      </c>
      <c r="S15" s="12">
        <f t="shared" si="4"/>
        <v>6.0077679173563305E-3</v>
      </c>
      <c r="T15" s="12">
        <f t="shared" si="5"/>
        <v>5.7688686327579709E-3</v>
      </c>
      <c r="U15" s="13">
        <f t="shared" si="6"/>
        <v>-6.0077679173563305E-3</v>
      </c>
      <c r="V15" s="8">
        <f>'FE Pyramide '!U15</f>
        <v>-6.3423007714412801E-3</v>
      </c>
      <c r="W15" s="8">
        <f>'FE Pyramide '!T15</f>
        <v>6.0774736824856122E-3</v>
      </c>
    </row>
    <row r="16" spans="1:23" x14ac:dyDescent="0.25">
      <c r="A16">
        <v>10</v>
      </c>
      <c r="B16" s="2">
        <f t="shared" si="1"/>
        <v>66185</v>
      </c>
      <c r="C16" s="2">
        <f>'Grand Est-rp2014_td_pop1B'!B46</f>
        <v>33716</v>
      </c>
      <c r="D16" s="2">
        <f>'Grand Est-rp2014_td_pop1B'!C46</f>
        <v>32469</v>
      </c>
      <c r="K16" s="4">
        <f>IF(AND(SUM(B$6:B16)&lt;=B$112/2,SUM(B$6:B17)&gt;=B$112/2),1,0)</f>
        <v>0</v>
      </c>
      <c r="L16" s="4">
        <f>IF(AND(SUM(C$6:C16)&lt;=C$112/2,SUM(C$6:C17)&gt;=C$112/2),1,0)</f>
        <v>0</v>
      </c>
      <c r="M16" s="4">
        <f>IF(AND(SUM(D$6:D16)&lt;=D$112/2,SUM(D$6:D17)&gt;=D$112/2),1,0)</f>
        <v>0</v>
      </c>
      <c r="O16">
        <v>10</v>
      </c>
      <c r="P16">
        <f>$P$6-A16</f>
        <v>2003</v>
      </c>
      <c r="Q16" s="2">
        <f t="shared" si="3"/>
        <v>-33716</v>
      </c>
      <c r="S16" s="12">
        <f t="shared" si="4"/>
        <v>6.0698781307598221E-3</v>
      </c>
      <c r="T16" s="12">
        <f t="shared" si="5"/>
        <v>5.8453812144869102E-3</v>
      </c>
      <c r="U16" s="13">
        <f t="shared" si="6"/>
        <v>-6.0698781307598221E-3</v>
      </c>
      <c r="V16" s="8">
        <f>'FE Pyramide '!U16</f>
        <v>-6.3388110137662596E-3</v>
      </c>
      <c r="W16" s="8">
        <f>'FE Pyramide '!T16</f>
        <v>6.0689161897520836E-3</v>
      </c>
    </row>
    <row r="17" spans="1:23" x14ac:dyDescent="0.25">
      <c r="A17">
        <v>11</v>
      </c>
      <c r="B17" s="2">
        <f t="shared" si="1"/>
        <v>66499</v>
      </c>
      <c r="C17" s="2">
        <f>'Grand Est-rp2014_td_pop1B'!B47</f>
        <v>34074</v>
      </c>
      <c r="D17" s="2">
        <f>'Grand Est-rp2014_td_pop1B'!C47</f>
        <v>32425</v>
      </c>
      <c r="K17" s="4">
        <f>IF(AND(SUM(B$6:B17)&lt;=B$112/2,SUM(B$6:B18)&gt;=B$112/2),1,0)</f>
        <v>0</v>
      </c>
      <c r="L17" s="4">
        <f>IF(AND(SUM(C$6:C17)&lt;=C$112/2,SUM(C$6:C18)&gt;=C$112/2),1,0)</f>
        <v>0</v>
      </c>
      <c r="M17" s="4">
        <f>IF(AND(SUM(D$6:D17)&lt;=D$112/2,SUM(D$6:D18)&gt;=D$112/2),1,0)</f>
        <v>0</v>
      </c>
      <c r="O17">
        <v>11</v>
      </c>
      <c r="P17">
        <f>$P$6-A17</f>
        <v>2002</v>
      </c>
      <c r="Q17" s="2">
        <f t="shared" si="3"/>
        <v>-34074</v>
      </c>
      <c r="S17" s="12">
        <f t="shared" si="4"/>
        <v>6.1343287290161995E-3</v>
      </c>
      <c r="T17" s="12">
        <f t="shared" si="5"/>
        <v>5.8374599119079143E-3</v>
      </c>
      <c r="U17" s="13">
        <f t="shared" si="6"/>
        <v>-6.1343287290161995E-3</v>
      </c>
      <c r="V17" s="8">
        <f>'FE Pyramide '!U17</f>
        <v>-6.3741941220190734E-3</v>
      </c>
      <c r="W17" s="8">
        <f>'FE Pyramide '!T17</f>
        <v>6.0894298957374204E-3</v>
      </c>
    </row>
    <row r="18" spans="1:23" x14ac:dyDescent="0.25">
      <c r="A18">
        <v>12</v>
      </c>
      <c r="B18" s="2">
        <f t="shared" si="1"/>
        <v>67136</v>
      </c>
      <c r="C18" s="2">
        <f>'Grand Est-rp2014_td_pop1B'!B48</f>
        <v>34507</v>
      </c>
      <c r="D18" s="2">
        <f>'Grand Est-rp2014_td_pop1B'!C48</f>
        <v>32629</v>
      </c>
      <c r="K18" s="4">
        <f>IF(AND(SUM(B$6:B18)&lt;=B$112/2,SUM(B$6:B19)&gt;=B$112/2),1,0)</f>
        <v>0</v>
      </c>
      <c r="L18" s="4">
        <f>IF(AND(SUM(C$6:C18)&lt;=C$112/2,SUM(C$6:C19)&gt;=C$112/2),1,0)</f>
        <v>0</v>
      </c>
      <c r="M18" s="4">
        <f>IF(AND(SUM(D$6:D18)&lt;=D$112/2,SUM(D$6:D19)&gt;=D$112/2),1,0)</f>
        <v>0</v>
      </c>
      <c r="O18">
        <v>12</v>
      </c>
      <c r="P18">
        <f>$P$6-A18</f>
        <v>2001</v>
      </c>
      <c r="Q18" s="2">
        <f t="shared" si="3"/>
        <v>-34507</v>
      </c>
      <c r="S18" s="12">
        <f t="shared" si="4"/>
        <v>6.2122815475776838E-3</v>
      </c>
      <c r="T18" s="12">
        <f t="shared" si="5"/>
        <v>5.8741859511378053E-3</v>
      </c>
      <c r="U18" s="13">
        <f t="shared" si="6"/>
        <v>-6.2122815475776838E-3</v>
      </c>
      <c r="V18" s="8">
        <f>'FE Pyramide '!U18</f>
        <v>-6.386013779535773E-3</v>
      </c>
      <c r="W18" s="8">
        <f>'FE Pyramide '!T18</f>
        <v>6.0839828391924975E-3</v>
      </c>
    </row>
    <row r="19" spans="1:23" x14ac:dyDescent="0.25">
      <c r="A19">
        <v>13</v>
      </c>
      <c r="B19" s="2">
        <f t="shared" si="1"/>
        <v>66538</v>
      </c>
      <c r="C19" s="2">
        <f>'Grand Est-rp2014_td_pop1B'!B49</f>
        <v>34102</v>
      </c>
      <c r="D19" s="2">
        <f>'Grand Est-rp2014_td_pop1B'!C49</f>
        <v>32436</v>
      </c>
      <c r="K19" s="4">
        <f>IF(AND(SUM(B$6:B19)&lt;=B$112/2,SUM(B$6:B20)&gt;=B$112/2),1,0)</f>
        <v>0</v>
      </c>
      <c r="L19" s="4">
        <f>IF(AND(SUM(C$6:C19)&lt;=C$112/2,SUM(C$6:C20)&gt;=C$112/2),1,0)</f>
        <v>0</v>
      </c>
      <c r="M19" s="4">
        <f>IF(AND(SUM(D$6:D19)&lt;=D$112/2,SUM(D$6:D20)&gt;=D$112/2),1,0)</f>
        <v>0</v>
      </c>
      <c r="O19">
        <v>13</v>
      </c>
      <c r="P19">
        <f>$P$6-A19</f>
        <v>2000</v>
      </c>
      <c r="Q19" s="2">
        <f t="shared" si="3"/>
        <v>-34102</v>
      </c>
      <c r="S19" s="12">
        <f t="shared" si="4"/>
        <v>6.1393695579301062E-3</v>
      </c>
      <c r="T19" s="12">
        <f t="shared" si="5"/>
        <v>5.8394402375526629E-3</v>
      </c>
      <c r="U19" s="13">
        <f t="shared" si="6"/>
        <v>-6.1393695579301062E-3</v>
      </c>
      <c r="V19" s="8">
        <f>'FE Pyramide '!U19</f>
        <v>-6.3757872722620176E-3</v>
      </c>
      <c r="W19" s="8">
        <f>'FE Pyramide '!T19</f>
        <v>6.0778530039720269E-3</v>
      </c>
    </row>
    <row r="20" spans="1:23" x14ac:dyDescent="0.25">
      <c r="A20">
        <v>14</v>
      </c>
      <c r="B20" s="2">
        <f t="shared" si="1"/>
        <v>67127</v>
      </c>
      <c r="C20" s="2">
        <f>'Grand Est-rp2014_td_pop1B'!B50</f>
        <v>34501</v>
      </c>
      <c r="D20" s="2">
        <f>'Grand Est-rp2014_td_pop1B'!C50</f>
        <v>32626</v>
      </c>
      <c r="K20" s="4">
        <f>IF(AND(SUM(B$6:B20)&lt;=B$112/2,SUM(B$6:B21)&gt;=B$112/2),1,0)</f>
        <v>0</v>
      </c>
      <c r="L20" s="4">
        <f>IF(AND(SUM(C$6:C20)&lt;=C$112/2,SUM(C$6:C21)&gt;=C$112/2),1,0)</f>
        <v>0</v>
      </c>
      <c r="M20" s="4">
        <f>IF(AND(SUM(D$6:D20)&lt;=D$112/2,SUM(D$6:D21)&gt;=D$112/2),1,0)</f>
        <v>0</v>
      </c>
      <c r="O20">
        <v>14</v>
      </c>
      <c r="P20">
        <f>$P$6-A20</f>
        <v>1999</v>
      </c>
      <c r="Q20" s="2">
        <f t="shared" si="3"/>
        <v>-34501</v>
      </c>
      <c r="S20" s="12">
        <f t="shared" si="4"/>
        <v>6.211201369953275E-3</v>
      </c>
      <c r="T20" s="12">
        <f t="shared" si="5"/>
        <v>5.8736458623256009E-3</v>
      </c>
      <c r="U20" s="13">
        <f t="shared" si="6"/>
        <v>-6.211201369953275E-3</v>
      </c>
      <c r="V20" s="8">
        <f>'FE Pyramide '!U20</f>
        <v>-6.3193290622239728E-3</v>
      </c>
      <c r="W20" s="8">
        <f>'FE Pyramide '!T20</f>
        <v>6.0491307810206646E-3</v>
      </c>
    </row>
    <row r="21" spans="1:23" x14ac:dyDescent="0.25">
      <c r="A21">
        <v>15</v>
      </c>
      <c r="B21" s="2">
        <f t="shared" si="1"/>
        <v>66547</v>
      </c>
      <c r="C21" s="2">
        <f>'Grand Est-rp2014_td_pop1B'!B51</f>
        <v>34343</v>
      </c>
      <c r="D21" s="2">
        <f>'Grand Est-rp2014_td_pop1B'!C51</f>
        <v>32204</v>
      </c>
      <c r="K21" s="4">
        <f>IF(AND(SUM(B$6:B21)&lt;=B$112/2,SUM(B$6:B22)&gt;=B$112/2),1,0)</f>
        <v>0</v>
      </c>
      <c r="L21" s="4">
        <f>IF(AND(SUM(C$6:C21)&lt;=C$112/2,SUM(C$6:C22)&gt;=C$112/2),1,0)</f>
        <v>0</v>
      </c>
      <c r="M21" s="4">
        <f>IF(AND(SUM(D$6:D21)&lt;=D$112/2,SUM(D$6:D22)&gt;=D$112/2),1,0)</f>
        <v>0</v>
      </c>
      <c r="O21">
        <v>15</v>
      </c>
      <c r="P21">
        <f>$P$6-A21</f>
        <v>1998</v>
      </c>
      <c r="Q21" s="2">
        <f t="shared" si="3"/>
        <v>-34343</v>
      </c>
      <c r="S21" s="12">
        <f t="shared" si="4"/>
        <v>6.1827566925105161E-3</v>
      </c>
      <c r="T21" s="12">
        <f t="shared" si="5"/>
        <v>5.7976733694088652E-3</v>
      </c>
      <c r="U21" s="13">
        <f t="shared" si="6"/>
        <v>-6.1827566925105161E-3</v>
      </c>
      <c r="V21" s="8">
        <f>'FE Pyramide '!U21</f>
        <v>-6.2992250234439641E-3</v>
      </c>
      <c r="W21" s="8">
        <f>'FE Pyramide '!T21</f>
        <v>5.9804129005416786E-3</v>
      </c>
    </row>
    <row r="22" spans="1:23" x14ac:dyDescent="0.25">
      <c r="A22">
        <v>16</v>
      </c>
      <c r="B22" s="2">
        <f t="shared" si="1"/>
        <v>67292</v>
      </c>
      <c r="C22" s="2">
        <f>'Grand Est-rp2014_td_pop1B'!B52</f>
        <v>34736</v>
      </c>
      <c r="D22" s="2">
        <f>'Grand Est-rp2014_td_pop1B'!C52</f>
        <v>32556</v>
      </c>
      <c r="K22" s="4">
        <f>IF(AND(SUM(B$6:B22)&lt;=B$112/2,SUM(B$6:B23)&gt;=B$112/2),1,0)</f>
        <v>0</v>
      </c>
      <c r="L22" s="4">
        <f>IF(AND(SUM(C$6:C22)&lt;=C$112/2,SUM(C$6:C23)&gt;=C$112/2),1,0)</f>
        <v>0</v>
      </c>
      <c r="M22" s="4">
        <f>IF(AND(SUM(D$6:D22)&lt;=D$112/2,SUM(D$6:D23)&gt;=D$112/2),1,0)</f>
        <v>0</v>
      </c>
      <c r="O22">
        <v>16</v>
      </c>
      <c r="P22">
        <f>$P$6-A22</f>
        <v>1997</v>
      </c>
      <c r="Q22" s="2">
        <f t="shared" si="3"/>
        <v>-34736</v>
      </c>
      <c r="S22" s="12">
        <f t="shared" si="4"/>
        <v>6.2535083269092771E-3</v>
      </c>
      <c r="T22" s="12">
        <f t="shared" si="5"/>
        <v>5.8610437900408346E-3</v>
      </c>
      <c r="U22" s="13">
        <f t="shared" si="6"/>
        <v>-6.2535083269092771E-3</v>
      </c>
      <c r="V22" s="8">
        <f>'FE Pyramide '!U22</f>
        <v>-6.2350286550830487E-3</v>
      </c>
      <c r="W22" s="8">
        <f>'FE Pyramide '!T22</f>
        <v>5.9353798536744603E-3</v>
      </c>
    </row>
    <row r="23" spans="1:23" x14ac:dyDescent="0.25">
      <c r="A23">
        <v>17</v>
      </c>
      <c r="B23" s="2">
        <f t="shared" si="1"/>
        <v>66007</v>
      </c>
      <c r="C23" s="2">
        <f>'Grand Est-rp2014_td_pop1B'!B53</f>
        <v>33978</v>
      </c>
      <c r="D23" s="2">
        <f>'Grand Est-rp2014_td_pop1B'!C53</f>
        <v>32029</v>
      </c>
      <c r="K23" s="4">
        <f>IF(AND(SUM(B$6:B23)&lt;=B$112/2,SUM(B$6:B24)&gt;=B$112/2),1,0)</f>
        <v>0</v>
      </c>
      <c r="L23" s="4">
        <f>IF(AND(SUM(C$6:C23)&lt;=C$112/2,SUM(C$6:C24)&gt;=C$112/2),1,0)</f>
        <v>0</v>
      </c>
      <c r="M23" s="4">
        <f>IF(AND(SUM(D$6:D23)&lt;=D$112/2,SUM(D$6:D24)&gt;=D$112/2),1,0)</f>
        <v>0</v>
      </c>
      <c r="O23">
        <v>17</v>
      </c>
      <c r="P23">
        <f>$P$6-A23</f>
        <v>1996</v>
      </c>
      <c r="Q23" s="2">
        <f t="shared" si="3"/>
        <v>-33978</v>
      </c>
      <c r="S23" s="12">
        <f t="shared" si="4"/>
        <v>6.1170458870256628E-3</v>
      </c>
      <c r="T23" s="12">
        <f t="shared" si="5"/>
        <v>5.766168188696949E-3</v>
      </c>
      <c r="U23" s="13">
        <f t="shared" si="6"/>
        <v>-6.1170458870256628E-3</v>
      </c>
      <c r="V23" s="8">
        <f>'FE Pyramide '!U23</f>
        <v>-6.1954881833391233E-3</v>
      </c>
      <c r="W23" s="8">
        <f>'FE Pyramide '!T23</f>
        <v>5.9076438665877778E-3</v>
      </c>
    </row>
    <row r="24" spans="1:23" x14ac:dyDescent="0.25">
      <c r="A24">
        <v>18</v>
      </c>
      <c r="B24" s="2">
        <f t="shared" si="1"/>
        <v>66780</v>
      </c>
      <c r="C24" s="2">
        <f>'Grand Est-rp2014_td_pop1B'!B54</f>
        <v>34295</v>
      </c>
      <c r="D24" s="2">
        <f>'Grand Est-rp2014_td_pop1B'!C54</f>
        <v>32485</v>
      </c>
      <c r="K24" s="4">
        <f>IF(AND(SUM(B$6:B24)&lt;=B$112/2,SUM(B$6:B25)&gt;=B$112/2),1,0)</f>
        <v>0</v>
      </c>
      <c r="L24" s="4">
        <f>IF(AND(SUM(C$6:C24)&lt;=C$112/2,SUM(C$6:C25)&gt;=C$112/2),1,0)</f>
        <v>0</v>
      </c>
      <c r="M24" s="4">
        <f>IF(AND(SUM(D$6:D24)&lt;=D$112/2,SUM(D$6:D25)&gt;=D$112/2),1,0)</f>
        <v>0</v>
      </c>
      <c r="O24">
        <v>18</v>
      </c>
      <c r="P24">
        <f>$P$6-A24</f>
        <v>1995</v>
      </c>
      <c r="Q24" s="2">
        <f t="shared" si="3"/>
        <v>-34295</v>
      </c>
      <c r="S24" s="12">
        <f t="shared" si="4"/>
        <v>6.1741152715152478E-3</v>
      </c>
      <c r="T24" s="12">
        <f t="shared" si="5"/>
        <v>5.8482616881519994E-3</v>
      </c>
      <c r="U24" s="13">
        <f t="shared" si="6"/>
        <v>-6.1741152715152478E-3</v>
      </c>
      <c r="V24" s="8">
        <f>'FE Pyramide '!U24</f>
        <v>-6.2737042738379468E-3</v>
      </c>
      <c r="W24" s="8">
        <f>'FE Pyramide '!T24</f>
        <v>5.9242126291143959E-3</v>
      </c>
    </row>
    <row r="25" spans="1:23" x14ac:dyDescent="0.25">
      <c r="A25">
        <v>19</v>
      </c>
      <c r="B25" s="2">
        <f t="shared" si="1"/>
        <v>67503</v>
      </c>
      <c r="C25" s="2">
        <f>'Grand Est-rp2014_td_pop1B'!B55</f>
        <v>35007</v>
      </c>
      <c r="D25" s="2">
        <f>'Grand Est-rp2014_td_pop1B'!C55</f>
        <v>32496</v>
      </c>
      <c r="K25" s="4">
        <f>IF(AND(SUM(B$6:B25)&lt;=B$112/2,SUM(B$6:B26)&gt;=B$112/2),1,0)</f>
        <v>0</v>
      </c>
      <c r="L25" s="4">
        <f>IF(AND(SUM(C$6:C25)&lt;=C$112/2,SUM(C$6:C26)&gt;=C$112/2),1,0)</f>
        <v>0</v>
      </c>
      <c r="M25" s="4">
        <f>IF(AND(SUM(D$6:D25)&lt;=D$112/2,SUM(D$6:D26)&gt;=D$112/2),1,0)</f>
        <v>0</v>
      </c>
      <c r="O25">
        <v>19</v>
      </c>
      <c r="P25">
        <f>$P$6-A25</f>
        <v>1994</v>
      </c>
      <c r="Q25" s="2">
        <f t="shared" si="3"/>
        <v>-35007</v>
      </c>
      <c r="S25" s="12">
        <f t="shared" si="4"/>
        <v>6.30229634961173E-3</v>
      </c>
      <c r="T25" s="12">
        <f t="shared" si="5"/>
        <v>5.8502420137967488E-3</v>
      </c>
      <c r="U25" s="13">
        <f t="shared" si="6"/>
        <v>-6.30229634961173E-3</v>
      </c>
      <c r="V25" s="8">
        <f>'FE Pyramide '!U25</f>
        <v>-6.1441432269379558E-3</v>
      </c>
      <c r="W25" s="8">
        <f>'FE Pyramide '!T25</f>
        <v>5.8327809780288646E-3</v>
      </c>
    </row>
    <row r="26" spans="1:23" x14ac:dyDescent="0.25">
      <c r="A26">
        <v>20</v>
      </c>
      <c r="B26" s="2">
        <f t="shared" si="1"/>
        <v>67139</v>
      </c>
      <c r="C26" s="2">
        <f>'Grand Est-rp2014_td_pop1B'!B56</f>
        <v>34570</v>
      </c>
      <c r="D26" s="2">
        <f>'Grand Est-rp2014_td_pop1B'!C56</f>
        <v>32569</v>
      </c>
      <c r="K26" s="4">
        <f>IF(AND(SUM(B$6:B26)&lt;=B$112/2,SUM(B$6:B27)&gt;=B$112/2),1,0)</f>
        <v>0</v>
      </c>
      <c r="L26" s="4">
        <f>IF(AND(SUM(C$6:C26)&lt;=C$112/2,SUM(C$6:C27)&gt;=C$112/2),1,0)</f>
        <v>0</v>
      </c>
      <c r="M26" s="4">
        <f>IF(AND(SUM(D$6:D26)&lt;=D$112/2,SUM(D$6:D27)&gt;=D$112/2),1,0)</f>
        <v>0</v>
      </c>
      <c r="O26">
        <v>20</v>
      </c>
      <c r="P26">
        <f>$P$6-A26</f>
        <v>1993</v>
      </c>
      <c r="Q26" s="2">
        <f t="shared" si="3"/>
        <v>-34570</v>
      </c>
      <c r="S26" s="12">
        <f t="shared" si="4"/>
        <v>6.2236234126339732E-3</v>
      </c>
      <c r="T26" s="12">
        <f t="shared" si="5"/>
        <v>5.8633841748937194E-3</v>
      </c>
      <c r="U26" s="13">
        <f t="shared" si="6"/>
        <v>-6.2236234126339732E-3</v>
      </c>
      <c r="V26" s="8">
        <f>'FE Pyramide '!U26</f>
        <v>-5.9934463868149069E-3</v>
      </c>
      <c r="W26" s="8">
        <f>'FE Pyramide '!T26</f>
        <v>5.7423355628080141E-3</v>
      </c>
    </row>
    <row r="27" spans="1:23" x14ac:dyDescent="0.25">
      <c r="A27">
        <v>21</v>
      </c>
      <c r="B27" s="2">
        <f t="shared" si="1"/>
        <v>66180</v>
      </c>
      <c r="C27" s="2">
        <f>'Grand Est-rp2014_td_pop1B'!B57</f>
        <v>33852</v>
      </c>
      <c r="D27" s="2">
        <f>'Grand Est-rp2014_td_pop1B'!C57</f>
        <v>32328</v>
      </c>
      <c r="K27" s="4">
        <f>IF(AND(SUM(B$6:B27)&lt;=B$112/2,SUM(B$6:B28)&gt;=B$112/2),1,0)</f>
        <v>0</v>
      </c>
      <c r="L27" s="4">
        <f>IF(AND(SUM(C$6:C27)&lt;=C$112/2,SUM(C$6:C28)&gt;=C$112/2),1,0)</f>
        <v>0</v>
      </c>
      <c r="M27" s="4">
        <f>IF(AND(SUM(D$6:D27)&lt;=D$112/2,SUM(D$6:D28)&gt;=D$112/2),1,0)</f>
        <v>0</v>
      </c>
      <c r="O27">
        <v>21</v>
      </c>
      <c r="P27">
        <f>$P$6-A27</f>
        <v>1992</v>
      </c>
      <c r="Q27" s="2">
        <f t="shared" si="3"/>
        <v>-33852</v>
      </c>
      <c r="S27" s="12">
        <f t="shared" si="4"/>
        <v>6.0943621569130831E-3</v>
      </c>
      <c r="T27" s="12">
        <f t="shared" si="5"/>
        <v>5.8199970403133095E-3</v>
      </c>
      <c r="U27" s="13">
        <f t="shared" si="6"/>
        <v>-6.0943621569130831E-3</v>
      </c>
      <c r="V27" s="8">
        <f>'FE Pyramide '!U27</f>
        <v>-5.91685379227794E-3</v>
      </c>
      <c r="W27" s="8">
        <f>'FE Pyramide '!T27</f>
        <v>5.7376168035170082E-3</v>
      </c>
    </row>
    <row r="28" spans="1:23" x14ac:dyDescent="0.25">
      <c r="A28">
        <v>22</v>
      </c>
      <c r="B28" s="2">
        <f t="shared" si="1"/>
        <v>67417</v>
      </c>
      <c r="C28" s="2">
        <f>'Grand Est-rp2014_td_pop1B'!B58</f>
        <v>34604</v>
      </c>
      <c r="D28" s="2">
        <f>'Grand Est-rp2014_td_pop1B'!C58</f>
        <v>32813</v>
      </c>
      <c r="K28" s="4">
        <f>IF(AND(SUM(B$6:B28)&lt;=B$112/2,SUM(B$6:B29)&gt;=B$112/2),1,0)</f>
        <v>0</v>
      </c>
      <c r="L28" s="4">
        <f>IF(AND(SUM(C$6:C28)&lt;=C$112/2,SUM(C$6:C29)&gt;=C$112/2),1,0)</f>
        <v>0</v>
      </c>
      <c r="M28" s="4">
        <f>IF(AND(SUM(D$6:D28)&lt;=D$112/2,SUM(D$6:D29)&gt;=D$112/2),1,0)</f>
        <v>0</v>
      </c>
      <c r="O28">
        <v>22</v>
      </c>
      <c r="P28">
        <f>$P$6-A28</f>
        <v>1991</v>
      </c>
      <c r="Q28" s="2">
        <f t="shared" si="3"/>
        <v>-34604</v>
      </c>
      <c r="S28" s="12">
        <f t="shared" si="4"/>
        <v>6.2297444191722886E-3</v>
      </c>
      <c r="T28" s="12">
        <f t="shared" si="5"/>
        <v>5.9073113982863346E-3</v>
      </c>
      <c r="U28" s="13">
        <f t="shared" si="6"/>
        <v>-6.2297444191722886E-3</v>
      </c>
      <c r="V28" s="8">
        <f>'FE Pyramide '!U28</f>
        <v>-5.8832762543004624E-3</v>
      </c>
      <c r="W28" s="8">
        <f>'FE Pyramide '!T28</f>
        <v>5.820430270431185E-3</v>
      </c>
    </row>
    <row r="29" spans="1:23" x14ac:dyDescent="0.25">
      <c r="A29">
        <v>23</v>
      </c>
      <c r="B29" s="2">
        <f t="shared" si="1"/>
        <v>67285</v>
      </c>
      <c r="C29" s="2">
        <f>'Grand Est-rp2014_td_pop1B'!B59</f>
        <v>34469</v>
      </c>
      <c r="D29" s="2">
        <f>'Grand Est-rp2014_td_pop1B'!C59</f>
        <v>32816</v>
      </c>
      <c r="K29" s="4">
        <f>IF(AND(SUM(B$6:B29)&lt;=B$112/2,SUM(B$6:B30)&gt;=B$112/2),1,0)</f>
        <v>0</v>
      </c>
      <c r="L29" s="4">
        <f>IF(AND(SUM(C$6:C29)&lt;=C$112/2,SUM(C$6:C30)&gt;=C$112/2),1,0)</f>
        <v>0</v>
      </c>
      <c r="M29" s="4">
        <f>IF(AND(SUM(D$6:D29)&lt;=D$112/2,SUM(D$6:D30)&gt;=D$112/2),1,0)</f>
        <v>0</v>
      </c>
      <c r="O29">
        <v>23</v>
      </c>
      <c r="P29">
        <f>$P$6-A29</f>
        <v>1990</v>
      </c>
      <c r="Q29" s="2">
        <f t="shared" si="3"/>
        <v>-34469</v>
      </c>
      <c r="S29" s="12">
        <f t="shared" si="4"/>
        <v>6.2054404226230958E-3</v>
      </c>
      <c r="T29" s="12">
        <f t="shared" si="5"/>
        <v>5.9078514870985381E-3</v>
      </c>
      <c r="U29" s="13">
        <f t="shared" si="6"/>
        <v>-6.2054404226230958E-3</v>
      </c>
      <c r="V29" s="8">
        <f>'FE Pyramide '!U29</f>
        <v>-5.9491719829205189E-3</v>
      </c>
      <c r="W29" s="8">
        <f>'FE Pyramide '!T29</f>
        <v>5.8893909166614763E-3</v>
      </c>
    </row>
    <row r="30" spans="1:23" x14ac:dyDescent="0.25">
      <c r="A30">
        <v>24</v>
      </c>
      <c r="B30" s="2">
        <f t="shared" si="1"/>
        <v>67189</v>
      </c>
      <c r="C30" s="2">
        <f>'Grand Est-rp2014_td_pop1B'!B60</f>
        <v>34396</v>
      </c>
      <c r="D30" s="2">
        <f>'Grand Est-rp2014_td_pop1B'!C60</f>
        <v>32793</v>
      </c>
      <c r="K30" s="4">
        <f>IF(AND(SUM(B$6:B30)&lt;=B$112/2,SUM(B$6:B31)&gt;=B$112/2),1,0)</f>
        <v>0</v>
      </c>
      <c r="L30" s="4">
        <f>IF(AND(SUM(C$6:C30)&lt;=C$112/2,SUM(C$6:C31)&gt;=C$112/2),1,0)</f>
        <v>0</v>
      </c>
      <c r="M30" s="4">
        <f>IF(AND(SUM(D$6:D30)&lt;=D$112/2,SUM(D$6:D31)&gt;=D$112/2),1,0)</f>
        <v>0</v>
      </c>
      <c r="O30">
        <v>24</v>
      </c>
      <c r="P30">
        <f>$P$6-A30</f>
        <v>1989</v>
      </c>
      <c r="Q30" s="2">
        <f t="shared" si="3"/>
        <v>-34396</v>
      </c>
      <c r="S30" s="12">
        <f t="shared" si="4"/>
        <v>6.1922982615261251E-3</v>
      </c>
      <c r="T30" s="12">
        <f t="shared" si="5"/>
        <v>5.9037108062049721E-3</v>
      </c>
      <c r="U30" s="13">
        <f t="shared" si="6"/>
        <v>-6.1922982615261251E-3</v>
      </c>
      <c r="V30" s="8">
        <f>'FE Pyramide '!U30</f>
        <v>-5.9216028972878592E-3</v>
      </c>
      <c r="W30" s="8">
        <f>'FE Pyramide '!T30</f>
        <v>5.9248954077899436E-3</v>
      </c>
    </row>
    <row r="31" spans="1:23" x14ac:dyDescent="0.25">
      <c r="A31">
        <v>25</v>
      </c>
      <c r="B31" s="2">
        <f t="shared" si="1"/>
        <v>66684</v>
      </c>
      <c r="C31" s="2">
        <f>'Grand Est-rp2014_td_pop1B'!B61</f>
        <v>34022</v>
      </c>
      <c r="D31" s="2">
        <f>'Grand Est-rp2014_td_pop1B'!C61</f>
        <v>32662</v>
      </c>
      <c r="K31" s="4">
        <f>IF(AND(SUM(B$6:B31)&lt;=B$112/2,SUM(B$6:B32)&gt;=B$112/2),1,0)</f>
        <v>0</v>
      </c>
      <c r="L31" s="4">
        <f>IF(AND(SUM(C$6:C31)&lt;=C$112/2,SUM(C$6:C32)&gt;=C$112/2),1,0)</f>
        <v>0</v>
      </c>
      <c r="M31" s="4">
        <f>IF(AND(SUM(D$6:D31)&lt;=D$112/2,SUM(D$6:D32)&gt;=D$112/2),1,0)</f>
        <v>0</v>
      </c>
      <c r="O31">
        <v>25</v>
      </c>
      <c r="P31">
        <f>$P$6-A31</f>
        <v>1988</v>
      </c>
      <c r="Q31" s="2">
        <f t="shared" si="3"/>
        <v>-34022</v>
      </c>
      <c r="S31" s="12">
        <f t="shared" si="4"/>
        <v>6.1249671896046586E-3</v>
      </c>
      <c r="T31" s="12">
        <f t="shared" si="5"/>
        <v>5.8801269280720518E-3</v>
      </c>
      <c r="U31" s="13">
        <f t="shared" si="6"/>
        <v>-6.1249671896046586E-3</v>
      </c>
      <c r="V31" s="8">
        <f>'FE Pyramide '!U31</f>
        <v>-5.873459414232036E-3</v>
      </c>
      <c r="W31" s="8">
        <f>'FE Pyramide '!T31</f>
        <v>5.9706870976299915E-3</v>
      </c>
    </row>
    <row r="32" spans="1:23" x14ac:dyDescent="0.25">
      <c r="A32">
        <v>26</v>
      </c>
      <c r="B32" s="2">
        <f t="shared" si="1"/>
        <v>66714</v>
      </c>
      <c r="C32" s="2">
        <f>'Grand Est-rp2014_td_pop1B'!B62</f>
        <v>33677</v>
      </c>
      <c r="D32" s="2">
        <f>'Grand Est-rp2014_td_pop1B'!C62</f>
        <v>33037</v>
      </c>
      <c r="K32" s="4">
        <f>IF(AND(SUM(B$6:B32)&lt;=B$112/2,SUM(B$6:B33)&gt;=B$112/2),1,0)</f>
        <v>0</v>
      </c>
      <c r="L32" s="4">
        <f>IF(AND(SUM(C$6:C32)&lt;=C$112/2,SUM(C$6:C33)&gt;=C$112/2),1,0)</f>
        <v>0</v>
      </c>
      <c r="M32" s="4">
        <f>IF(AND(SUM(D$6:D32)&lt;=D$112/2,SUM(D$6:D33)&gt;=D$112/2),1,0)</f>
        <v>0</v>
      </c>
      <c r="O32">
        <v>26</v>
      </c>
      <c r="P32">
        <f>$P$6-A32</f>
        <v>1987</v>
      </c>
      <c r="Q32" s="2">
        <f t="shared" si="3"/>
        <v>-33677</v>
      </c>
      <c r="S32" s="12">
        <f t="shared" si="4"/>
        <v>6.0628569762011669E-3</v>
      </c>
      <c r="T32" s="12">
        <f t="shared" si="5"/>
        <v>5.9476380295975873E-3</v>
      </c>
      <c r="U32" s="13">
        <f t="shared" si="6"/>
        <v>-6.0628569762011669E-3</v>
      </c>
      <c r="V32" s="8">
        <f>'FE Pyramide '!U32</f>
        <v>-5.8534312397493108E-3</v>
      </c>
      <c r="W32" s="8">
        <f>'FE Pyramide '!T32</f>
        <v>6.0100758407793508E-3</v>
      </c>
    </row>
    <row r="33" spans="1:23" x14ac:dyDescent="0.25">
      <c r="A33">
        <v>27</v>
      </c>
      <c r="B33" s="2">
        <f t="shared" si="1"/>
        <v>66771</v>
      </c>
      <c r="C33" s="2">
        <f>'Grand Est-rp2014_td_pop1B'!B63</f>
        <v>33503</v>
      </c>
      <c r="D33" s="2">
        <f>'Grand Est-rp2014_td_pop1B'!C63</f>
        <v>33268</v>
      </c>
      <c r="K33" s="4">
        <f>IF(AND(SUM(B$6:B33)&lt;=B$112/2,SUM(B$6:B34)&gt;=B$112/2),1,0)</f>
        <v>0</v>
      </c>
      <c r="L33" s="4">
        <f>IF(AND(SUM(C$6:C33)&lt;=C$112/2,SUM(C$6:C34)&gt;=C$112/2),1,0)</f>
        <v>0</v>
      </c>
      <c r="M33" s="4">
        <f>IF(AND(SUM(D$6:D33)&lt;=D$112/2,SUM(D$6:D34)&gt;=D$112/2),1,0)</f>
        <v>0</v>
      </c>
      <c r="O33">
        <v>27</v>
      </c>
      <c r="P33">
        <f>$P$6-A33</f>
        <v>1986</v>
      </c>
      <c r="Q33" s="2">
        <f t="shared" si="3"/>
        <v>-33503</v>
      </c>
      <c r="S33" s="12">
        <f t="shared" si="4"/>
        <v>6.031531825093318E-3</v>
      </c>
      <c r="T33" s="12">
        <f t="shared" si="5"/>
        <v>5.9892248681373168E-3</v>
      </c>
      <c r="U33" s="13">
        <f t="shared" si="6"/>
        <v>-6.031531825093318E-3</v>
      </c>
      <c r="V33" s="8">
        <f>'FE Pyramide '!U33</f>
        <v>-5.8887233108453852E-3</v>
      </c>
      <c r="W33" s="8">
        <f>'FE Pyramide '!T33</f>
        <v>6.0470369264156521E-3</v>
      </c>
    </row>
    <row r="34" spans="1:23" x14ac:dyDescent="0.25">
      <c r="A34">
        <v>28</v>
      </c>
      <c r="B34" s="2">
        <f t="shared" si="1"/>
        <v>66991</v>
      </c>
      <c r="C34" s="2">
        <f>'Grand Est-rp2014_td_pop1B'!B64</f>
        <v>33169</v>
      </c>
      <c r="D34" s="2">
        <f>'Grand Est-rp2014_td_pop1B'!C64</f>
        <v>33822</v>
      </c>
      <c r="K34" s="4">
        <f>IF(AND(SUM(B$6:B34)&lt;=B$112/2,SUM(B$6:B35)&gt;=B$112/2),1,0)</f>
        <v>0</v>
      </c>
      <c r="L34" s="4">
        <f>IF(AND(SUM(C$6:C34)&lt;=C$112/2,SUM(C$6:C35)&gt;=C$112/2),1,0)</f>
        <v>0</v>
      </c>
      <c r="M34" s="4">
        <f>IF(AND(SUM(D$6:D34)&lt;=D$112/2,SUM(D$6:D35)&gt;=D$112/2),1,0)</f>
        <v>0</v>
      </c>
      <c r="O34">
        <v>28</v>
      </c>
      <c r="P34">
        <f>$P$6-A34</f>
        <v>1985</v>
      </c>
      <c r="Q34" s="2">
        <f t="shared" si="3"/>
        <v>-33169</v>
      </c>
      <c r="S34" s="12">
        <f t="shared" si="4"/>
        <v>5.9714019373345757E-3</v>
      </c>
      <c r="T34" s="12">
        <f t="shared" si="5"/>
        <v>6.0889612687910401E-3</v>
      </c>
      <c r="U34" s="13">
        <f t="shared" si="6"/>
        <v>-5.9714019373345757E-3</v>
      </c>
      <c r="V34" s="8">
        <f>'FE Pyramide '!U34</f>
        <v>-5.8506697793282081E-3</v>
      </c>
      <c r="W34" s="8">
        <f>'FE Pyramide '!T34</f>
        <v>6.0900064643967713E-3</v>
      </c>
    </row>
    <row r="35" spans="1:23" x14ac:dyDescent="0.25">
      <c r="A35">
        <v>29</v>
      </c>
      <c r="B35" s="2">
        <f t="shared" si="1"/>
        <v>67281</v>
      </c>
      <c r="C35" s="2">
        <f>'Grand Est-rp2014_td_pop1B'!B65</f>
        <v>33440</v>
      </c>
      <c r="D35" s="2">
        <f>'Grand Est-rp2014_td_pop1B'!C65</f>
        <v>33841</v>
      </c>
      <c r="K35" s="4">
        <f>IF(AND(SUM(B$6:B35)&lt;=B$112/2,SUM(B$6:B36)&gt;=B$112/2),1,0)</f>
        <v>0</v>
      </c>
      <c r="L35" s="4">
        <f>IF(AND(SUM(C$6:C35)&lt;=C$112/2,SUM(C$6:C36)&gt;=C$112/2),1,0)</f>
        <v>0</v>
      </c>
      <c r="M35" s="4">
        <f>IF(AND(SUM(D$6:D35)&lt;=D$112/2,SUM(D$6:D36)&gt;=D$112/2),1,0)</f>
        <v>0</v>
      </c>
      <c r="O35">
        <v>29</v>
      </c>
      <c r="P35">
        <f>$P$6-A35</f>
        <v>1984</v>
      </c>
      <c r="Q35" s="2">
        <f t="shared" si="3"/>
        <v>-33440</v>
      </c>
      <c r="S35" s="12">
        <f t="shared" si="4"/>
        <v>6.0201899600370286E-3</v>
      </c>
      <c r="T35" s="12">
        <f t="shared" si="5"/>
        <v>6.0923818312683337E-3</v>
      </c>
      <c r="U35" s="13">
        <f t="shared" si="6"/>
        <v>-6.0201899600370286E-3</v>
      </c>
      <c r="V35" s="8">
        <f>'FE Pyramide '!U35</f>
        <v>-5.9408420830788398E-3</v>
      </c>
      <c r="W35" s="8">
        <f>'FE Pyramide '!T35</f>
        <v>6.1807705096662115E-3</v>
      </c>
    </row>
    <row r="36" spans="1:23" x14ac:dyDescent="0.25">
      <c r="A36">
        <v>30</v>
      </c>
      <c r="B36" s="2">
        <f t="shared" si="1"/>
        <v>67902</v>
      </c>
      <c r="C36" s="2">
        <f>'Grand Est-rp2014_td_pop1B'!B66</f>
        <v>33605</v>
      </c>
      <c r="D36" s="2">
        <f>'Grand Est-rp2014_td_pop1B'!C66</f>
        <v>34297</v>
      </c>
      <c r="K36" s="4">
        <f>IF(AND(SUM(B$6:B36)&lt;=B$112/2,SUM(B$6:B37)&gt;=B$112/2),1,0)</f>
        <v>0</v>
      </c>
      <c r="L36" s="4">
        <f>IF(AND(SUM(C$6:C36)&lt;=C$112/2,SUM(C$6:C37)&gt;=C$112/2),1,0)</f>
        <v>0</v>
      </c>
      <c r="M36" s="4">
        <f>IF(AND(SUM(D$6:D36)&lt;=D$112/2,SUM(D$6:D37)&gt;=D$112/2),1,0)</f>
        <v>0</v>
      </c>
      <c r="O36">
        <v>30</v>
      </c>
      <c r="P36">
        <f>$P$6-A36</f>
        <v>1983</v>
      </c>
      <c r="Q36" s="2">
        <f t="shared" si="3"/>
        <v>-33605</v>
      </c>
      <c r="S36" s="12">
        <f t="shared" si="4"/>
        <v>6.0498948447082635E-3</v>
      </c>
      <c r="T36" s="12">
        <f t="shared" si="5"/>
        <v>6.174475330723384E-3</v>
      </c>
      <c r="U36" s="13">
        <f t="shared" si="6"/>
        <v>-6.0498948447082635E-3</v>
      </c>
      <c r="V36" s="8">
        <f>'FE Pyramide '!U36</f>
        <v>-5.9948726356038274E-3</v>
      </c>
      <c r="W36" s="8">
        <f>'FE Pyramide '!T36</f>
        <v>6.243919950724622E-3</v>
      </c>
    </row>
    <row r="37" spans="1:23" x14ac:dyDescent="0.25">
      <c r="A37">
        <v>31</v>
      </c>
      <c r="B37" s="2">
        <f t="shared" si="1"/>
        <v>69388</v>
      </c>
      <c r="C37" s="2">
        <f>'Grand Est-rp2014_td_pop1B'!B67</f>
        <v>34720</v>
      </c>
      <c r="D37" s="2">
        <f>'Grand Est-rp2014_td_pop1B'!C67</f>
        <v>34668</v>
      </c>
      <c r="K37" s="4">
        <f>IF(AND(SUM(B$6:B37)&lt;=B$112/2,SUM(B$6:B38)&gt;=B$112/2),1,0)</f>
        <v>0</v>
      </c>
      <c r="L37" s="4">
        <f>IF(AND(SUM(C$6:C37)&lt;=C$112/2,SUM(C$6:C38)&gt;=C$112/2),1,0)</f>
        <v>0</v>
      </c>
      <c r="M37" s="4">
        <f>IF(AND(SUM(D$6:D37)&lt;=D$112/2,SUM(D$6:D38)&gt;=D$112/2),1,0)</f>
        <v>0</v>
      </c>
      <c r="O37">
        <v>31</v>
      </c>
      <c r="P37">
        <f>$P$6-A37</f>
        <v>1982</v>
      </c>
      <c r="Q37" s="2">
        <f t="shared" si="3"/>
        <v>-34720</v>
      </c>
      <c r="S37" s="12">
        <f t="shared" si="4"/>
        <v>6.2506278532441879E-3</v>
      </c>
      <c r="T37" s="12">
        <f t="shared" si="5"/>
        <v>6.241266313832647E-3</v>
      </c>
      <c r="U37" s="13">
        <f t="shared" si="6"/>
        <v>-6.2506278532441879E-3</v>
      </c>
      <c r="V37" s="8">
        <f>'FE Pyramide '!U37</f>
        <v>-6.0956204223957169E-3</v>
      </c>
      <c r="W37" s="8">
        <f>'FE Pyramide '!T37</f>
        <v>6.3183579992187495E-3</v>
      </c>
    </row>
    <row r="38" spans="1:23" x14ac:dyDescent="0.25">
      <c r="A38">
        <v>32</v>
      </c>
      <c r="B38" s="2">
        <f t="shared" si="1"/>
        <v>68667</v>
      </c>
      <c r="C38" s="2">
        <f>'Grand Est-rp2014_td_pop1B'!B68</f>
        <v>34218</v>
      </c>
      <c r="D38" s="2">
        <f>'Grand Est-rp2014_td_pop1B'!C68</f>
        <v>34449</v>
      </c>
      <c r="K38" s="4">
        <f>IF(AND(SUM(B$6:B38)&lt;=B$112/2,SUM(B$6:B39)&gt;=B$112/2),1,0)</f>
        <v>0</v>
      </c>
      <c r="L38" s="4">
        <f>IF(AND(SUM(C$6:C38)&lt;=C$112/2,SUM(C$6:C39)&gt;=C$112/2),1,0)</f>
        <v>0</v>
      </c>
      <c r="M38" s="4">
        <f>IF(AND(SUM(D$6:D38)&lt;=D$112/2,SUM(D$6:D39)&gt;=D$112/2),1,0)</f>
        <v>0</v>
      </c>
      <c r="O38">
        <v>32</v>
      </c>
      <c r="P38">
        <f>$P$6-A38</f>
        <v>1981</v>
      </c>
      <c r="Q38" s="2">
        <f t="shared" si="3"/>
        <v>-34218</v>
      </c>
      <c r="S38" s="12">
        <f t="shared" si="4"/>
        <v>6.1602529920020046E-3</v>
      </c>
      <c r="T38" s="12">
        <f t="shared" si="5"/>
        <v>6.2018398305417341E-3</v>
      </c>
      <c r="U38" s="13">
        <f t="shared" si="6"/>
        <v>-6.1602529920020046E-3</v>
      </c>
      <c r="V38" s="8">
        <f>'FE Pyramide '!U38</f>
        <v>-6.1237964224066417E-3</v>
      </c>
      <c r="W38" s="8">
        <f>'FE Pyramide '!T38</f>
        <v>6.3614792657944348E-3</v>
      </c>
    </row>
    <row r="39" spans="1:23" x14ac:dyDescent="0.25">
      <c r="A39">
        <v>33</v>
      </c>
      <c r="B39" s="2">
        <f t="shared" si="1"/>
        <v>68908</v>
      </c>
      <c r="C39" s="2">
        <f>'Grand Est-rp2014_td_pop1B'!B69</f>
        <v>34419</v>
      </c>
      <c r="D39" s="2">
        <f>'Grand Est-rp2014_td_pop1B'!C69</f>
        <v>34489</v>
      </c>
      <c r="K39" s="4">
        <f>IF(AND(SUM(B$6:B39)&lt;=B$112/2,SUM(B$6:B40)&gt;=B$112/2),1,0)</f>
        <v>0</v>
      </c>
      <c r="L39" s="4">
        <f>IF(AND(SUM(C$6:C39)&lt;=C$112/2,SUM(C$6:C40)&gt;=C$112/2),1,0)</f>
        <v>0</v>
      </c>
      <c r="M39" s="4">
        <f>IF(AND(SUM(D$6:D39)&lt;=D$112/2,SUM(D$6:D40)&gt;=D$112/2),1,0)</f>
        <v>0</v>
      </c>
      <c r="O39">
        <v>33</v>
      </c>
      <c r="P39">
        <f>$P$6-A39</f>
        <v>1980</v>
      </c>
      <c r="Q39" s="2">
        <f t="shared" si="3"/>
        <v>-34419</v>
      </c>
      <c r="S39" s="12">
        <f t="shared" si="4"/>
        <v>6.1964389424196912E-3</v>
      </c>
      <c r="T39" s="12">
        <f t="shared" si="5"/>
        <v>6.2090410147044583E-3</v>
      </c>
      <c r="U39" s="13">
        <f t="shared" si="6"/>
        <v>-6.1964389424196912E-3</v>
      </c>
      <c r="V39" s="8">
        <f>'FE Pyramide '!U39</f>
        <v>-6.1751868973861793E-3</v>
      </c>
      <c r="W39" s="8">
        <f>'FE Pyramide '!T39</f>
        <v>6.3945409265503874E-3</v>
      </c>
    </row>
    <row r="40" spans="1:23" x14ac:dyDescent="0.25">
      <c r="A40">
        <v>34</v>
      </c>
      <c r="B40" s="2">
        <f t="shared" si="1"/>
        <v>67627</v>
      </c>
      <c r="C40" s="2">
        <f>'Grand Est-rp2014_td_pop1B'!B70</f>
        <v>33458</v>
      </c>
      <c r="D40" s="2">
        <f>'Grand Est-rp2014_td_pop1B'!C70</f>
        <v>34169</v>
      </c>
      <c r="K40" s="4">
        <f>IF(AND(SUM(B$6:B40)&lt;=B$112/2,SUM(B$6:B41)&gt;=B$112/2),1,0)</f>
        <v>0</v>
      </c>
      <c r="L40" s="4">
        <f>IF(AND(SUM(C$6:C40)&lt;=C$112/2,SUM(C$6:C41)&gt;=C$112/2),1,0)</f>
        <v>0</v>
      </c>
      <c r="M40" s="4">
        <f>IF(AND(SUM(D$6:D40)&lt;=D$112/2,SUM(D$6:D41)&gt;=D$112/2),1,0)</f>
        <v>0</v>
      </c>
      <c r="O40">
        <v>34</v>
      </c>
      <c r="P40">
        <f>$P$6-A40</f>
        <v>1979</v>
      </c>
      <c r="Q40" s="2">
        <f t="shared" si="3"/>
        <v>-33458</v>
      </c>
      <c r="S40" s="12">
        <f t="shared" si="4"/>
        <v>6.023430492910254E-3</v>
      </c>
      <c r="T40" s="12">
        <f t="shared" si="5"/>
        <v>6.1514315414026681E-3</v>
      </c>
      <c r="U40" s="13">
        <f t="shared" si="6"/>
        <v>-6.023430492910254E-3</v>
      </c>
      <c r="V40" s="8">
        <f>'FE Pyramide '!U40</f>
        <v>-6.151638619509521E-3</v>
      </c>
      <c r="W40" s="8">
        <f>'FE Pyramide '!T40</f>
        <v>6.3366564677234212E-3</v>
      </c>
    </row>
    <row r="41" spans="1:23" x14ac:dyDescent="0.25">
      <c r="A41">
        <v>35</v>
      </c>
      <c r="B41" s="2">
        <f t="shared" si="1"/>
        <v>66831</v>
      </c>
      <c r="C41" s="2">
        <f>'Grand Est-rp2014_td_pop1B'!B71</f>
        <v>33286</v>
      </c>
      <c r="D41" s="2">
        <f>'Grand Est-rp2014_td_pop1B'!C71</f>
        <v>33545</v>
      </c>
      <c r="K41" s="4">
        <f>IF(AND(SUM(B$6:B41)&lt;=B$112/2,SUM(B$6:B42)&gt;=B$112/2),1,0)</f>
        <v>0</v>
      </c>
      <c r="L41" s="4">
        <f>IF(AND(SUM(C$6:C41)&lt;=C$112/2,SUM(C$6:C42)&gt;=C$112/2),1,0)</f>
        <v>0</v>
      </c>
      <c r="M41" s="4">
        <f>IF(AND(SUM(D$6:D41)&lt;=D$112/2,SUM(D$6:D42)&gt;=D$112/2),1,0)</f>
        <v>0</v>
      </c>
      <c r="O41">
        <v>35</v>
      </c>
      <c r="P41">
        <f>$P$6-A41</f>
        <v>1978</v>
      </c>
      <c r="Q41" s="2">
        <f t="shared" si="3"/>
        <v>-33286</v>
      </c>
      <c r="S41" s="12">
        <f t="shared" si="4"/>
        <v>5.9924654010105423E-3</v>
      </c>
      <c r="T41" s="12">
        <f t="shared" si="5"/>
        <v>6.0390930684641785E-3</v>
      </c>
      <c r="U41" s="13">
        <f t="shared" si="6"/>
        <v>-5.9924654010105423E-3</v>
      </c>
      <c r="V41" s="8">
        <f>'FE Pyramide '!U41</f>
        <v>-6.0721176630974287E-3</v>
      </c>
      <c r="W41" s="8">
        <f>'FE Pyramide '!T41</f>
        <v>6.2521436405501042E-3</v>
      </c>
    </row>
    <row r="42" spans="1:23" x14ac:dyDescent="0.25">
      <c r="A42">
        <v>36</v>
      </c>
      <c r="B42" s="2">
        <f t="shared" si="1"/>
        <v>65665</v>
      </c>
      <c r="C42" s="2">
        <f>'Grand Est-rp2014_td_pop1B'!B72</f>
        <v>32928</v>
      </c>
      <c r="D42" s="2">
        <f>'Grand Est-rp2014_td_pop1B'!C72</f>
        <v>32737</v>
      </c>
      <c r="K42" s="4">
        <f>IF(AND(SUM(B$6:B42)&lt;=B$112/2,SUM(B$6:B43)&gt;=B$112/2),1,0)</f>
        <v>0</v>
      </c>
      <c r="L42" s="4">
        <f>IF(AND(SUM(C$6:C42)&lt;=C$112/2,SUM(C$6:C43)&gt;=C$112/2),1,0)</f>
        <v>0</v>
      </c>
      <c r="M42" s="4">
        <f>IF(AND(SUM(D$6:D42)&lt;=D$112/2,SUM(D$6:D43)&gt;=D$112/2),1,0)</f>
        <v>0</v>
      </c>
      <c r="O42">
        <v>36</v>
      </c>
      <c r="P42">
        <f>$P$6-A42</f>
        <v>1977</v>
      </c>
      <c r="Q42" s="2">
        <f t="shared" si="3"/>
        <v>-32928</v>
      </c>
      <c r="S42" s="12">
        <f t="shared" si="4"/>
        <v>5.9280148027541649E-3</v>
      </c>
      <c r="T42" s="12">
        <f t="shared" si="5"/>
        <v>5.8936291483771596E-3</v>
      </c>
      <c r="U42" s="13">
        <f t="shared" si="6"/>
        <v>-5.9280148027541649E-3</v>
      </c>
      <c r="V42" s="8">
        <f>'FE Pyramide '!U42</f>
        <v>-6.0235341671173639E-3</v>
      </c>
      <c r="W42" s="8">
        <f>'FE Pyramide '!T42</f>
        <v>6.1743220443971521E-3</v>
      </c>
    </row>
    <row r="43" spans="1:23" x14ac:dyDescent="0.25">
      <c r="A43">
        <v>37</v>
      </c>
      <c r="B43" s="2">
        <f t="shared" si="1"/>
        <v>66004</v>
      </c>
      <c r="C43" s="2">
        <f>'Grand Est-rp2014_td_pop1B'!B73</f>
        <v>33209</v>
      </c>
      <c r="D43" s="2">
        <f>'Grand Est-rp2014_td_pop1B'!C73</f>
        <v>32795</v>
      </c>
      <c r="K43" s="4">
        <f>IF(AND(SUM(B$6:B43)&lt;=B$112/2,SUM(B$6:B44)&gt;=B$112/2),1,0)</f>
        <v>0</v>
      </c>
      <c r="L43" s="4">
        <f>IF(AND(SUM(C$6:C43)&lt;=C$112/2,SUM(C$6:C44)&gt;=C$112/2),1,0)</f>
        <v>0</v>
      </c>
      <c r="M43" s="4">
        <f>IF(AND(SUM(D$6:D43)&lt;=D$112/2,SUM(D$6:D44)&gt;=D$112/2),1,0)</f>
        <v>0</v>
      </c>
      <c r="O43">
        <v>37</v>
      </c>
      <c r="P43">
        <f>$P$6-A43</f>
        <v>1976</v>
      </c>
      <c r="Q43" s="2">
        <f t="shared" si="3"/>
        <v>-33209</v>
      </c>
      <c r="S43" s="12">
        <f t="shared" si="4"/>
        <v>5.9786031214972991E-3</v>
      </c>
      <c r="T43" s="12">
        <f t="shared" si="5"/>
        <v>5.9040708654131083E-3</v>
      </c>
      <c r="U43" s="13">
        <f t="shared" si="6"/>
        <v>-5.9786031214972991E-3</v>
      </c>
      <c r="V43" s="8">
        <f>'FE Pyramide '!U43</f>
        <v>-6.0938148521203807E-3</v>
      </c>
      <c r="W43" s="8">
        <f>'FE Pyramide '!T43</f>
        <v>6.2030290944890577E-3</v>
      </c>
    </row>
    <row r="44" spans="1:23" x14ac:dyDescent="0.25">
      <c r="A44">
        <v>38</v>
      </c>
      <c r="B44" s="2">
        <f t="shared" si="1"/>
        <v>68245</v>
      </c>
      <c r="C44" s="2">
        <f>'Grand Est-rp2014_td_pop1B'!B74</f>
        <v>34199</v>
      </c>
      <c r="D44" s="2">
        <f>'Grand Est-rp2014_td_pop1B'!C74</f>
        <v>34046</v>
      </c>
      <c r="K44" s="4">
        <f>IF(AND(SUM(B$6:B44)&lt;=B$112/2,SUM(B$6:B45)&gt;=B$112/2),1,0)</f>
        <v>0</v>
      </c>
      <c r="L44" s="4">
        <f>IF(AND(SUM(C$6:C44)&lt;=C$112/2,SUM(C$6:C45)&gt;=C$112/2),1,0)</f>
        <v>0</v>
      </c>
      <c r="M44" s="4">
        <f>IF(AND(SUM(D$6:D44)&lt;=D$112/2,SUM(D$6:D45)&gt;=D$112/2),1,0)</f>
        <v>0</v>
      </c>
      <c r="O44">
        <v>38</v>
      </c>
      <c r="P44">
        <f>$P$6-A44</f>
        <v>1975</v>
      </c>
      <c r="Q44" s="2">
        <f t="shared" si="3"/>
        <v>-34199</v>
      </c>
      <c r="S44" s="12">
        <f t="shared" si="4"/>
        <v>6.156832429524711E-3</v>
      </c>
      <c r="T44" s="12">
        <f t="shared" si="5"/>
        <v>6.1292879001022928E-3</v>
      </c>
      <c r="U44" s="13">
        <f t="shared" si="6"/>
        <v>-6.156832429524711E-3</v>
      </c>
      <c r="V44" s="8">
        <f>'FE Pyramide '!U44</f>
        <v>-6.2593204030730806E-3</v>
      </c>
      <c r="W44" s="8">
        <f>'FE Pyramide '!T44</f>
        <v>6.3905504645132994E-3</v>
      </c>
    </row>
    <row r="45" spans="1:23" x14ac:dyDescent="0.25">
      <c r="A45">
        <v>39</v>
      </c>
      <c r="B45" s="2">
        <f t="shared" si="1"/>
        <v>70483</v>
      </c>
      <c r="C45" s="2">
        <f>'Grand Est-rp2014_td_pop1B'!B75</f>
        <v>35357</v>
      </c>
      <c r="D45" s="2">
        <f>'Grand Est-rp2014_td_pop1B'!C75</f>
        <v>35126</v>
      </c>
      <c r="K45" s="4">
        <f>IF(AND(SUM(B$6:B45)&lt;=B$112/2,SUM(B$6:B46)&gt;=B$112/2),1,0)</f>
        <v>0</v>
      </c>
      <c r="L45" s="4">
        <f>IF(AND(SUM(C$6:C45)&lt;=C$112/2,SUM(C$6:C46)&gt;=C$112/2),1,0)</f>
        <v>1</v>
      </c>
      <c r="M45" s="4">
        <f>IF(AND(SUM(D$6:D45)&lt;=D$112/2,SUM(D$6:D46)&gt;=D$112/2),1,0)</f>
        <v>0</v>
      </c>
      <c r="O45">
        <v>39</v>
      </c>
      <c r="P45">
        <f>$P$6-A45</f>
        <v>1974</v>
      </c>
      <c r="Q45" s="2">
        <f t="shared" si="3"/>
        <v>-35357</v>
      </c>
      <c r="S45" s="12">
        <f t="shared" si="4"/>
        <v>6.3653067110355623E-3</v>
      </c>
      <c r="T45" s="12">
        <f t="shared" si="5"/>
        <v>6.3237198724958336E-3</v>
      </c>
      <c r="U45" s="13">
        <f t="shared" si="6"/>
        <v>-6.3653067110355623E-3</v>
      </c>
      <c r="V45" s="8">
        <f>'FE Pyramide '!U45</f>
        <v>-6.523449540493745E-3</v>
      </c>
      <c r="W45" s="8">
        <f>'FE Pyramide '!T45</f>
        <v>6.5994959120902735E-3</v>
      </c>
    </row>
    <row r="46" spans="1:23" x14ac:dyDescent="0.25">
      <c r="A46">
        <v>40</v>
      </c>
      <c r="B46" s="2">
        <f t="shared" si="1"/>
        <v>73551</v>
      </c>
      <c r="C46" s="2">
        <f>'Grand Est-rp2014_td_pop1B'!B76</f>
        <v>36647</v>
      </c>
      <c r="D46" s="2">
        <f>'Grand Est-rp2014_td_pop1B'!C76</f>
        <v>36904</v>
      </c>
      <c r="K46" s="4">
        <f>IF(AND(SUM(B$6:B46)&lt;=B$112/2,SUM(B$6:B47)&gt;=B$112/2),1,0)</f>
        <v>1</v>
      </c>
      <c r="L46" s="4">
        <f>IF(AND(SUM(C$6:C46)&lt;=C$112/2,SUM(C$6:C47)&gt;=C$112/2),1,0)</f>
        <v>0</v>
      </c>
      <c r="M46" s="4">
        <f>IF(AND(SUM(D$6:D46)&lt;=D$112/2,SUM(D$6:D47)&gt;=D$112/2),1,0)</f>
        <v>0</v>
      </c>
      <c r="O46">
        <v>40</v>
      </c>
      <c r="P46">
        <f>$P$6-A46</f>
        <v>1973</v>
      </c>
      <c r="Q46" s="2">
        <f t="shared" si="3"/>
        <v>-36647</v>
      </c>
      <c r="S46" s="12">
        <f t="shared" si="4"/>
        <v>6.5975449002834028E-3</v>
      </c>
      <c r="T46" s="12">
        <f t="shared" si="5"/>
        <v>6.6438125085289028E-3</v>
      </c>
      <c r="U46" s="13">
        <f t="shared" si="6"/>
        <v>-6.5975449002834028E-3</v>
      </c>
      <c r="V46" s="8">
        <f>'FE Pyramide '!U46</f>
        <v>-6.6680772368341492E-3</v>
      </c>
      <c r="W46" s="8">
        <f>'FE Pyramide '!T46</f>
        <v>6.7746969202357472E-3</v>
      </c>
    </row>
    <row r="47" spans="1:23" x14ac:dyDescent="0.25">
      <c r="A47">
        <v>41</v>
      </c>
      <c r="B47" s="2">
        <f t="shared" si="1"/>
        <v>75204</v>
      </c>
      <c r="C47" s="2">
        <f>'Grand Est-rp2014_td_pop1B'!B77</f>
        <v>37469</v>
      </c>
      <c r="D47" s="2">
        <f>'Grand Est-rp2014_td_pop1B'!C77</f>
        <v>37735</v>
      </c>
      <c r="K47" s="4">
        <f>IF(AND(SUM(B$6:B47)&lt;=B$112/2,SUM(B$6:B48)&gt;=B$112/2),1,0)</f>
        <v>0</v>
      </c>
      <c r="L47" s="4">
        <f>IF(AND(SUM(C$6:C47)&lt;=C$112/2,SUM(C$6:C48)&gt;=C$112/2),1,0)</f>
        <v>0</v>
      </c>
      <c r="M47" s="4">
        <f>IF(AND(SUM(D$6:D47)&lt;=D$112/2,SUM(D$6:D48)&gt;=D$112/2),1,0)</f>
        <v>1</v>
      </c>
      <c r="O47">
        <v>41</v>
      </c>
      <c r="P47">
        <f>$P$6-A47</f>
        <v>1972</v>
      </c>
      <c r="Q47" s="2">
        <f t="shared" si="3"/>
        <v>-37469</v>
      </c>
      <c r="S47" s="12">
        <f t="shared" si="4"/>
        <v>6.7455292348273747E-3</v>
      </c>
      <c r="T47" s="12">
        <f t="shared" si="5"/>
        <v>6.7934171095094878E-3</v>
      </c>
      <c r="U47" s="13">
        <f t="shared" si="6"/>
        <v>-6.7455292348273747E-3</v>
      </c>
      <c r="V47" s="8">
        <f>'FE Pyramide '!U47</f>
        <v>-6.8171657538547981E-3</v>
      </c>
      <c r="W47" s="8">
        <f>'FE Pyramide '!T47</f>
        <v>6.9142265357987308E-3</v>
      </c>
    </row>
    <row r="48" spans="1:23" x14ac:dyDescent="0.25">
      <c r="A48">
        <v>42</v>
      </c>
      <c r="B48" s="2">
        <f t="shared" si="1"/>
        <v>76074</v>
      </c>
      <c r="C48" s="2">
        <f>'Grand Est-rp2014_td_pop1B'!B78</f>
        <v>37725</v>
      </c>
      <c r="D48" s="2">
        <f>'Grand Est-rp2014_td_pop1B'!C78</f>
        <v>38349</v>
      </c>
      <c r="K48" s="4">
        <f>IF(AND(SUM(B$6:B48)&lt;=B$112/2,SUM(B$6:B49)&gt;=B$112/2),1,0)</f>
        <v>0</v>
      </c>
      <c r="L48" s="4">
        <f>IF(AND(SUM(C$6:C48)&lt;=C$112/2,SUM(C$6:C49)&gt;=C$112/2),1,0)</f>
        <v>0</v>
      </c>
      <c r="M48" s="4">
        <f>IF(AND(SUM(D$6:D48)&lt;=D$112/2,SUM(D$6:D49)&gt;=D$112/2),1,0)</f>
        <v>0</v>
      </c>
      <c r="O48">
        <v>42</v>
      </c>
      <c r="P48">
        <f>$P$6-A48</f>
        <v>1971</v>
      </c>
      <c r="Q48" s="2">
        <f t="shared" si="3"/>
        <v>-37725</v>
      </c>
      <c r="S48" s="12">
        <f t="shared" si="4"/>
        <v>6.7916168134688065E-3</v>
      </c>
      <c r="T48" s="12">
        <f t="shared" si="5"/>
        <v>6.903955286407297E-3</v>
      </c>
      <c r="U48" s="13">
        <f t="shared" si="6"/>
        <v>-6.7916168134688065E-3</v>
      </c>
      <c r="V48" s="8">
        <f>'FE Pyramide '!U48</f>
        <v>-6.8833801125234434E-3</v>
      </c>
      <c r="W48" s="8">
        <f>'FE Pyramide '!T48</f>
        <v>6.9819430075535802E-3</v>
      </c>
    </row>
    <row r="49" spans="1:23" x14ac:dyDescent="0.25">
      <c r="A49">
        <v>43</v>
      </c>
      <c r="B49" s="2">
        <f t="shared" si="1"/>
        <v>76645</v>
      </c>
      <c r="C49" s="2">
        <f>'Grand Est-rp2014_td_pop1B'!B79</f>
        <v>38486</v>
      </c>
      <c r="D49" s="2">
        <f>'Grand Est-rp2014_td_pop1B'!C79</f>
        <v>38159</v>
      </c>
      <c r="K49" s="4">
        <f>IF(AND(SUM(B$6:B49)&lt;=B$112/2,SUM(B$6:B50)&gt;=B$112/2),1,0)</f>
        <v>0</v>
      </c>
      <c r="L49" s="4">
        <f>IF(AND(SUM(C$6:C49)&lt;=C$112/2,SUM(C$6:C50)&gt;=C$112/2),1,0)</f>
        <v>0</v>
      </c>
      <c r="M49" s="4">
        <f>IF(AND(SUM(D$6:D49)&lt;=D$112/2,SUM(D$6:D50)&gt;=D$112/2),1,0)</f>
        <v>0</v>
      </c>
      <c r="O49">
        <v>43</v>
      </c>
      <c r="P49">
        <f>$P$6-A49</f>
        <v>1970</v>
      </c>
      <c r="Q49" s="2">
        <f t="shared" si="3"/>
        <v>-38486</v>
      </c>
      <c r="S49" s="12">
        <f t="shared" si="4"/>
        <v>6.9286193421646252E-3</v>
      </c>
      <c r="T49" s="12">
        <f t="shared" si="5"/>
        <v>6.8697496616343589E-3</v>
      </c>
      <c r="U49" s="13">
        <f t="shared" si="6"/>
        <v>-6.9286193421646252E-3</v>
      </c>
      <c r="V49" s="8">
        <f>'FE Pyramide '!U49</f>
        <v>-6.8338710721165255E-3</v>
      </c>
      <c r="W49" s="8">
        <f>'FE Pyramide '!T49</f>
        <v>6.9663453080321854E-3</v>
      </c>
    </row>
    <row r="50" spans="1:23" x14ac:dyDescent="0.25">
      <c r="A50">
        <v>44</v>
      </c>
      <c r="B50" s="2">
        <f t="shared" si="1"/>
        <v>77016</v>
      </c>
      <c r="C50" s="2">
        <f>'Grand Est-rp2014_td_pop1B'!B80</f>
        <v>38594</v>
      </c>
      <c r="D50" s="2">
        <f>'Grand Est-rp2014_td_pop1B'!C80</f>
        <v>38422</v>
      </c>
      <c r="K50" s="4">
        <f>IF(AND(SUM(B$6:B50)&lt;=B$112/2,SUM(B$6:B51)&gt;=B$112/2),1,0)</f>
        <v>0</v>
      </c>
      <c r="L50" s="4">
        <f>IF(AND(SUM(C$6:C50)&lt;=C$112/2,SUM(C$6:C51)&gt;=C$112/2),1,0)</f>
        <v>0</v>
      </c>
      <c r="M50" s="4">
        <f>IF(AND(SUM(D$6:D50)&lt;=D$112/2,SUM(D$6:D51)&gt;=D$112/2),1,0)</f>
        <v>0</v>
      </c>
      <c r="O50">
        <v>44</v>
      </c>
      <c r="P50">
        <f>$P$6-A50</f>
        <v>1969</v>
      </c>
      <c r="Q50" s="2">
        <f t="shared" si="3"/>
        <v>-38594</v>
      </c>
      <c r="S50" s="12">
        <f t="shared" si="4"/>
        <v>6.9480625394039795E-3</v>
      </c>
      <c r="T50" s="12">
        <f t="shared" si="5"/>
        <v>6.9170974475042677E-3</v>
      </c>
      <c r="U50" s="13">
        <f t="shared" si="6"/>
        <v>-6.9480625394039795E-3</v>
      </c>
      <c r="V50" s="8">
        <f>'FE Pyramide '!U50</f>
        <v>-6.7807205454400209E-3</v>
      </c>
      <c r="W50" s="8">
        <f>'FE Pyramide '!T50</f>
        <v>6.9142568815176442E-3</v>
      </c>
    </row>
    <row r="51" spans="1:23" x14ac:dyDescent="0.25">
      <c r="A51">
        <v>45</v>
      </c>
      <c r="B51" s="2">
        <f t="shared" si="1"/>
        <v>76805</v>
      </c>
      <c r="C51" s="2">
        <f>'Grand Est-rp2014_td_pop1B'!B81</f>
        <v>38379</v>
      </c>
      <c r="D51" s="2">
        <f>'Grand Est-rp2014_td_pop1B'!C81</f>
        <v>38426</v>
      </c>
      <c r="K51" s="4">
        <f>IF(AND(SUM(B$6:B51)&lt;=B$112/2,SUM(B$6:B52)&gt;=B$112/2),1,0)</f>
        <v>0</v>
      </c>
      <c r="L51" s="4">
        <f>IF(AND(SUM(C$6:C51)&lt;=C$112/2,SUM(C$6:C52)&gt;=C$112/2),1,0)</f>
        <v>0</v>
      </c>
      <c r="M51" s="4">
        <f>IF(AND(SUM(D$6:D51)&lt;=D$112/2,SUM(D$6:D52)&gt;=D$112/2),1,0)</f>
        <v>0</v>
      </c>
      <c r="O51">
        <v>45</v>
      </c>
      <c r="P51">
        <f>$P$6-A51</f>
        <v>1968</v>
      </c>
      <c r="Q51" s="2">
        <f t="shared" si="3"/>
        <v>-38379</v>
      </c>
      <c r="S51" s="12">
        <f t="shared" si="4"/>
        <v>6.9093561745293399E-3</v>
      </c>
      <c r="T51" s="12">
        <f t="shared" si="5"/>
        <v>6.9178175659205402E-3</v>
      </c>
      <c r="U51" s="13">
        <f t="shared" si="6"/>
        <v>-6.9093561745293399E-3</v>
      </c>
      <c r="V51" s="8">
        <f>'FE Pyramide '!U51</f>
        <v>-6.744882251403508E-3</v>
      </c>
      <c r="W51" s="8">
        <f>'FE Pyramide '!T51</f>
        <v>6.8951542514617721E-3</v>
      </c>
    </row>
    <row r="52" spans="1:23" x14ac:dyDescent="0.25">
      <c r="A52">
        <v>46</v>
      </c>
      <c r="B52" s="2">
        <f t="shared" si="1"/>
        <v>77098</v>
      </c>
      <c r="C52" s="2">
        <f>'Grand Est-rp2014_td_pop1B'!B82</f>
        <v>38716</v>
      </c>
      <c r="D52" s="2">
        <f>'Grand Est-rp2014_td_pop1B'!C82</f>
        <v>38382</v>
      </c>
      <c r="K52" s="4">
        <f>IF(AND(SUM(B$6:B52)&lt;=B$112/2,SUM(B$6:B53)&gt;=B$112/2),1,0)</f>
        <v>0</v>
      </c>
      <c r="L52" s="4">
        <f>IF(AND(SUM(C$6:C52)&lt;=C$112/2,SUM(C$6:C53)&gt;=C$112/2),1,0)</f>
        <v>0</v>
      </c>
      <c r="M52" s="4">
        <f>IF(AND(SUM(D$6:D52)&lt;=D$112/2,SUM(D$6:D53)&gt;=D$112/2),1,0)</f>
        <v>0</v>
      </c>
      <c r="O52">
        <v>46</v>
      </c>
      <c r="P52">
        <f>$P$6-A52</f>
        <v>1967</v>
      </c>
      <c r="Q52" s="2">
        <f t="shared" si="3"/>
        <v>-38716</v>
      </c>
      <c r="S52" s="12">
        <f t="shared" si="4"/>
        <v>6.9700261511002866E-3</v>
      </c>
      <c r="T52" s="12">
        <f t="shared" si="5"/>
        <v>6.9098962633415435E-3</v>
      </c>
      <c r="U52" s="13">
        <f t="shared" si="6"/>
        <v>-6.9700261511002866E-3</v>
      </c>
      <c r="V52" s="8">
        <f>'FE Pyramide '!U52</f>
        <v>-6.7508603580294126E-3</v>
      </c>
      <c r="W52" s="8">
        <f>'FE Pyramide '!T52</f>
        <v>6.9042427942762816E-3</v>
      </c>
    </row>
    <row r="53" spans="1:23" x14ac:dyDescent="0.25">
      <c r="A53">
        <v>47</v>
      </c>
      <c r="B53" s="2">
        <f t="shared" si="1"/>
        <v>76740</v>
      </c>
      <c r="C53" s="2">
        <f>'Grand Est-rp2014_td_pop1B'!B83</f>
        <v>38185</v>
      </c>
      <c r="D53" s="2">
        <f>'Grand Est-rp2014_td_pop1B'!C83</f>
        <v>38555</v>
      </c>
      <c r="K53" s="4">
        <f>IF(AND(SUM(B$6:B53)&lt;=B$112/2,SUM(B$6:B54)&gt;=B$112/2),1,0)</f>
        <v>0</v>
      </c>
      <c r="L53" s="4">
        <f>IF(AND(SUM(C$6:C53)&lt;=C$112/2,SUM(C$6:C54)&gt;=C$112/2),1,0)</f>
        <v>0</v>
      </c>
      <c r="M53" s="4">
        <f>IF(AND(SUM(D$6:D53)&lt;=D$112/2,SUM(D$6:D54)&gt;=D$112/2),1,0)</f>
        <v>0</v>
      </c>
      <c r="O53">
        <v>47</v>
      </c>
      <c r="P53">
        <f>$P$6-A53</f>
        <v>1966</v>
      </c>
      <c r="Q53" s="2">
        <f t="shared" si="3"/>
        <v>-38185</v>
      </c>
      <c r="S53" s="12">
        <f t="shared" si="4"/>
        <v>6.8744304313401294E-3</v>
      </c>
      <c r="T53" s="12">
        <f t="shared" si="5"/>
        <v>6.9410413848453242E-3</v>
      </c>
      <c r="U53" s="13">
        <f t="shared" si="6"/>
        <v>-6.8744304313401294E-3</v>
      </c>
      <c r="V53" s="8">
        <f>'FE Pyramide '!U53</f>
        <v>-6.7282527974390641E-3</v>
      </c>
      <c r="W53" s="8">
        <f>'FE Pyramide '!T53</f>
        <v>6.9390493338697444E-3</v>
      </c>
    </row>
    <row r="54" spans="1:23" x14ac:dyDescent="0.25">
      <c r="A54">
        <v>48</v>
      </c>
      <c r="B54" s="2">
        <f t="shared" si="1"/>
        <v>78812</v>
      </c>
      <c r="C54" s="2">
        <f>'Grand Est-rp2014_td_pop1B'!B84</f>
        <v>39026</v>
      </c>
      <c r="D54" s="2">
        <f>'Grand Est-rp2014_td_pop1B'!C84</f>
        <v>39786</v>
      </c>
      <c r="K54" s="4">
        <f>IF(AND(SUM(B$6:B54)&lt;=B$112/2,SUM(B$6:B55)&gt;=B$112/2),1,0)</f>
        <v>0</v>
      </c>
      <c r="L54" s="4">
        <f>IF(AND(SUM(C$6:C54)&lt;=C$112/2,SUM(C$6:C55)&gt;=C$112/2),1,0)</f>
        <v>0</v>
      </c>
      <c r="M54" s="4">
        <f>IF(AND(SUM(D$6:D54)&lt;=D$112/2,SUM(D$6:D55)&gt;=D$112/2),1,0)</f>
        <v>0</v>
      </c>
      <c r="O54">
        <v>48</v>
      </c>
      <c r="P54">
        <f>$P$6-A54</f>
        <v>1965</v>
      </c>
      <c r="Q54" s="2">
        <f t="shared" si="3"/>
        <v>-39026</v>
      </c>
      <c r="S54" s="12">
        <f t="shared" si="4"/>
        <v>7.0258353283613956E-3</v>
      </c>
      <c r="T54" s="12">
        <f t="shared" si="5"/>
        <v>7.1626578274531462E-3</v>
      </c>
      <c r="U54" s="13">
        <f t="shared" si="6"/>
        <v>-7.0258353283613956E-3</v>
      </c>
      <c r="V54" s="8">
        <f>'FE Pyramide '!U54</f>
        <v>-6.7636662514107913E-3</v>
      </c>
      <c r="W54" s="8">
        <f>'FE Pyramide '!T54</f>
        <v>7.0113176634615769E-3</v>
      </c>
    </row>
    <row r="55" spans="1:23" x14ac:dyDescent="0.25">
      <c r="A55">
        <v>49</v>
      </c>
      <c r="B55" s="2">
        <f t="shared" si="1"/>
        <v>78564</v>
      </c>
      <c r="C55" s="2">
        <f>'Grand Est-rp2014_td_pop1B'!B85</f>
        <v>38926</v>
      </c>
      <c r="D55" s="2">
        <f>'Grand Est-rp2014_td_pop1B'!C85</f>
        <v>39638</v>
      </c>
      <c r="K55" s="4">
        <f>IF(AND(SUM(B$6:B55)&lt;=B$112/2,SUM(B$6:B56)&gt;=B$112/2),1,0)</f>
        <v>0</v>
      </c>
      <c r="L55" s="4">
        <f>IF(AND(SUM(C$6:C55)&lt;=C$112/2,SUM(C$6:C56)&gt;=C$112/2),1,0)</f>
        <v>0</v>
      </c>
      <c r="M55" s="4">
        <f>IF(AND(SUM(D$6:D55)&lt;=D$112/2,SUM(D$6:D56)&gt;=D$112/2),1,0)</f>
        <v>0</v>
      </c>
      <c r="O55">
        <v>49</v>
      </c>
      <c r="P55">
        <f>$P$6-A55</f>
        <v>1964</v>
      </c>
      <c r="Q55" s="2">
        <f t="shared" si="3"/>
        <v>-38926</v>
      </c>
      <c r="S55" s="12">
        <f t="shared" si="4"/>
        <v>7.0078323679545864E-3</v>
      </c>
      <c r="T55" s="12">
        <f t="shared" si="5"/>
        <v>7.1360134460510686E-3</v>
      </c>
      <c r="U55" s="13">
        <f t="shared" si="6"/>
        <v>-7.0078323679545864E-3</v>
      </c>
      <c r="V55" s="8">
        <f>'FE Pyramide '!U55</f>
        <v>-6.7597364808115292E-3</v>
      </c>
      <c r="W55" s="8">
        <f>'FE Pyramide '!T55</f>
        <v>6.9898328944710177E-3</v>
      </c>
    </row>
    <row r="56" spans="1:23" x14ac:dyDescent="0.25">
      <c r="A56">
        <v>50</v>
      </c>
      <c r="B56" s="2">
        <f t="shared" si="1"/>
        <v>79660</v>
      </c>
      <c r="C56" s="2">
        <f>'Grand Est-rp2014_td_pop1B'!B86</f>
        <v>39471</v>
      </c>
      <c r="D56" s="2">
        <f>'Grand Est-rp2014_td_pop1B'!C86</f>
        <v>40189</v>
      </c>
      <c r="K56" s="4">
        <f>IF(AND(SUM(B$6:B56)&lt;=B$112/2,SUM(B$6:B57)&gt;=B$112/2),1,0)</f>
        <v>0</v>
      </c>
      <c r="L56" s="4">
        <f>IF(AND(SUM(C$6:C56)&lt;=C$112/2,SUM(C$6:C57)&gt;=C$112/2),1,0)</f>
        <v>0</v>
      </c>
      <c r="M56" s="4">
        <f>IF(AND(SUM(D$6:D56)&lt;=D$112/2,SUM(D$6:D57)&gt;=D$112/2),1,0)</f>
        <v>0</v>
      </c>
      <c r="O56">
        <v>50</v>
      </c>
      <c r="P56">
        <f>$P$6-A56</f>
        <v>1963</v>
      </c>
      <c r="Q56" s="2">
        <f t="shared" si="3"/>
        <v>-39471</v>
      </c>
      <c r="S56" s="12">
        <f t="shared" si="4"/>
        <v>7.1059485021716974E-3</v>
      </c>
      <c r="T56" s="12">
        <f t="shared" si="5"/>
        <v>7.2352097578925875E-3</v>
      </c>
      <c r="U56" s="13">
        <f t="shared" si="6"/>
        <v>-7.1059485021716974E-3</v>
      </c>
      <c r="V56" s="8">
        <f>'FE Pyramide '!U56</f>
        <v>-6.7205298119756493E-3</v>
      </c>
      <c r="W56" s="8">
        <f>'FE Pyramide '!T56</f>
        <v>6.9750241836413667E-3</v>
      </c>
    </row>
    <row r="57" spans="1:23" x14ac:dyDescent="0.25">
      <c r="A57">
        <v>51</v>
      </c>
      <c r="B57" s="2">
        <f t="shared" si="1"/>
        <v>78483</v>
      </c>
      <c r="C57" s="2">
        <f>'Grand Est-rp2014_td_pop1B'!B87</f>
        <v>38826</v>
      </c>
      <c r="D57" s="2">
        <f>'Grand Est-rp2014_td_pop1B'!C87</f>
        <v>39657</v>
      </c>
      <c r="G57" t="s">
        <v>183</v>
      </c>
      <c r="K57" s="4">
        <f>IF(AND(SUM(B$6:B57)&lt;=B$112/2,SUM(B$6:B58)&gt;=B$112/2),1,0)</f>
        <v>0</v>
      </c>
      <c r="L57" s="4">
        <f>IF(AND(SUM(C$6:C57)&lt;=C$112/2,SUM(C$6:C58)&gt;=C$112/2),1,0)</f>
        <v>0</v>
      </c>
      <c r="M57" s="4">
        <f>IF(AND(SUM(D$6:D57)&lt;=D$112/2,SUM(D$6:D58)&gt;=D$112/2),1,0)</f>
        <v>0</v>
      </c>
      <c r="O57">
        <v>51</v>
      </c>
      <c r="P57">
        <f>$P$6-A57</f>
        <v>1962</v>
      </c>
      <c r="Q57" s="2">
        <f t="shared" si="3"/>
        <v>-38826</v>
      </c>
      <c r="S57" s="12">
        <f t="shared" si="4"/>
        <v>6.9898294075477771E-3</v>
      </c>
      <c r="T57" s="12">
        <f t="shared" si="5"/>
        <v>7.1394340085283621E-3</v>
      </c>
      <c r="U57" s="13">
        <f t="shared" si="6"/>
        <v>-6.9898294075477771E-3</v>
      </c>
      <c r="V57" s="8">
        <f>'FE Pyramide '!U57</f>
        <v>-6.6384901608937605E-3</v>
      </c>
      <c r="W57" s="8">
        <f>'FE Pyramide '!T57</f>
        <v>6.9267289719909773E-3</v>
      </c>
    </row>
    <row r="58" spans="1:23" x14ac:dyDescent="0.25">
      <c r="A58">
        <v>52</v>
      </c>
      <c r="B58" s="2">
        <f t="shared" si="1"/>
        <v>78086</v>
      </c>
      <c r="C58" s="2">
        <f>'Grand Est-rp2014_td_pop1B'!B88</f>
        <v>38635</v>
      </c>
      <c r="D58" s="2">
        <f>'Grand Est-rp2014_td_pop1B'!C88</f>
        <v>39451</v>
      </c>
      <c r="K58" s="4">
        <f>IF(AND(SUM(B$6:B58)&lt;=B$112/2,SUM(B$6:B59)&gt;=B$112/2),1,0)</f>
        <v>0</v>
      </c>
      <c r="L58" s="4">
        <f>IF(AND(SUM(C$6:C58)&lt;=C$112/2,SUM(C$6:C59)&gt;=C$112/2),1,0)</f>
        <v>0</v>
      </c>
      <c r="M58" s="4">
        <f>IF(AND(SUM(D$6:D58)&lt;=D$112/2,SUM(D$6:D59)&gt;=D$112/2),1,0)</f>
        <v>0</v>
      </c>
      <c r="O58">
        <v>52</v>
      </c>
      <c r="P58">
        <f>$P$6-A58</f>
        <v>1961</v>
      </c>
      <c r="Q58" s="2">
        <f t="shared" si="3"/>
        <v>-38635</v>
      </c>
      <c r="S58" s="12">
        <f t="shared" si="4"/>
        <v>6.9554437531707718E-3</v>
      </c>
      <c r="T58" s="12">
        <f t="shared" si="5"/>
        <v>7.1023479100903349E-3</v>
      </c>
      <c r="U58" s="13">
        <f t="shared" si="6"/>
        <v>-6.9554437531707718E-3</v>
      </c>
      <c r="V58" s="8">
        <f>'FE Pyramide '!U58</f>
        <v>-6.567056338572041E-3</v>
      </c>
      <c r="W58" s="8">
        <f>'FE Pyramide '!T58</f>
        <v>6.8342959121813103E-3</v>
      </c>
    </row>
    <row r="59" spans="1:23" x14ac:dyDescent="0.25">
      <c r="A59">
        <v>53</v>
      </c>
      <c r="B59" s="2">
        <f t="shared" si="1"/>
        <v>76559</v>
      </c>
      <c r="C59" s="2">
        <f>'Grand Est-rp2014_td_pop1B'!B89</f>
        <v>37767</v>
      </c>
      <c r="D59" s="2">
        <f>'Grand Est-rp2014_td_pop1B'!C89</f>
        <v>38792</v>
      </c>
      <c r="K59" s="4">
        <f>IF(AND(SUM(B$6:B59)&lt;=B$112/2,SUM(B$6:B60)&gt;=B$112/2),1,0)</f>
        <v>0</v>
      </c>
      <c r="L59" s="4">
        <f>IF(AND(SUM(C$6:C59)&lt;=C$112/2,SUM(C$6:C60)&gt;=C$112/2),1,0)</f>
        <v>0</v>
      </c>
      <c r="M59" s="4">
        <f>IF(AND(SUM(D$6:D59)&lt;=D$112/2,SUM(D$6:D60)&gt;=D$112/2),1,0)</f>
        <v>0</v>
      </c>
      <c r="O59">
        <v>53</v>
      </c>
      <c r="P59">
        <f>$P$6-A59</f>
        <v>1960</v>
      </c>
      <c r="Q59" s="2">
        <f t="shared" si="3"/>
        <v>-37767</v>
      </c>
      <c r="S59" s="12">
        <f t="shared" si="4"/>
        <v>6.799178056839667E-3</v>
      </c>
      <c r="T59" s="12">
        <f t="shared" si="5"/>
        <v>6.9837084010094617E-3</v>
      </c>
      <c r="U59" s="13">
        <f t="shared" si="6"/>
        <v>-6.799178056839667E-3</v>
      </c>
      <c r="V59" s="8">
        <f>'FE Pyramide '!U59</f>
        <v>-6.4536543869933389E-3</v>
      </c>
      <c r="W59" s="8">
        <f>'FE Pyramide '!T59</f>
        <v>6.7508451851699559E-3</v>
      </c>
    </row>
    <row r="60" spans="1:23" x14ac:dyDescent="0.25">
      <c r="A60">
        <v>54</v>
      </c>
      <c r="B60" s="2">
        <f t="shared" si="1"/>
        <v>77391</v>
      </c>
      <c r="C60" s="2">
        <f>'Grand Est-rp2014_td_pop1B'!B90</f>
        <v>37857</v>
      </c>
      <c r="D60" s="2">
        <f>'Grand Est-rp2014_td_pop1B'!C90</f>
        <v>39534</v>
      </c>
      <c r="K60" s="4">
        <f>IF(AND(SUM(B$6:B60)&lt;=B$112/2,SUM(B$6:B61)&gt;=B$112/2),1,0)</f>
        <v>0</v>
      </c>
      <c r="L60" s="4">
        <f>IF(AND(SUM(C$6:C60)&lt;=C$112/2,SUM(C$6:C61)&gt;=C$112/2),1,0)</f>
        <v>0</v>
      </c>
      <c r="M60" s="4">
        <f>IF(AND(SUM(D$6:D60)&lt;=D$112/2,SUM(D$6:D61)&gt;=D$112/2),1,0)</f>
        <v>0</v>
      </c>
      <c r="O60">
        <v>54</v>
      </c>
      <c r="P60">
        <f>$P$6-A60</f>
        <v>1959</v>
      </c>
      <c r="Q60" s="2">
        <f t="shared" si="3"/>
        <v>-37857</v>
      </c>
      <c r="S60" s="12">
        <f t="shared" si="4"/>
        <v>6.815380721205795E-3</v>
      </c>
      <c r="T60" s="12">
        <f t="shared" si="5"/>
        <v>7.1172903672279868E-3</v>
      </c>
      <c r="U60" s="13">
        <f t="shared" si="6"/>
        <v>-6.815380721205795E-3</v>
      </c>
      <c r="V60" s="8">
        <f>'FE Pyramide '!U60</f>
        <v>-6.4045094952133799E-3</v>
      </c>
      <c r="W60" s="8">
        <f>'FE Pyramide '!T60</f>
        <v>6.7145061867713756E-3</v>
      </c>
    </row>
    <row r="61" spans="1:23" x14ac:dyDescent="0.25">
      <c r="A61">
        <v>55</v>
      </c>
      <c r="B61" s="2">
        <f t="shared" si="1"/>
        <v>76236</v>
      </c>
      <c r="C61" s="2">
        <f>'Grand Est-rp2014_td_pop1B'!B91</f>
        <v>37252</v>
      </c>
      <c r="D61" s="2">
        <f>'Grand Est-rp2014_td_pop1B'!C91</f>
        <v>38984</v>
      </c>
      <c r="K61" s="4">
        <f>IF(AND(SUM(B$6:B61)&lt;=B$112/2,SUM(B$6:B62)&gt;=B$112/2),1,0)</f>
        <v>0</v>
      </c>
      <c r="L61" s="4">
        <f>IF(AND(SUM(C$6:C61)&lt;=C$112/2,SUM(C$6:C62)&gt;=C$112/2),1,0)</f>
        <v>0</v>
      </c>
      <c r="M61" s="4">
        <f>IF(AND(SUM(D$6:D61)&lt;=D$112/2,SUM(D$6:D62)&gt;=D$112/2),1,0)</f>
        <v>0</v>
      </c>
      <c r="O61">
        <v>55</v>
      </c>
      <c r="P61">
        <f>$P$6-A61</f>
        <v>1958</v>
      </c>
      <c r="Q61" s="2">
        <f t="shared" si="3"/>
        <v>-37252</v>
      </c>
      <c r="S61" s="12">
        <f t="shared" si="4"/>
        <v>6.7064628107445989E-3</v>
      </c>
      <c r="T61" s="12">
        <f t="shared" si="5"/>
        <v>7.018274084990536E-3</v>
      </c>
      <c r="U61" s="13">
        <f t="shared" si="6"/>
        <v>-6.7064628107445989E-3</v>
      </c>
      <c r="V61" s="8">
        <f>'FE Pyramide '!U61</f>
        <v>-6.3100736179554405E-3</v>
      </c>
      <c r="W61" s="8">
        <f>'FE Pyramide '!T61</f>
        <v>6.6718097602604751E-3</v>
      </c>
    </row>
    <row r="62" spans="1:23" x14ac:dyDescent="0.25">
      <c r="A62">
        <v>56</v>
      </c>
      <c r="B62" s="2">
        <f t="shared" si="1"/>
        <v>75950</v>
      </c>
      <c r="C62" s="2">
        <f>'Grand Est-rp2014_td_pop1B'!B92</f>
        <v>37361</v>
      </c>
      <c r="D62" s="2">
        <f>'Grand Est-rp2014_td_pop1B'!C92</f>
        <v>38589</v>
      </c>
      <c r="K62" s="4">
        <f>IF(AND(SUM(B$6:B62)&lt;=B$112/2,SUM(B$6:B63)&gt;=B$112/2),1,0)</f>
        <v>0</v>
      </c>
      <c r="L62" s="4">
        <f>IF(AND(SUM(C$6:C62)&lt;=C$112/2,SUM(C$6:C63)&gt;=C$112/2),1,0)</f>
        <v>0</v>
      </c>
      <c r="M62" s="4">
        <f>IF(AND(SUM(D$6:D62)&lt;=D$112/2,SUM(D$6:D63)&gt;=D$112/2),1,0)</f>
        <v>0</v>
      </c>
      <c r="O62">
        <v>56</v>
      </c>
      <c r="P62">
        <f>$P$6-A62</f>
        <v>1957</v>
      </c>
      <c r="Q62" s="2">
        <f t="shared" si="3"/>
        <v>-37361</v>
      </c>
      <c r="S62" s="12">
        <f t="shared" si="4"/>
        <v>6.7260860375880213E-3</v>
      </c>
      <c r="T62" s="12">
        <f t="shared" si="5"/>
        <v>6.9471623913836388E-3</v>
      </c>
      <c r="U62" s="13">
        <f t="shared" si="6"/>
        <v>-6.7260860375880213E-3</v>
      </c>
      <c r="V62" s="8">
        <f>'FE Pyramide '!U62</f>
        <v>-6.2383666841635023E-3</v>
      </c>
      <c r="W62" s="8">
        <f>'FE Pyramide '!T62</f>
        <v>6.6155943159737357E-3</v>
      </c>
    </row>
    <row r="63" spans="1:23" x14ac:dyDescent="0.25">
      <c r="A63">
        <v>57</v>
      </c>
      <c r="B63" s="2">
        <f t="shared" si="1"/>
        <v>75567</v>
      </c>
      <c r="C63" s="2">
        <f>'Grand Est-rp2014_td_pop1B'!B93</f>
        <v>36904</v>
      </c>
      <c r="D63" s="2">
        <f>'Grand Est-rp2014_td_pop1B'!C93</f>
        <v>38663</v>
      </c>
      <c r="K63" s="4">
        <f>IF(AND(SUM(B$6:B63)&lt;=B$112/2,SUM(B$6:B64)&gt;=B$112/2),1,0)</f>
        <v>0</v>
      </c>
      <c r="L63" s="4">
        <f>IF(AND(SUM(C$6:C63)&lt;=C$112/2,SUM(C$6:C64)&gt;=C$112/2),1,0)</f>
        <v>0</v>
      </c>
      <c r="M63" s="4">
        <f>IF(AND(SUM(D$6:D63)&lt;=D$112/2,SUM(D$6:D64)&gt;=D$112/2),1,0)</f>
        <v>0</v>
      </c>
      <c r="O63">
        <v>57</v>
      </c>
      <c r="P63">
        <f>$P$6-A63</f>
        <v>1956</v>
      </c>
      <c r="Q63" s="2">
        <f t="shared" si="3"/>
        <v>-36904</v>
      </c>
      <c r="S63" s="12">
        <f t="shared" si="4"/>
        <v>6.6438125085289028E-3</v>
      </c>
      <c r="T63" s="12">
        <f t="shared" si="5"/>
        <v>6.9604845820846776E-3</v>
      </c>
      <c r="U63" s="13">
        <f t="shared" si="6"/>
        <v>-6.6438125085289028E-3</v>
      </c>
      <c r="V63" s="8">
        <f>'FE Pyramide '!U63</f>
        <v>-6.1712267810680038E-3</v>
      </c>
      <c r="W63" s="8">
        <f>'FE Pyramide '!T63</f>
        <v>6.574612422581433E-3</v>
      </c>
    </row>
    <row r="64" spans="1:23" x14ac:dyDescent="0.25">
      <c r="A64">
        <v>58</v>
      </c>
      <c r="B64" s="2">
        <f t="shared" si="1"/>
        <v>74969</v>
      </c>
      <c r="C64" s="2">
        <f>'Grand Est-rp2014_td_pop1B'!B94</f>
        <v>36419</v>
      </c>
      <c r="D64" s="2">
        <f>'Grand Est-rp2014_td_pop1B'!C94</f>
        <v>38550</v>
      </c>
      <c r="K64" s="4">
        <f>IF(AND(SUM(B$6:B64)&lt;=B$112/2,SUM(B$6:B65)&gt;=B$112/2),1,0)</f>
        <v>0</v>
      </c>
      <c r="L64" s="4">
        <f>IF(AND(SUM(C$6:C64)&lt;=C$112/2,SUM(C$6:C65)&gt;=C$112/2),1,0)</f>
        <v>0</v>
      </c>
      <c r="M64" s="4">
        <f>IF(AND(SUM(D$6:D64)&lt;=D$112/2,SUM(D$6:D65)&gt;=D$112/2),1,0)</f>
        <v>0</v>
      </c>
      <c r="O64">
        <v>58</v>
      </c>
      <c r="P64">
        <f>$P$6-A64</f>
        <v>1955</v>
      </c>
      <c r="Q64" s="2">
        <f t="shared" si="3"/>
        <v>-36419</v>
      </c>
      <c r="S64" s="12">
        <f t="shared" si="4"/>
        <v>6.5564981505558777E-3</v>
      </c>
      <c r="T64" s="12">
        <f t="shared" si="5"/>
        <v>6.9401412368249836E-3</v>
      </c>
      <c r="U64" s="13">
        <f t="shared" si="6"/>
        <v>-6.5564981505558777E-3</v>
      </c>
      <c r="V64" s="8">
        <f>'FE Pyramide '!U64</f>
        <v>-6.1101560217551492E-3</v>
      </c>
      <c r="W64" s="8">
        <f>'FE Pyramide '!T64</f>
        <v>6.541368687512001E-3</v>
      </c>
    </row>
    <row r="65" spans="1:23" x14ac:dyDescent="0.25">
      <c r="A65">
        <v>59</v>
      </c>
      <c r="B65" s="2">
        <f t="shared" si="1"/>
        <v>74772</v>
      </c>
      <c r="C65" s="2">
        <f>'Grand Est-rp2014_td_pop1B'!B95</f>
        <v>36277</v>
      </c>
      <c r="D65" s="2">
        <f>'Grand Est-rp2014_td_pop1B'!C95</f>
        <v>38495</v>
      </c>
      <c r="K65" s="4">
        <f>IF(AND(SUM(B$6:B65)&lt;=B$112/2,SUM(B$6:B66)&gt;=B$112/2),1,0)</f>
        <v>0</v>
      </c>
      <c r="L65" s="4">
        <f>IF(AND(SUM(C$6:C65)&lt;=C$112/2,SUM(C$6:C66)&gt;=C$112/2),1,0)</f>
        <v>0</v>
      </c>
      <c r="M65" s="4">
        <f>IF(AND(SUM(D$6:D65)&lt;=D$112/2,SUM(D$6:D66)&gt;=D$112/2),1,0)</f>
        <v>0</v>
      </c>
      <c r="O65">
        <v>59</v>
      </c>
      <c r="P65">
        <f>$P$6-A65</f>
        <v>1954</v>
      </c>
      <c r="Q65" s="2">
        <f t="shared" si="3"/>
        <v>-36277</v>
      </c>
      <c r="S65" s="12">
        <f t="shared" si="4"/>
        <v>6.530933946778208E-3</v>
      </c>
      <c r="T65" s="12">
        <f t="shared" si="5"/>
        <v>6.9302396086012383E-3</v>
      </c>
      <c r="U65" s="13">
        <f t="shared" si="6"/>
        <v>-6.530933946778208E-3</v>
      </c>
      <c r="V65" s="8">
        <f>'FE Pyramide '!U65</f>
        <v>-6.0627256630937871E-3</v>
      </c>
      <c r="W65" s="8">
        <f>'FE Pyramide '!T65</f>
        <v>6.5296248942925848E-3</v>
      </c>
    </row>
    <row r="66" spans="1:23" x14ac:dyDescent="0.25">
      <c r="A66">
        <v>60</v>
      </c>
      <c r="B66" s="2">
        <f t="shared" si="1"/>
        <v>73445</v>
      </c>
      <c r="C66" s="2">
        <f>'Grand Est-rp2014_td_pop1B'!B96</f>
        <v>35863</v>
      </c>
      <c r="D66" s="2">
        <f>'Grand Est-rp2014_td_pop1B'!C96</f>
        <v>37582</v>
      </c>
      <c r="K66" s="4">
        <f>IF(AND(SUM(B$6:B66)&lt;=B$112/2,SUM(B$6:B67)&gt;=B$112/2),1,0)</f>
        <v>0</v>
      </c>
      <c r="L66" s="4">
        <f>IF(AND(SUM(C$6:C66)&lt;=C$112/2,SUM(C$6:C67)&gt;=C$112/2),1,0)</f>
        <v>0</v>
      </c>
      <c r="M66" s="4">
        <f>IF(AND(SUM(D$6:D66)&lt;=D$112/2,SUM(D$6:D67)&gt;=D$112/2),1,0)</f>
        <v>0</v>
      </c>
      <c r="O66">
        <v>60</v>
      </c>
      <c r="P66">
        <f>$P$6-A66</f>
        <v>1953</v>
      </c>
      <c r="Q66" s="2">
        <f t="shared" si="3"/>
        <v>-35863</v>
      </c>
      <c r="S66" s="12">
        <f t="shared" si="4"/>
        <v>6.4564016906940181E-3</v>
      </c>
      <c r="T66" s="12">
        <f t="shared" si="5"/>
        <v>6.7658725800870696E-3</v>
      </c>
      <c r="U66" s="13">
        <f t="shared" si="6"/>
        <v>-6.4564016906940181E-3</v>
      </c>
      <c r="V66" s="8">
        <f>'FE Pyramide '!U66</f>
        <v>-6.0007748779324493E-3</v>
      </c>
      <c r="W66" s="8">
        <f>'FE Pyramide '!T66</f>
        <v>6.488703692338108E-3</v>
      </c>
    </row>
    <row r="67" spans="1:23" x14ac:dyDescent="0.25">
      <c r="A67">
        <v>61</v>
      </c>
      <c r="B67" s="2">
        <f t="shared" si="1"/>
        <v>72085</v>
      </c>
      <c r="C67" s="2">
        <f>'Grand Est-rp2014_td_pop1B'!B97</f>
        <v>35070</v>
      </c>
      <c r="D67" s="2">
        <f>'Grand Est-rp2014_td_pop1B'!C97</f>
        <v>37015</v>
      </c>
      <c r="K67" s="4">
        <f>IF(AND(SUM(B$6:B67)&lt;=B$112/2,SUM(B$6:B68)&gt;=B$112/2),1,0)</f>
        <v>0</v>
      </c>
      <c r="L67" s="4">
        <f>IF(AND(SUM(C$6:C67)&lt;=C$112/2,SUM(C$6:C68)&gt;=C$112/2),1,0)</f>
        <v>0</v>
      </c>
      <c r="M67" s="4">
        <f>IF(AND(SUM(D$6:D67)&lt;=D$112/2,SUM(D$6:D68)&gt;=D$112/2),1,0)</f>
        <v>0</v>
      </c>
      <c r="O67">
        <v>61</v>
      </c>
      <c r="P67">
        <f>$P$6-A67</f>
        <v>1952</v>
      </c>
      <c r="Q67" s="2">
        <f t="shared" si="3"/>
        <v>-35070</v>
      </c>
      <c r="S67" s="12">
        <f t="shared" si="4"/>
        <v>6.3136382146680202E-3</v>
      </c>
      <c r="T67" s="12">
        <f t="shared" si="5"/>
        <v>6.6637957945804606E-3</v>
      </c>
      <c r="U67" s="13">
        <f t="shared" si="6"/>
        <v>-6.3136382146680202E-3</v>
      </c>
      <c r="V67" s="8">
        <f>'FE Pyramide '!U67</f>
        <v>-5.9583212171728551E-3</v>
      </c>
      <c r="W67" s="8">
        <f>'FE Pyramide '!T67</f>
        <v>6.4761102189891222E-3</v>
      </c>
    </row>
    <row r="68" spans="1:23" x14ac:dyDescent="0.25">
      <c r="A68">
        <v>62</v>
      </c>
      <c r="B68" s="2">
        <f t="shared" si="1"/>
        <v>72311</v>
      </c>
      <c r="C68" s="2">
        <f>'Grand Est-rp2014_td_pop1B'!B98</f>
        <v>35210</v>
      </c>
      <c r="D68" s="2">
        <f>'Grand Est-rp2014_td_pop1B'!C98</f>
        <v>37101</v>
      </c>
      <c r="K68" s="4">
        <f>IF(AND(SUM(B$6:B68)&lt;=B$112/2,SUM(B$6:B69)&gt;=B$112/2),1,0)</f>
        <v>0</v>
      </c>
      <c r="L68" s="4">
        <f>IF(AND(SUM(C$6:C68)&lt;=C$112/2,SUM(C$6:C69)&gt;=C$112/2),1,0)</f>
        <v>0</v>
      </c>
      <c r="M68" s="4">
        <f>IF(AND(SUM(D$6:D68)&lt;=D$112/2,SUM(D$6:D69)&gt;=D$112/2),1,0)</f>
        <v>0</v>
      </c>
      <c r="O68">
        <v>62</v>
      </c>
      <c r="P68">
        <f>$P$6-A68</f>
        <v>1951</v>
      </c>
      <c r="Q68" s="2">
        <f t="shared" si="3"/>
        <v>-35210</v>
      </c>
      <c r="S68" s="12">
        <f t="shared" si="4"/>
        <v>6.3388423592375528E-3</v>
      </c>
      <c r="T68" s="12">
        <f t="shared" si="5"/>
        <v>6.6792783405303169E-3</v>
      </c>
      <c r="U68" s="13">
        <f t="shared" si="6"/>
        <v>-6.3388423592375528E-3</v>
      </c>
      <c r="V68" s="8">
        <f>'FE Pyramide '!U68</f>
        <v>-5.9916863351179399E-3</v>
      </c>
      <c r="W68" s="8">
        <f>'FE Pyramide '!T68</f>
        <v>6.4612711624405577E-3</v>
      </c>
    </row>
    <row r="69" spans="1:23" x14ac:dyDescent="0.25">
      <c r="A69">
        <v>63</v>
      </c>
      <c r="B69" s="2">
        <f t="shared" si="1"/>
        <v>71189</v>
      </c>
      <c r="C69" s="2">
        <f>'Grand Est-rp2014_td_pop1B'!B99</f>
        <v>34903</v>
      </c>
      <c r="D69" s="2">
        <f>'Grand Est-rp2014_td_pop1B'!C99</f>
        <v>36286</v>
      </c>
      <c r="K69" s="4">
        <f>IF(AND(SUM(B$6:B69)&lt;=B$112/2,SUM(B$6:B70)&gt;=B$112/2),1,0)</f>
        <v>0</v>
      </c>
      <c r="L69" s="4">
        <f>IF(AND(SUM(C$6:C69)&lt;=C$112/2,SUM(C$6:C70)&gt;=C$112/2),1,0)</f>
        <v>0</v>
      </c>
      <c r="M69" s="4">
        <f>IF(AND(SUM(D$6:D69)&lt;=D$112/2,SUM(D$6:D70)&gt;=D$112/2),1,0)</f>
        <v>0</v>
      </c>
      <c r="O69">
        <v>63</v>
      </c>
      <c r="P69">
        <f>$P$6-A69</f>
        <v>1950</v>
      </c>
      <c r="Q69" s="2">
        <f t="shared" si="3"/>
        <v>-34903</v>
      </c>
      <c r="S69" s="12">
        <f t="shared" si="4"/>
        <v>6.2835732707886482E-3</v>
      </c>
      <c r="T69" s="12">
        <f t="shared" si="5"/>
        <v>6.5325542132148211E-3</v>
      </c>
      <c r="U69" s="13">
        <f t="shared" si="6"/>
        <v>-6.2835732707886482E-3</v>
      </c>
      <c r="V69" s="8">
        <f>'FE Pyramide '!U69</f>
        <v>-5.9747079053859937E-3</v>
      </c>
      <c r="W69" s="8">
        <f>'FE Pyramide '!T69</f>
        <v>6.4310013078246213E-3</v>
      </c>
    </row>
    <row r="70" spans="1:23" x14ac:dyDescent="0.25">
      <c r="A70">
        <v>64</v>
      </c>
      <c r="B70" s="2">
        <f t="shared" si="1"/>
        <v>70319</v>
      </c>
      <c r="C70" s="2">
        <f>'Grand Est-rp2014_td_pop1B'!B100</f>
        <v>34598</v>
      </c>
      <c r="D70" s="2">
        <f>'Grand Est-rp2014_td_pop1B'!C100</f>
        <v>35721</v>
      </c>
      <c r="K70" s="4">
        <f>IF(AND(SUM(B$6:B70)&lt;=B$112/2,SUM(B$6:B71)&gt;=B$112/2),1,0)</f>
        <v>0</v>
      </c>
      <c r="L70" s="4">
        <f>IF(AND(SUM(C$6:C70)&lt;=C$112/2,SUM(C$6:C71)&gt;=C$112/2),1,0)</f>
        <v>0</v>
      </c>
      <c r="M70" s="4">
        <f>IF(AND(SUM(D$6:D70)&lt;=D$112/2,SUM(D$6:D71)&gt;=D$112/2),1,0)</f>
        <v>0</v>
      </c>
      <c r="O70">
        <v>64</v>
      </c>
      <c r="P70">
        <f>$P$6-A70</f>
        <v>1949</v>
      </c>
      <c r="Q70" s="2">
        <f t="shared" si="3"/>
        <v>-34598</v>
      </c>
      <c r="S70" s="12">
        <f t="shared" si="4"/>
        <v>6.2286642415478799E-3</v>
      </c>
      <c r="T70" s="12">
        <f t="shared" si="5"/>
        <v>6.4308374869163484E-3</v>
      </c>
      <c r="U70" s="13">
        <f t="shared" si="6"/>
        <v>-6.2286642415478799E-3</v>
      </c>
      <c r="V70" s="8">
        <f>'FE Pyramide '!U70</f>
        <v>-5.9446656436619059E-3</v>
      </c>
      <c r="W70" s="8">
        <f>'FE Pyramide '!T70</f>
        <v>6.457477947576405E-3</v>
      </c>
    </row>
    <row r="71" spans="1:23" x14ac:dyDescent="0.25">
      <c r="A71">
        <v>65</v>
      </c>
      <c r="B71" s="2">
        <f t="shared" ref="B71:B111" si="7">C71+D71</f>
        <v>67999</v>
      </c>
      <c r="C71" s="2">
        <f>'Grand Est-rp2014_td_pop1B'!B101</f>
        <v>33150</v>
      </c>
      <c r="D71" s="2">
        <f>'Grand Est-rp2014_td_pop1B'!C101</f>
        <v>34849</v>
      </c>
      <c r="K71" s="4">
        <f>IF(AND(SUM(B$6:B71)&lt;=B$112/2,SUM(B$6:B72)&gt;=B$112/2),1,0)</f>
        <v>0</v>
      </c>
      <c r="L71" s="4">
        <f>IF(AND(SUM(C$6:C71)&lt;=C$112/2,SUM(C$6:C72)&gt;=C$112/2),1,0)</f>
        <v>0</v>
      </c>
      <c r="M71" s="4">
        <f>IF(AND(SUM(D$6:D71)&lt;=D$112/2,SUM(D$6:D72)&gt;=D$112/2),1,0)</f>
        <v>0</v>
      </c>
      <c r="O71">
        <v>65</v>
      </c>
      <c r="P71">
        <f>$P$6-A71</f>
        <v>1948</v>
      </c>
      <c r="Q71" s="2">
        <f t="shared" ref="Q71:Q111" si="8">-C71</f>
        <v>-33150</v>
      </c>
      <c r="S71" s="12">
        <f t="shared" ref="S71:S111" si="9">C71/$B$112</f>
        <v>5.9679813748572813E-3</v>
      </c>
      <c r="T71" s="12">
        <f t="shared" ref="T71:T111" si="10">D71/$B$112</f>
        <v>6.2738516721689711E-3</v>
      </c>
      <c r="U71" s="13">
        <f t="shared" ref="U71:U111" si="11">-S71</f>
        <v>-5.9679813748572813E-3</v>
      </c>
      <c r="V71" s="8">
        <f>'FE Pyramide '!U71</f>
        <v>-5.8369990329578021E-3</v>
      </c>
      <c r="W71" s="8">
        <f>'FE Pyramide '!T71</f>
        <v>6.3724795889004765E-3</v>
      </c>
    </row>
    <row r="72" spans="1:23" x14ac:dyDescent="0.25">
      <c r="A72">
        <v>66</v>
      </c>
      <c r="B72" s="2">
        <f t="shared" si="7"/>
        <v>62352</v>
      </c>
      <c r="C72" s="2">
        <f>'Grand Est-rp2014_td_pop1B'!B102</f>
        <v>30306</v>
      </c>
      <c r="D72" s="2">
        <f>'Grand Est-rp2014_td_pop1B'!C102</f>
        <v>32046</v>
      </c>
      <c r="K72" s="4">
        <f>IF(AND(SUM(B$6:B72)&lt;=B$112/2,SUM(B$6:B73)&gt;=B$112/2),1,0)</f>
        <v>0</v>
      </c>
      <c r="L72" s="4">
        <f>IF(AND(SUM(C$6:C72)&lt;=C$112/2,SUM(C$6:C73)&gt;=C$112/2),1,0)</f>
        <v>0</v>
      </c>
      <c r="M72" s="4">
        <f>IF(AND(SUM(D$6:D72)&lt;=D$112/2,SUM(D$6:D73)&gt;=D$112/2),1,0)</f>
        <v>0</v>
      </c>
      <c r="O72">
        <v>66</v>
      </c>
      <c r="P72">
        <f>$P$6-A72</f>
        <v>1947</v>
      </c>
      <c r="Q72" s="2">
        <f t="shared" si="8"/>
        <v>-30306</v>
      </c>
      <c r="S72" s="12">
        <f t="shared" si="9"/>
        <v>5.4559771808876251E-3</v>
      </c>
      <c r="T72" s="12">
        <f t="shared" si="10"/>
        <v>5.7692286919661072E-3</v>
      </c>
      <c r="U72" s="13">
        <f t="shared" si="11"/>
        <v>-5.4559771808876251E-3</v>
      </c>
      <c r="V72" s="8">
        <f>'FE Pyramide '!U72</f>
        <v>-5.4388935465352738E-3</v>
      </c>
      <c r="W72" s="8">
        <f>'FE Pyramide '!T72</f>
        <v>5.9610978504534146E-3</v>
      </c>
    </row>
    <row r="73" spans="1:23" x14ac:dyDescent="0.25">
      <c r="A73">
        <v>67</v>
      </c>
      <c r="B73" s="2">
        <f t="shared" si="7"/>
        <v>56732</v>
      </c>
      <c r="C73" s="2">
        <f>'Grand Est-rp2014_td_pop1B'!B103</f>
        <v>27556</v>
      </c>
      <c r="D73" s="2">
        <f>'Grand Est-rp2014_td_pop1B'!C103</f>
        <v>29176</v>
      </c>
      <c r="K73" s="4">
        <f>IF(AND(SUM(B$6:B73)&lt;=B$112/2,SUM(B$6:B74)&gt;=B$112/2),1,0)</f>
        <v>0</v>
      </c>
      <c r="L73" s="4">
        <f>IF(AND(SUM(C$6:C73)&lt;=C$112/2,SUM(C$6:C74)&gt;=C$112/2),1,0)</f>
        <v>0</v>
      </c>
      <c r="M73" s="4">
        <f>IF(AND(SUM(D$6:D73)&lt;=D$112/2,SUM(D$6:D74)&gt;=D$112/2),1,0)</f>
        <v>0</v>
      </c>
      <c r="O73">
        <v>67</v>
      </c>
      <c r="P73">
        <f>$P$6-A73</f>
        <v>1946</v>
      </c>
      <c r="Q73" s="2">
        <f t="shared" si="8"/>
        <v>-27556</v>
      </c>
      <c r="S73" s="12">
        <f t="shared" si="9"/>
        <v>4.9608957697003693E-3</v>
      </c>
      <c r="T73" s="12">
        <f t="shared" si="10"/>
        <v>5.2525437282906805E-3</v>
      </c>
      <c r="U73" s="13">
        <f t="shared" si="11"/>
        <v>-4.9608957697003693E-3</v>
      </c>
      <c r="V73" s="8">
        <f>'FE Pyramide '!U73</f>
        <v>-5.0347189163301009E-3</v>
      </c>
      <c r="W73" s="8">
        <f>'FE Pyramide '!T73</f>
        <v>5.548927123314608E-3</v>
      </c>
    </row>
    <row r="74" spans="1:23" x14ac:dyDescent="0.25">
      <c r="A74">
        <v>68</v>
      </c>
      <c r="B74" s="2">
        <f t="shared" si="7"/>
        <v>51785</v>
      </c>
      <c r="C74" s="2">
        <f>'Grand Est-rp2014_td_pop1B'!B104</f>
        <v>24666</v>
      </c>
      <c r="D74" s="2">
        <f>'Grand Est-rp2014_td_pop1B'!C104</f>
        <v>27119</v>
      </c>
      <c r="K74" s="4">
        <f>IF(AND(SUM(B$6:B74)&lt;=B$112/2,SUM(B$6:B75)&gt;=B$112/2),1,0)</f>
        <v>0</v>
      </c>
      <c r="L74" s="4">
        <f>IF(AND(SUM(C$6:C74)&lt;=C$112/2,SUM(C$6:C75)&gt;=C$112/2),1,0)</f>
        <v>0</v>
      </c>
      <c r="M74" s="4">
        <f>IF(AND(SUM(D$6:D74)&lt;=D$112/2,SUM(D$6:D75)&gt;=D$112/2),1,0)</f>
        <v>0</v>
      </c>
      <c r="O74">
        <v>68</v>
      </c>
      <c r="P74">
        <f>$P$6-A74</f>
        <v>1945</v>
      </c>
      <c r="Q74" s="2">
        <f t="shared" si="8"/>
        <v>-24666</v>
      </c>
      <c r="S74" s="12">
        <f t="shared" si="9"/>
        <v>4.440610213943581E-3</v>
      </c>
      <c r="T74" s="12">
        <f t="shared" si="10"/>
        <v>4.8822228327226125E-3</v>
      </c>
      <c r="U74" s="13">
        <f t="shared" si="11"/>
        <v>-4.440610213943581E-3</v>
      </c>
      <c r="V74" s="8">
        <f>'FE Pyramide '!U74</f>
        <v>-4.6401335333015057E-3</v>
      </c>
      <c r="W74" s="8">
        <f>'FE Pyramide '!T74</f>
        <v>5.1397454494887546E-3</v>
      </c>
    </row>
    <row r="75" spans="1:23" x14ac:dyDescent="0.25">
      <c r="A75">
        <v>69</v>
      </c>
      <c r="B75" s="2">
        <f t="shared" si="7"/>
        <v>46654</v>
      </c>
      <c r="C75" s="2">
        <f>'Grand Est-rp2014_td_pop1B'!B105</f>
        <v>22335</v>
      </c>
      <c r="D75" s="2">
        <f>'Grand Est-rp2014_td_pop1B'!C105</f>
        <v>24319</v>
      </c>
      <c r="K75" s="4">
        <f>IF(AND(SUM(B$6:B75)&lt;=B$112/2,SUM(B$6:B76)&gt;=B$112/2),1,0)</f>
        <v>0</v>
      </c>
      <c r="L75" s="4">
        <f>IF(AND(SUM(C$6:C75)&lt;=C$112/2,SUM(C$6:C76)&gt;=C$112/2),1,0)</f>
        <v>0</v>
      </c>
      <c r="M75" s="4">
        <f>IF(AND(SUM(D$6:D75)&lt;=D$112/2,SUM(D$6:D76)&gt;=D$112/2),1,0)</f>
        <v>0</v>
      </c>
      <c r="O75">
        <v>69</v>
      </c>
      <c r="P75">
        <f>$P$6-A75</f>
        <v>1944</v>
      </c>
      <c r="Q75" s="2">
        <f t="shared" si="8"/>
        <v>-22335</v>
      </c>
      <c r="S75" s="12">
        <f t="shared" si="9"/>
        <v>4.0209612068608565E-3</v>
      </c>
      <c r="T75" s="12">
        <f t="shared" si="10"/>
        <v>4.378139941331953E-3</v>
      </c>
      <c r="U75" s="13">
        <f t="shared" si="11"/>
        <v>-4.0209612068608565E-3</v>
      </c>
      <c r="V75" s="8">
        <f>'FE Pyramide '!U75</f>
        <v>-4.1863436526732188E-3</v>
      </c>
      <c r="W75" s="8">
        <f>'FE Pyramide '!T75</f>
        <v>4.6955903346154147E-3</v>
      </c>
    </row>
    <row r="76" spans="1:23" x14ac:dyDescent="0.25">
      <c r="A76">
        <v>70</v>
      </c>
      <c r="B76" s="2">
        <f t="shared" si="7"/>
        <v>42065</v>
      </c>
      <c r="C76" s="2">
        <f>'Grand Est-rp2014_td_pop1B'!B106</f>
        <v>19853</v>
      </c>
      <c r="D76" s="2">
        <f>'Grand Est-rp2014_td_pop1B'!C106</f>
        <v>22212</v>
      </c>
      <c r="K76" s="4">
        <f>IF(AND(SUM(B$6:B76)&lt;=B$112/2,SUM(B$6:B77)&gt;=B$112/2),1,0)</f>
        <v>0</v>
      </c>
      <c r="L76" s="4">
        <f>IF(AND(SUM(C$6:C76)&lt;=C$112/2,SUM(C$6:C77)&gt;=C$112/2),1,0)</f>
        <v>0</v>
      </c>
      <c r="M76" s="4">
        <f>IF(AND(SUM(D$6:D76)&lt;=D$112/2,SUM(D$6:D77)&gt;=D$112/2),1,0)</f>
        <v>0</v>
      </c>
      <c r="O76">
        <v>70</v>
      </c>
      <c r="P76">
        <f>$P$6-A76</f>
        <v>1943</v>
      </c>
      <c r="Q76" s="2">
        <f t="shared" si="8"/>
        <v>-19853</v>
      </c>
      <c r="S76" s="12">
        <f t="shared" si="9"/>
        <v>3.5741277295638493E-3</v>
      </c>
      <c r="T76" s="12">
        <f t="shared" si="10"/>
        <v>3.9988175655604804E-3</v>
      </c>
      <c r="U76" s="13">
        <f t="shared" si="11"/>
        <v>-3.5741277295638493E-3</v>
      </c>
      <c r="V76" s="8">
        <f>'FE Pyramide '!U76</f>
        <v>-3.6952892292194985E-3</v>
      </c>
      <c r="W76" s="8">
        <f>'FE Pyramide '!T76</f>
        <v>4.17975863166905E-3</v>
      </c>
    </row>
    <row r="77" spans="1:23" x14ac:dyDescent="0.25">
      <c r="A77">
        <v>71</v>
      </c>
      <c r="B77" s="2">
        <f t="shared" si="7"/>
        <v>40922</v>
      </c>
      <c r="C77" s="2">
        <f>'Grand Est-rp2014_td_pop1B'!B107</f>
        <v>19370</v>
      </c>
      <c r="D77" s="2">
        <f>'Grand Est-rp2014_td_pop1B'!C107</f>
        <v>21552</v>
      </c>
      <c r="K77" s="4">
        <f>IF(AND(SUM(B$6:B77)&lt;=B$112/2,SUM(B$6:B78)&gt;=B$112/2),1,0)</f>
        <v>0</v>
      </c>
      <c r="L77" s="4">
        <f>IF(AND(SUM(C$6:C77)&lt;=C$112/2,SUM(C$6:C78)&gt;=C$112/2),1,0)</f>
        <v>0</v>
      </c>
      <c r="M77" s="4">
        <f>IF(AND(SUM(D$6:D77)&lt;=D$112/2,SUM(D$6:D78)&gt;=D$112/2),1,0)</f>
        <v>0</v>
      </c>
      <c r="O77">
        <v>71</v>
      </c>
      <c r="P77">
        <f>$P$6-A77</f>
        <v>1942</v>
      </c>
      <c r="Q77" s="2">
        <f t="shared" si="8"/>
        <v>-19370</v>
      </c>
      <c r="S77" s="12">
        <f t="shared" si="9"/>
        <v>3.4871734307989604E-3</v>
      </c>
      <c r="T77" s="12">
        <f t="shared" si="10"/>
        <v>3.8799980268755395E-3</v>
      </c>
      <c r="U77" s="13">
        <f t="shared" si="11"/>
        <v>-3.4871734307989604E-3</v>
      </c>
      <c r="V77" s="8">
        <f>'FE Pyramide '!U77</f>
        <v>-3.5157943018478037E-3</v>
      </c>
      <c r="W77" s="8">
        <f>'FE Pyramide '!T77</f>
        <v>4.0284245314488234E-3</v>
      </c>
    </row>
    <row r="78" spans="1:23" x14ac:dyDescent="0.25">
      <c r="A78">
        <v>72</v>
      </c>
      <c r="B78" s="2">
        <f t="shared" si="7"/>
        <v>41568</v>
      </c>
      <c r="C78" s="2">
        <f>'Grand Est-rp2014_td_pop1B'!B108</f>
        <v>19103</v>
      </c>
      <c r="D78" s="2">
        <f>'Grand Est-rp2014_td_pop1B'!C108</f>
        <v>22465</v>
      </c>
      <c r="K78" s="4">
        <f>IF(AND(SUM(B$6:B78)&lt;=B$112/2,SUM(B$6:B79)&gt;=B$112/2),1,0)</f>
        <v>0</v>
      </c>
      <c r="L78" s="4">
        <f>IF(AND(SUM(C$6:C78)&lt;=C$112/2,SUM(C$6:C79)&gt;=C$112/2),1,0)</f>
        <v>0</v>
      </c>
      <c r="M78" s="4">
        <f>IF(AND(SUM(D$6:D78)&lt;=D$112/2,SUM(D$6:D79)&gt;=D$112/2),1,0)</f>
        <v>0</v>
      </c>
      <c r="O78">
        <v>72</v>
      </c>
      <c r="P78">
        <f>$P$6-A78</f>
        <v>1941</v>
      </c>
      <c r="Q78" s="2">
        <f t="shared" si="8"/>
        <v>-19103</v>
      </c>
      <c r="S78" s="12">
        <f t="shared" si="9"/>
        <v>3.4391055265127796E-3</v>
      </c>
      <c r="T78" s="12">
        <f t="shared" si="10"/>
        <v>4.0443650553897079E-3</v>
      </c>
      <c r="U78" s="13">
        <f t="shared" si="11"/>
        <v>-3.4391055265127796E-3</v>
      </c>
      <c r="V78" s="8">
        <f>'FE Pyramide '!U78</f>
        <v>-3.3851408090669367E-3</v>
      </c>
      <c r="W78" s="8">
        <f>'FE Pyramide '!T78</f>
        <v>3.9563837947488405E-3</v>
      </c>
    </row>
    <row r="79" spans="1:23" x14ac:dyDescent="0.25">
      <c r="A79">
        <v>73</v>
      </c>
      <c r="B79" s="2">
        <f t="shared" si="7"/>
        <v>41045</v>
      </c>
      <c r="C79" s="2">
        <f>'Grand Est-rp2014_td_pop1B'!B109</f>
        <v>18756</v>
      </c>
      <c r="D79" s="2">
        <f>'Grand Est-rp2014_td_pop1B'!C109</f>
        <v>22289</v>
      </c>
      <c r="K79" s="4">
        <f>IF(AND(SUM(B$6:B79)&lt;=B$112/2,SUM(B$6:B80)&gt;=B$112/2),1,0)</f>
        <v>0</v>
      </c>
      <c r="L79" s="4">
        <f>IF(AND(SUM(C$6:C79)&lt;=C$112/2,SUM(C$6:C80)&gt;=C$112/2),1,0)</f>
        <v>0</v>
      </c>
      <c r="M79" s="4">
        <f>IF(AND(SUM(D$6:D79)&lt;=D$112/2,SUM(D$6:D80)&gt;=D$112/2),1,0)</f>
        <v>0</v>
      </c>
      <c r="O79">
        <v>73</v>
      </c>
      <c r="P79">
        <f>$P$6-A79</f>
        <v>1940</v>
      </c>
      <c r="Q79" s="2">
        <f t="shared" si="8"/>
        <v>-18756</v>
      </c>
      <c r="S79" s="12">
        <f t="shared" si="9"/>
        <v>3.3766352539011516E-3</v>
      </c>
      <c r="T79" s="12">
        <f t="shared" si="10"/>
        <v>4.0126798450737236E-3</v>
      </c>
      <c r="U79" s="13">
        <f t="shared" si="11"/>
        <v>-3.3766352539011516E-3</v>
      </c>
      <c r="V79" s="8">
        <f>'FE Pyramide '!U79</f>
        <v>-3.2367805893002057E-3</v>
      </c>
      <c r="W79" s="8">
        <f>'FE Pyramide '!T79</f>
        <v>3.855484279362385E-3</v>
      </c>
    </row>
    <row r="80" spans="1:23" x14ac:dyDescent="0.25">
      <c r="A80">
        <v>74</v>
      </c>
      <c r="B80" s="2">
        <f t="shared" si="7"/>
        <v>40246</v>
      </c>
      <c r="C80" s="2">
        <f>'Grand Est-rp2014_td_pop1B'!B110</f>
        <v>18136</v>
      </c>
      <c r="D80" s="2">
        <f>'Grand Est-rp2014_td_pop1B'!C110</f>
        <v>22110</v>
      </c>
      <c r="K80" s="4">
        <f>IF(AND(SUM(B$6:B80)&lt;=B$112/2,SUM(B$6:B81)&gt;=B$112/2),1,0)</f>
        <v>0</v>
      </c>
      <c r="L80" s="4">
        <f>IF(AND(SUM(C$6:C80)&lt;=C$112/2,SUM(C$6:C81)&gt;=C$112/2),1,0)</f>
        <v>0</v>
      </c>
      <c r="M80" s="4">
        <f>IF(AND(SUM(D$6:D80)&lt;=D$112/2,SUM(D$6:D81)&gt;=D$112/2),1,0)</f>
        <v>0</v>
      </c>
      <c r="O80">
        <v>74</v>
      </c>
      <c r="P80">
        <f>$P$6-A80</f>
        <v>1939</v>
      </c>
      <c r="Q80" s="2">
        <f t="shared" si="8"/>
        <v>-18136</v>
      </c>
      <c r="S80" s="12">
        <f t="shared" si="9"/>
        <v>3.2650168993789337E-3</v>
      </c>
      <c r="T80" s="12">
        <f t="shared" si="10"/>
        <v>3.9804545459455349E-3</v>
      </c>
      <c r="U80" s="13">
        <f t="shared" si="11"/>
        <v>-3.2650168993789337E-3</v>
      </c>
      <c r="V80" s="8">
        <f>'FE Pyramide '!U80</f>
        <v>-3.1625701336979268E-3</v>
      </c>
      <c r="W80" s="8">
        <f>'FE Pyramide '!T80</f>
        <v>3.8361085378362941E-3</v>
      </c>
    </row>
    <row r="81" spans="1:23" x14ac:dyDescent="0.25">
      <c r="A81">
        <v>75</v>
      </c>
      <c r="B81" s="2">
        <f t="shared" si="7"/>
        <v>40767</v>
      </c>
      <c r="C81" s="2">
        <f>'Grand Est-rp2014_td_pop1B'!B111</f>
        <v>18059</v>
      </c>
      <c r="D81" s="2">
        <f>'Grand Est-rp2014_td_pop1B'!C111</f>
        <v>22708</v>
      </c>
      <c r="K81" s="4">
        <f>IF(AND(SUM(B$6:B81)&lt;=B$112/2,SUM(B$6:B82)&gt;=B$112/2),1,0)</f>
        <v>0</v>
      </c>
      <c r="L81" s="4">
        <f>IF(AND(SUM(C$6:C81)&lt;=C$112/2,SUM(C$6:C82)&gt;=C$112/2),1,0)</f>
        <v>0</v>
      </c>
      <c r="M81" s="4">
        <f>IF(AND(SUM(D$6:D81)&lt;=D$112/2,SUM(D$6:D82)&gt;=D$112/2),1,0)</f>
        <v>0</v>
      </c>
      <c r="O81">
        <v>75</v>
      </c>
      <c r="P81">
        <f>$P$6-A81</f>
        <v>1938</v>
      </c>
      <c r="Q81" s="2">
        <f t="shared" si="8"/>
        <v>-18059</v>
      </c>
      <c r="S81" s="12">
        <f t="shared" si="9"/>
        <v>3.2511546198656909E-3</v>
      </c>
      <c r="T81" s="12">
        <f t="shared" si="10"/>
        <v>4.0881122491782549E-3</v>
      </c>
      <c r="U81" s="13">
        <f t="shared" si="11"/>
        <v>-3.2511546198656909E-3</v>
      </c>
      <c r="V81" s="8">
        <f>'FE Pyramide '!U81</f>
        <v>-3.1127879818207901E-3</v>
      </c>
      <c r="W81" s="8">
        <f>'FE Pyramide '!T81</f>
        <v>3.8882880015075755E-3</v>
      </c>
    </row>
    <row r="82" spans="1:23" x14ac:dyDescent="0.25">
      <c r="A82">
        <v>76</v>
      </c>
      <c r="B82" s="2">
        <f t="shared" si="7"/>
        <v>40613</v>
      </c>
      <c r="C82" s="2">
        <f>'Grand Est-rp2014_td_pop1B'!B112</f>
        <v>17762</v>
      </c>
      <c r="D82" s="2">
        <f>'Grand Est-rp2014_td_pop1B'!C112</f>
        <v>22851</v>
      </c>
      <c r="K82" s="4">
        <f>IF(AND(SUM(B$6:B82)&lt;=B$112/2,SUM(B$6:B83)&gt;=B$112/2),1,0)</f>
        <v>0</v>
      </c>
      <c r="L82" s="4">
        <f>IF(AND(SUM(C$6:C82)&lt;=C$112/2,SUM(C$6:C83)&gt;=C$112/2),1,0)</f>
        <v>0</v>
      </c>
      <c r="M82" s="4">
        <f>IF(AND(SUM(D$6:D82)&lt;=D$112/2,SUM(D$6:D83)&gt;=D$112/2),1,0)</f>
        <v>0</v>
      </c>
      <c r="O82">
        <v>76</v>
      </c>
      <c r="P82">
        <f>$P$6-A82</f>
        <v>1937</v>
      </c>
      <c r="Q82" s="2">
        <f t="shared" si="8"/>
        <v>-17762</v>
      </c>
      <c r="S82" s="12">
        <f t="shared" si="9"/>
        <v>3.1976858274574672E-3</v>
      </c>
      <c r="T82" s="12">
        <f t="shared" si="10"/>
        <v>4.1138564825599919E-3</v>
      </c>
      <c r="U82" s="13">
        <f t="shared" si="11"/>
        <v>-3.1976858274574672E-3</v>
      </c>
      <c r="V82" s="8">
        <f>'FE Pyramide '!U82</f>
        <v>-3.0345415456030532E-3</v>
      </c>
      <c r="W82" s="8">
        <f>'FE Pyramide '!T82</f>
        <v>3.9087561889145422E-3</v>
      </c>
    </row>
    <row r="83" spans="1:23" x14ac:dyDescent="0.25">
      <c r="A83">
        <v>77</v>
      </c>
      <c r="B83" s="2">
        <f t="shared" si="7"/>
        <v>39226</v>
      </c>
      <c r="C83" s="2">
        <f>'Grand Est-rp2014_td_pop1B'!B113</f>
        <v>16686</v>
      </c>
      <c r="D83" s="2">
        <f>'Grand Est-rp2014_td_pop1B'!C113</f>
        <v>22540</v>
      </c>
      <c r="K83" s="4">
        <f>IF(AND(SUM(B$6:B83)&lt;=B$112/2,SUM(B$6:B84)&gt;=B$112/2),1,0)</f>
        <v>0</v>
      </c>
      <c r="L83" s="4">
        <f>IF(AND(SUM(C$6:C83)&lt;=C$112/2,SUM(C$6:C84)&gt;=C$112/2),1,0)</f>
        <v>0</v>
      </c>
      <c r="M83" s="4">
        <f>IF(AND(SUM(D$6:D83)&lt;=D$112/2,SUM(D$6:D84)&gt;=D$112/2),1,0)</f>
        <v>0</v>
      </c>
      <c r="O83">
        <v>77</v>
      </c>
      <c r="P83">
        <f>$P$6-A83</f>
        <v>1936</v>
      </c>
      <c r="Q83" s="2">
        <f t="shared" si="8"/>
        <v>-16686</v>
      </c>
      <c r="S83" s="12">
        <f t="shared" si="9"/>
        <v>3.0039739734801993E-3</v>
      </c>
      <c r="T83" s="12">
        <f t="shared" si="10"/>
        <v>4.0578672756948157E-3</v>
      </c>
      <c r="U83" s="13">
        <f t="shared" si="11"/>
        <v>-3.0039739734801993E-3</v>
      </c>
      <c r="V83" s="8">
        <f>'FE Pyramide '!U83</f>
        <v>-2.9349924147082361E-3</v>
      </c>
      <c r="W83" s="8">
        <f>'FE Pyramide '!T83</f>
        <v>3.8865734683889786E-3</v>
      </c>
    </row>
    <row r="84" spans="1:23" x14ac:dyDescent="0.25">
      <c r="A84">
        <v>78</v>
      </c>
      <c r="B84" s="2">
        <f t="shared" si="7"/>
        <v>37535</v>
      </c>
      <c r="C84" s="2">
        <f>'Grand Est-rp2014_td_pop1B'!B114</f>
        <v>15771</v>
      </c>
      <c r="D84" s="2">
        <f>'Grand Est-rp2014_td_pop1B'!C114</f>
        <v>21764</v>
      </c>
      <c r="K84" s="4">
        <f>IF(AND(SUM(B$6:B84)&lt;=B$112/2,SUM(B$6:B85)&gt;=B$112/2),1,0)</f>
        <v>0</v>
      </c>
      <c r="L84" s="4">
        <f>IF(AND(SUM(C$6:C84)&lt;=C$112/2,SUM(C$6:C85)&gt;=C$112/2),1,0)</f>
        <v>0</v>
      </c>
      <c r="M84" s="4">
        <f>IF(AND(SUM(D$6:D84)&lt;=D$112/2,SUM(D$6:D85)&gt;=D$112/2),1,0)</f>
        <v>0</v>
      </c>
      <c r="O84">
        <v>78</v>
      </c>
      <c r="P84">
        <f>$P$6-A84</f>
        <v>1935</v>
      </c>
      <c r="Q84" s="2">
        <f t="shared" si="8"/>
        <v>-15771</v>
      </c>
      <c r="S84" s="12">
        <f t="shared" si="9"/>
        <v>2.8392468857578938E-3</v>
      </c>
      <c r="T84" s="12">
        <f t="shared" si="10"/>
        <v>3.9181643029379751E-3</v>
      </c>
      <c r="U84" s="13">
        <f t="shared" si="11"/>
        <v>-2.8392468857578938E-3</v>
      </c>
      <c r="V84" s="8">
        <f>'FE Pyramide '!U84</f>
        <v>-2.8051734291974825E-3</v>
      </c>
      <c r="W84" s="8">
        <f>'FE Pyramide '!T84</f>
        <v>3.821952259963277E-3</v>
      </c>
    </row>
    <row r="85" spans="1:23" x14ac:dyDescent="0.25">
      <c r="A85">
        <v>79</v>
      </c>
      <c r="B85" s="2">
        <f t="shared" si="7"/>
        <v>36650</v>
      </c>
      <c r="C85" s="2">
        <f>'Grand Est-rp2014_td_pop1B'!B115</f>
        <v>14731</v>
      </c>
      <c r="D85" s="2">
        <f>'Grand Est-rp2014_td_pop1B'!C115</f>
        <v>21919</v>
      </c>
      <c r="K85" s="4">
        <f>IF(AND(SUM(B$6:B85)&lt;=B$112/2,SUM(B$6:B86)&gt;=B$112/2),1,0)</f>
        <v>0</v>
      </c>
      <c r="L85" s="4">
        <f>IF(AND(SUM(C$6:C85)&lt;=C$112/2,SUM(C$6:C86)&gt;=C$112/2),1,0)</f>
        <v>0</v>
      </c>
      <c r="M85" s="4">
        <f>IF(AND(SUM(D$6:D85)&lt;=D$112/2,SUM(D$6:D86)&gt;=D$112/2),1,0)</f>
        <v>0</v>
      </c>
      <c r="O85">
        <v>79</v>
      </c>
      <c r="P85">
        <f>$P$6-A85</f>
        <v>1934</v>
      </c>
      <c r="Q85" s="2">
        <f t="shared" si="8"/>
        <v>-14731</v>
      </c>
      <c r="S85" s="12">
        <f t="shared" si="9"/>
        <v>2.6520160975270772E-3</v>
      </c>
      <c r="T85" s="12">
        <f t="shared" si="10"/>
        <v>3.9460688915685296E-3</v>
      </c>
      <c r="U85" s="13">
        <f t="shared" si="11"/>
        <v>-2.6520160975270772E-3</v>
      </c>
      <c r="V85" s="8">
        <f>'FE Pyramide '!U85</f>
        <v>-2.6659320979641739E-3</v>
      </c>
      <c r="W85" s="8">
        <f>'FE Pyramide '!T85</f>
        <v>3.8082663407334153E-3</v>
      </c>
    </row>
    <row r="86" spans="1:23" x14ac:dyDescent="0.25">
      <c r="A86">
        <v>80</v>
      </c>
      <c r="B86" s="2">
        <f t="shared" si="7"/>
        <v>35443</v>
      </c>
      <c r="C86" s="2">
        <f>'Grand Est-rp2014_td_pop1B'!B116</f>
        <v>14255</v>
      </c>
      <c r="D86" s="2">
        <f>'Grand Est-rp2014_td_pop1B'!C116</f>
        <v>21188</v>
      </c>
      <c r="K86" s="4">
        <f>IF(AND(SUM(B$6:B86)&lt;=B$112/2,SUM(B$6:B87)&gt;=B$112/2),1,0)</f>
        <v>0</v>
      </c>
      <c r="L86" s="4">
        <f>IF(AND(SUM(C$6:C86)&lt;=C$112/2,SUM(C$6:C87)&gt;=C$112/2),1,0)</f>
        <v>0</v>
      </c>
      <c r="M86" s="4">
        <f>IF(AND(SUM(D$6:D86)&lt;=D$112/2,SUM(D$6:D87)&gt;=D$112/2),1,0)</f>
        <v>0</v>
      </c>
      <c r="O86">
        <v>80</v>
      </c>
      <c r="P86">
        <f>$P$6-A86</f>
        <v>1933</v>
      </c>
      <c r="Q86" s="2">
        <f t="shared" si="8"/>
        <v>-14255</v>
      </c>
      <c r="S86" s="12">
        <f t="shared" si="9"/>
        <v>2.5663220059906652E-3</v>
      </c>
      <c r="T86" s="12">
        <f t="shared" si="10"/>
        <v>3.8144672509947534E-3</v>
      </c>
      <c r="U86" s="13">
        <f t="shared" si="11"/>
        <v>-2.5663220059906652E-3</v>
      </c>
      <c r="V86" s="8">
        <f>'FE Pyramide '!U86</f>
        <v>-2.5657912255505491E-3</v>
      </c>
      <c r="W86" s="8">
        <f>'FE Pyramide '!T86</f>
        <v>3.7530978237491817E-3</v>
      </c>
    </row>
    <row r="87" spans="1:23" x14ac:dyDescent="0.25">
      <c r="A87">
        <v>81</v>
      </c>
      <c r="B87" s="2">
        <f t="shared" si="7"/>
        <v>34397</v>
      </c>
      <c r="C87" s="2">
        <f>'Grand Est-rp2014_td_pop1B'!B117</f>
        <v>13478</v>
      </c>
      <c r="D87" s="2">
        <f>'Grand Est-rp2014_td_pop1B'!C117</f>
        <v>20919</v>
      </c>
      <c r="K87" s="4">
        <f>IF(AND(SUM(B$6:B87)&lt;=B$112/2,SUM(B$6:B88)&gt;=B$112/2),1,0)</f>
        <v>0</v>
      </c>
      <c r="L87" s="4">
        <f>IF(AND(SUM(C$6:C87)&lt;=C$112/2,SUM(C$6:C88)&gt;=C$112/2),1,0)</f>
        <v>0</v>
      </c>
      <c r="M87" s="4">
        <f>IF(AND(SUM(D$6:D87)&lt;=D$112/2,SUM(D$6:D88)&gt;=D$112/2),1,0)</f>
        <v>0</v>
      </c>
      <c r="O87">
        <v>81</v>
      </c>
      <c r="P87">
        <f>$P$6-A87</f>
        <v>1932</v>
      </c>
      <c r="Q87" s="2">
        <f t="shared" si="8"/>
        <v>-13478</v>
      </c>
      <c r="S87" s="12">
        <f t="shared" si="9"/>
        <v>2.4264390036297569E-3</v>
      </c>
      <c r="T87" s="12">
        <f t="shared" si="10"/>
        <v>3.7660392875004368E-3</v>
      </c>
      <c r="U87" s="13">
        <f t="shared" si="11"/>
        <v>-2.4264390036297569E-3</v>
      </c>
      <c r="V87" s="8">
        <f>'FE Pyramide '!U87</f>
        <v>-2.4234242852691789E-3</v>
      </c>
      <c r="W87" s="8">
        <f>'FE Pyramide '!T87</f>
        <v>3.6658083632953053E-3</v>
      </c>
    </row>
    <row r="88" spans="1:23" x14ac:dyDescent="0.25">
      <c r="A88">
        <v>82</v>
      </c>
      <c r="B88" s="2">
        <f t="shared" si="7"/>
        <v>32515</v>
      </c>
      <c r="C88" s="2">
        <f>'Grand Est-rp2014_td_pop1B'!B118</f>
        <v>12307</v>
      </c>
      <c r="D88" s="2">
        <f>'Grand Est-rp2014_td_pop1B'!C118</f>
        <v>20208</v>
      </c>
      <c r="K88" s="4">
        <f>IF(AND(SUM(B$6:B88)&lt;=B$112/2,SUM(B$6:B89)&gt;=B$112/2),1,0)</f>
        <v>0</v>
      </c>
      <c r="L88" s="4">
        <f>IF(AND(SUM(C$6:C88)&lt;=C$112/2,SUM(C$6:C89)&gt;=C$112/2),1,0)</f>
        <v>0</v>
      </c>
      <c r="M88" s="4">
        <f>IF(AND(SUM(D$6:D88)&lt;=D$112/2,SUM(D$6:D89)&gt;=D$112/2),1,0)</f>
        <v>0</v>
      </c>
      <c r="O88">
        <v>82</v>
      </c>
      <c r="P88">
        <f>$P$6-A88</f>
        <v>1931</v>
      </c>
      <c r="Q88" s="2">
        <f t="shared" si="8"/>
        <v>-12307</v>
      </c>
      <c r="S88" s="12">
        <f t="shared" si="9"/>
        <v>2.21562433726602E-3</v>
      </c>
      <c r="T88" s="12">
        <f t="shared" si="10"/>
        <v>3.6380382390080223E-3</v>
      </c>
      <c r="U88" s="13">
        <f t="shared" si="11"/>
        <v>-2.21562433726602E-3</v>
      </c>
      <c r="V88" s="8">
        <f>'FE Pyramide '!U88</f>
        <v>-2.2348408150829756E-3</v>
      </c>
      <c r="W88" s="8">
        <f>'FE Pyramide '!T88</f>
        <v>3.5357466120332459E-3</v>
      </c>
    </row>
    <row r="89" spans="1:23" x14ac:dyDescent="0.25">
      <c r="A89">
        <v>83</v>
      </c>
      <c r="B89" s="2">
        <f t="shared" si="7"/>
        <v>30278</v>
      </c>
      <c r="C89" s="2">
        <f>'Grand Est-rp2014_td_pop1B'!B119</f>
        <v>11190</v>
      </c>
      <c r="D89" s="2">
        <f>'Grand Est-rp2014_td_pop1B'!C119</f>
        <v>19088</v>
      </c>
      <c r="K89" s="4">
        <f>IF(AND(SUM(B$6:B89)&lt;=B$112/2,SUM(B$6:B90)&gt;=B$112/2),1,0)</f>
        <v>0</v>
      </c>
      <c r="L89" s="4">
        <f>IF(AND(SUM(C$6:C89)&lt;=C$112/2,SUM(C$6:C90)&gt;=C$112/2),1,0)</f>
        <v>0</v>
      </c>
      <c r="M89" s="4">
        <f>IF(AND(SUM(D$6:D89)&lt;=D$112/2,SUM(D$6:D90)&gt;=D$112/2),1,0)</f>
        <v>0</v>
      </c>
      <c r="O89">
        <v>83</v>
      </c>
      <c r="P89">
        <f>$P$6-A89</f>
        <v>1930</v>
      </c>
      <c r="Q89" s="2">
        <f t="shared" si="8"/>
        <v>-11190</v>
      </c>
      <c r="S89" s="12">
        <f t="shared" si="9"/>
        <v>2.0145312695219603E-3</v>
      </c>
      <c r="T89" s="12">
        <f t="shared" si="10"/>
        <v>3.4364050824517585E-3</v>
      </c>
      <c r="U89" s="13">
        <f t="shared" si="11"/>
        <v>-2.0145312695219603E-3</v>
      </c>
      <c r="V89" s="8">
        <f>'FE Pyramide '!U89</f>
        <v>-2.0487305209881991E-3</v>
      </c>
      <c r="W89" s="8">
        <f>'FE Pyramide '!T89</f>
        <v>3.3695127638266285E-3</v>
      </c>
    </row>
    <row r="90" spans="1:23" x14ac:dyDescent="0.25">
      <c r="A90">
        <v>84</v>
      </c>
      <c r="B90" s="2">
        <f t="shared" si="7"/>
        <v>27993</v>
      </c>
      <c r="C90" s="2">
        <f>'Grand Est-rp2014_td_pop1B'!B120</f>
        <v>9965</v>
      </c>
      <c r="D90" s="2">
        <f>'Grand Est-rp2014_td_pop1B'!C120</f>
        <v>18028</v>
      </c>
      <c r="K90" s="4">
        <f>IF(AND(SUM(B$6:B90)&lt;=B$112/2,SUM(B$6:B91)&gt;=B$112/2),1,0)</f>
        <v>0</v>
      </c>
      <c r="L90" s="4">
        <f>IF(AND(SUM(C$6:C90)&lt;=C$112/2,SUM(C$6:C91)&gt;=C$112/2),1,0)</f>
        <v>0</v>
      </c>
      <c r="M90" s="4">
        <f>IF(AND(SUM(D$6:D90)&lt;=D$112/2,SUM(D$6:D91)&gt;=D$112/2),1,0)</f>
        <v>0</v>
      </c>
      <c r="O90">
        <v>84</v>
      </c>
      <c r="P90">
        <f>$P$6-A90</f>
        <v>1929</v>
      </c>
      <c r="Q90" s="2">
        <f t="shared" si="8"/>
        <v>-9965</v>
      </c>
      <c r="S90" s="12">
        <f t="shared" si="9"/>
        <v>1.7939950045385462E-3</v>
      </c>
      <c r="T90" s="12">
        <f t="shared" si="10"/>
        <v>3.2455737021395798E-3</v>
      </c>
      <c r="U90" s="13">
        <f t="shared" si="11"/>
        <v>-1.7939950045385462E-3</v>
      </c>
      <c r="V90" s="8">
        <f>'FE Pyramide '!U90</f>
        <v>-1.8576738747105683E-3</v>
      </c>
      <c r="W90" s="8">
        <f>'FE Pyramide '!T90</f>
        <v>3.1758008671440908E-3</v>
      </c>
    </row>
    <row r="91" spans="1:23" x14ac:dyDescent="0.25">
      <c r="A91">
        <v>85</v>
      </c>
      <c r="B91" s="2">
        <f t="shared" si="7"/>
        <v>25441</v>
      </c>
      <c r="C91" s="2">
        <f>'Grand Est-rp2014_td_pop1B'!B121</f>
        <v>8614</v>
      </c>
      <c r="D91" s="2">
        <f>'Grand Est-rp2014_td_pop1B'!C121</f>
        <v>16827</v>
      </c>
      <c r="K91" s="4">
        <f>IF(AND(SUM(B$6:B91)&lt;=B$112/2,SUM(B$6:B92)&gt;=B$112/2),1,0)</f>
        <v>0</v>
      </c>
      <c r="L91" s="4">
        <f>IF(AND(SUM(C$6:C91)&lt;=C$112/2,SUM(C$6:C92)&gt;=C$112/2),1,0)</f>
        <v>0</v>
      </c>
      <c r="M91" s="4">
        <f>IF(AND(SUM(D$6:D91)&lt;=D$112/2,SUM(D$6:D92)&gt;=D$112/2),1,0)</f>
        <v>0</v>
      </c>
      <c r="O91">
        <v>85</v>
      </c>
      <c r="P91">
        <f>$P$6-A91</f>
        <v>1928</v>
      </c>
      <c r="Q91" s="2">
        <f t="shared" si="8"/>
        <v>-8614</v>
      </c>
      <c r="S91" s="12">
        <f t="shared" si="9"/>
        <v>1.5507750094425528E-3</v>
      </c>
      <c r="T91" s="12">
        <f t="shared" si="10"/>
        <v>3.0293581476538E-3</v>
      </c>
      <c r="U91" s="13">
        <f t="shared" si="11"/>
        <v>-1.5507750094425528E-3</v>
      </c>
      <c r="V91" s="8">
        <f>'FE Pyramide '!U91</f>
        <v>-1.6344204206660111E-3</v>
      </c>
      <c r="W91" s="8">
        <f>'FE Pyramide '!T91</f>
        <v>2.9869898040660379E-3</v>
      </c>
    </row>
    <row r="92" spans="1:23" x14ac:dyDescent="0.25">
      <c r="A92">
        <v>86</v>
      </c>
      <c r="B92" s="2">
        <f t="shared" si="7"/>
        <v>22384</v>
      </c>
      <c r="C92" s="2">
        <f>'Grand Est-rp2014_td_pop1B'!B122</f>
        <v>7296</v>
      </c>
      <c r="D92" s="2">
        <f>'Grand Est-rp2014_td_pop1B'!C122</f>
        <v>15088</v>
      </c>
      <c r="K92" s="4">
        <f>IF(AND(SUM(B$6:B92)&lt;=B$112/2,SUM(B$6:B93)&gt;=B$112/2),1,0)</f>
        <v>0</v>
      </c>
      <c r="L92" s="4">
        <f>IF(AND(SUM(C$6:C92)&lt;=C$112/2,SUM(C$6:C93)&gt;=C$112/2),1,0)</f>
        <v>0</v>
      </c>
      <c r="M92" s="4">
        <f>IF(AND(SUM(D$6:D92)&lt;=D$112/2,SUM(D$6:D93)&gt;=D$112/2),1,0)</f>
        <v>0</v>
      </c>
      <c r="O92">
        <v>86</v>
      </c>
      <c r="P92">
        <f>$P$6-A92</f>
        <v>1927</v>
      </c>
      <c r="Q92" s="2">
        <f t="shared" si="8"/>
        <v>-7296</v>
      </c>
      <c r="S92" s="12">
        <f t="shared" si="9"/>
        <v>1.3134959912808062E-3</v>
      </c>
      <c r="T92" s="12">
        <f t="shared" si="10"/>
        <v>2.7162866661793864E-3</v>
      </c>
      <c r="U92" s="13">
        <f t="shared" si="11"/>
        <v>-1.3134959912808062E-3</v>
      </c>
      <c r="V92" s="8">
        <f>'FE Pyramide '!U92</f>
        <v>-1.4398436709944467E-3</v>
      </c>
      <c r="W92" s="8">
        <f>'FE Pyramide '!T92</f>
        <v>2.7513552967048873E-3</v>
      </c>
    </row>
    <row r="93" spans="1:23" x14ac:dyDescent="0.25">
      <c r="A93">
        <v>87</v>
      </c>
      <c r="B93" s="2">
        <f t="shared" si="7"/>
        <v>19801</v>
      </c>
      <c r="C93" s="2">
        <f>'Grand Est-rp2014_td_pop1B'!B123</f>
        <v>6203</v>
      </c>
      <c r="D93" s="2">
        <f>'Grand Est-rp2014_td_pop1B'!C123</f>
        <v>13598</v>
      </c>
      <c r="K93" s="4">
        <f>IF(AND(SUM(B$6:B93)&lt;=B$112/2,SUM(B$6:B94)&gt;=B$112/2),1,0)</f>
        <v>0</v>
      </c>
      <c r="L93" s="4">
        <f>IF(AND(SUM(C$6:C93)&lt;=C$112/2,SUM(C$6:C94)&gt;=C$112/2),1,0)</f>
        <v>0</v>
      </c>
      <c r="M93" s="4">
        <f>IF(AND(SUM(D$6:D93)&lt;=D$112/2,SUM(D$6:D94)&gt;=D$112/2),1,0)</f>
        <v>0</v>
      </c>
      <c r="O93">
        <v>87</v>
      </c>
      <c r="P93">
        <f>$P$6-A93</f>
        <v>1926</v>
      </c>
      <c r="Q93" s="2">
        <f t="shared" si="8"/>
        <v>-6203</v>
      </c>
      <c r="S93" s="12">
        <f t="shared" si="9"/>
        <v>1.1167236340343806E-3</v>
      </c>
      <c r="T93" s="12">
        <f t="shared" si="10"/>
        <v>2.4480425561179278E-3</v>
      </c>
      <c r="U93" s="13">
        <f t="shared" si="11"/>
        <v>-1.1167236340343806E-3</v>
      </c>
      <c r="V93" s="8">
        <f>'FE Pyramide '!U93</f>
        <v>-1.2481345917601814E-3</v>
      </c>
      <c r="W93" s="8">
        <f>'FE Pyramide '!T93</f>
        <v>2.515311122138408E-3</v>
      </c>
    </row>
    <row r="94" spans="1:23" x14ac:dyDescent="0.25">
      <c r="A94">
        <v>88</v>
      </c>
      <c r="B94" s="2">
        <f t="shared" si="7"/>
        <v>17334</v>
      </c>
      <c r="C94" s="2">
        <f>'Grand Est-rp2014_td_pop1B'!B124</f>
        <v>5082</v>
      </c>
      <c r="D94" s="2">
        <f>'Grand Est-rp2014_td_pop1B'!C124</f>
        <v>12252</v>
      </c>
      <c r="K94" s="4">
        <f>IF(AND(SUM(B$6:B94)&lt;=B$112/2,SUM(B$6:B95)&gt;=B$112/2),1,0)</f>
        <v>0</v>
      </c>
      <c r="L94" s="4">
        <f>IF(AND(SUM(C$6:C94)&lt;=C$112/2,SUM(C$6:C95)&gt;=C$112/2),1,0)</f>
        <v>0</v>
      </c>
      <c r="M94" s="4">
        <f>IF(AND(SUM(D$6:D94)&lt;=D$112/2,SUM(D$6:D95)&gt;=D$112/2),1,0)</f>
        <v>0</v>
      </c>
      <c r="O94">
        <v>88</v>
      </c>
      <c r="P94">
        <f>$P$6-A94</f>
        <v>1925</v>
      </c>
      <c r="Q94" s="2">
        <f t="shared" si="8"/>
        <v>-5082</v>
      </c>
      <c r="S94" s="12">
        <f t="shared" si="9"/>
        <v>9.149104478740484E-4</v>
      </c>
      <c r="T94" s="12">
        <f t="shared" si="10"/>
        <v>2.2057227090422748E-3</v>
      </c>
      <c r="U94" s="13">
        <f t="shared" si="11"/>
        <v>-9.149104478740484E-4</v>
      </c>
      <c r="V94" s="8">
        <f>'FE Pyramide '!U94</f>
        <v>-1.0664851183456484E-3</v>
      </c>
      <c r="W94" s="8">
        <f>'FE Pyramide '!T94</f>
        <v>2.2909500493535186E-3</v>
      </c>
    </row>
    <row r="95" spans="1:23" x14ac:dyDescent="0.25">
      <c r="A95">
        <v>89</v>
      </c>
      <c r="B95" s="2">
        <f t="shared" si="7"/>
        <v>15099</v>
      </c>
      <c r="C95" s="2">
        <f>'Grand Est-rp2014_td_pop1B'!B125</f>
        <v>4202</v>
      </c>
      <c r="D95" s="2">
        <f>'Grand Est-rp2014_td_pop1B'!C125</f>
        <v>10897</v>
      </c>
      <c r="K95" s="4">
        <f>IF(AND(SUM(B$6:B95)&lt;=B$112/2,SUM(B$6:B96)&gt;=B$112/2),1,0)</f>
        <v>0</v>
      </c>
      <c r="L95" s="4">
        <f>IF(AND(SUM(C$6:C95)&lt;=C$112/2,SUM(C$6:C96)&gt;=C$112/2),1,0)</f>
        <v>0</v>
      </c>
      <c r="M95" s="4">
        <f>IF(AND(SUM(D$6:D95)&lt;=D$112/2,SUM(D$6:D96)&gt;=D$112/2),1,0)</f>
        <v>0</v>
      </c>
      <c r="O95">
        <v>89</v>
      </c>
      <c r="P95">
        <f>$P$6-A95</f>
        <v>1924</v>
      </c>
      <c r="Q95" s="2">
        <f t="shared" si="8"/>
        <v>-4202</v>
      </c>
      <c r="S95" s="12">
        <f t="shared" si="9"/>
        <v>7.5648439629412661E-4</v>
      </c>
      <c r="T95" s="12">
        <f t="shared" si="10"/>
        <v>1.961782595530009E-3</v>
      </c>
      <c r="U95" s="13">
        <f t="shared" si="11"/>
        <v>-7.5648439629412661E-4</v>
      </c>
      <c r="V95" s="8">
        <f>'FE Pyramide '!U95</f>
        <v>-9.0395344784644394E-4</v>
      </c>
      <c r="W95" s="8">
        <f>'FE Pyramide '!T95</f>
        <v>2.0487001752692862E-3</v>
      </c>
    </row>
    <row r="96" spans="1:23" x14ac:dyDescent="0.25">
      <c r="A96">
        <v>90</v>
      </c>
      <c r="B96" s="2">
        <f t="shared" si="7"/>
        <v>12836</v>
      </c>
      <c r="C96" s="2">
        <f>'Grand Est-rp2014_td_pop1B'!B126</f>
        <v>3476</v>
      </c>
      <c r="D96" s="2">
        <f>'Grand Est-rp2014_td_pop1B'!C126</f>
        <v>9360</v>
      </c>
      <c r="K96" s="4">
        <f>IF(AND(SUM(B$6:B96)&lt;=B$112/2,SUM(B$6:B97)&gt;=B$112/2),1,0)</f>
        <v>0</v>
      </c>
      <c r="L96" s="4">
        <f>IF(AND(SUM(C$6:C96)&lt;=C$112/2,SUM(C$6:C97)&gt;=C$112/2),1,0)</f>
        <v>0</v>
      </c>
      <c r="M96" s="4">
        <f>IF(AND(SUM(D$6:D96)&lt;=D$112/2,SUM(D$6:D97)&gt;=D$112/2),1,0)</f>
        <v>0</v>
      </c>
      <c r="O96">
        <v>90</v>
      </c>
      <c r="P96">
        <f>$P$6-A96</f>
        <v>1923</v>
      </c>
      <c r="Q96" s="2">
        <f t="shared" si="8"/>
        <v>-3476</v>
      </c>
      <c r="S96" s="12">
        <f t="shared" si="9"/>
        <v>6.2578290374069108E-4</v>
      </c>
      <c r="T96" s="12">
        <f t="shared" si="10"/>
        <v>1.6850770940773502E-3</v>
      </c>
      <c r="U96" s="13">
        <f t="shared" si="11"/>
        <v>-6.2578290374069108E-4</v>
      </c>
      <c r="V96" s="8">
        <f>'FE Pyramide '!U96</f>
        <v>-7.4573086943291662E-4</v>
      </c>
      <c r="W96" s="8">
        <f>'FE Pyramide '!T96</f>
        <v>1.8109111218652966E-3</v>
      </c>
    </row>
    <row r="97" spans="1:23" x14ac:dyDescent="0.25">
      <c r="A97">
        <v>91</v>
      </c>
      <c r="B97" s="2">
        <f t="shared" si="7"/>
        <v>10778</v>
      </c>
      <c r="C97" s="2">
        <f>'Grand Est-rp2014_td_pop1B'!B127</f>
        <v>2776</v>
      </c>
      <c r="D97" s="2">
        <f>'Grand Est-rp2014_td_pop1B'!C127</f>
        <v>8002</v>
      </c>
      <c r="K97" s="4">
        <f>IF(AND(SUM(B$6:B97)&lt;=B$112/2,SUM(B$6:B98)&gt;=B$112/2),1,0)</f>
        <v>0</v>
      </c>
      <c r="L97" s="4">
        <f>IF(AND(SUM(C$6:C97)&lt;=C$112/2,SUM(C$6:C98)&gt;=C$112/2),1,0)</f>
        <v>0</v>
      </c>
      <c r="M97" s="4">
        <f>IF(AND(SUM(D$6:D97)&lt;=D$112/2,SUM(D$6:D98)&gt;=D$112/2),1,0)</f>
        <v>0</v>
      </c>
      <c r="O97">
        <v>91</v>
      </c>
      <c r="P97">
        <f>$P$6-A97</f>
        <v>1922</v>
      </c>
      <c r="Q97" s="2">
        <f t="shared" si="8"/>
        <v>-2776</v>
      </c>
      <c r="S97" s="12">
        <f t="shared" si="9"/>
        <v>4.9976218089302609E-4</v>
      </c>
      <c r="T97" s="12">
        <f t="shared" si="10"/>
        <v>1.4405968917528798E-3</v>
      </c>
      <c r="U97" s="13">
        <f t="shared" si="11"/>
        <v>-4.9976218089302609E-4</v>
      </c>
      <c r="V97" s="8">
        <f>'FE Pyramide '!U97</f>
        <v>-6.0263563189762929E-4</v>
      </c>
      <c r="W97" s="8">
        <f>'FE Pyramide '!T97</f>
        <v>1.5717109925318428E-3</v>
      </c>
    </row>
    <row r="98" spans="1:23" x14ac:dyDescent="0.25">
      <c r="A98">
        <v>92</v>
      </c>
      <c r="B98" s="2">
        <f t="shared" si="7"/>
        <v>8209</v>
      </c>
      <c r="C98" s="2">
        <f>'Grand Est-rp2014_td_pop1B'!B128</f>
        <v>2059</v>
      </c>
      <c r="D98" s="2">
        <f>'Grand Est-rp2014_td_pop1B'!C128</f>
        <v>6150</v>
      </c>
      <c r="K98" s="4">
        <f>IF(AND(SUM(B$6:B98)&lt;=B$112/2,SUM(B$6:B99)&gt;=B$112/2),1,0)</f>
        <v>0</v>
      </c>
      <c r="L98" s="4">
        <f>IF(AND(SUM(C$6:C98)&lt;=C$112/2,SUM(C$6:C99)&gt;=C$112/2),1,0)</f>
        <v>0</v>
      </c>
      <c r="M98" s="4">
        <f>IF(AND(SUM(D$6:D98)&lt;=D$112/2,SUM(D$6:D99)&gt;=D$112/2),1,0)</f>
        <v>0</v>
      </c>
      <c r="O98">
        <v>92</v>
      </c>
      <c r="P98">
        <f>$P$6-A98</f>
        <v>1921</v>
      </c>
      <c r="Q98" s="2">
        <f t="shared" si="8"/>
        <v>-2059</v>
      </c>
      <c r="S98" s="12">
        <f t="shared" si="9"/>
        <v>3.7068095477620338E-4</v>
      </c>
      <c r="T98" s="12">
        <f t="shared" si="10"/>
        <v>1.1071820650187718E-3</v>
      </c>
      <c r="U98" s="13">
        <f t="shared" si="11"/>
        <v>-3.7068095477620338E-4</v>
      </c>
      <c r="V98" s="8">
        <f>'FE Pyramide '!U98</f>
        <v>-4.5113463022338016E-4</v>
      </c>
      <c r="W98" s="8">
        <f>'FE Pyramide '!T98</f>
        <v>1.2356169827084783E-3</v>
      </c>
    </row>
    <row r="99" spans="1:23" x14ac:dyDescent="0.25">
      <c r="A99">
        <v>93</v>
      </c>
      <c r="B99" s="2">
        <f t="shared" si="7"/>
        <v>5791</v>
      </c>
      <c r="C99" s="2">
        <f>'Grand Est-rp2014_td_pop1B'!B129</f>
        <v>1371</v>
      </c>
      <c r="D99" s="2">
        <f>'Grand Est-rp2014_td_pop1B'!C129</f>
        <v>4420</v>
      </c>
      <c r="K99" s="4">
        <f>IF(AND(SUM(B$6:B99)&lt;=B$112/2,SUM(B$6:B100)&gt;=B$112/2),1,0)</f>
        <v>0</v>
      </c>
      <c r="L99" s="4">
        <f>IF(AND(SUM(C$6:C99)&lt;=C$112/2,SUM(C$6:C100)&gt;=C$112/2),1,0)</f>
        <v>0</v>
      </c>
      <c r="M99" s="4">
        <f>IF(AND(SUM(D$6:D99)&lt;=D$112/2,SUM(D$6:D100)&gt;=D$112/2),1,0)</f>
        <v>0</v>
      </c>
      <c r="O99">
        <v>93</v>
      </c>
      <c r="P99">
        <f>$P$6-A99</f>
        <v>1920</v>
      </c>
      <c r="Q99" s="2">
        <f t="shared" si="8"/>
        <v>-1371</v>
      </c>
      <c r="S99" s="12">
        <f t="shared" si="9"/>
        <v>2.4682058717735543E-4</v>
      </c>
      <c r="T99" s="12">
        <f t="shared" si="10"/>
        <v>7.9573084998097083E-4</v>
      </c>
      <c r="U99" s="13">
        <f t="shared" si="11"/>
        <v>-2.4682058717735543E-4</v>
      </c>
      <c r="V99" s="8">
        <f>'FE Pyramide '!U99</f>
        <v>-3.1439682080041233E-4</v>
      </c>
      <c r="W99" s="8">
        <f>'FE Pyramide '!T99</f>
        <v>9.2968661748485425E-4</v>
      </c>
    </row>
    <row r="100" spans="1:23" x14ac:dyDescent="0.25">
      <c r="A100">
        <v>94</v>
      </c>
      <c r="B100" s="2">
        <f t="shared" si="7"/>
        <v>4011</v>
      </c>
      <c r="C100" s="2">
        <f>'Grand Est-rp2014_td_pop1B'!B130</f>
        <v>907</v>
      </c>
      <c r="D100" s="2">
        <f>'Grand Est-rp2014_td_pop1B'!C130</f>
        <v>3104</v>
      </c>
      <c r="K100" s="4">
        <f>IF(AND(SUM(B$6:B100)&lt;=B$112/2,SUM(B$6:B101)&gt;=B$112/2),1,0)</f>
        <v>0</v>
      </c>
      <c r="L100" s="4">
        <f>IF(AND(SUM(C$6:C100)&lt;=C$112/2,SUM(C$6:C101)&gt;=C$112/2),1,0)</f>
        <v>0</v>
      </c>
      <c r="M100" s="4">
        <f>IF(AND(SUM(D$6:D100)&lt;=D$112/2,SUM(D$6:D101)&gt;=D$112/2),1,0)</f>
        <v>0</v>
      </c>
      <c r="O100">
        <v>94</v>
      </c>
      <c r="P100">
        <f>$P$6-A100</f>
        <v>1919</v>
      </c>
      <c r="Q100" s="2">
        <f t="shared" si="8"/>
        <v>-907</v>
      </c>
      <c r="S100" s="12">
        <f t="shared" si="9"/>
        <v>1.6328685088976032E-4</v>
      </c>
      <c r="T100" s="12">
        <f t="shared" si="10"/>
        <v>5.588118910273605E-4</v>
      </c>
      <c r="U100" s="13">
        <f t="shared" si="11"/>
        <v>-1.6328685088976032E-4</v>
      </c>
      <c r="V100" s="8">
        <f>'FE Pyramide '!U100</f>
        <v>-2.1820089184550599E-4</v>
      </c>
      <c r="W100" s="8">
        <f>'FE Pyramide '!T100</f>
        <v>6.7543501157044333E-4</v>
      </c>
    </row>
    <row r="101" spans="1:23" x14ac:dyDescent="0.25">
      <c r="A101">
        <v>95</v>
      </c>
      <c r="B101" s="2">
        <f t="shared" si="7"/>
        <v>2575</v>
      </c>
      <c r="C101" s="2">
        <f>'Grand Est-rp2014_td_pop1B'!B131</f>
        <v>533</v>
      </c>
      <c r="D101" s="2">
        <f>'Grand Est-rp2014_td_pop1B'!C131</f>
        <v>2042</v>
      </c>
      <c r="K101" s="4">
        <f>IF(AND(SUM(B$6:B101)&lt;=B$112/2,SUM(B$6:B102)&gt;=B$112/2),1,0)</f>
        <v>0</v>
      </c>
      <c r="L101" s="4">
        <f>IF(AND(SUM(C$6:C101)&lt;=C$112/2,SUM(C$6:C102)&gt;=C$112/2),1,0)</f>
        <v>0</v>
      </c>
      <c r="M101" s="4">
        <f>IF(AND(SUM(D$6:D101)&lt;=D$112/2,SUM(D$6:D102)&gt;=D$112/2),1,0)</f>
        <v>0</v>
      </c>
      <c r="O101">
        <v>95</v>
      </c>
      <c r="P101">
        <f>$P$6-A101</f>
        <v>1918</v>
      </c>
      <c r="Q101" s="2">
        <f t="shared" si="8"/>
        <v>-533</v>
      </c>
      <c r="S101" s="12">
        <f t="shared" si="9"/>
        <v>9.595577896829354E-5</v>
      </c>
      <c r="T101" s="12">
        <f t="shared" si="10"/>
        <v>3.6762045150704582E-4</v>
      </c>
      <c r="U101" s="13">
        <f t="shared" si="11"/>
        <v>-9.595577896829354E-5</v>
      </c>
      <c r="V101" s="8">
        <f>'FE Pyramide '!U101</f>
        <v>-1.2786168664085106E-4</v>
      </c>
      <c r="W101" s="8">
        <f>'FE Pyramide '!T101</f>
        <v>4.5077048159642151E-4</v>
      </c>
    </row>
    <row r="102" spans="1:23" x14ac:dyDescent="0.25">
      <c r="A102">
        <v>96</v>
      </c>
      <c r="B102" s="2">
        <f t="shared" si="7"/>
        <v>1604</v>
      </c>
      <c r="C102" s="2">
        <f>'Grand Est-rp2014_td_pop1B'!B132</f>
        <v>301</v>
      </c>
      <c r="D102" s="2">
        <f>'Grand Est-rp2014_td_pop1B'!C132</f>
        <v>1303</v>
      </c>
      <c r="K102" s="4">
        <f>IF(AND(SUM(B$6:B102)&lt;=B$112/2,SUM(B$6:B103)&gt;=B$112/2),1,0)</f>
        <v>0</v>
      </c>
      <c r="L102" s="4">
        <f>IF(AND(SUM(C$6:C102)&lt;=C$112/2,SUM(C$6:C103)&gt;=C$112/2),1,0)</f>
        <v>0</v>
      </c>
      <c r="M102" s="4">
        <f>IF(AND(SUM(D$6:D102)&lt;=D$112/2,SUM(D$6:D103)&gt;=D$112/2),1,0)</f>
        <v>0</v>
      </c>
      <c r="O102">
        <v>96</v>
      </c>
      <c r="P102">
        <f>$P$6-A102</f>
        <v>1917</v>
      </c>
      <c r="Q102" s="2">
        <f t="shared" si="8"/>
        <v>-301</v>
      </c>
      <c r="S102" s="12">
        <f t="shared" si="9"/>
        <v>5.4188910824495982E-5</v>
      </c>
      <c r="T102" s="12">
        <f t="shared" si="10"/>
        <v>2.3457857410072512E-4</v>
      </c>
      <c r="U102" s="13">
        <f t="shared" si="11"/>
        <v>-5.4188910824495982E-5</v>
      </c>
      <c r="V102" s="8">
        <f>'FE Pyramide '!U102</f>
        <v>-7.3937344132059716E-5</v>
      </c>
      <c r="W102" s="8">
        <f>'FE Pyramide '!T102</f>
        <v>2.9177408735060707E-4</v>
      </c>
    </row>
    <row r="103" spans="1:23" x14ac:dyDescent="0.25">
      <c r="A103">
        <v>97</v>
      </c>
      <c r="B103" s="2">
        <f t="shared" si="7"/>
        <v>1242</v>
      </c>
      <c r="C103" s="2">
        <f>'Grand Est-rp2014_td_pop1B'!B133</f>
        <v>208</v>
      </c>
      <c r="D103" s="2">
        <f>'Grand Est-rp2014_td_pop1B'!C133</f>
        <v>1034</v>
      </c>
      <c r="K103" s="4">
        <f>IF(AND(SUM(B$6:B103)&lt;=B$112/2,SUM(B$6:B104)&gt;=B$112/2),1,0)</f>
        <v>0</v>
      </c>
      <c r="L103" s="4">
        <f>IF(AND(SUM(C$6:C103)&lt;=C$112/2,SUM(C$6:C104)&gt;=C$112/2),1,0)</f>
        <v>0</v>
      </c>
      <c r="M103" s="4">
        <f>IF(AND(SUM(D$6:D103)&lt;=D$112/2,SUM(D$6:D104)&gt;=D$112/2),1,0)</f>
        <v>0</v>
      </c>
      <c r="O103">
        <v>97</v>
      </c>
      <c r="P103">
        <f>$P$6-A103</f>
        <v>1916</v>
      </c>
      <c r="Q103" s="2">
        <f t="shared" si="8"/>
        <v>-208</v>
      </c>
      <c r="S103" s="12">
        <f t="shared" si="9"/>
        <v>3.7446157646163336E-5</v>
      </c>
      <c r="T103" s="12">
        <f t="shared" si="10"/>
        <v>1.8615061060640813E-4</v>
      </c>
      <c r="U103" s="13">
        <f t="shared" si="11"/>
        <v>-3.7446157646163336E-5</v>
      </c>
      <c r="V103" s="8">
        <f>'FE Pyramide '!U103</f>
        <v>-5.4045725384444224E-5</v>
      </c>
      <c r="W103" s="8">
        <f>'FE Pyramide '!T103</f>
        <v>2.3484551866940698E-4</v>
      </c>
    </row>
    <row r="104" spans="1:23" x14ac:dyDescent="0.25">
      <c r="A104">
        <v>98</v>
      </c>
      <c r="B104" s="2">
        <f t="shared" si="7"/>
        <v>973</v>
      </c>
      <c r="C104" s="2">
        <f>'Grand Est-rp2014_td_pop1B'!B134</f>
        <v>157</v>
      </c>
      <c r="D104" s="2">
        <f>'Grand Est-rp2014_td_pop1B'!C134</f>
        <v>816</v>
      </c>
      <c r="K104" s="4">
        <f>IF(AND(SUM(B$6:B104)&lt;=B$112/2,SUM(B$6:B105)&gt;=B$112/2),1,0)</f>
        <v>0</v>
      </c>
      <c r="L104" s="4">
        <f>IF(AND(SUM(C$6:C104)&lt;=C$112/2,SUM(C$6:C105)&gt;=C$112/2),1,0)</f>
        <v>0</v>
      </c>
      <c r="M104" s="4">
        <f>IF(AND(SUM(D$6:D104)&lt;=D$112/2,SUM(D$6:D105)&gt;=D$112/2),1,0)</f>
        <v>0</v>
      </c>
      <c r="O104">
        <v>98</v>
      </c>
      <c r="P104">
        <f>$P$6-A104</f>
        <v>1915</v>
      </c>
      <c r="Q104" s="2">
        <f t="shared" si="8"/>
        <v>-157</v>
      </c>
      <c r="S104" s="12">
        <f t="shared" si="9"/>
        <v>2.8264647838690593E-5</v>
      </c>
      <c r="T104" s="12">
        <f t="shared" si="10"/>
        <v>1.4690415691956385E-4</v>
      </c>
      <c r="U104" s="13">
        <f t="shared" si="11"/>
        <v>-2.8264647838690593E-5</v>
      </c>
      <c r="V104" s="8">
        <f>'FE Pyramide '!U104</f>
        <v>-4.0374979014038766E-5</v>
      </c>
      <c r="W104" s="8">
        <f>'FE Pyramide '!T104</f>
        <v>1.8386471089519796E-4</v>
      </c>
    </row>
    <row r="105" spans="1:23" x14ac:dyDescent="0.25">
      <c r="A105">
        <v>99</v>
      </c>
      <c r="B105" s="2">
        <f t="shared" si="7"/>
        <v>748</v>
      </c>
      <c r="C105" s="2">
        <f>'Grand Est-rp2014_td_pop1B'!B135</f>
        <v>104</v>
      </c>
      <c r="D105" s="2">
        <f>'Grand Est-rp2014_td_pop1B'!C135</f>
        <v>644</v>
      </c>
      <c r="K105" s="4">
        <f>IF(AND(SUM(B$6:B105)&lt;=B$112/2,SUM(B$6:B106)&gt;=B$112/2),1,0)</f>
        <v>0</v>
      </c>
      <c r="L105" s="4">
        <f>IF(AND(SUM(C$6:C105)&lt;=C$112/2,SUM(C$6:C106)&gt;=C$112/2),1,0)</f>
        <v>0</v>
      </c>
      <c r="M105" s="4">
        <f>IF(AND(SUM(D$6:D105)&lt;=D$112/2,SUM(D$6:D106)&gt;=D$112/2),1,0)</f>
        <v>0</v>
      </c>
      <c r="O105">
        <v>99</v>
      </c>
      <c r="P105">
        <f>$P$6-A105</f>
        <v>1914</v>
      </c>
      <c r="Q105" s="2">
        <f t="shared" si="8"/>
        <v>-104</v>
      </c>
      <c r="S105" s="12">
        <f t="shared" si="9"/>
        <v>1.8723078823081668E-5</v>
      </c>
      <c r="T105" s="12">
        <f t="shared" si="10"/>
        <v>1.1593906501985186E-4</v>
      </c>
      <c r="U105" s="13">
        <f t="shared" si="11"/>
        <v>-1.8723078823081668E-5</v>
      </c>
      <c r="V105" s="8">
        <f>'FE Pyramide '!U105</f>
        <v>-2.9996743145717637E-5</v>
      </c>
      <c r="W105" s="8">
        <f>'FE Pyramide '!T105</f>
        <v>1.4206348309223787E-4</v>
      </c>
    </row>
    <row r="106" spans="1:23" x14ac:dyDescent="0.25">
      <c r="A106">
        <v>100</v>
      </c>
      <c r="B106" s="2">
        <f t="shared" si="7"/>
        <v>647.55000000000007</v>
      </c>
      <c r="C106" s="2">
        <f>'Grand Est-rp2014_td_pop1B'!B$136*C116</f>
        <v>95.850000000000009</v>
      </c>
      <c r="D106" s="2">
        <f>'Grand Est-rp2014_td_pop1B'!C$136*D116</f>
        <v>551.70000000000005</v>
      </c>
      <c r="K106" s="4">
        <f>IF(AND(SUM(B$6:B106)&lt;=B$112/2,SUM(B$6:B107)&gt;=B$112/2),1,0)</f>
        <v>0</v>
      </c>
      <c r="L106" s="4">
        <f>IF(AND(SUM(C$6:C106)&lt;=C$112/2,SUM(C$6:C107)&gt;=C$112/2),1,0)</f>
        <v>0</v>
      </c>
      <c r="M106" s="4">
        <f>IF(AND(SUM(D$6:D106)&lt;=D$112/2,SUM(D$6:D107)&gt;=D$112/2),1,0)</f>
        <v>0</v>
      </c>
      <c r="O106">
        <v>100</v>
      </c>
      <c r="P106">
        <f>$P$6-A106</f>
        <v>1913</v>
      </c>
      <c r="Q106" s="2">
        <f t="shared" si="8"/>
        <v>-95.850000000000009</v>
      </c>
      <c r="S106" s="12">
        <f t="shared" si="9"/>
        <v>1.7255837549926711E-5</v>
      </c>
      <c r="T106" s="12">
        <f t="shared" si="10"/>
        <v>9.9322332564366896E-5</v>
      </c>
      <c r="U106" s="13">
        <f t="shared" si="11"/>
        <v>-1.7255837549926711E-5</v>
      </c>
      <c r="V106" s="8">
        <f>'FE Pyramide '!U106</f>
        <v>-2.6805890801992593E-5</v>
      </c>
      <c r="W106" s="8">
        <f>'FE Pyramide '!T106</f>
        <v>1.3616655126442645E-4</v>
      </c>
    </row>
    <row r="107" spans="1:23" x14ac:dyDescent="0.25">
      <c r="A107" s="4">
        <v>101</v>
      </c>
      <c r="B107" s="2">
        <f t="shared" si="7"/>
        <v>359.75</v>
      </c>
      <c r="C107" s="2">
        <f>'Grand Est-rp2014_td_pop1B'!B$136*C117</f>
        <v>53.25</v>
      </c>
      <c r="D107" s="2">
        <f>'Grand Est-rp2014_td_pop1B'!C$136*D117</f>
        <v>306.5</v>
      </c>
      <c r="K107" s="4">
        <f>IF(AND(SUM(B$6:B107)&lt;=B$112/2,SUM(B$6:B108)&gt;=B$112/2),1,0)</f>
        <v>0</v>
      </c>
      <c r="L107" s="4">
        <f>IF(AND(SUM(C$6:C107)&lt;=C$112/2,SUM(C$6:C108)&gt;=C$112/2),1,0)</f>
        <v>0</v>
      </c>
      <c r="M107" s="4">
        <f>IF(AND(SUM(D$6:D107)&lt;=D$112/2,SUM(D$6:D108)&gt;=D$112/2),1,0)</f>
        <v>0</v>
      </c>
      <c r="O107">
        <v>101</v>
      </c>
      <c r="P107">
        <f>$P$6-A107</f>
        <v>1912</v>
      </c>
      <c r="Q107" s="2">
        <f t="shared" si="8"/>
        <v>-53.25</v>
      </c>
      <c r="S107" s="12">
        <f t="shared" si="9"/>
        <v>9.5865764166259504E-6</v>
      </c>
      <c r="T107" s="12">
        <f t="shared" si="10"/>
        <v>5.5179073646870491E-5</v>
      </c>
      <c r="U107" s="13">
        <f t="shared" si="11"/>
        <v>-9.5865764166259504E-6</v>
      </c>
      <c r="V107" s="8">
        <f>'FE Pyramide '!U107</f>
        <v>-1.4892161556662551E-5</v>
      </c>
      <c r="W107" s="8">
        <f>'FE Pyramide '!T107</f>
        <v>7.5648084035792476E-5</v>
      </c>
    </row>
    <row r="108" spans="1:23" x14ac:dyDescent="0.25">
      <c r="A108">
        <v>102</v>
      </c>
      <c r="B108" s="2">
        <f t="shared" si="7"/>
        <v>215.85</v>
      </c>
      <c r="C108" s="2">
        <f>'Grand Est-rp2014_td_pop1B'!B$136*C118</f>
        <v>31.95</v>
      </c>
      <c r="D108" s="2">
        <f>'Grand Est-rp2014_td_pop1B'!C$136*D118</f>
        <v>183.9</v>
      </c>
      <c r="K108" s="4">
        <f>IF(AND(SUM(B$6:B108)&lt;=B$112/2,SUM(B$6:B109)&gt;=B$112/2),1,0)</f>
        <v>0</v>
      </c>
      <c r="L108" s="4">
        <f>IF(AND(SUM(C$6:C108)&lt;=C$112/2,SUM(C$6:C109)&gt;=C$112/2),1,0)</f>
        <v>0</v>
      </c>
      <c r="M108" s="4">
        <f>IF(AND(SUM(D$6:D108)&lt;=D$112/2,SUM(D$6:D109)&gt;=D$112/2),1,0)</f>
        <v>0</v>
      </c>
      <c r="O108">
        <v>102</v>
      </c>
      <c r="P108">
        <f>$P$6-A108</f>
        <v>1911</v>
      </c>
      <c r="Q108" s="2">
        <f t="shared" si="8"/>
        <v>-31.95</v>
      </c>
      <c r="S108" s="12">
        <f t="shared" si="9"/>
        <v>5.7519458499755699E-6</v>
      </c>
      <c r="T108" s="12">
        <f t="shared" si="10"/>
        <v>3.3107444188122299E-5</v>
      </c>
      <c r="U108" s="13">
        <f t="shared" si="11"/>
        <v>-5.7519458499755699E-6</v>
      </c>
      <c r="V108" s="8">
        <f>'FE Pyramide '!U108</f>
        <v>-8.93529693399753E-6</v>
      </c>
      <c r="W108" s="8">
        <f>'FE Pyramide '!T108</f>
        <v>4.5388850421475482E-5</v>
      </c>
    </row>
    <row r="109" spans="1:23" x14ac:dyDescent="0.25">
      <c r="A109">
        <v>103</v>
      </c>
      <c r="B109" s="2">
        <f t="shared" si="7"/>
        <v>143.9</v>
      </c>
      <c r="C109" s="2">
        <f>'Grand Est-rp2014_td_pop1B'!B$136*C119</f>
        <v>21.3</v>
      </c>
      <c r="D109" s="2">
        <f>'Grand Est-rp2014_td_pop1B'!C$136*D119</f>
        <v>122.60000000000001</v>
      </c>
      <c r="K109" s="4">
        <f>IF(AND(SUM(B$6:B109)&lt;=B$112/2,SUM(B$6:B110)&gt;=B$112/2),1,0)</f>
        <v>0</v>
      </c>
      <c r="L109" s="4">
        <f>IF(AND(SUM(C$6:C109)&lt;=C$112/2,SUM(C$6:C110)&gt;=C$112/2),1,0)</f>
        <v>0</v>
      </c>
      <c r="M109" s="4">
        <f>IF(AND(SUM(D$6:D109)&lt;=D$112/2,SUM(D$6:D110)&gt;=D$112/2),1,0)</f>
        <v>0</v>
      </c>
      <c r="O109">
        <v>103</v>
      </c>
      <c r="P109">
        <f>$P$6-A109</f>
        <v>1910</v>
      </c>
      <c r="Q109" s="2">
        <f t="shared" si="8"/>
        <v>-21.3</v>
      </c>
      <c r="S109" s="12">
        <f t="shared" si="9"/>
        <v>3.8346305666503805E-6</v>
      </c>
      <c r="T109" s="12">
        <f t="shared" si="10"/>
        <v>2.2071629458748199E-5</v>
      </c>
      <c r="U109" s="13">
        <f t="shared" si="11"/>
        <v>-3.8346305666503805E-6</v>
      </c>
      <c r="V109" s="8">
        <f>'FE Pyramide '!U109</f>
        <v>-5.9568646226650203E-6</v>
      </c>
      <c r="W109" s="8">
        <f>'FE Pyramide '!T109</f>
        <v>3.0259233614316991E-5</v>
      </c>
    </row>
    <row r="110" spans="1:23" x14ac:dyDescent="0.25">
      <c r="A110">
        <v>104</v>
      </c>
      <c r="B110" s="2">
        <f t="shared" si="7"/>
        <v>71.95</v>
      </c>
      <c r="C110" s="2">
        <f>'Grand Est-rp2014_td_pop1B'!B$136*C120</f>
        <v>10.65</v>
      </c>
      <c r="D110" s="2">
        <f>'Grand Est-rp2014_td_pop1B'!C$136*D120</f>
        <v>61.300000000000004</v>
      </c>
      <c r="K110" s="4">
        <f>IF(AND(SUM(B$6:B110)&lt;=B$112/2,SUM(B$6:B111)&gt;=B$112/2),1,0)</f>
        <v>0</v>
      </c>
      <c r="L110" s="4">
        <f>IF(AND(SUM(C$6:C110)&lt;=C$112/2,SUM(C$6:C111)&gt;=C$112/2),1,0)</f>
        <v>0</v>
      </c>
      <c r="M110" s="4">
        <f>IF(AND(SUM(D$6:D110)&lt;=D$112/2,SUM(D$6:D111)&gt;=D$112/2),1,0)</f>
        <v>0</v>
      </c>
      <c r="O110">
        <v>104</v>
      </c>
      <c r="P110">
        <f>$P$6-A110</f>
        <v>1909</v>
      </c>
      <c r="Q110" s="2">
        <f t="shared" si="8"/>
        <v>-10.65</v>
      </c>
      <c r="S110" s="12">
        <f t="shared" si="9"/>
        <v>1.9173152833251902E-6</v>
      </c>
      <c r="T110" s="12">
        <f t="shared" si="10"/>
        <v>1.10358147293741E-5</v>
      </c>
      <c r="U110" s="13">
        <f t="shared" si="11"/>
        <v>-1.9173152833251902E-6</v>
      </c>
      <c r="V110" s="8">
        <f>'FE Pyramide '!U110</f>
        <v>-2.9784323113325101E-6</v>
      </c>
      <c r="W110" s="8">
        <f>'FE Pyramide '!T110</f>
        <v>1.5129616807158496E-5</v>
      </c>
    </row>
    <row r="111" spans="1:23" x14ac:dyDescent="0.25">
      <c r="A111">
        <v>105</v>
      </c>
      <c r="B111" s="2">
        <f t="shared" si="7"/>
        <v>0</v>
      </c>
      <c r="C111" s="2">
        <f>'Grand Est-rp2014_td_pop1B'!B$136*G111</f>
        <v>0</v>
      </c>
      <c r="D111" s="2">
        <f>'Grand Est-rp2014_td_pop1B'!C$136*H111</f>
        <v>0</v>
      </c>
      <c r="L111" s="4"/>
      <c r="M111" s="4"/>
      <c r="O111">
        <v>105</v>
      </c>
      <c r="P111">
        <f>$P$6-A111</f>
        <v>1908</v>
      </c>
      <c r="Q111" s="2">
        <f t="shared" si="8"/>
        <v>0</v>
      </c>
      <c r="S111" s="12">
        <f t="shared" si="9"/>
        <v>0</v>
      </c>
      <c r="T111" s="12">
        <f t="shared" si="10"/>
        <v>0</v>
      </c>
      <c r="U111" s="13">
        <f t="shared" si="11"/>
        <v>0</v>
      </c>
      <c r="V111" s="8">
        <f>'FE Pyramide '!U111</f>
        <v>0</v>
      </c>
      <c r="W111" s="8">
        <f>'FE Pyramide '!T111</f>
        <v>0</v>
      </c>
    </row>
    <row r="112" spans="1:23" x14ac:dyDescent="0.25">
      <c r="A112" t="s">
        <v>132</v>
      </c>
      <c r="B112" s="2">
        <f>SUM(B6:B111)</f>
        <v>5554642</v>
      </c>
      <c r="C112" s="2">
        <f t="shared" ref="C112:D112" si="12">SUM(C6:C111)</f>
        <v>2708555</v>
      </c>
      <c r="D112" s="2">
        <f t="shared" si="12"/>
        <v>2846087</v>
      </c>
      <c r="K112" s="4">
        <f>SUM(K6:K110)</f>
        <v>1</v>
      </c>
      <c r="L112" s="4">
        <f t="shared" ref="L112:M112" si="13">SUM(L6:L110)</f>
        <v>1</v>
      </c>
      <c r="M112" s="4">
        <f t="shared" si="13"/>
        <v>1</v>
      </c>
      <c r="O112">
        <v>106</v>
      </c>
      <c r="P112">
        <f>$P$6-O112</f>
        <v>1907</v>
      </c>
    </row>
    <row r="113" spans="1:16" x14ac:dyDescent="0.25">
      <c r="A113" t="s">
        <v>178</v>
      </c>
      <c r="B113" s="14">
        <f>'FE-2014'!B137-B112</f>
        <v>26351137</v>
      </c>
      <c r="O113">
        <v>107</v>
      </c>
      <c r="P113">
        <f t="shared" ref="P113:P116" si="14">$P$6-O113</f>
        <v>1906</v>
      </c>
    </row>
    <row r="114" spans="1:16" x14ac:dyDescent="0.25">
      <c r="K114">
        <f>SUMPRODUCT(K6:K111,$A$6:$A$111)</f>
        <v>40</v>
      </c>
      <c r="L114">
        <f t="shared" ref="L114:M114" si="15">SUMPRODUCT(L6:L111,$A$6:$A$111)</f>
        <v>39</v>
      </c>
      <c r="M114">
        <f t="shared" si="15"/>
        <v>41</v>
      </c>
      <c r="O114">
        <v>108</v>
      </c>
      <c r="P114">
        <f t="shared" si="14"/>
        <v>1905</v>
      </c>
    </row>
    <row r="115" spans="1:16" x14ac:dyDescent="0.25">
      <c r="C115" t="s">
        <v>136</v>
      </c>
      <c r="K115" t="str">
        <f>"&lt;"&amp;K114</f>
        <v>&lt;40</v>
      </c>
      <c r="L115" t="str">
        <f t="shared" ref="L115:M115" si="16">"&lt;"&amp;L114</f>
        <v>&lt;39</v>
      </c>
      <c r="M115" t="str">
        <f t="shared" si="16"/>
        <v>&lt;41</v>
      </c>
      <c r="O115">
        <v>109</v>
      </c>
      <c r="P115">
        <f t="shared" si="14"/>
        <v>1904</v>
      </c>
    </row>
    <row r="116" spans="1:16" x14ac:dyDescent="0.25">
      <c r="C116">
        <v>0.45</v>
      </c>
      <c r="D116">
        <v>0.45</v>
      </c>
      <c r="K116">
        <f>SUMIFS(B6:B111,$A$6:$A$111,K115)</f>
        <v>2664061</v>
      </c>
      <c r="L116">
        <f t="shared" ref="L116:M116" si="17">SUMIFS(C6:C111,$A$6:$A$111,L115)</f>
        <v>1317695</v>
      </c>
      <c r="M116">
        <f t="shared" si="17"/>
        <v>1347913</v>
      </c>
      <c r="O116">
        <v>110</v>
      </c>
      <c r="P116">
        <f t="shared" si="14"/>
        <v>1903</v>
      </c>
    </row>
    <row r="117" spans="1:16" x14ac:dyDescent="0.25">
      <c r="C117">
        <v>0.25</v>
      </c>
      <c r="D117">
        <v>0.25</v>
      </c>
      <c r="K117">
        <f>SUMPRODUCT(K6:K111,B6:B111)</f>
        <v>73551</v>
      </c>
      <c r="L117">
        <f t="shared" ref="L117:M117" si="18">SUMPRODUCT(L6:L111,C6:C111)</f>
        <v>35357</v>
      </c>
      <c r="M117">
        <f t="shared" si="18"/>
        <v>37735</v>
      </c>
    </row>
    <row r="118" spans="1:16" x14ac:dyDescent="0.25">
      <c r="C118">
        <v>0.15</v>
      </c>
      <c r="D118">
        <v>0.15</v>
      </c>
      <c r="K118">
        <f>B112/2</f>
        <v>2777321</v>
      </c>
      <c r="L118">
        <f t="shared" ref="L118:M118" si="19">C112/2</f>
        <v>1354277.5</v>
      </c>
      <c r="M118">
        <f t="shared" si="19"/>
        <v>1423043.5</v>
      </c>
    </row>
    <row r="119" spans="1:16" x14ac:dyDescent="0.25">
      <c r="C119">
        <v>0.1</v>
      </c>
      <c r="D119">
        <v>0.1</v>
      </c>
      <c r="K119">
        <f>K117/(K118-K116)</f>
        <v>0.64939961151333214</v>
      </c>
      <c r="L119">
        <f t="shared" ref="L119:M119" si="20">L117/(L118-L116)</f>
        <v>0.96650037586277593</v>
      </c>
      <c r="M119">
        <f t="shared" si="20"/>
        <v>0.50225940197389873</v>
      </c>
    </row>
    <row r="120" spans="1:16" x14ac:dyDescent="0.25">
      <c r="C120">
        <v>0.05</v>
      </c>
      <c r="D120">
        <v>0.05</v>
      </c>
      <c r="K120">
        <f>K114+K119*1</f>
        <v>40.649399611513331</v>
      </c>
      <c r="L120">
        <f t="shared" ref="L120:M120" si="21">L114+L119*1</f>
        <v>39.966500375862779</v>
      </c>
      <c r="M120">
        <f t="shared" si="21"/>
        <v>41.502259401973902</v>
      </c>
    </row>
    <row r="122" spans="1:16" x14ac:dyDescent="0.25">
      <c r="A122" t="s">
        <v>138</v>
      </c>
      <c r="B122" t="s">
        <v>137</v>
      </c>
      <c r="C122">
        <f>SUMIFS(C$6:C$111,$A$6:$A$111,$A122,$A$6:$A$111,$B122)</f>
        <v>161805</v>
      </c>
      <c r="D122">
        <f>SUMIFS(D$6:D$111,$A$6:$A$111,$A122,$A$6:$A$111,$B122)</f>
        <v>154923</v>
      </c>
    </row>
    <row r="123" spans="1:16" x14ac:dyDescent="0.25">
      <c r="A123" t="s">
        <v>139</v>
      </c>
      <c r="B123" t="s">
        <v>153</v>
      </c>
      <c r="C123">
        <f>SUMIFS(C$6:C$111,$A$6:$A$111,$A123,$A$6:$A$111,$B123)</f>
        <v>168887</v>
      </c>
      <c r="D123">
        <f>SUMIFS(D$6:D$111,$A$6:$A$111,$A123,$A$6:$A$111,$B123)</f>
        <v>161461</v>
      </c>
    </row>
    <row r="124" spans="1:16" x14ac:dyDescent="0.25">
      <c r="A124" t="s">
        <v>140</v>
      </c>
      <c r="B124" t="s">
        <v>154</v>
      </c>
      <c r="C124">
        <f>SUMIFS(C$6:C$111,$A$6:$A$111,$A124,$A$6:$A$111,$B124)</f>
        <v>170900</v>
      </c>
      <c r="D124">
        <f>SUMIFS(D$6:D$111,$A$6:$A$111,$A124,$A$6:$A$111,$B124)</f>
        <v>162585</v>
      </c>
    </row>
    <row r="125" spans="1:16" x14ac:dyDescent="0.25">
      <c r="A125" t="s">
        <v>141</v>
      </c>
      <c r="B125" t="s">
        <v>155</v>
      </c>
      <c r="C125">
        <f>SUMIFS(C$6:C$111,$A$6:$A$111,$A125,$A$6:$A$111,$B125)</f>
        <v>172359</v>
      </c>
      <c r="D125">
        <f>SUMIFS(D$6:D$111,$A$6:$A$111,$A125,$A$6:$A$111,$B125)</f>
        <v>161770</v>
      </c>
    </row>
    <row r="126" spans="1:16" x14ac:dyDescent="0.25">
      <c r="A126" t="s">
        <v>142</v>
      </c>
      <c r="B126" t="s">
        <v>156</v>
      </c>
      <c r="C126">
        <f>SUMIFS(C$6:C$111,$A$6:$A$111,$A126,$A$6:$A$111,$B126)</f>
        <v>171891</v>
      </c>
      <c r="D126">
        <f>SUMIFS(D$6:D$111,$A$6:$A$111,$A126,$A$6:$A$111,$B126)</f>
        <v>163319</v>
      </c>
    </row>
    <row r="127" spans="1:16" x14ac:dyDescent="0.25">
      <c r="A127" t="s">
        <v>143</v>
      </c>
      <c r="B127" t="s">
        <v>157</v>
      </c>
      <c r="C127">
        <f>SUMIFS(C$6:C$111,$A$6:$A$111,$A127,$A$6:$A$111,$B127)</f>
        <v>167811</v>
      </c>
      <c r="D127">
        <f>SUMIFS(D$6:D$111,$A$6:$A$111,$A127,$A$6:$A$111,$B127)</f>
        <v>166630</v>
      </c>
    </row>
    <row r="128" spans="1:16" x14ac:dyDescent="0.25">
      <c r="A128" t="s">
        <v>144</v>
      </c>
      <c r="B128" t="s">
        <v>158</v>
      </c>
      <c r="C128">
        <f>SUMIFS(C$6:C$111,$A$6:$A$111,$A128,$A$6:$A$111,$B128)</f>
        <v>170420</v>
      </c>
      <c r="D128">
        <f>SUMIFS(D$6:D$111,$A$6:$A$111,$A128,$A$6:$A$111,$B128)</f>
        <v>172072</v>
      </c>
    </row>
    <row r="129" spans="1:4" x14ac:dyDescent="0.25">
      <c r="A129" t="s">
        <v>145</v>
      </c>
      <c r="B129" t="s">
        <v>159</v>
      </c>
      <c r="C129">
        <f>SUMIFS(C$6:C$111,$A$6:$A$111,$A129,$A$6:$A$111,$B129)</f>
        <v>168979</v>
      </c>
      <c r="D129">
        <f>SUMIFS(D$6:D$111,$A$6:$A$111,$A129,$A$6:$A$111,$B129)</f>
        <v>168249</v>
      </c>
    </row>
    <row r="130" spans="1:4" x14ac:dyDescent="0.25">
      <c r="A130" t="s">
        <v>146</v>
      </c>
      <c r="B130" t="s">
        <v>160</v>
      </c>
      <c r="C130">
        <f>SUMIFS(C$6:C$111,$A$6:$A$111,$A130,$A$6:$A$111,$B130)</f>
        <v>188921</v>
      </c>
      <c r="D130">
        <f>SUMIFS(D$6:D$111,$A$6:$A$111,$A130,$A$6:$A$111,$B130)</f>
        <v>189569</v>
      </c>
    </row>
    <row r="131" spans="1:4" x14ac:dyDescent="0.25">
      <c r="A131" t="s">
        <v>147</v>
      </c>
      <c r="B131" t="s">
        <v>161</v>
      </c>
      <c r="C131">
        <f>SUMIFS(C$6:C$111,$A$6:$A$111,$A131,$A$6:$A$111,$B131)</f>
        <v>193232</v>
      </c>
      <c r="D131">
        <f>SUMIFS(D$6:D$111,$A$6:$A$111,$A131,$A$6:$A$111,$B131)</f>
        <v>194787</v>
      </c>
    </row>
    <row r="132" spans="1:4" x14ac:dyDescent="0.25">
      <c r="A132" t="s">
        <v>148</v>
      </c>
      <c r="B132" t="s">
        <v>162</v>
      </c>
      <c r="C132">
        <f>SUMIFS(C$6:C$111,$A$6:$A$111,$A132,$A$6:$A$111,$B132)</f>
        <v>192556</v>
      </c>
      <c r="D132">
        <f>SUMIFS(D$6:D$111,$A$6:$A$111,$A132,$A$6:$A$111,$B132)</f>
        <v>197623</v>
      </c>
    </row>
    <row r="133" spans="1:4" x14ac:dyDescent="0.25">
      <c r="A133" t="s">
        <v>149</v>
      </c>
      <c r="B133" t="s">
        <v>163</v>
      </c>
      <c r="C133">
        <f>SUMIFS(C$6:C$111,$A$6:$A$111,$A133,$A$6:$A$111,$B133)</f>
        <v>184213</v>
      </c>
      <c r="D133">
        <f>SUMIFS(D$6:D$111,$A$6:$A$111,$A133,$A$6:$A$111,$B133)</f>
        <v>193281</v>
      </c>
    </row>
    <row r="134" spans="1:4" x14ac:dyDescent="0.25">
      <c r="A134" t="s">
        <v>150</v>
      </c>
      <c r="B134" t="s">
        <v>164</v>
      </c>
      <c r="C134">
        <f>SUMIFS(C$6:C$111,$A$6:$A$111,$A134,$A$6:$A$111,$B134)</f>
        <v>175644</v>
      </c>
      <c r="D134">
        <f>SUMIFS(D$6:D$111,$A$6:$A$111,$A134,$A$6:$A$111,$B134)</f>
        <v>183705</v>
      </c>
    </row>
    <row r="135" spans="1:4" x14ac:dyDescent="0.25">
      <c r="A135" t="s">
        <v>151</v>
      </c>
      <c r="B135" t="s">
        <v>165</v>
      </c>
      <c r="C135">
        <f>SUMIFS(C$6:C$111,$A$6:$A$111,$A135,$A$6:$A$111,$B135)</f>
        <v>138013</v>
      </c>
      <c r="D135">
        <f>SUMIFS(D$6:D$111,$A$6:$A$111,$A135,$A$6:$A$111,$B135)</f>
        <v>147509</v>
      </c>
    </row>
    <row r="136" spans="1:4" x14ac:dyDescent="0.25">
      <c r="A136" t="s">
        <v>152</v>
      </c>
      <c r="B136" t="s">
        <v>166</v>
      </c>
      <c r="C136">
        <f>SUMIFS(C$6:C$111,$A$6:$A$111,$A136,$A$6:$A$111,$B136)</f>
        <v>95218</v>
      </c>
      <c r="D136">
        <f>SUMIFS(D$6:D$111,$A$6:$A$111,$A136,$A$6:$A$111,$B136)</f>
        <v>110628</v>
      </c>
    </row>
    <row r="139" spans="1:4" x14ac:dyDescent="0.25">
      <c r="A139">
        <f>C122/D122</f>
        <v>1.0444220677368758</v>
      </c>
    </row>
    <row r="140" spans="1:4" x14ac:dyDescent="0.25">
      <c r="A140">
        <f>C123/D123</f>
        <v>1.045992530704009</v>
      </c>
      <c r="B140">
        <f>ABS(A140-A139)</f>
        <v>1.570462967133146E-3</v>
      </c>
      <c r="C140">
        <f>ABS(1-2*C123/(C122+C124))</f>
        <v>1.5235719330938924E-2</v>
      </c>
      <c r="D140">
        <f>ABS(1-2*D123/(D122+D124))</f>
        <v>1.7051538858863458E-2</v>
      </c>
    </row>
    <row r="141" spans="1:4" x14ac:dyDescent="0.25">
      <c r="A141">
        <f>C124/D124</f>
        <v>1.0511424793185102</v>
      </c>
      <c r="B141">
        <f>ABS(A141-A140)</f>
        <v>5.149948614501243E-3</v>
      </c>
      <c r="C141">
        <f t="shared" ref="C141:D152" si="22">ABS(1-2*C124/(C123+C125))</f>
        <v>1.6234622530373333E-3</v>
      </c>
      <c r="D141">
        <f t="shared" si="22"/>
        <v>5.9988058076112516E-3</v>
      </c>
    </row>
    <row r="142" spans="1:4" x14ac:dyDescent="0.25">
      <c r="A142">
        <f>C125/D125</f>
        <v>1.0654571304939111</v>
      </c>
      <c r="B142">
        <f>ABS(A142-A141)</f>
        <v>1.4314651175400872E-2</v>
      </c>
      <c r="C142">
        <f t="shared" si="22"/>
        <v>5.6215011479296972E-3</v>
      </c>
      <c r="D142">
        <f t="shared" si="22"/>
        <v>7.2536697923314408E-3</v>
      </c>
    </row>
    <row r="143" spans="1:4" x14ac:dyDescent="0.25">
      <c r="A143">
        <f>C126/D126</f>
        <v>1.0524862385882843</v>
      </c>
      <c r="B143">
        <f>ABS(A143-A142)</f>
        <v>1.2970891905626836E-2</v>
      </c>
      <c r="C143">
        <f t="shared" si="22"/>
        <v>1.0618220301613857E-2</v>
      </c>
      <c r="D143">
        <f t="shared" si="22"/>
        <v>5.3654080389768932E-3</v>
      </c>
    </row>
    <row r="144" spans="1:4" x14ac:dyDescent="0.25">
      <c r="A144">
        <f>C127/D127</f>
        <v>1.0070875592630379</v>
      </c>
      <c r="B144">
        <f>ABS(A144-A143)</f>
        <v>4.5398679325246327E-2</v>
      </c>
      <c r="C144">
        <f t="shared" si="22"/>
        <v>1.9540710056060173E-2</v>
      </c>
      <c r="D144">
        <f t="shared" si="22"/>
        <v>6.3537781276181704E-3</v>
      </c>
    </row>
    <row r="145" spans="1:4" x14ac:dyDescent="0.25">
      <c r="A145">
        <f>C128/D128</f>
        <v>0.99039936770654147</v>
      </c>
      <c r="B145">
        <f>ABS(A145-A144)</f>
        <v>1.6688191556496479E-2</v>
      </c>
      <c r="C145">
        <f t="shared" si="22"/>
        <v>1.2025297663232237E-2</v>
      </c>
      <c r="D145">
        <f t="shared" si="22"/>
        <v>2.7666709468195938E-2</v>
      </c>
    </row>
    <row r="146" spans="1:4" x14ac:dyDescent="0.25">
      <c r="A146">
        <f>C129/D129</f>
        <v>1.0043388073628967</v>
      </c>
      <c r="B146">
        <f>ABS(A146-A145)</f>
        <v>1.3939439656355246E-2</v>
      </c>
      <c r="C146">
        <f t="shared" si="22"/>
        <v>5.9506151538510799E-2</v>
      </c>
      <c r="D146">
        <f t="shared" si="22"/>
        <v>6.9524749682696396E-2</v>
      </c>
    </row>
    <row r="147" spans="1:4" x14ac:dyDescent="0.25">
      <c r="A147">
        <f>C130/D130</f>
        <v>0.99658171958495323</v>
      </c>
      <c r="B147">
        <f>ABS(A147-A146)</f>
        <v>7.7570877779434833E-3</v>
      </c>
      <c r="C147">
        <f t="shared" si="22"/>
        <v>4.3154404476948516E-2</v>
      </c>
      <c r="D147">
        <f t="shared" si="22"/>
        <v>4.4353728004936199E-2</v>
      </c>
    </row>
    <row r="148" spans="1:4" x14ac:dyDescent="0.25">
      <c r="A148">
        <f>C131/D131</f>
        <v>0.99201692104709249</v>
      </c>
      <c r="B148">
        <f>ABS(A148-A147)</f>
        <v>4.564798537860737E-3</v>
      </c>
      <c r="C148">
        <f t="shared" si="22"/>
        <v>1.3072872021117954E-2</v>
      </c>
      <c r="D148">
        <f t="shared" si="22"/>
        <v>6.1519866112935695E-3</v>
      </c>
    </row>
    <row r="149" spans="1:4" x14ac:dyDescent="0.25">
      <c r="A149">
        <f>C132/D132</f>
        <v>0.97436027183070795</v>
      </c>
      <c r="B149">
        <f>ABS(A149-A148)</f>
        <v>1.7656649216384546E-2</v>
      </c>
      <c r="C149">
        <f t="shared" si="22"/>
        <v>2.0312893269218035E-2</v>
      </c>
      <c r="D149">
        <f t="shared" si="22"/>
        <v>1.8496758300091676E-2</v>
      </c>
    </row>
    <row r="150" spans="1:4" x14ac:dyDescent="0.25">
      <c r="A150">
        <f>C133/D133</f>
        <v>0.95308385200821599</v>
      </c>
      <c r="B150">
        <f>ABS(A150-A149)</f>
        <v>2.1276419822491954E-2</v>
      </c>
      <c r="C150">
        <f t="shared" si="22"/>
        <v>6.1379684953832836E-4</v>
      </c>
      <c r="D150">
        <f t="shared" si="22"/>
        <v>1.3725716443586666E-2</v>
      </c>
    </row>
    <row r="151" spans="1:4" x14ac:dyDescent="0.25">
      <c r="A151">
        <f>C134/D134</f>
        <v>0.9561198660896546</v>
      </c>
      <c r="B151">
        <f>ABS(A151-A150)</f>
        <v>3.0360140814386094E-3</v>
      </c>
      <c r="C151">
        <f t="shared" si="22"/>
        <v>9.0191356377200993E-2</v>
      </c>
      <c r="D151">
        <f t="shared" si="22"/>
        <v>7.8112620675489408E-2</v>
      </c>
    </row>
    <row r="152" spans="1:4" x14ac:dyDescent="0.25">
      <c r="A152">
        <f>C135/D135</f>
        <v>0.93562426699387835</v>
      </c>
      <c r="B152">
        <f>ABS(A152-A151)</f>
        <v>2.0495599095776251E-2</v>
      </c>
      <c r="C152">
        <f t="shared" si="22"/>
        <v>1.9065058959913062E-2</v>
      </c>
      <c r="D152">
        <f t="shared" si="22"/>
        <v>2.327295953902464E-3</v>
      </c>
    </row>
    <row r="153" spans="1:4" x14ac:dyDescent="0.25">
      <c r="A153">
        <f>C136/D136</f>
        <v>0.86070434248110783</v>
      </c>
    </row>
    <row r="154" spans="1:4" x14ac:dyDescent="0.25">
      <c r="B154" s="1">
        <f>COUNTA(B140:B152)</f>
        <v>13</v>
      </c>
      <c r="C154" s="1">
        <f t="shared" ref="C154:D154" si="23">COUNTA(C140:C152)</f>
        <v>13</v>
      </c>
      <c r="D154" s="1">
        <f t="shared" si="23"/>
        <v>13</v>
      </c>
    </row>
    <row r="155" spans="1:4" x14ac:dyDescent="0.25">
      <c r="B155">
        <f>SUM(B140:B152)</f>
        <v>0.18481883373265573</v>
      </c>
      <c r="C155">
        <f t="shared" ref="C155:D155" si="24">SUM(C140:C152)</f>
        <v>0.31058144424525991</v>
      </c>
      <c r="D155">
        <f t="shared" si="24"/>
        <v>0.30238276576559353</v>
      </c>
    </row>
    <row r="156" spans="1:4" x14ac:dyDescent="0.25">
      <c r="B156">
        <f>100*B155/B154</f>
        <v>1.4216833364050443</v>
      </c>
      <c r="C156">
        <f t="shared" ref="C156:D156" si="25">100*C155/C154</f>
        <v>2.3890880326558457</v>
      </c>
      <c r="D156">
        <f t="shared" si="25"/>
        <v>2.3260212751199503</v>
      </c>
    </row>
    <row r="157" spans="1:4" x14ac:dyDescent="0.25">
      <c r="B157">
        <f>3*B156+C156+D156</f>
        <v>8.98015931699093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workbookViewId="0">
      <selection activeCell="A35" sqref="A35"/>
    </sheetView>
  </sheetViews>
  <sheetFormatPr baseColWidth="10" defaultRowHeight="15" x14ac:dyDescent="0.25"/>
  <sheetData>
    <row r="1" spans="1:4" x14ac:dyDescent="0.25">
      <c r="A1" t="s">
        <v>175</v>
      </c>
    </row>
    <row r="2" spans="1:4" x14ac:dyDescent="0.25">
      <c r="A2" t="s">
        <v>178</v>
      </c>
    </row>
    <row r="3" spans="1:4" x14ac:dyDescent="0.25">
      <c r="A3" t="s">
        <v>0</v>
      </c>
    </row>
    <row r="6" spans="1:4" x14ac:dyDescent="0.25">
      <c r="A6" t="s">
        <v>1</v>
      </c>
    </row>
    <row r="7" spans="1:4" x14ac:dyDescent="0.25">
      <c r="B7" t="s">
        <v>2</v>
      </c>
      <c r="C7" t="s">
        <v>3</v>
      </c>
      <c r="D7" t="s">
        <v>4</v>
      </c>
    </row>
    <row r="8" spans="1:4" x14ac:dyDescent="0.25">
      <c r="A8" t="s">
        <v>5</v>
      </c>
      <c r="B8">
        <v>2018566</v>
      </c>
      <c r="C8">
        <v>1932641</v>
      </c>
      <c r="D8">
        <v>3951207</v>
      </c>
    </row>
    <row r="9" spans="1:4" x14ac:dyDescent="0.25">
      <c r="A9" t="s">
        <v>6</v>
      </c>
      <c r="B9">
        <v>2098684</v>
      </c>
      <c r="C9">
        <v>2002691</v>
      </c>
      <c r="D9">
        <v>4101375</v>
      </c>
    </row>
    <row r="10" spans="1:4" x14ac:dyDescent="0.25">
      <c r="A10" t="s">
        <v>7</v>
      </c>
      <c r="B10">
        <v>2095461</v>
      </c>
      <c r="C10">
        <v>2001556</v>
      </c>
      <c r="D10">
        <v>4097017</v>
      </c>
    </row>
    <row r="11" spans="1:4" x14ac:dyDescent="0.25">
      <c r="A11" t="s">
        <v>8</v>
      </c>
      <c r="B11">
        <v>2052849</v>
      </c>
      <c r="C11">
        <v>1949561</v>
      </c>
      <c r="D11">
        <v>4002410</v>
      </c>
    </row>
    <row r="12" spans="1:4" x14ac:dyDescent="0.25">
      <c r="A12" t="s">
        <v>9</v>
      </c>
      <c r="B12">
        <v>1955094</v>
      </c>
      <c r="C12">
        <v>1918866</v>
      </c>
      <c r="D12">
        <v>3873960</v>
      </c>
    </row>
    <row r="13" spans="1:4" x14ac:dyDescent="0.25">
      <c r="A13" t="s">
        <v>10</v>
      </c>
      <c r="B13">
        <v>1938139</v>
      </c>
      <c r="C13">
        <v>1996893</v>
      </c>
      <c r="D13">
        <v>3935032</v>
      </c>
    </row>
    <row r="14" spans="1:4" x14ac:dyDescent="0.25">
      <c r="A14" t="s">
        <v>11</v>
      </c>
      <c r="B14">
        <v>2012878</v>
      </c>
      <c r="C14">
        <v>2086288</v>
      </c>
      <c r="D14">
        <v>4099167</v>
      </c>
    </row>
    <row r="15" spans="1:4" x14ac:dyDescent="0.25">
      <c r="A15" t="s">
        <v>12</v>
      </c>
      <c r="B15">
        <v>2041291</v>
      </c>
      <c r="C15">
        <v>2083955</v>
      </c>
      <c r="D15">
        <v>4125246</v>
      </c>
    </row>
    <row r="16" spans="1:4" x14ac:dyDescent="0.25">
      <c r="A16" t="s">
        <v>13</v>
      </c>
      <c r="B16">
        <v>2239738</v>
      </c>
      <c r="C16">
        <v>2277189</v>
      </c>
      <c r="D16">
        <v>4516928</v>
      </c>
    </row>
    <row r="17" spans="1:4" x14ac:dyDescent="0.25">
      <c r="A17" t="s">
        <v>14</v>
      </c>
      <c r="B17">
        <v>2224195</v>
      </c>
      <c r="C17">
        <v>2289589</v>
      </c>
      <c r="D17">
        <v>4513784</v>
      </c>
    </row>
    <row r="18" spans="1:4" x14ac:dyDescent="0.25">
      <c r="A18" t="s">
        <v>15</v>
      </c>
      <c r="B18">
        <v>2160716</v>
      </c>
      <c r="C18">
        <v>2254117</v>
      </c>
      <c r="D18">
        <v>4414834</v>
      </c>
    </row>
    <row r="19" spans="1:4" x14ac:dyDescent="0.25">
      <c r="A19" t="s">
        <v>16</v>
      </c>
      <c r="B19">
        <v>2036040</v>
      </c>
      <c r="C19">
        <v>2170520</v>
      </c>
      <c r="D19">
        <v>4206561</v>
      </c>
    </row>
    <row r="20" spans="1:4" x14ac:dyDescent="0.25">
      <c r="A20" t="s">
        <v>17</v>
      </c>
      <c r="B20">
        <v>1968658</v>
      </c>
      <c r="C20">
        <v>2129761</v>
      </c>
      <c r="D20">
        <v>4098419</v>
      </c>
    </row>
    <row r="21" spans="1:4" x14ac:dyDescent="0.25">
      <c r="A21" t="s">
        <v>18</v>
      </c>
      <c r="B21">
        <v>1656715</v>
      </c>
      <c r="C21">
        <v>1826805</v>
      </c>
      <c r="D21">
        <v>3483519</v>
      </c>
    </row>
    <row r="22" spans="1:4" x14ac:dyDescent="0.25">
      <c r="A22" t="s">
        <v>19</v>
      </c>
      <c r="B22">
        <v>1120130</v>
      </c>
      <c r="C22">
        <v>1308662</v>
      </c>
      <c r="D22">
        <v>2428793</v>
      </c>
    </row>
    <row r="23" spans="1:4" x14ac:dyDescent="0.25">
      <c r="A23" t="s">
        <v>20</v>
      </c>
      <c r="B23">
        <v>959175</v>
      </c>
      <c r="C23">
        <v>1272920</v>
      </c>
      <c r="D23">
        <v>2232095</v>
      </c>
    </row>
    <row r="24" spans="1:4" x14ac:dyDescent="0.25">
      <c r="A24" t="s">
        <v>21</v>
      </c>
      <c r="B24">
        <v>733577</v>
      </c>
      <c r="C24">
        <v>1153374</v>
      </c>
      <c r="D24">
        <v>1886951</v>
      </c>
    </row>
    <row r="25" spans="1:4" x14ac:dyDescent="0.25">
      <c r="A25" t="s">
        <v>22</v>
      </c>
      <c r="B25">
        <v>414744</v>
      </c>
      <c r="C25">
        <v>829990</v>
      </c>
      <c r="D25">
        <v>1244734</v>
      </c>
    </row>
    <row r="26" spans="1:4" x14ac:dyDescent="0.25">
      <c r="A26" t="s">
        <v>23</v>
      </c>
      <c r="B26">
        <v>153702</v>
      </c>
      <c r="C26">
        <v>410164</v>
      </c>
      <c r="D26">
        <v>563865</v>
      </c>
    </row>
    <row r="27" spans="1:4" x14ac:dyDescent="0.25">
      <c r="A27" t="s">
        <v>24</v>
      </c>
      <c r="B27">
        <v>21500</v>
      </c>
      <c r="C27">
        <v>85898</v>
      </c>
      <c r="D27">
        <v>107398</v>
      </c>
    </row>
    <row r="28" spans="1:4" x14ac:dyDescent="0.25">
      <c r="A28" t="s">
        <v>25</v>
      </c>
      <c r="B28">
        <v>3926</v>
      </c>
      <c r="C28">
        <v>19943</v>
      </c>
      <c r="D28">
        <v>23868</v>
      </c>
    </row>
    <row r="29" spans="1:4" x14ac:dyDescent="0.25">
      <c r="A29" t="s">
        <v>4</v>
      </c>
      <c r="B29">
        <v>31905779</v>
      </c>
      <c r="C29">
        <v>34001381</v>
      </c>
      <c r="D29">
        <v>65907160</v>
      </c>
    </row>
    <row r="31" spans="1:4" x14ac:dyDescent="0.25">
      <c r="A31" t="s">
        <v>128</v>
      </c>
    </row>
    <row r="34" spans="1:4" x14ac:dyDescent="0.25">
      <c r="A34" t="s">
        <v>179</v>
      </c>
    </row>
    <row r="35" spans="1:4" x14ac:dyDescent="0.25">
      <c r="B35" t="s">
        <v>2</v>
      </c>
      <c r="C35" t="s">
        <v>3</v>
      </c>
      <c r="D35" t="s">
        <v>4</v>
      </c>
    </row>
    <row r="36" spans="1:4" x14ac:dyDescent="0.25">
      <c r="A36" t="s">
        <v>27</v>
      </c>
      <c r="B36">
        <v>391388</v>
      </c>
      <c r="C36">
        <v>374425</v>
      </c>
      <c r="D36">
        <v>765813</v>
      </c>
    </row>
    <row r="37" spans="1:4" x14ac:dyDescent="0.25">
      <c r="A37" t="s">
        <v>28</v>
      </c>
      <c r="B37">
        <v>396741</v>
      </c>
      <c r="C37">
        <v>379908</v>
      </c>
      <c r="D37">
        <v>776649</v>
      </c>
    </row>
    <row r="38" spans="1:4" x14ac:dyDescent="0.25">
      <c r="A38" t="s">
        <v>29</v>
      </c>
      <c r="B38">
        <v>405917</v>
      </c>
      <c r="C38">
        <v>387363</v>
      </c>
      <c r="D38">
        <v>793279</v>
      </c>
    </row>
    <row r="39" spans="1:4" x14ac:dyDescent="0.25">
      <c r="A39" t="s">
        <v>30</v>
      </c>
      <c r="B39">
        <v>410928</v>
      </c>
      <c r="C39">
        <v>392866</v>
      </c>
      <c r="D39">
        <v>803794</v>
      </c>
    </row>
    <row r="40" spans="1:4" x14ac:dyDescent="0.25">
      <c r="A40" t="s">
        <v>31</v>
      </c>
      <c r="B40">
        <v>413593</v>
      </c>
      <c r="C40">
        <v>398079</v>
      </c>
      <c r="D40">
        <v>811672</v>
      </c>
    </row>
    <row r="41" spans="1:4" x14ac:dyDescent="0.25">
      <c r="A41" t="s">
        <v>32</v>
      </c>
      <c r="B41">
        <v>420017</v>
      </c>
      <c r="C41">
        <v>401286</v>
      </c>
      <c r="D41">
        <v>821303</v>
      </c>
    </row>
    <row r="42" spans="1:4" x14ac:dyDescent="0.25">
      <c r="A42" t="s">
        <v>33</v>
      </c>
      <c r="B42">
        <v>421443</v>
      </c>
      <c r="C42">
        <v>400519</v>
      </c>
      <c r="D42">
        <v>821962</v>
      </c>
    </row>
    <row r="43" spans="1:4" x14ac:dyDescent="0.25">
      <c r="A43" t="s">
        <v>34</v>
      </c>
      <c r="B43">
        <v>420592</v>
      </c>
      <c r="C43">
        <v>400668</v>
      </c>
      <c r="D43">
        <v>821260</v>
      </c>
    </row>
    <row r="44" spans="1:4" x14ac:dyDescent="0.25">
      <c r="A44" t="s">
        <v>35</v>
      </c>
      <c r="B44">
        <v>418629</v>
      </c>
      <c r="C44">
        <v>399669</v>
      </c>
      <c r="D44">
        <v>818297</v>
      </c>
    </row>
    <row r="45" spans="1:4" x14ac:dyDescent="0.25">
      <c r="A45" t="s">
        <v>36</v>
      </c>
      <c r="B45">
        <v>418003</v>
      </c>
      <c r="C45">
        <v>400549</v>
      </c>
      <c r="D45">
        <v>818552</v>
      </c>
    </row>
    <row r="46" spans="1:4" x14ac:dyDescent="0.25">
      <c r="A46" t="s">
        <v>37</v>
      </c>
      <c r="B46">
        <v>417773</v>
      </c>
      <c r="C46">
        <v>399985</v>
      </c>
      <c r="D46">
        <v>817758</v>
      </c>
    </row>
    <row r="47" spans="1:4" x14ac:dyDescent="0.25">
      <c r="A47" t="s">
        <v>38</v>
      </c>
      <c r="B47">
        <v>420105</v>
      </c>
      <c r="C47">
        <v>401337</v>
      </c>
      <c r="D47">
        <v>821443</v>
      </c>
    </row>
    <row r="48" spans="1:4" x14ac:dyDescent="0.25">
      <c r="A48" t="s">
        <v>39</v>
      </c>
      <c r="B48">
        <v>420884</v>
      </c>
      <c r="C48">
        <v>400978</v>
      </c>
      <c r="D48">
        <v>821862</v>
      </c>
    </row>
    <row r="49" spans="1:4" x14ac:dyDescent="0.25">
      <c r="A49" t="s">
        <v>40</v>
      </c>
      <c r="B49">
        <v>420210</v>
      </c>
      <c r="C49">
        <v>400574</v>
      </c>
      <c r="D49">
        <v>820783</v>
      </c>
    </row>
    <row r="50" spans="1:4" x14ac:dyDescent="0.25">
      <c r="A50" t="s">
        <v>41</v>
      </c>
      <c r="B50">
        <v>416489</v>
      </c>
      <c r="C50">
        <v>398681</v>
      </c>
      <c r="D50">
        <v>815170</v>
      </c>
    </row>
    <row r="51" spans="1:4" x14ac:dyDescent="0.25">
      <c r="A51" t="s">
        <v>42</v>
      </c>
      <c r="B51">
        <v>415164</v>
      </c>
      <c r="C51">
        <v>394152</v>
      </c>
      <c r="D51">
        <v>809316</v>
      </c>
    </row>
    <row r="52" spans="1:4" x14ac:dyDescent="0.25">
      <c r="A52" t="s">
        <v>43</v>
      </c>
      <c r="B52">
        <v>410933</v>
      </c>
      <c r="C52">
        <v>391184</v>
      </c>
      <c r="D52">
        <v>802117</v>
      </c>
    </row>
    <row r="53" spans="1:4" x14ac:dyDescent="0.25">
      <c r="A53" t="s">
        <v>44</v>
      </c>
      <c r="B53">
        <v>408327</v>
      </c>
      <c r="C53">
        <v>389356</v>
      </c>
      <c r="D53">
        <v>797682</v>
      </c>
    </row>
    <row r="54" spans="1:4" x14ac:dyDescent="0.25">
      <c r="A54" t="s">
        <v>45</v>
      </c>
      <c r="B54">
        <v>413482</v>
      </c>
      <c r="C54">
        <v>390448</v>
      </c>
      <c r="D54">
        <v>803930</v>
      </c>
    </row>
    <row r="55" spans="1:4" x14ac:dyDescent="0.25">
      <c r="A55" t="s">
        <v>46</v>
      </c>
      <c r="B55">
        <v>404943</v>
      </c>
      <c r="C55">
        <v>384422</v>
      </c>
      <c r="D55">
        <v>789366</v>
      </c>
    </row>
    <row r="56" spans="1:4" x14ac:dyDescent="0.25">
      <c r="A56" t="s">
        <v>47</v>
      </c>
      <c r="B56">
        <v>395011</v>
      </c>
      <c r="C56">
        <v>378461</v>
      </c>
      <c r="D56">
        <v>773472</v>
      </c>
    </row>
    <row r="57" spans="1:4" x14ac:dyDescent="0.25">
      <c r="A57" t="s">
        <v>48</v>
      </c>
      <c r="B57">
        <v>389963</v>
      </c>
      <c r="C57">
        <v>378150</v>
      </c>
      <c r="D57">
        <v>768114</v>
      </c>
    </row>
    <row r="58" spans="1:4" x14ac:dyDescent="0.25">
      <c r="A58" t="s">
        <v>49</v>
      </c>
      <c r="B58">
        <v>387750</v>
      </c>
      <c r="C58">
        <v>383608</v>
      </c>
      <c r="D58">
        <v>771357</v>
      </c>
    </row>
    <row r="59" spans="1:4" x14ac:dyDescent="0.25">
      <c r="A59" t="s">
        <v>50</v>
      </c>
      <c r="B59">
        <v>392093</v>
      </c>
      <c r="C59">
        <v>388153</v>
      </c>
      <c r="D59">
        <v>780246</v>
      </c>
    </row>
    <row r="60" spans="1:4" x14ac:dyDescent="0.25">
      <c r="A60" t="s">
        <v>51</v>
      </c>
      <c r="B60">
        <v>390276</v>
      </c>
      <c r="C60">
        <v>390493</v>
      </c>
      <c r="D60">
        <v>780770</v>
      </c>
    </row>
    <row r="61" spans="1:4" x14ac:dyDescent="0.25">
      <c r="A61" t="s">
        <v>52</v>
      </c>
      <c r="B61">
        <v>387103</v>
      </c>
      <c r="C61">
        <v>393511</v>
      </c>
      <c r="D61">
        <v>780614</v>
      </c>
    </row>
    <row r="62" spans="1:4" x14ac:dyDescent="0.25">
      <c r="A62" t="s">
        <v>53</v>
      </c>
      <c r="B62">
        <v>385783</v>
      </c>
      <c r="C62">
        <v>396107</v>
      </c>
      <c r="D62">
        <v>781889</v>
      </c>
    </row>
    <row r="63" spans="1:4" x14ac:dyDescent="0.25">
      <c r="A63" t="s">
        <v>54</v>
      </c>
      <c r="B63">
        <v>388109</v>
      </c>
      <c r="C63">
        <v>398543</v>
      </c>
      <c r="D63">
        <v>786652</v>
      </c>
    </row>
    <row r="64" spans="1:4" x14ac:dyDescent="0.25">
      <c r="A64" t="s">
        <v>55</v>
      </c>
      <c r="B64">
        <v>385601</v>
      </c>
      <c r="C64">
        <v>401375</v>
      </c>
      <c r="D64">
        <v>786976</v>
      </c>
    </row>
    <row r="65" spans="1:4" x14ac:dyDescent="0.25">
      <c r="A65" t="s">
        <v>56</v>
      </c>
      <c r="B65">
        <v>391544</v>
      </c>
      <c r="C65">
        <v>407357</v>
      </c>
      <c r="D65">
        <v>798901</v>
      </c>
    </row>
    <row r="66" spans="1:4" x14ac:dyDescent="0.25">
      <c r="A66" t="s">
        <v>57</v>
      </c>
      <c r="B66">
        <v>395105</v>
      </c>
      <c r="C66">
        <v>411519</v>
      </c>
      <c r="D66">
        <v>806625</v>
      </c>
    </row>
    <row r="67" spans="1:4" x14ac:dyDescent="0.25">
      <c r="A67" t="s">
        <v>58</v>
      </c>
      <c r="B67">
        <v>401745</v>
      </c>
      <c r="C67">
        <v>416425</v>
      </c>
      <c r="D67">
        <v>818170</v>
      </c>
    </row>
    <row r="68" spans="1:4" x14ac:dyDescent="0.25">
      <c r="A68" t="s">
        <v>59</v>
      </c>
      <c r="B68">
        <v>403602</v>
      </c>
      <c r="C68">
        <v>419267</v>
      </c>
      <c r="D68">
        <v>822869</v>
      </c>
    </row>
    <row r="69" spans="1:4" x14ac:dyDescent="0.25">
      <c r="A69" t="s">
        <v>60</v>
      </c>
      <c r="B69">
        <v>406989</v>
      </c>
      <c r="C69">
        <v>421446</v>
      </c>
      <c r="D69">
        <v>828436</v>
      </c>
    </row>
    <row r="70" spans="1:4" x14ac:dyDescent="0.25">
      <c r="A70" t="s">
        <v>61</v>
      </c>
      <c r="B70">
        <v>405437</v>
      </c>
      <c r="C70">
        <v>417631</v>
      </c>
      <c r="D70">
        <v>823068</v>
      </c>
    </row>
    <row r="71" spans="1:4" x14ac:dyDescent="0.25">
      <c r="A71" t="s">
        <v>62</v>
      </c>
      <c r="B71">
        <v>400196</v>
      </c>
      <c r="C71">
        <v>412061</v>
      </c>
      <c r="D71">
        <v>812257</v>
      </c>
    </row>
    <row r="72" spans="1:4" x14ac:dyDescent="0.25">
      <c r="A72" t="s">
        <v>63</v>
      </c>
      <c r="B72">
        <v>396994</v>
      </c>
      <c r="C72">
        <v>406932</v>
      </c>
      <c r="D72">
        <v>803926</v>
      </c>
    </row>
    <row r="73" spans="1:4" x14ac:dyDescent="0.25">
      <c r="A73" t="s">
        <v>64</v>
      </c>
      <c r="B73">
        <v>401626</v>
      </c>
      <c r="C73">
        <v>408824</v>
      </c>
      <c r="D73">
        <v>810450</v>
      </c>
    </row>
    <row r="74" spans="1:4" x14ac:dyDescent="0.25">
      <c r="A74" t="s">
        <v>65</v>
      </c>
      <c r="B74">
        <v>412534</v>
      </c>
      <c r="C74">
        <v>421183</v>
      </c>
      <c r="D74">
        <v>833717</v>
      </c>
    </row>
    <row r="75" spans="1:4" x14ac:dyDescent="0.25">
      <c r="A75" t="s">
        <v>66</v>
      </c>
      <c r="B75">
        <v>429942</v>
      </c>
      <c r="C75">
        <v>434954</v>
      </c>
      <c r="D75">
        <v>864896</v>
      </c>
    </row>
    <row r="76" spans="1:4" x14ac:dyDescent="0.25">
      <c r="A76" t="s">
        <v>67</v>
      </c>
      <c r="B76">
        <v>439474</v>
      </c>
      <c r="C76">
        <v>446501</v>
      </c>
      <c r="D76">
        <v>885975</v>
      </c>
    </row>
    <row r="77" spans="1:4" x14ac:dyDescent="0.25">
      <c r="A77" t="s">
        <v>68</v>
      </c>
      <c r="B77">
        <v>449300</v>
      </c>
      <c r="C77">
        <v>455697</v>
      </c>
      <c r="D77">
        <v>904997</v>
      </c>
    </row>
    <row r="78" spans="1:4" x14ac:dyDescent="0.25">
      <c r="A78" t="s">
        <v>69</v>
      </c>
      <c r="B78">
        <v>453664</v>
      </c>
      <c r="C78">
        <v>460160</v>
      </c>
      <c r="D78">
        <v>913824</v>
      </c>
    </row>
    <row r="79" spans="1:4" x14ac:dyDescent="0.25">
      <c r="A79" t="s">
        <v>70</v>
      </c>
      <c r="B79">
        <v>450401</v>
      </c>
      <c r="C79">
        <v>459132</v>
      </c>
      <c r="D79">
        <v>909534</v>
      </c>
    </row>
    <row r="80" spans="1:4" x14ac:dyDescent="0.25">
      <c r="A80" t="s">
        <v>71</v>
      </c>
      <c r="B80">
        <v>446898</v>
      </c>
      <c r="C80">
        <v>455699</v>
      </c>
      <c r="D80">
        <v>902598</v>
      </c>
    </row>
    <row r="81" spans="1:4" x14ac:dyDescent="0.25">
      <c r="A81" t="s">
        <v>72</v>
      </c>
      <c r="B81">
        <v>444536</v>
      </c>
      <c r="C81">
        <v>454440</v>
      </c>
      <c r="D81">
        <v>898976</v>
      </c>
    </row>
    <row r="82" spans="1:4" x14ac:dyDescent="0.25">
      <c r="A82" t="s">
        <v>73</v>
      </c>
      <c r="B82">
        <v>444930</v>
      </c>
      <c r="C82">
        <v>455039</v>
      </c>
      <c r="D82">
        <v>899970</v>
      </c>
    </row>
    <row r="83" spans="1:4" x14ac:dyDescent="0.25">
      <c r="A83" t="s">
        <v>74</v>
      </c>
      <c r="B83">
        <v>443440</v>
      </c>
      <c r="C83">
        <v>457333</v>
      </c>
      <c r="D83">
        <v>900772</v>
      </c>
    </row>
    <row r="84" spans="1:4" x14ac:dyDescent="0.25">
      <c r="A84" t="s">
        <v>75</v>
      </c>
      <c r="B84">
        <v>445774</v>
      </c>
      <c r="C84">
        <v>462096</v>
      </c>
      <c r="D84">
        <v>907870</v>
      </c>
    </row>
    <row r="85" spans="1:4" x14ac:dyDescent="0.25">
      <c r="A85" t="s">
        <v>76</v>
      </c>
      <c r="B85">
        <v>445515</v>
      </c>
      <c r="C85">
        <v>460680</v>
      </c>
      <c r="D85">
        <v>906196</v>
      </c>
    </row>
    <row r="86" spans="1:4" x14ac:dyDescent="0.25">
      <c r="A86" t="s">
        <v>77</v>
      </c>
      <c r="B86">
        <v>442931</v>
      </c>
      <c r="C86">
        <v>459704</v>
      </c>
      <c r="D86">
        <v>902635</v>
      </c>
    </row>
    <row r="87" spans="1:4" x14ac:dyDescent="0.25">
      <c r="A87" t="s">
        <v>78</v>
      </c>
      <c r="B87">
        <v>437524</v>
      </c>
      <c r="C87">
        <v>456521</v>
      </c>
      <c r="D87">
        <v>894045</v>
      </c>
    </row>
    <row r="88" spans="1:4" x14ac:dyDescent="0.25">
      <c r="A88" t="s">
        <v>79</v>
      </c>
      <c r="B88">
        <v>432816</v>
      </c>
      <c r="C88">
        <v>450429</v>
      </c>
      <c r="D88">
        <v>883245</v>
      </c>
    </row>
    <row r="89" spans="1:4" x14ac:dyDescent="0.25">
      <c r="A89" t="s">
        <v>80</v>
      </c>
      <c r="B89">
        <v>425342</v>
      </c>
      <c r="C89">
        <v>444929</v>
      </c>
      <c r="D89">
        <v>870271</v>
      </c>
    </row>
    <row r="90" spans="1:4" x14ac:dyDescent="0.25">
      <c r="A90" t="s">
        <v>81</v>
      </c>
      <c r="B90">
        <v>422103</v>
      </c>
      <c r="C90">
        <v>442534</v>
      </c>
      <c r="D90">
        <v>864638</v>
      </c>
    </row>
    <row r="91" spans="1:4" x14ac:dyDescent="0.25">
      <c r="A91" t="s">
        <v>82</v>
      </c>
      <c r="B91">
        <v>415879</v>
      </c>
      <c r="C91">
        <v>439720</v>
      </c>
      <c r="D91">
        <v>855599</v>
      </c>
    </row>
    <row r="92" spans="1:4" x14ac:dyDescent="0.25">
      <c r="A92" t="s">
        <v>83</v>
      </c>
      <c r="B92">
        <v>411153</v>
      </c>
      <c r="C92">
        <v>436015</v>
      </c>
      <c r="D92">
        <v>847167</v>
      </c>
    </row>
    <row r="93" spans="1:4" x14ac:dyDescent="0.25">
      <c r="A93" t="s">
        <v>84</v>
      </c>
      <c r="B93">
        <v>406728</v>
      </c>
      <c r="C93">
        <v>433314</v>
      </c>
      <c r="D93">
        <v>840043</v>
      </c>
    </row>
    <row r="94" spans="1:4" x14ac:dyDescent="0.25">
      <c r="A94" t="s">
        <v>85</v>
      </c>
      <c r="B94">
        <v>402703</v>
      </c>
      <c r="C94">
        <v>431123</v>
      </c>
      <c r="D94">
        <v>833826</v>
      </c>
    </row>
    <row r="95" spans="1:4" x14ac:dyDescent="0.25">
      <c r="A95" t="s">
        <v>86</v>
      </c>
      <c r="B95">
        <v>399577</v>
      </c>
      <c r="C95">
        <v>430349</v>
      </c>
      <c r="D95">
        <v>829926</v>
      </c>
    </row>
    <row r="96" spans="1:4" x14ac:dyDescent="0.25">
      <c r="A96" t="s">
        <v>87</v>
      </c>
      <c r="B96">
        <v>395494</v>
      </c>
      <c r="C96">
        <v>427652</v>
      </c>
      <c r="D96">
        <v>823146</v>
      </c>
    </row>
    <row r="97" spans="1:4" x14ac:dyDescent="0.25">
      <c r="A97" t="s">
        <v>88</v>
      </c>
      <c r="B97">
        <v>392696</v>
      </c>
      <c r="C97">
        <v>426822</v>
      </c>
      <c r="D97">
        <v>819519</v>
      </c>
    </row>
    <row r="98" spans="1:4" x14ac:dyDescent="0.25">
      <c r="A98" t="s">
        <v>89</v>
      </c>
      <c r="B98">
        <v>394895</v>
      </c>
      <c r="C98">
        <v>425844</v>
      </c>
      <c r="D98">
        <v>820739</v>
      </c>
    </row>
    <row r="99" spans="1:4" x14ac:dyDescent="0.25">
      <c r="A99" t="s">
        <v>90</v>
      </c>
      <c r="B99">
        <v>393776</v>
      </c>
      <c r="C99">
        <v>423849</v>
      </c>
      <c r="D99">
        <v>817625</v>
      </c>
    </row>
    <row r="100" spans="1:4" x14ac:dyDescent="0.25">
      <c r="A100" t="s">
        <v>91</v>
      </c>
      <c r="B100">
        <v>391796</v>
      </c>
      <c r="C100">
        <v>425594</v>
      </c>
      <c r="D100">
        <v>817390</v>
      </c>
    </row>
    <row r="101" spans="1:4" x14ac:dyDescent="0.25">
      <c r="A101" t="s">
        <v>92</v>
      </c>
      <c r="B101">
        <v>384700</v>
      </c>
      <c r="C101">
        <v>419992</v>
      </c>
      <c r="D101">
        <v>804693</v>
      </c>
    </row>
    <row r="102" spans="1:4" x14ac:dyDescent="0.25">
      <c r="A102" t="s">
        <v>93</v>
      </c>
      <c r="B102">
        <v>358462</v>
      </c>
      <c r="C102">
        <v>392879</v>
      </c>
      <c r="D102">
        <v>751341</v>
      </c>
    </row>
    <row r="103" spans="1:4" x14ac:dyDescent="0.25">
      <c r="A103" t="s">
        <v>94</v>
      </c>
      <c r="B103">
        <v>331824</v>
      </c>
      <c r="C103">
        <v>365714</v>
      </c>
      <c r="D103">
        <v>697538</v>
      </c>
    </row>
    <row r="104" spans="1:4" x14ac:dyDescent="0.25">
      <c r="A104" t="s">
        <v>95</v>
      </c>
      <c r="B104">
        <v>305818</v>
      </c>
      <c r="C104">
        <v>338746</v>
      </c>
      <c r="D104">
        <v>644564</v>
      </c>
    </row>
    <row r="105" spans="1:4" x14ac:dyDescent="0.25">
      <c r="A105" t="s">
        <v>96</v>
      </c>
      <c r="B105">
        <v>275910</v>
      </c>
      <c r="C105">
        <v>309473</v>
      </c>
      <c r="D105">
        <v>585383</v>
      </c>
    </row>
    <row r="106" spans="1:4" x14ac:dyDescent="0.25">
      <c r="A106" t="s">
        <v>97</v>
      </c>
      <c r="B106">
        <v>243546</v>
      </c>
      <c r="C106">
        <v>275476</v>
      </c>
      <c r="D106">
        <v>519021</v>
      </c>
    </row>
    <row r="107" spans="1:4" x14ac:dyDescent="0.25">
      <c r="A107" t="s">
        <v>98</v>
      </c>
      <c r="B107">
        <v>231716</v>
      </c>
      <c r="C107">
        <v>265502</v>
      </c>
      <c r="D107">
        <v>497218</v>
      </c>
    </row>
    <row r="108" spans="1:4" x14ac:dyDescent="0.25">
      <c r="A108" t="s">
        <v>99</v>
      </c>
      <c r="B108">
        <v>223105</v>
      </c>
      <c r="C108">
        <v>260754</v>
      </c>
      <c r="D108">
        <v>483859</v>
      </c>
    </row>
    <row r="109" spans="1:4" x14ac:dyDescent="0.25">
      <c r="A109" t="s">
        <v>100</v>
      </c>
      <c r="B109">
        <v>213327</v>
      </c>
      <c r="C109">
        <v>254104</v>
      </c>
      <c r="D109">
        <v>467431</v>
      </c>
    </row>
    <row r="110" spans="1:4" x14ac:dyDescent="0.25">
      <c r="A110" t="s">
        <v>101</v>
      </c>
      <c r="B110">
        <v>208436</v>
      </c>
      <c r="C110">
        <v>252827</v>
      </c>
      <c r="D110">
        <v>461263</v>
      </c>
    </row>
    <row r="111" spans="1:4" x14ac:dyDescent="0.25">
      <c r="A111" t="s">
        <v>102</v>
      </c>
      <c r="B111">
        <v>205155</v>
      </c>
      <c r="C111">
        <v>256266</v>
      </c>
      <c r="D111">
        <v>461421</v>
      </c>
    </row>
    <row r="112" spans="1:4" x14ac:dyDescent="0.25">
      <c r="A112" t="s">
        <v>103</v>
      </c>
      <c r="B112">
        <v>199998</v>
      </c>
      <c r="C112">
        <v>257615</v>
      </c>
      <c r="D112">
        <v>457614</v>
      </c>
    </row>
    <row r="113" spans="1:4" x14ac:dyDescent="0.25">
      <c r="A113" t="s">
        <v>104</v>
      </c>
      <c r="B113">
        <v>193437</v>
      </c>
      <c r="C113">
        <v>256153</v>
      </c>
      <c r="D113">
        <v>449590</v>
      </c>
    </row>
    <row r="114" spans="1:4" x14ac:dyDescent="0.25">
      <c r="A114" t="s">
        <v>105</v>
      </c>
      <c r="B114">
        <v>184881</v>
      </c>
      <c r="C114">
        <v>251894</v>
      </c>
      <c r="D114">
        <v>436774</v>
      </c>
    </row>
    <row r="115" spans="1:4" x14ac:dyDescent="0.25">
      <c r="A115" t="s">
        <v>106</v>
      </c>
      <c r="B115">
        <v>175704</v>
      </c>
      <c r="C115">
        <v>250992</v>
      </c>
      <c r="D115">
        <v>426696</v>
      </c>
    </row>
    <row r="116" spans="1:4" x14ac:dyDescent="0.25">
      <c r="A116" t="s">
        <v>107</v>
      </c>
      <c r="B116">
        <v>169104</v>
      </c>
      <c r="C116">
        <v>247356</v>
      </c>
      <c r="D116">
        <v>416459</v>
      </c>
    </row>
    <row r="117" spans="1:4" x14ac:dyDescent="0.25">
      <c r="A117" t="s">
        <v>108</v>
      </c>
      <c r="B117">
        <v>159721</v>
      </c>
      <c r="C117">
        <v>241603</v>
      </c>
      <c r="D117">
        <v>401324</v>
      </c>
    </row>
    <row r="118" spans="1:4" x14ac:dyDescent="0.25">
      <c r="A118" t="s">
        <v>109</v>
      </c>
      <c r="B118">
        <v>147292</v>
      </c>
      <c r="C118">
        <v>233031</v>
      </c>
      <c r="D118">
        <v>380323</v>
      </c>
    </row>
    <row r="119" spans="1:4" x14ac:dyDescent="0.25">
      <c r="A119" t="s">
        <v>110</v>
      </c>
      <c r="B119">
        <v>135026</v>
      </c>
      <c r="C119">
        <v>222075</v>
      </c>
      <c r="D119">
        <v>357102</v>
      </c>
    </row>
    <row r="120" spans="1:4" x14ac:dyDescent="0.25">
      <c r="A120" t="s">
        <v>111</v>
      </c>
      <c r="B120">
        <v>122434</v>
      </c>
      <c r="C120">
        <v>209308</v>
      </c>
      <c r="D120">
        <v>331742</v>
      </c>
    </row>
    <row r="121" spans="1:4" x14ac:dyDescent="0.25">
      <c r="A121" t="s">
        <v>112</v>
      </c>
      <c r="B121">
        <v>107720</v>
      </c>
      <c r="C121">
        <v>196864</v>
      </c>
      <c r="D121">
        <v>304584</v>
      </c>
    </row>
    <row r="122" spans="1:4" x14ac:dyDescent="0.25">
      <c r="A122" t="s">
        <v>113</v>
      </c>
      <c r="B122">
        <v>94896</v>
      </c>
      <c r="C122">
        <v>181334</v>
      </c>
      <c r="D122">
        <v>276229</v>
      </c>
    </row>
    <row r="123" spans="1:4" x14ac:dyDescent="0.25">
      <c r="A123" t="s">
        <v>114</v>
      </c>
      <c r="B123">
        <v>82261</v>
      </c>
      <c r="C123">
        <v>165777</v>
      </c>
      <c r="D123">
        <v>248039</v>
      </c>
    </row>
    <row r="124" spans="1:4" x14ac:dyDescent="0.25">
      <c r="A124" t="s">
        <v>115</v>
      </c>
      <c r="B124">
        <v>70289</v>
      </c>
      <c r="C124">
        <v>150990</v>
      </c>
      <c r="D124">
        <v>221280</v>
      </c>
    </row>
    <row r="125" spans="1:4" x14ac:dyDescent="0.25">
      <c r="A125" t="s">
        <v>116</v>
      </c>
      <c r="B125">
        <v>59577</v>
      </c>
      <c r="C125">
        <v>135024</v>
      </c>
      <c r="D125">
        <v>194602</v>
      </c>
    </row>
    <row r="126" spans="1:4" x14ac:dyDescent="0.25">
      <c r="A126" t="s">
        <v>117</v>
      </c>
      <c r="B126">
        <v>49149</v>
      </c>
      <c r="C126">
        <v>119352</v>
      </c>
      <c r="D126">
        <v>168501</v>
      </c>
    </row>
    <row r="127" spans="1:4" x14ac:dyDescent="0.25">
      <c r="A127" t="s">
        <v>118</v>
      </c>
      <c r="B127">
        <v>39718</v>
      </c>
      <c r="C127">
        <v>103587</v>
      </c>
      <c r="D127">
        <v>143305</v>
      </c>
    </row>
    <row r="128" spans="1:4" x14ac:dyDescent="0.25">
      <c r="A128" t="s">
        <v>119</v>
      </c>
      <c r="B128">
        <v>29733</v>
      </c>
      <c r="C128">
        <v>81436</v>
      </c>
      <c r="D128">
        <v>111169</v>
      </c>
    </row>
    <row r="129" spans="1:4" x14ac:dyDescent="0.25">
      <c r="A129" t="s">
        <v>120</v>
      </c>
      <c r="B129">
        <v>20721</v>
      </c>
      <c r="C129">
        <v>61273</v>
      </c>
      <c r="D129">
        <v>81994</v>
      </c>
    </row>
    <row r="130" spans="1:4" x14ac:dyDescent="0.25">
      <c r="A130" t="s">
        <v>121</v>
      </c>
      <c r="B130">
        <v>14381</v>
      </c>
      <c r="C130">
        <v>44516</v>
      </c>
      <c r="D130">
        <v>58897</v>
      </c>
    </row>
    <row r="131" spans="1:4" x14ac:dyDescent="0.25">
      <c r="A131" t="s">
        <v>122</v>
      </c>
      <c r="B131">
        <v>8427</v>
      </c>
      <c r="C131">
        <v>29709</v>
      </c>
      <c r="D131">
        <v>38136</v>
      </c>
    </row>
    <row r="132" spans="1:4" x14ac:dyDescent="0.25">
      <c r="A132" t="s">
        <v>123</v>
      </c>
      <c r="B132">
        <v>4873</v>
      </c>
      <c r="C132">
        <v>19230</v>
      </c>
      <c r="D132">
        <v>24103</v>
      </c>
    </row>
    <row r="133" spans="1:4" x14ac:dyDescent="0.25">
      <c r="A133" t="s">
        <v>124</v>
      </c>
      <c r="B133">
        <v>3562</v>
      </c>
      <c r="C133">
        <v>15478</v>
      </c>
      <c r="D133">
        <v>19040</v>
      </c>
    </row>
    <row r="134" spans="1:4" x14ac:dyDescent="0.25">
      <c r="A134" t="s">
        <v>125</v>
      </c>
      <c r="B134">
        <v>2661</v>
      </c>
      <c r="C134">
        <v>12118</v>
      </c>
      <c r="D134">
        <v>14779</v>
      </c>
    </row>
    <row r="135" spans="1:4" x14ac:dyDescent="0.25">
      <c r="A135" t="s">
        <v>126</v>
      </c>
      <c r="B135">
        <v>1977</v>
      </c>
      <c r="C135">
        <v>9363</v>
      </c>
      <c r="D135">
        <v>11340</v>
      </c>
    </row>
    <row r="136" spans="1:4" x14ac:dyDescent="0.25">
      <c r="A136" t="s">
        <v>25</v>
      </c>
      <c r="B136">
        <v>3926</v>
      </c>
      <c r="C136">
        <v>19943</v>
      </c>
      <c r="D136">
        <v>23868</v>
      </c>
    </row>
    <row r="137" spans="1:4" x14ac:dyDescent="0.25">
      <c r="A137" t="s">
        <v>4</v>
      </c>
      <c r="B137">
        <v>31905779</v>
      </c>
      <c r="C137">
        <v>34001381</v>
      </c>
      <c r="D137">
        <v>65907160</v>
      </c>
    </row>
    <row r="139" spans="1:4" x14ac:dyDescent="0.25">
      <c r="A139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workbookViewId="0">
      <selection activeCell="I3" sqref="I3"/>
    </sheetView>
  </sheetViews>
  <sheetFormatPr baseColWidth="10" defaultRowHeight="15" x14ac:dyDescent="0.25"/>
  <cols>
    <col min="2" max="4" width="13.85546875" customWidth="1"/>
    <col min="6" max="8" width="14.140625" customWidth="1"/>
  </cols>
  <sheetData>
    <row r="1" spans="1:21" x14ac:dyDescent="0.25">
      <c r="B1" t="str">
        <f>'FE-2014'!A2</f>
        <v>France entière</v>
      </c>
      <c r="G1" t="s">
        <v>133</v>
      </c>
      <c r="H1" t="s">
        <v>2</v>
      </c>
      <c r="I1" t="s">
        <v>3</v>
      </c>
    </row>
    <row r="2" spans="1:21" x14ac:dyDescent="0.25">
      <c r="A2" t="s">
        <v>131</v>
      </c>
      <c r="B2">
        <v>2014</v>
      </c>
      <c r="F2" s="3" t="s">
        <v>134</v>
      </c>
      <c r="G2">
        <f>ROUND(0.5+SUMPRODUCT($A$6:$A$111,B6:B111)/SUM(B6:B111),2)</f>
        <v>40.869999999999997</v>
      </c>
      <c r="H2">
        <f>ROUND(0.5+SUMPRODUCT($A$6:$A$111,C6:C111)/SUM(C6:C111),2)</f>
        <v>39.39</v>
      </c>
      <c r="I2">
        <f>ROUND(0.5+SUMPRODUCT($A$6:$A$111,D6:D111)/SUM(D6:D111),2)</f>
        <v>42.27</v>
      </c>
    </row>
    <row r="3" spans="1:21" x14ac:dyDescent="0.25">
      <c r="B3" s="3" t="s">
        <v>168</v>
      </c>
      <c r="C3" s="7">
        <f>B157</f>
        <v>9.8744237108887312</v>
      </c>
      <c r="F3" s="3" t="s">
        <v>135</v>
      </c>
      <c r="G3">
        <f>ROUND(K120,2)</f>
        <v>39.53</v>
      </c>
      <c r="H3">
        <f>ROUND(L120,2)</f>
        <v>38.71</v>
      </c>
      <c r="I3">
        <f>ROUND(M120,2)</f>
        <v>41.78</v>
      </c>
      <c r="K3" s="6" t="s">
        <v>167</v>
      </c>
    </row>
    <row r="4" spans="1:21" x14ac:dyDescent="0.25">
      <c r="B4" t="s">
        <v>130</v>
      </c>
      <c r="F4" s="9" t="s">
        <v>170</v>
      </c>
    </row>
    <row r="5" spans="1:21" x14ac:dyDescent="0.25">
      <c r="A5" t="s">
        <v>129</v>
      </c>
      <c r="B5" t="s">
        <v>133</v>
      </c>
      <c r="C5" t="s">
        <v>2</v>
      </c>
      <c r="D5" t="s">
        <v>3</v>
      </c>
      <c r="F5" s="3" t="s">
        <v>155</v>
      </c>
      <c r="G5" s="8">
        <f>SUMIFS(B$6:B$111,$A$6:$A$111,$F5)/B$112</f>
        <v>0.24507217767175657</v>
      </c>
      <c r="H5" s="8">
        <f t="shared" ref="H5:I6" si="0">SUMIFS(C$6:C$111,$A$6:$A$111,$F5)/C$112</f>
        <v>0.2590615880961491</v>
      </c>
      <c r="I5" s="8">
        <f t="shared" si="0"/>
        <v>0.23194497493763414</v>
      </c>
      <c r="K5" t="s">
        <v>4</v>
      </c>
      <c r="L5" t="s">
        <v>2</v>
      </c>
      <c r="M5" t="s">
        <v>3</v>
      </c>
      <c r="P5" t="s">
        <v>176</v>
      </c>
      <c r="S5" t="s">
        <v>2</v>
      </c>
      <c r="T5" t="s">
        <v>3</v>
      </c>
    </row>
    <row r="6" spans="1:21" x14ac:dyDescent="0.25">
      <c r="A6">
        <v>0</v>
      </c>
      <c r="B6" s="2">
        <f>C6+D6</f>
        <v>765813</v>
      </c>
      <c r="C6" s="2">
        <f>'FE-2014'!B36</f>
        <v>391388</v>
      </c>
      <c r="D6" s="2">
        <f>'FE-2014'!C36</f>
        <v>374425</v>
      </c>
      <c r="F6" s="3" t="s">
        <v>169</v>
      </c>
      <c r="G6" s="8">
        <f>SUMIFS(B$6:B$111,$A$6:$A$111,$F6)/B$112</f>
        <v>0.18163765375701621</v>
      </c>
      <c r="H6" s="8">
        <f t="shared" si="0"/>
        <v>0.15870063777793714</v>
      </c>
      <c r="I6" s="8">
        <f t="shared" si="0"/>
        <v>0.20316099532316029</v>
      </c>
      <c r="K6" s="4">
        <f>IF(AND(SUM(B6:B$6)&lt;=B$112/2,SUM(B$6:B7)&gt;=B$112/2),1,0)</f>
        <v>0</v>
      </c>
      <c r="L6" s="4">
        <f>IF(AND(SUM(C6:C$6)&lt;=C$112/2,SUM(C$6:C7)&gt;=C$112/2),1,0)</f>
        <v>0</v>
      </c>
      <c r="M6" s="4">
        <f>IF(AND(SUM(D6:D$6)&lt;=D$112/2,SUM(D$6:D7)&gt;=D$112/2),1,0)</f>
        <v>0</v>
      </c>
      <c r="O6">
        <v>0</v>
      </c>
      <c r="P6">
        <f>B2-1</f>
        <v>2013</v>
      </c>
      <c r="Q6" s="2">
        <f>-C6</f>
        <v>-391388</v>
      </c>
      <c r="S6" s="12">
        <f>C6/$B$112</f>
        <v>5.9384751170036094E-3</v>
      </c>
      <c r="T6" s="12">
        <f>D6/$B$112</f>
        <v>5.6810979020411366E-3</v>
      </c>
      <c r="U6" s="13">
        <f>-S6</f>
        <v>-5.9384751170036094E-3</v>
      </c>
    </row>
    <row r="7" spans="1:21" x14ac:dyDescent="0.25">
      <c r="A7">
        <v>1</v>
      </c>
      <c r="B7" s="2">
        <f t="shared" ref="B7:B70" si="1">C7+D7</f>
        <v>776649</v>
      </c>
      <c r="C7" s="2">
        <f>'FE-2014'!B37</f>
        <v>396741</v>
      </c>
      <c r="D7" s="2">
        <f>'FE-2014'!C37</f>
        <v>379908</v>
      </c>
      <c r="F7" s="3" t="s">
        <v>173</v>
      </c>
      <c r="G7" s="10">
        <f>1-G5-G6</f>
        <v>0.57329016857122717</v>
      </c>
      <c r="H7" s="10">
        <f t="shared" ref="H7:I7" si="2">1-H5-H6</f>
        <v>0.58223777412591371</v>
      </c>
      <c r="I7" s="10">
        <f t="shared" si="2"/>
        <v>0.56489402973920555</v>
      </c>
      <c r="K7" s="4">
        <f>IF(AND(SUM(B$6:B7)&lt;=B$112/2,SUM(B$6:B8)&gt;=B$112/2),1,0)</f>
        <v>0</v>
      </c>
      <c r="L7" s="4">
        <f>IF(AND(SUM(C$6:C7)&lt;=C$112/2,SUM(C$6:C8)&gt;=C$112/2),1,0)</f>
        <v>0</v>
      </c>
      <c r="M7" s="4">
        <f>IF(AND(SUM(D$6:D7)&lt;=D$112/2,SUM(D$6:D8)&gt;=D$112/2),1,0)</f>
        <v>0</v>
      </c>
      <c r="O7">
        <v>1</v>
      </c>
      <c r="P7">
        <f>$P$6-A7</f>
        <v>2012</v>
      </c>
      <c r="Q7" s="2">
        <f t="shared" ref="Q7:Q70" si="3">-C7</f>
        <v>-396741</v>
      </c>
      <c r="S7" s="12">
        <f t="shared" ref="S7:T70" si="4">C7/$B$112</f>
        <v>6.019695433674842E-3</v>
      </c>
      <c r="T7" s="12">
        <f t="shared" si="4"/>
        <v>5.7642906904417281E-3</v>
      </c>
      <c r="U7" s="13">
        <f t="shared" ref="U7:U70" si="5">-S7</f>
        <v>-6.019695433674842E-3</v>
      </c>
    </row>
    <row r="8" spans="1:21" x14ac:dyDescent="0.25">
      <c r="A8">
        <v>2</v>
      </c>
      <c r="B8" s="2">
        <f t="shared" si="1"/>
        <v>793280</v>
      </c>
      <c r="C8" s="2">
        <f>'FE-2014'!B38</f>
        <v>405917</v>
      </c>
      <c r="D8" s="2">
        <f>'FE-2014'!C38</f>
        <v>387363</v>
      </c>
      <c r="F8" s="9" t="s">
        <v>172</v>
      </c>
      <c r="K8" s="4">
        <f>IF(AND(SUM(B$6:B8)&lt;=B$112/2,SUM(B$6:B9)&gt;=B$112/2),1,0)</f>
        <v>0</v>
      </c>
      <c r="L8" s="4">
        <f>IF(AND(SUM(C$6:C8)&lt;=C$112/2,SUM(C$6:C9)&gt;=C$112/2),1,0)</f>
        <v>0</v>
      </c>
      <c r="M8" s="4">
        <f>IF(AND(SUM(D$6:D8)&lt;=D$112/2,SUM(D$6:D9)&gt;=D$112/2),1,0)</f>
        <v>0</v>
      </c>
      <c r="O8">
        <v>2</v>
      </c>
      <c r="P8">
        <f>$P$6-A8</f>
        <v>2011</v>
      </c>
      <c r="Q8" s="2">
        <f t="shared" si="3"/>
        <v>-405917</v>
      </c>
      <c r="S8" s="12">
        <f t="shared" si="4"/>
        <v>6.1589215920486934E-3</v>
      </c>
      <c r="T8" s="12">
        <f t="shared" si="4"/>
        <v>5.8774043576907548E-3</v>
      </c>
      <c r="U8" s="13">
        <f t="shared" si="5"/>
        <v>-6.1589215920486934E-3</v>
      </c>
    </row>
    <row r="9" spans="1:21" x14ac:dyDescent="0.25">
      <c r="A9">
        <v>3</v>
      </c>
      <c r="B9" s="2">
        <f t="shared" si="1"/>
        <v>803794</v>
      </c>
      <c r="C9" s="2">
        <f>'FE-2014'!B39</f>
        <v>410928</v>
      </c>
      <c r="D9" s="2">
        <f>'FE-2014'!C39</f>
        <v>392866</v>
      </c>
      <c r="F9" s="3" t="s">
        <v>155</v>
      </c>
      <c r="G9" s="5">
        <f>100*G5/(1-G5-G6)</f>
        <v>42.748365680600038</v>
      </c>
      <c r="H9" s="5"/>
      <c r="I9" s="5"/>
      <c r="K9" s="4">
        <f>IF(AND(SUM(B$6:B9)&lt;=B$112/2,SUM(B$6:B10)&gt;=B$112/2),1,0)</f>
        <v>0</v>
      </c>
      <c r="L9" s="4">
        <f>IF(AND(SUM(C$6:C9)&lt;=C$112/2,SUM(C$6:C10)&gt;=C$112/2),1,0)</f>
        <v>0</v>
      </c>
      <c r="M9" s="4">
        <f>IF(AND(SUM(D$6:D9)&lt;=D$112/2,SUM(D$6:D10)&gt;=D$112/2),1,0)</f>
        <v>0</v>
      </c>
      <c r="O9">
        <v>3</v>
      </c>
      <c r="P9">
        <f>$P$6-A9</f>
        <v>2010</v>
      </c>
      <c r="Q9" s="2">
        <f t="shared" si="3"/>
        <v>-410928</v>
      </c>
      <c r="S9" s="12">
        <f t="shared" si="4"/>
        <v>6.2349527907857652E-3</v>
      </c>
      <c r="T9" s="12">
        <f t="shared" si="4"/>
        <v>5.9609006032804784E-3</v>
      </c>
      <c r="U9" s="13">
        <f t="shared" si="5"/>
        <v>-6.2349527907857652E-3</v>
      </c>
    </row>
    <row r="10" spans="1:21" x14ac:dyDescent="0.25">
      <c r="A10">
        <v>4</v>
      </c>
      <c r="B10" s="2">
        <f t="shared" si="1"/>
        <v>811672</v>
      </c>
      <c r="C10" s="2">
        <f>'FE-2014'!B40</f>
        <v>413593</v>
      </c>
      <c r="D10" s="2">
        <f>'FE-2014'!C40</f>
        <v>398079</v>
      </c>
      <c r="F10" s="3" t="s">
        <v>169</v>
      </c>
      <c r="G10" s="5">
        <f>100*G6/(1-G6-G5)</f>
        <v>31.683371478303844</v>
      </c>
      <c r="H10" s="5"/>
      <c r="I10" s="5"/>
      <c r="K10" s="4">
        <f>IF(AND(SUM(B$6:B10)&lt;=B$112/2,SUM(B$6:B11)&gt;=B$112/2),1,0)</f>
        <v>0</v>
      </c>
      <c r="L10" s="4">
        <f>IF(AND(SUM(C$6:C10)&lt;=C$112/2,SUM(C$6:C11)&gt;=C$112/2),1,0)</f>
        <v>0</v>
      </c>
      <c r="M10" s="4">
        <f>IF(AND(SUM(D$6:D10)&lt;=D$112/2,SUM(D$6:D11)&gt;=D$112/2),1,0)</f>
        <v>0</v>
      </c>
      <c r="O10">
        <v>4</v>
      </c>
      <c r="P10">
        <f>$P$6-A10</f>
        <v>2009</v>
      </c>
      <c r="Q10" s="2">
        <f t="shared" si="3"/>
        <v>-413593</v>
      </c>
      <c r="S10" s="12">
        <f t="shared" si="4"/>
        <v>6.2753884612376304E-3</v>
      </c>
      <c r="T10" s="12">
        <f t="shared" si="4"/>
        <v>6.0399967196277859E-3</v>
      </c>
      <c r="U10" s="13">
        <f t="shared" si="5"/>
        <v>-6.2753884612376304E-3</v>
      </c>
    </row>
    <row r="11" spans="1:21" x14ac:dyDescent="0.25">
      <c r="A11">
        <v>5</v>
      </c>
      <c r="B11" s="2">
        <f t="shared" si="1"/>
        <v>821303</v>
      </c>
      <c r="C11" s="2">
        <f>'FE-2014'!B41</f>
        <v>420017</v>
      </c>
      <c r="D11" s="2">
        <f>'FE-2014'!C41</f>
        <v>401286</v>
      </c>
      <c r="F11" s="3" t="s">
        <v>171</v>
      </c>
      <c r="G11" s="5">
        <f>G10+G9</f>
        <v>74.431737158903886</v>
      </c>
      <c r="H11" s="5"/>
      <c r="I11" s="5"/>
      <c r="K11" s="4">
        <f>IF(AND(SUM(B$6:B11)&lt;=B$112/2,SUM(B$6:B12)&gt;=B$112/2),1,0)</f>
        <v>0</v>
      </c>
      <c r="L11" s="4">
        <f>IF(AND(SUM(C$6:C11)&lt;=C$112/2,SUM(C$6:C12)&gt;=C$112/2),1,0)</f>
        <v>0</v>
      </c>
      <c r="M11" s="4">
        <f>IF(AND(SUM(D$6:D11)&lt;=D$112/2,SUM(D$6:D12)&gt;=D$112/2),1,0)</f>
        <v>0</v>
      </c>
      <c r="O11">
        <v>5</v>
      </c>
      <c r="P11">
        <f>$P$6-A11</f>
        <v>2008</v>
      </c>
      <c r="Q11" s="2">
        <f t="shared" si="3"/>
        <v>-420017</v>
      </c>
      <c r="S11" s="12">
        <f t="shared" si="4"/>
        <v>6.3728589103868921E-3</v>
      </c>
      <c r="T11" s="12">
        <f t="shared" si="4"/>
        <v>6.0886560799051333E-3</v>
      </c>
      <c r="U11" s="13">
        <f t="shared" si="5"/>
        <v>-6.3728589103868921E-3</v>
      </c>
    </row>
    <row r="12" spans="1:21" x14ac:dyDescent="0.25">
      <c r="A12">
        <v>6</v>
      </c>
      <c r="B12" s="2">
        <f t="shared" si="1"/>
        <v>821962</v>
      </c>
      <c r="C12" s="2">
        <f>'FE-2014'!B42</f>
        <v>421443</v>
      </c>
      <c r="D12" s="2">
        <f>'FE-2014'!C42</f>
        <v>400519</v>
      </c>
      <c r="K12" s="4">
        <f>IF(AND(SUM(B$6:B12)&lt;=B$112/2,SUM(B$6:B13)&gt;=B$112/2),1,0)</f>
        <v>0</v>
      </c>
      <c r="L12" s="4">
        <f>IF(AND(SUM(C$6:C12)&lt;=C$112/2,SUM(C$6:C13)&gt;=C$112/2),1,0)</f>
        <v>0</v>
      </c>
      <c r="M12" s="4">
        <f>IF(AND(SUM(D$6:D12)&lt;=D$112/2,SUM(D$6:D13)&gt;=D$112/2),1,0)</f>
        <v>0</v>
      </c>
      <c r="O12">
        <v>6</v>
      </c>
      <c r="P12">
        <f>$P$6-A12</f>
        <v>2007</v>
      </c>
      <c r="Q12" s="2">
        <f t="shared" si="3"/>
        <v>-421443</v>
      </c>
      <c r="S12" s="12">
        <f t="shared" si="4"/>
        <v>6.3944954079720173E-3</v>
      </c>
      <c r="T12" s="12">
        <f t="shared" si="4"/>
        <v>6.0770184967019131E-3</v>
      </c>
      <c r="U12" s="13">
        <f t="shared" si="5"/>
        <v>-6.3944954079720173E-3</v>
      </c>
    </row>
    <row r="13" spans="1:21" x14ac:dyDescent="0.25">
      <c r="A13">
        <v>7</v>
      </c>
      <c r="B13" s="2">
        <f t="shared" si="1"/>
        <v>821260</v>
      </c>
      <c r="C13" s="2">
        <f>'FE-2014'!B43</f>
        <v>420592</v>
      </c>
      <c r="D13" s="2">
        <f>'FE-2014'!C43</f>
        <v>400668</v>
      </c>
      <c r="K13" s="4">
        <f>IF(AND(SUM(B$6:B13)&lt;=B$112/2,SUM(B$6:B14)&gt;=B$112/2),1,0)</f>
        <v>0</v>
      </c>
      <c r="L13" s="4">
        <f>IF(AND(SUM(C$6:C13)&lt;=C$112/2,SUM(C$6:C14)&gt;=C$112/2),1,0)</f>
        <v>0</v>
      </c>
      <c r="M13" s="4">
        <f>IF(AND(SUM(D$6:D13)&lt;=D$112/2,SUM(D$6:D14)&gt;=D$112/2),1,0)</f>
        <v>0</v>
      </c>
      <c r="O13">
        <v>7</v>
      </c>
      <c r="P13">
        <f>$P$6-A13</f>
        <v>2006</v>
      </c>
      <c r="Q13" s="2">
        <f t="shared" si="3"/>
        <v>-420592</v>
      </c>
      <c r="S13" s="12">
        <f t="shared" si="4"/>
        <v>6.3815833045744426E-3</v>
      </c>
      <c r="T13" s="12">
        <f t="shared" si="4"/>
        <v>6.0792792527609484E-3</v>
      </c>
      <c r="U13" s="13">
        <f t="shared" si="5"/>
        <v>-6.3815833045744426E-3</v>
      </c>
    </row>
    <row r="14" spans="1:21" x14ac:dyDescent="0.25">
      <c r="A14">
        <v>8</v>
      </c>
      <c r="B14" s="2">
        <f t="shared" si="1"/>
        <v>818298</v>
      </c>
      <c r="C14" s="2">
        <f>'FE-2014'!B44</f>
        <v>418629</v>
      </c>
      <c r="D14" s="2">
        <f>'FE-2014'!C44</f>
        <v>399669</v>
      </c>
      <c r="G14" s="10"/>
      <c r="K14" s="4">
        <f>IF(AND(SUM(B$6:B14)&lt;=B$112/2,SUM(B$6:B15)&gt;=B$112/2),1,0)</f>
        <v>0</v>
      </c>
      <c r="L14" s="4">
        <f>IF(AND(SUM(C$6:C14)&lt;=C$112/2,SUM(C$6:C15)&gt;=C$112/2),1,0)</f>
        <v>0</v>
      </c>
      <c r="M14" s="4">
        <f>IF(AND(SUM(D$6:D14)&lt;=D$112/2,SUM(D$6:D15)&gt;=D$112/2),1,0)</f>
        <v>0</v>
      </c>
      <c r="O14">
        <v>8</v>
      </c>
      <c r="P14">
        <f>$P$6-A14</f>
        <v>2005</v>
      </c>
      <c r="Q14" s="2">
        <f t="shared" si="3"/>
        <v>-418629</v>
      </c>
      <c r="S14" s="12">
        <f t="shared" si="4"/>
        <v>6.3517989814611178E-3</v>
      </c>
      <c r="T14" s="12">
        <f t="shared" si="4"/>
        <v>6.0641215661637951E-3</v>
      </c>
      <c r="U14" s="13">
        <f t="shared" si="5"/>
        <v>-6.3517989814611178E-3</v>
      </c>
    </row>
    <row r="15" spans="1:21" x14ac:dyDescent="0.25">
      <c r="A15">
        <v>9</v>
      </c>
      <c r="B15" s="2">
        <f t="shared" si="1"/>
        <v>818552</v>
      </c>
      <c r="C15" s="2">
        <f>'FE-2014'!B45</f>
        <v>418003</v>
      </c>
      <c r="D15" s="2">
        <f>'FE-2014'!C45</f>
        <v>400549</v>
      </c>
      <c r="G15" s="11"/>
      <c r="K15" s="4">
        <f>IF(AND(SUM(B$6:B15)&lt;=B$112/2,SUM(B$6:B16)&gt;=B$112/2),1,0)</f>
        <v>0</v>
      </c>
      <c r="L15" s="4">
        <f>IF(AND(SUM(C$6:C15)&lt;=C$112/2,SUM(C$6:C16)&gt;=C$112/2),1,0)</f>
        <v>0</v>
      </c>
      <c r="M15" s="4">
        <f>IF(AND(SUM(D$6:D15)&lt;=D$112/2,SUM(D$6:D16)&gt;=D$112/2),1,0)</f>
        <v>0</v>
      </c>
      <c r="O15">
        <v>9</v>
      </c>
      <c r="P15">
        <f>$P$6-A15</f>
        <v>2004</v>
      </c>
      <c r="Q15" s="2">
        <f t="shared" si="3"/>
        <v>-418003</v>
      </c>
      <c r="S15" s="12">
        <f t="shared" si="4"/>
        <v>6.3423007714412801E-3</v>
      </c>
      <c r="T15" s="12">
        <f t="shared" si="4"/>
        <v>6.0774736824856122E-3</v>
      </c>
      <c r="U15" s="13">
        <f t="shared" si="5"/>
        <v>-6.3423007714412801E-3</v>
      </c>
    </row>
    <row r="16" spans="1:21" x14ac:dyDescent="0.25">
      <c r="A16">
        <v>10</v>
      </c>
      <c r="B16" s="2">
        <f t="shared" si="1"/>
        <v>817758</v>
      </c>
      <c r="C16" s="2">
        <f>'FE-2014'!B46</f>
        <v>417773</v>
      </c>
      <c r="D16" s="2">
        <f>'FE-2014'!C46</f>
        <v>399985</v>
      </c>
      <c r="K16" s="4">
        <f>IF(AND(SUM(B$6:B16)&lt;=B$112/2,SUM(B$6:B17)&gt;=B$112/2),1,0)</f>
        <v>0</v>
      </c>
      <c r="L16" s="4">
        <f>IF(AND(SUM(C$6:C16)&lt;=C$112/2,SUM(C$6:C17)&gt;=C$112/2),1,0)</f>
        <v>0</v>
      </c>
      <c r="M16" s="4">
        <f>IF(AND(SUM(D$6:D16)&lt;=D$112/2,SUM(D$6:D17)&gt;=D$112/2),1,0)</f>
        <v>0</v>
      </c>
      <c r="O16">
        <v>10</v>
      </c>
      <c r="P16">
        <f>$P$6-A16</f>
        <v>2003</v>
      </c>
      <c r="Q16" s="2">
        <f t="shared" si="3"/>
        <v>-417773</v>
      </c>
      <c r="S16" s="12">
        <f t="shared" si="4"/>
        <v>6.3388110137662596E-3</v>
      </c>
      <c r="T16" s="12">
        <f t="shared" si="4"/>
        <v>6.0689161897520836E-3</v>
      </c>
      <c r="U16" s="13">
        <f t="shared" si="5"/>
        <v>-6.3388110137662596E-3</v>
      </c>
    </row>
    <row r="17" spans="1:21" x14ac:dyDescent="0.25">
      <c r="A17">
        <v>11</v>
      </c>
      <c r="B17" s="2">
        <f t="shared" si="1"/>
        <v>821442</v>
      </c>
      <c r="C17" s="2">
        <f>'FE-2014'!B47</f>
        <v>420105</v>
      </c>
      <c r="D17" s="2">
        <f>'FE-2014'!C47</f>
        <v>401337</v>
      </c>
      <c r="K17" s="4">
        <f>IF(AND(SUM(B$6:B17)&lt;=B$112/2,SUM(B$6:B18)&gt;=B$112/2),1,0)</f>
        <v>0</v>
      </c>
      <c r="L17" s="4">
        <f>IF(AND(SUM(C$6:C17)&lt;=C$112/2,SUM(C$6:C18)&gt;=C$112/2),1,0)</f>
        <v>0</v>
      </c>
      <c r="M17" s="4">
        <f>IF(AND(SUM(D$6:D17)&lt;=D$112/2,SUM(D$6:D18)&gt;=D$112/2),1,0)</f>
        <v>0</v>
      </c>
      <c r="O17">
        <v>11</v>
      </c>
      <c r="P17">
        <f>$P$6-A17</f>
        <v>2002</v>
      </c>
      <c r="Q17" s="2">
        <f t="shared" si="3"/>
        <v>-420105</v>
      </c>
      <c r="S17" s="12">
        <f t="shared" si="4"/>
        <v>6.3741941220190734E-3</v>
      </c>
      <c r="T17" s="12">
        <f t="shared" si="4"/>
        <v>6.0894298957374204E-3</v>
      </c>
      <c r="U17" s="13">
        <f t="shared" si="5"/>
        <v>-6.3741941220190734E-3</v>
      </c>
    </row>
    <row r="18" spans="1:21" x14ac:dyDescent="0.25">
      <c r="A18">
        <v>12</v>
      </c>
      <c r="B18" s="2">
        <f t="shared" si="1"/>
        <v>821862</v>
      </c>
      <c r="C18" s="2">
        <f>'FE-2014'!B48</f>
        <v>420884</v>
      </c>
      <c r="D18" s="2">
        <f>'FE-2014'!C48</f>
        <v>400978</v>
      </c>
      <c r="K18" s="4">
        <f>IF(AND(SUM(B$6:B18)&lt;=B$112/2,SUM(B$6:B19)&gt;=B$112/2),1,0)</f>
        <v>0</v>
      </c>
      <c r="L18" s="4">
        <f>IF(AND(SUM(C$6:C18)&lt;=C$112/2,SUM(C$6:C19)&gt;=C$112/2),1,0)</f>
        <v>0</v>
      </c>
      <c r="M18" s="4">
        <f>IF(AND(SUM(D$6:D18)&lt;=D$112/2,SUM(D$6:D19)&gt;=D$112/2),1,0)</f>
        <v>0</v>
      </c>
      <c r="O18">
        <v>12</v>
      </c>
      <c r="P18">
        <f>$P$6-A18</f>
        <v>2001</v>
      </c>
      <c r="Q18" s="2">
        <f t="shared" si="3"/>
        <v>-420884</v>
      </c>
      <c r="S18" s="12">
        <f t="shared" si="4"/>
        <v>6.386013779535773E-3</v>
      </c>
      <c r="T18" s="12">
        <f t="shared" si="4"/>
        <v>6.0839828391924975E-3</v>
      </c>
      <c r="U18" s="13">
        <f t="shared" si="5"/>
        <v>-6.386013779535773E-3</v>
      </c>
    </row>
    <row r="19" spans="1:21" x14ac:dyDescent="0.25">
      <c r="A19">
        <v>13</v>
      </c>
      <c r="B19" s="2">
        <f t="shared" si="1"/>
        <v>820784</v>
      </c>
      <c r="C19" s="2">
        <f>'FE-2014'!B49</f>
        <v>420210</v>
      </c>
      <c r="D19" s="2">
        <f>'FE-2014'!C49</f>
        <v>400574</v>
      </c>
      <c r="K19" s="4">
        <f>IF(AND(SUM(B$6:B19)&lt;=B$112/2,SUM(B$6:B20)&gt;=B$112/2),1,0)</f>
        <v>0</v>
      </c>
      <c r="L19" s="4">
        <f>IF(AND(SUM(C$6:C19)&lt;=C$112/2,SUM(C$6:C20)&gt;=C$112/2),1,0)</f>
        <v>0</v>
      </c>
      <c r="M19" s="4">
        <f>IF(AND(SUM(D$6:D19)&lt;=D$112/2,SUM(D$6:D20)&gt;=D$112/2),1,0)</f>
        <v>0</v>
      </c>
      <c r="O19">
        <v>13</v>
      </c>
      <c r="P19">
        <f>$P$6-A19</f>
        <v>2000</v>
      </c>
      <c r="Q19" s="2">
        <f t="shared" si="3"/>
        <v>-420210</v>
      </c>
      <c r="S19" s="12">
        <f t="shared" si="4"/>
        <v>6.3757872722620176E-3</v>
      </c>
      <c r="T19" s="12">
        <f t="shared" si="4"/>
        <v>6.0778530039720269E-3</v>
      </c>
      <c r="U19" s="13">
        <f t="shared" si="5"/>
        <v>-6.3757872722620176E-3</v>
      </c>
    </row>
    <row r="20" spans="1:21" x14ac:dyDescent="0.25">
      <c r="A20">
        <v>14</v>
      </c>
      <c r="B20" s="2">
        <f t="shared" si="1"/>
        <v>815170</v>
      </c>
      <c r="C20" s="2">
        <f>'FE-2014'!B50</f>
        <v>416489</v>
      </c>
      <c r="D20" s="2">
        <f>'FE-2014'!C50</f>
        <v>398681</v>
      </c>
      <c r="K20" s="4">
        <f>IF(AND(SUM(B$6:B20)&lt;=B$112/2,SUM(B$6:B21)&gt;=B$112/2),1,0)</f>
        <v>0</v>
      </c>
      <c r="L20" s="4">
        <f>IF(AND(SUM(C$6:C20)&lt;=C$112/2,SUM(C$6:C21)&gt;=C$112/2),1,0)</f>
        <v>0</v>
      </c>
      <c r="M20" s="4">
        <f>IF(AND(SUM(D$6:D20)&lt;=D$112/2,SUM(D$6:D21)&gt;=D$112/2),1,0)</f>
        <v>0</v>
      </c>
      <c r="O20">
        <v>14</v>
      </c>
      <c r="P20">
        <f>$P$6-A20</f>
        <v>1999</v>
      </c>
      <c r="Q20" s="2">
        <f t="shared" si="3"/>
        <v>-416489</v>
      </c>
      <c r="S20" s="12">
        <f t="shared" si="4"/>
        <v>6.3193290622239728E-3</v>
      </c>
      <c r="T20" s="12">
        <f t="shared" si="4"/>
        <v>6.0491307810206646E-3</v>
      </c>
      <c r="U20" s="13">
        <f t="shared" si="5"/>
        <v>-6.3193290622239728E-3</v>
      </c>
    </row>
    <row r="21" spans="1:21" x14ac:dyDescent="0.25">
      <c r="A21">
        <v>15</v>
      </c>
      <c r="B21" s="2">
        <f t="shared" si="1"/>
        <v>809316</v>
      </c>
      <c r="C21" s="2">
        <f>'FE-2014'!B51</f>
        <v>415164</v>
      </c>
      <c r="D21" s="2">
        <f>'FE-2014'!C51</f>
        <v>394152</v>
      </c>
      <c r="K21" s="4">
        <f>IF(AND(SUM(B$6:B21)&lt;=B$112/2,SUM(B$6:B22)&gt;=B$112/2),1,0)</f>
        <v>0</v>
      </c>
      <c r="L21" s="4">
        <f>IF(AND(SUM(C$6:C21)&lt;=C$112/2,SUM(C$6:C22)&gt;=C$112/2),1,0)</f>
        <v>0</v>
      </c>
      <c r="M21" s="4">
        <f>IF(AND(SUM(D$6:D21)&lt;=D$112/2,SUM(D$6:D22)&gt;=D$112/2),1,0)</f>
        <v>0</v>
      </c>
      <c r="O21">
        <v>15</v>
      </c>
      <c r="P21">
        <f>$P$6-A21</f>
        <v>1998</v>
      </c>
      <c r="Q21" s="2">
        <f t="shared" si="3"/>
        <v>-415164</v>
      </c>
      <c r="S21" s="12">
        <f t="shared" si="4"/>
        <v>6.2992250234439641E-3</v>
      </c>
      <c r="T21" s="12">
        <f t="shared" si="4"/>
        <v>5.9804129005416786E-3</v>
      </c>
      <c r="U21" s="13">
        <f t="shared" si="5"/>
        <v>-6.2992250234439641E-3</v>
      </c>
    </row>
    <row r="22" spans="1:21" x14ac:dyDescent="0.25">
      <c r="A22">
        <v>16</v>
      </c>
      <c r="B22" s="2">
        <f t="shared" si="1"/>
        <v>802117</v>
      </c>
      <c r="C22" s="2">
        <f>'FE-2014'!B52</f>
        <v>410933</v>
      </c>
      <c r="D22" s="2">
        <f>'FE-2014'!C52</f>
        <v>391184</v>
      </c>
      <c r="K22" s="4">
        <f>IF(AND(SUM(B$6:B22)&lt;=B$112/2,SUM(B$6:B23)&gt;=B$112/2),1,0)</f>
        <v>0</v>
      </c>
      <c r="L22" s="4">
        <f>IF(AND(SUM(C$6:C22)&lt;=C$112/2,SUM(C$6:C23)&gt;=C$112/2),1,0)</f>
        <v>0</v>
      </c>
      <c r="M22" s="4">
        <f>IF(AND(SUM(D$6:D22)&lt;=D$112/2,SUM(D$6:D23)&gt;=D$112/2),1,0)</f>
        <v>0</v>
      </c>
      <c r="O22">
        <v>16</v>
      </c>
      <c r="P22">
        <f>$P$6-A22</f>
        <v>1997</v>
      </c>
      <c r="Q22" s="2">
        <f t="shared" si="3"/>
        <v>-410933</v>
      </c>
      <c r="S22" s="12">
        <f t="shared" si="4"/>
        <v>6.2350286550830487E-3</v>
      </c>
      <c r="T22" s="12">
        <f t="shared" si="4"/>
        <v>5.9353798536744603E-3</v>
      </c>
      <c r="U22" s="13">
        <f t="shared" si="5"/>
        <v>-6.2350286550830487E-3</v>
      </c>
    </row>
    <row r="23" spans="1:21" x14ac:dyDescent="0.25">
      <c r="A23">
        <v>17</v>
      </c>
      <c r="B23" s="2">
        <f t="shared" si="1"/>
        <v>797683</v>
      </c>
      <c r="C23" s="2">
        <f>'FE-2014'!B53</f>
        <v>408327</v>
      </c>
      <c r="D23" s="2">
        <f>'FE-2014'!C53</f>
        <v>389356</v>
      </c>
      <c r="K23" s="4">
        <f>IF(AND(SUM(B$6:B23)&lt;=B$112/2,SUM(B$6:B24)&gt;=B$112/2),1,0)</f>
        <v>0</v>
      </c>
      <c r="L23" s="4">
        <f>IF(AND(SUM(C$6:C23)&lt;=C$112/2,SUM(C$6:C24)&gt;=C$112/2),1,0)</f>
        <v>0</v>
      </c>
      <c r="M23" s="4">
        <f>IF(AND(SUM(D$6:D23)&lt;=D$112/2,SUM(D$6:D24)&gt;=D$112/2),1,0)</f>
        <v>0</v>
      </c>
      <c r="O23">
        <v>17</v>
      </c>
      <c r="P23">
        <f>$P$6-A23</f>
        <v>1996</v>
      </c>
      <c r="Q23" s="2">
        <f t="shared" si="3"/>
        <v>-408327</v>
      </c>
      <c r="S23" s="12">
        <f t="shared" si="4"/>
        <v>6.1954881833391233E-3</v>
      </c>
      <c r="T23" s="12">
        <f t="shared" si="4"/>
        <v>5.9076438665877778E-3</v>
      </c>
      <c r="U23" s="13">
        <f t="shared" si="5"/>
        <v>-6.1954881833391233E-3</v>
      </c>
    </row>
    <row r="24" spans="1:21" x14ac:dyDescent="0.25">
      <c r="A24">
        <v>18</v>
      </c>
      <c r="B24" s="2">
        <f t="shared" si="1"/>
        <v>803930</v>
      </c>
      <c r="C24" s="2">
        <f>'FE-2014'!B54</f>
        <v>413482</v>
      </c>
      <c r="D24" s="2">
        <f>'FE-2014'!C54</f>
        <v>390448</v>
      </c>
      <c r="K24" s="4">
        <f>IF(AND(SUM(B$6:B24)&lt;=B$112/2,SUM(B$6:B25)&gt;=B$112/2),1,0)</f>
        <v>0</v>
      </c>
      <c r="L24" s="4">
        <f>IF(AND(SUM(C$6:C24)&lt;=C$112/2,SUM(C$6:C25)&gt;=C$112/2),1,0)</f>
        <v>0</v>
      </c>
      <c r="M24" s="4">
        <f>IF(AND(SUM(D$6:D24)&lt;=D$112/2,SUM(D$6:D25)&gt;=D$112/2),1,0)</f>
        <v>0</v>
      </c>
      <c r="O24">
        <v>18</v>
      </c>
      <c r="P24">
        <f>$P$6-A24</f>
        <v>1995</v>
      </c>
      <c r="Q24" s="2">
        <f t="shared" si="3"/>
        <v>-413482</v>
      </c>
      <c r="S24" s="12">
        <f t="shared" si="4"/>
        <v>6.2737042738379468E-3</v>
      </c>
      <c r="T24" s="12">
        <f t="shared" si="4"/>
        <v>5.9242126291143959E-3</v>
      </c>
      <c r="U24" s="13">
        <f t="shared" si="5"/>
        <v>-6.2737042738379468E-3</v>
      </c>
    </row>
    <row r="25" spans="1:21" x14ac:dyDescent="0.25">
      <c r="A25">
        <v>19</v>
      </c>
      <c r="B25" s="2">
        <f t="shared" si="1"/>
        <v>789365</v>
      </c>
      <c r="C25" s="2">
        <f>'FE-2014'!B55</f>
        <v>404943</v>
      </c>
      <c r="D25" s="2">
        <f>'FE-2014'!C55</f>
        <v>384422</v>
      </c>
      <c r="K25" s="4">
        <f>IF(AND(SUM(B$6:B25)&lt;=B$112/2,SUM(B$6:B26)&gt;=B$112/2),1,0)</f>
        <v>0</v>
      </c>
      <c r="L25" s="4">
        <f>IF(AND(SUM(C$6:C25)&lt;=C$112/2,SUM(C$6:C26)&gt;=C$112/2),1,0)</f>
        <v>0</v>
      </c>
      <c r="M25" s="4">
        <f>IF(AND(SUM(D$6:D25)&lt;=D$112/2,SUM(D$6:D26)&gt;=D$112/2),1,0)</f>
        <v>0</v>
      </c>
      <c r="O25">
        <v>19</v>
      </c>
      <c r="P25">
        <f>$P$6-A25</f>
        <v>1994</v>
      </c>
      <c r="Q25" s="2">
        <f t="shared" si="3"/>
        <v>-404943</v>
      </c>
      <c r="S25" s="12">
        <f t="shared" si="4"/>
        <v>6.1441432269379558E-3</v>
      </c>
      <c r="T25" s="12">
        <f t="shared" si="4"/>
        <v>5.8327809780288646E-3</v>
      </c>
      <c r="U25" s="13">
        <f t="shared" si="5"/>
        <v>-6.1441432269379558E-3</v>
      </c>
    </row>
    <row r="26" spans="1:21" x14ac:dyDescent="0.25">
      <c r="A26">
        <v>20</v>
      </c>
      <c r="B26" s="2">
        <f t="shared" si="1"/>
        <v>773472</v>
      </c>
      <c r="C26" s="2">
        <f>'FE-2014'!B56</f>
        <v>395011</v>
      </c>
      <c r="D26" s="2">
        <f>'FE-2014'!C56</f>
        <v>378461</v>
      </c>
      <c r="K26" s="4">
        <f>IF(AND(SUM(B$6:B26)&lt;=B$112/2,SUM(B$6:B27)&gt;=B$112/2),1,0)</f>
        <v>0</v>
      </c>
      <c r="L26" s="4">
        <f>IF(AND(SUM(C$6:C26)&lt;=C$112/2,SUM(C$6:C27)&gt;=C$112/2),1,0)</f>
        <v>0</v>
      </c>
      <c r="M26" s="4">
        <f>IF(AND(SUM(D$6:D26)&lt;=D$112/2,SUM(D$6:D27)&gt;=D$112/2),1,0)</f>
        <v>0</v>
      </c>
      <c r="O26">
        <v>20</v>
      </c>
      <c r="P26">
        <f>$P$6-A26</f>
        <v>1993</v>
      </c>
      <c r="Q26" s="2">
        <f t="shared" si="3"/>
        <v>-395011</v>
      </c>
      <c r="S26" s="12">
        <f t="shared" si="4"/>
        <v>5.9934463868149069E-3</v>
      </c>
      <c r="T26" s="12">
        <f t="shared" si="4"/>
        <v>5.7423355628080141E-3</v>
      </c>
      <c r="U26" s="13">
        <f t="shared" si="5"/>
        <v>-5.9934463868149069E-3</v>
      </c>
    </row>
    <row r="27" spans="1:21" x14ac:dyDescent="0.25">
      <c r="A27">
        <v>21</v>
      </c>
      <c r="B27" s="2">
        <f t="shared" si="1"/>
        <v>768113</v>
      </c>
      <c r="C27" s="2">
        <f>'FE-2014'!B57</f>
        <v>389963</v>
      </c>
      <c r="D27" s="2">
        <f>'FE-2014'!C57</f>
        <v>378150</v>
      </c>
      <c r="K27" s="4">
        <f>IF(AND(SUM(B$6:B27)&lt;=B$112/2,SUM(B$6:B28)&gt;=B$112/2),1,0)</f>
        <v>0</v>
      </c>
      <c r="L27" s="4">
        <f>IF(AND(SUM(C$6:C27)&lt;=C$112/2,SUM(C$6:C28)&gt;=C$112/2),1,0)</f>
        <v>0</v>
      </c>
      <c r="M27" s="4">
        <f>IF(AND(SUM(D$6:D27)&lt;=D$112/2,SUM(D$6:D28)&gt;=D$112/2),1,0)</f>
        <v>0</v>
      </c>
      <c r="O27">
        <v>21</v>
      </c>
      <c r="P27">
        <f>$P$6-A27</f>
        <v>1992</v>
      </c>
      <c r="Q27" s="2">
        <f t="shared" si="3"/>
        <v>-389963</v>
      </c>
      <c r="S27" s="12">
        <f t="shared" si="4"/>
        <v>5.91685379227794E-3</v>
      </c>
      <c r="T27" s="12">
        <f t="shared" si="4"/>
        <v>5.7376168035170082E-3</v>
      </c>
      <c r="U27" s="13">
        <f t="shared" si="5"/>
        <v>-5.91685379227794E-3</v>
      </c>
    </row>
    <row r="28" spans="1:21" x14ac:dyDescent="0.25">
      <c r="A28">
        <v>22</v>
      </c>
      <c r="B28" s="2">
        <f t="shared" si="1"/>
        <v>771358</v>
      </c>
      <c r="C28" s="2">
        <f>'FE-2014'!B58</f>
        <v>387750</v>
      </c>
      <c r="D28" s="2">
        <f>'FE-2014'!C58</f>
        <v>383608</v>
      </c>
      <c r="K28" s="4">
        <f>IF(AND(SUM(B$6:B28)&lt;=B$112/2,SUM(B$6:B29)&gt;=B$112/2),1,0)</f>
        <v>0</v>
      </c>
      <c r="L28" s="4">
        <f>IF(AND(SUM(C$6:C28)&lt;=C$112/2,SUM(C$6:C29)&gt;=C$112/2),1,0)</f>
        <v>0</v>
      </c>
      <c r="M28" s="4">
        <f>IF(AND(SUM(D$6:D28)&lt;=D$112/2,SUM(D$6:D29)&gt;=D$112/2),1,0)</f>
        <v>0</v>
      </c>
      <c r="O28">
        <v>22</v>
      </c>
      <c r="P28">
        <f>$P$6-A28</f>
        <v>1991</v>
      </c>
      <c r="Q28" s="2">
        <f t="shared" si="3"/>
        <v>-387750</v>
      </c>
      <c r="S28" s="12">
        <f t="shared" si="4"/>
        <v>5.8832762543004624E-3</v>
      </c>
      <c r="T28" s="12">
        <f t="shared" si="4"/>
        <v>5.820430270431185E-3</v>
      </c>
      <c r="U28" s="13">
        <f t="shared" si="5"/>
        <v>-5.8832762543004624E-3</v>
      </c>
    </row>
    <row r="29" spans="1:21" x14ac:dyDescent="0.25">
      <c r="A29">
        <v>23</v>
      </c>
      <c r="B29" s="2">
        <f t="shared" si="1"/>
        <v>780246</v>
      </c>
      <c r="C29" s="2">
        <f>'FE-2014'!B59</f>
        <v>392093</v>
      </c>
      <c r="D29" s="2">
        <f>'FE-2014'!C59</f>
        <v>388153</v>
      </c>
      <c r="K29" s="4">
        <f>IF(AND(SUM(B$6:B29)&lt;=B$112/2,SUM(B$6:B30)&gt;=B$112/2),1,0)</f>
        <v>0</v>
      </c>
      <c r="L29" s="4">
        <f>IF(AND(SUM(C$6:C29)&lt;=C$112/2,SUM(C$6:C30)&gt;=C$112/2),1,0)</f>
        <v>0</v>
      </c>
      <c r="M29" s="4">
        <f>IF(AND(SUM(D$6:D29)&lt;=D$112/2,SUM(D$6:D30)&gt;=D$112/2),1,0)</f>
        <v>0</v>
      </c>
      <c r="O29">
        <v>23</v>
      </c>
      <c r="P29">
        <f>$P$6-A29</f>
        <v>1990</v>
      </c>
      <c r="Q29" s="2">
        <f t="shared" si="3"/>
        <v>-392093</v>
      </c>
      <c r="S29" s="12">
        <f t="shared" si="4"/>
        <v>5.9491719829205189E-3</v>
      </c>
      <c r="T29" s="12">
        <f t="shared" si="4"/>
        <v>5.8893909166614763E-3</v>
      </c>
      <c r="U29" s="13">
        <f t="shared" si="5"/>
        <v>-5.9491719829205189E-3</v>
      </c>
    </row>
    <row r="30" spans="1:21" x14ac:dyDescent="0.25">
      <c r="A30">
        <v>24</v>
      </c>
      <c r="B30" s="2">
        <f t="shared" si="1"/>
        <v>780769</v>
      </c>
      <c r="C30" s="2">
        <f>'FE-2014'!B60</f>
        <v>390276</v>
      </c>
      <c r="D30" s="2">
        <f>'FE-2014'!C60</f>
        <v>390493</v>
      </c>
      <c r="K30" s="4">
        <f>IF(AND(SUM(B$6:B30)&lt;=B$112/2,SUM(B$6:B31)&gt;=B$112/2),1,0)</f>
        <v>0</v>
      </c>
      <c r="L30" s="4">
        <f>IF(AND(SUM(C$6:C30)&lt;=C$112/2,SUM(C$6:C31)&gt;=C$112/2),1,0)</f>
        <v>0</v>
      </c>
      <c r="M30" s="4">
        <f>IF(AND(SUM(D$6:D30)&lt;=D$112/2,SUM(D$6:D31)&gt;=D$112/2),1,0)</f>
        <v>0</v>
      </c>
      <c r="O30">
        <v>24</v>
      </c>
      <c r="P30">
        <f>$P$6-A30</f>
        <v>1989</v>
      </c>
      <c r="Q30" s="2">
        <f t="shared" si="3"/>
        <v>-390276</v>
      </c>
      <c r="S30" s="12">
        <f t="shared" si="4"/>
        <v>5.9216028972878592E-3</v>
      </c>
      <c r="T30" s="12">
        <f t="shared" si="4"/>
        <v>5.9248954077899436E-3</v>
      </c>
      <c r="U30" s="13">
        <f t="shared" si="5"/>
        <v>-5.9216028972878592E-3</v>
      </c>
    </row>
    <row r="31" spans="1:21" x14ac:dyDescent="0.25">
      <c r="A31">
        <v>25</v>
      </c>
      <c r="B31" s="2">
        <f t="shared" si="1"/>
        <v>780614</v>
      </c>
      <c r="C31" s="2">
        <f>'FE-2014'!B61</f>
        <v>387103</v>
      </c>
      <c r="D31" s="2">
        <f>'FE-2014'!C61</f>
        <v>393511</v>
      </c>
      <c r="K31" s="4">
        <f>IF(AND(SUM(B$6:B31)&lt;=B$112/2,SUM(B$6:B32)&gt;=B$112/2),1,0)</f>
        <v>0</v>
      </c>
      <c r="L31" s="4">
        <f>IF(AND(SUM(C$6:C31)&lt;=C$112/2,SUM(C$6:C32)&gt;=C$112/2),1,0)</f>
        <v>0</v>
      </c>
      <c r="M31" s="4">
        <f>IF(AND(SUM(D$6:D31)&lt;=D$112/2,SUM(D$6:D32)&gt;=D$112/2),1,0)</f>
        <v>0</v>
      </c>
      <c r="O31">
        <v>25</v>
      </c>
      <c r="P31">
        <f>$P$6-A31</f>
        <v>1988</v>
      </c>
      <c r="Q31" s="2">
        <f t="shared" si="3"/>
        <v>-387103</v>
      </c>
      <c r="S31" s="12">
        <f t="shared" si="4"/>
        <v>5.873459414232036E-3</v>
      </c>
      <c r="T31" s="12">
        <f t="shared" si="4"/>
        <v>5.9706870976299915E-3</v>
      </c>
      <c r="U31" s="13">
        <f t="shared" si="5"/>
        <v>-5.873459414232036E-3</v>
      </c>
    </row>
    <row r="32" spans="1:21" x14ac:dyDescent="0.25">
      <c r="A32">
        <v>26</v>
      </c>
      <c r="B32" s="2">
        <f t="shared" si="1"/>
        <v>781890</v>
      </c>
      <c r="C32" s="2">
        <f>'FE-2014'!B62</f>
        <v>385783</v>
      </c>
      <c r="D32" s="2">
        <f>'FE-2014'!C62</f>
        <v>396107</v>
      </c>
      <c r="K32" s="4">
        <f>IF(AND(SUM(B$6:B32)&lt;=B$112/2,SUM(B$6:B33)&gt;=B$112/2),1,0)</f>
        <v>0</v>
      </c>
      <c r="L32" s="4">
        <f>IF(AND(SUM(C$6:C32)&lt;=C$112/2,SUM(C$6:C33)&gt;=C$112/2),1,0)</f>
        <v>0</v>
      </c>
      <c r="M32" s="4">
        <f>IF(AND(SUM(D$6:D32)&lt;=D$112/2,SUM(D$6:D33)&gt;=D$112/2),1,0)</f>
        <v>0</v>
      </c>
      <c r="O32">
        <v>26</v>
      </c>
      <c r="P32">
        <f>$P$6-A32</f>
        <v>1987</v>
      </c>
      <c r="Q32" s="2">
        <f t="shared" si="3"/>
        <v>-385783</v>
      </c>
      <c r="S32" s="12">
        <f t="shared" si="4"/>
        <v>5.8534312397493108E-3</v>
      </c>
      <c r="T32" s="12">
        <f t="shared" si="4"/>
        <v>6.0100758407793508E-3</v>
      </c>
      <c r="U32" s="13">
        <f t="shared" si="5"/>
        <v>-5.8534312397493108E-3</v>
      </c>
    </row>
    <row r="33" spans="1:21" x14ac:dyDescent="0.25">
      <c r="A33">
        <v>27</v>
      </c>
      <c r="B33" s="2">
        <f t="shared" si="1"/>
        <v>786652</v>
      </c>
      <c r="C33" s="2">
        <f>'FE-2014'!B63</f>
        <v>388109</v>
      </c>
      <c r="D33" s="2">
        <f>'FE-2014'!C63</f>
        <v>398543</v>
      </c>
      <c r="K33" s="4">
        <f>IF(AND(SUM(B$6:B33)&lt;=B$112/2,SUM(B$6:B34)&gt;=B$112/2),1,0)</f>
        <v>0</v>
      </c>
      <c r="L33" s="4">
        <f>IF(AND(SUM(C$6:C33)&lt;=C$112/2,SUM(C$6:C34)&gt;=C$112/2),1,0)</f>
        <v>0</v>
      </c>
      <c r="M33" s="4">
        <f>IF(AND(SUM(D$6:D33)&lt;=D$112/2,SUM(D$6:D34)&gt;=D$112/2),1,0)</f>
        <v>0</v>
      </c>
      <c r="O33">
        <v>27</v>
      </c>
      <c r="P33">
        <f>$P$6-A33</f>
        <v>1986</v>
      </c>
      <c r="Q33" s="2">
        <f t="shared" si="3"/>
        <v>-388109</v>
      </c>
      <c r="S33" s="12">
        <f t="shared" si="4"/>
        <v>5.8887233108453852E-3</v>
      </c>
      <c r="T33" s="12">
        <f t="shared" si="4"/>
        <v>6.0470369264156521E-3</v>
      </c>
      <c r="U33" s="13">
        <f t="shared" si="5"/>
        <v>-5.8887233108453852E-3</v>
      </c>
    </row>
    <row r="34" spans="1:21" x14ac:dyDescent="0.25">
      <c r="A34">
        <v>28</v>
      </c>
      <c r="B34" s="2">
        <f t="shared" si="1"/>
        <v>786976</v>
      </c>
      <c r="C34" s="2">
        <f>'FE-2014'!B64</f>
        <v>385601</v>
      </c>
      <c r="D34" s="2">
        <f>'FE-2014'!C64</f>
        <v>401375</v>
      </c>
      <c r="K34" s="4">
        <f>IF(AND(SUM(B$6:B34)&lt;=B$112/2,SUM(B$6:B35)&gt;=B$112/2),1,0)</f>
        <v>0</v>
      </c>
      <c r="L34" s="4">
        <f>IF(AND(SUM(C$6:C34)&lt;=C$112/2,SUM(C$6:C35)&gt;=C$112/2),1,0)</f>
        <v>0</v>
      </c>
      <c r="M34" s="4">
        <f>IF(AND(SUM(D$6:D34)&lt;=D$112/2,SUM(D$6:D35)&gt;=D$112/2),1,0)</f>
        <v>0</v>
      </c>
      <c r="O34">
        <v>28</v>
      </c>
      <c r="P34">
        <f>$P$6-A34</f>
        <v>1985</v>
      </c>
      <c r="Q34" s="2">
        <f t="shared" si="3"/>
        <v>-385601</v>
      </c>
      <c r="S34" s="12">
        <f t="shared" si="4"/>
        <v>5.8506697793282081E-3</v>
      </c>
      <c r="T34" s="12">
        <f t="shared" si="4"/>
        <v>6.0900064643967713E-3</v>
      </c>
      <c r="U34" s="13">
        <f t="shared" si="5"/>
        <v>-5.8506697793282081E-3</v>
      </c>
    </row>
    <row r="35" spans="1:21" x14ac:dyDescent="0.25">
      <c r="A35">
        <v>29</v>
      </c>
      <c r="B35" s="2">
        <f t="shared" si="1"/>
        <v>798901</v>
      </c>
      <c r="C35" s="2">
        <f>'FE-2014'!B65</f>
        <v>391544</v>
      </c>
      <c r="D35" s="2">
        <f>'FE-2014'!C65</f>
        <v>407357</v>
      </c>
      <c r="K35" s="4">
        <f>IF(AND(SUM(B$6:B35)&lt;=B$112/2,SUM(B$6:B36)&gt;=B$112/2),1,0)</f>
        <v>0</v>
      </c>
      <c r="L35" s="4">
        <f>IF(AND(SUM(C$6:C35)&lt;=C$112/2,SUM(C$6:C36)&gt;=C$112/2),1,0)</f>
        <v>0</v>
      </c>
      <c r="M35" s="4">
        <f>IF(AND(SUM(D$6:D35)&lt;=D$112/2,SUM(D$6:D36)&gt;=D$112/2),1,0)</f>
        <v>0</v>
      </c>
      <c r="O35">
        <v>29</v>
      </c>
      <c r="P35">
        <f>$P$6-A35</f>
        <v>1984</v>
      </c>
      <c r="Q35" s="2">
        <f t="shared" si="3"/>
        <v>-391544</v>
      </c>
      <c r="S35" s="12">
        <f t="shared" si="4"/>
        <v>5.9408420830788398E-3</v>
      </c>
      <c r="T35" s="12">
        <f t="shared" si="4"/>
        <v>6.1807705096662115E-3</v>
      </c>
      <c r="U35" s="13">
        <f t="shared" si="5"/>
        <v>-5.9408420830788398E-3</v>
      </c>
    </row>
    <row r="36" spans="1:21" x14ac:dyDescent="0.25">
      <c r="A36">
        <v>30</v>
      </c>
      <c r="B36" s="2">
        <f t="shared" si="1"/>
        <v>806624</v>
      </c>
      <c r="C36" s="2">
        <f>'FE-2014'!B66</f>
        <v>395105</v>
      </c>
      <c r="D36" s="2">
        <f>'FE-2014'!C66</f>
        <v>411519</v>
      </c>
      <c r="K36" s="4">
        <f>IF(AND(SUM(B$6:B36)&lt;=B$112/2,SUM(B$6:B37)&gt;=B$112/2),1,0)</f>
        <v>0</v>
      </c>
      <c r="L36" s="4">
        <f>IF(AND(SUM(C$6:C36)&lt;=C$112/2,SUM(C$6:C37)&gt;=C$112/2),1,0)</f>
        <v>0</v>
      </c>
      <c r="M36" s="4">
        <f>IF(AND(SUM(D$6:D36)&lt;=D$112/2,SUM(D$6:D37)&gt;=D$112/2),1,0)</f>
        <v>0</v>
      </c>
      <c r="O36">
        <v>30</v>
      </c>
      <c r="P36">
        <f>$P$6-A36</f>
        <v>1983</v>
      </c>
      <c r="Q36" s="2">
        <f t="shared" si="3"/>
        <v>-395105</v>
      </c>
      <c r="S36" s="12">
        <f t="shared" si="4"/>
        <v>5.9948726356038274E-3</v>
      </c>
      <c r="T36" s="12">
        <f t="shared" si="4"/>
        <v>6.243919950724622E-3</v>
      </c>
      <c r="U36" s="13">
        <f t="shared" si="5"/>
        <v>-5.9948726356038274E-3</v>
      </c>
    </row>
    <row r="37" spans="1:21" x14ac:dyDescent="0.25">
      <c r="A37">
        <v>31</v>
      </c>
      <c r="B37" s="2">
        <f t="shared" si="1"/>
        <v>818170</v>
      </c>
      <c r="C37" s="2">
        <f>'FE-2014'!B67</f>
        <v>401745</v>
      </c>
      <c r="D37" s="2">
        <f>'FE-2014'!C67</f>
        <v>416425</v>
      </c>
      <c r="K37" s="4">
        <f>IF(AND(SUM(B$6:B37)&lt;=B$112/2,SUM(B$6:B38)&gt;=B$112/2),1,0)</f>
        <v>0</v>
      </c>
      <c r="L37" s="4">
        <f>IF(AND(SUM(C$6:C37)&lt;=C$112/2,SUM(C$6:C38)&gt;=C$112/2),1,0)</f>
        <v>0</v>
      </c>
      <c r="M37" s="4">
        <f>IF(AND(SUM(D$6:D37)&lt;=D$112/2,SUM(D$6:D38)&gt;=D$112/2),1,0)</f>
        <v>0</v>
      </c>
      <c r="O37">
        <v>31</v>
      </c>
      <c r="P37">
        <f>$P$6-A37</f>
        <v>1982</v>
      </c>
      <c r="Q37" s="2">
        <f t="shared" si="3"/>
        <v>-401745</v>
      </c>
      <c r="S37" s="12">
        <f t="shared" si="4"/>
        <v>6.0956204223957169E-3</v>
      </c>
      <c r="T37" s="12">
        <f t="shared" si="4"/>
        <v>6.3183579992187495E-3</v>
      </c>
      <c r="U37" s="13">
        <f t="shared" si="5"/>
        <v>-6.0956204223957169E-3</v>
      </c>
    </row>
    <row r="38" spans="1:21" x14ac:dyDescent="0.25">
      <c r="A38">
        <v>32</v>
      </c>
      <c r="B38" s="2">
        <f t="shared" si="1"/>
        <v>822869</v>
      </c>
      <c r="C38" s="2">
        <f>'FE-2014'!B68</f>
        <v>403602</v>
      </c>
      <c r="D38" s="2">
        <f>'FE-2014'!C68</f>
        <v>419267</v>
      </c>
      <c r="K38" s="4">
        <f>IF(AND(SUM(B$6:B38)&lt;=B$112/2,SUM(B$6:B39)&gt;=B$112/2),1,0)</f>
        <v>0</v>
      </c>
      <c r="L38" s="4">
        <f>IF(AND(SUM(C$6:C38)&lt;=C$112/2,SUM(C$6:C39)&gt;=C$112/2),1,0)</f>
        <v>0</v>
      </c>
      <c r="M38" s="4">
        <f>IF(AND(SUM(D$6:D38)&lt;=D$112/2,SUM(D$6:D39)&gt;=D$112/2),1,0)</f>
        <v>0</v>
      </c>
      <c r="O38">
        <v>32</v>
      </c>
      <c r="P38">
        <f>$P$6-A38</f>
        <v>1981</v>
      </c>
      <c r="Q38" s="2">
        <f t="shared" si="3"/>
        <v>-403602</v>
      </c>
      <c r="S38" s="12">
        <f t="shared" si="4"/>
        <v>6.1237964224066417E-3</v>
      </c>
      <c r="T38" s="12">
        <f t="shared" si="4"/>
        <v>6.3614792657944348E-3</v>
      </c>
      <c r="U38" s="13">
        <f t="shared" si="5"/>
        <v>-6.1237964224066417E-3</v>
      </c>
    </row>
    <row r="39" spans="1:21" x14ac:dyDescent="0.25">
      <c r="A39">
        <v>33</v>
      </c>
      <c r="B39" s="2">
        <f t="shared" si="1"/>
        <v>828435</v>
      </c>
      <c r="C39" s="2">
        <f>'FE-2014'!B69</f>
        <v>406989</v>
      </c>
      <c r="D39" s="2">
        <f>'FE-2014'!C69</f>
        <v>421446</v>
      </c>
      <c r="K39" s="4">
        <f>IF(AND(SUM(B$6:B39)&lt;=B$112/2,SUM(B$6:B40)&gt;=B$112/2),1,0)</f>
        <v>0</v>
      </c>
      <c r="L39" s="4">
        <f>IF(AND(SUM(C$6:C39)&lt;=C$112/2,SUM(C$6:C40)&gt;=C$112/2),1,0)</f>
        <v>0</v>
      </c>
      <c r="M39" s="4">
        <f>IF(AND(SUM(D$6:D39)&lt;=D$112/2,SUM(D$6:D40)&gt;=D$112/2),1,0)</f>
        <v>0</v>
      </c>
      <c r="O39">
        <v>33</v>
      </c>
      <c r="P39">
        <f>$P$6-A39</f>
        <v>1980</v>
      </c>
      <c r="Q39" s="2">
        <f t="shared" si="3"/>
        <v>-406989</v>
      </c>
      <c r="S39" s="12">
        <f t="shared" si="4"/>
        <v>6.1751868973861793E-3</v>
      </c>
      <c r="T39" s="12">
        <f t="shared" si="4"/>
        <v>6.3945409265503874E-3</v>
      </c>
      <c r="U39" s="13">
        <f t="shared" si="5"/>
        <v>-6.1751868973861793E-3</v>
      </c>
    </row>
    <row r="40" spans="1:21" x14ac:dyDescent="0.25">
      <c r="A40">
        <v>34</v>
      </c>
      <c r="B40" s="2">
        <f t="shared" si="1"/>
        <v>823068</v>
      </c>
      <c r="C40" s="2">
        <f>'FE-2014'!B70</f>
        <v>405437</v>
      </c>
      <c r="D40" s="2">
        <f>'FE-2014'!C70</f>
        <v>417631</v>
      </c>
      <c r="K40" s="4">
        <f>IF(AND(SUM(B$6:B40)&lt;=B$112/2,SUM(B$6:B41)&gt;=B$112/2),1,0)</f>
        <v>0</v>
      </c>
      <c r="L40" s="4">
        <f>IF(AND(SUM(C$6:C40)&lt;=C$112/2,SUM(C$6:C41)&gt;=C$112/2),1,0)</f>
        <v>0</v>
      </c>
      <c r="M40" s="4">
        <f>IF(AND(SUM(D$6:D40)&lt;=D$112/2,SUM(D$6:D41)&gt;=D$112/2),1,0)</f>
        <v>0</v>
      </c>
      <c r="O40">
        <v>34</v>
      </c>
      <c r="P40">
        <f>$P$6-A40</f>
        <v>1979</v>
      </c>
      <c r="Q40" s="2">
        <f t="shared" si="3"/>
        <v>-405437</v>
      </c>
      <c r="S40" s="12">
        <f t="shared" si="4"/>
        <v>6.151638619509521E-3</v>
      </c>
      <c r="T40" s="12">
        <f t="shared" si="4"/>
        <v>6.3366564677234212E-3</v>
      </c>
      <c r="U40" s="13">
        <f t="shared" si="5"/>
        <v>-6.151638619509521E-3</v>
      </c>
    </row>
    <row r="41" spans="1:21" x14ac:dyDescent="0.25">
      <c r="A41">
        <v>35</v>
      </c>
      <c r="B41" s="2">
        <f t="shared" si="1"/>
        <v>812257</v>
      </c>
      <c r="C41" s="2">
        <f>'FE-2014'!B71</f>
        <v>400196</v>
      </c>
      <c r="D41" s="2">
        <f>'FE-2014'!C71</f>
        <v>412061</v>
      </c>
      <c r="K41" s="4">
        <f>IF(AND(SUM(B$6:B41)&lt;=B$112/2,SUM(B$6:B42)&gt;=B$112/2),1,0)</f>
        <v>0</v>
      </c>
      <c r="L41" s="4">
        <f>IF(AND(SUM(C$6:C41)&lt;=C$112/2,SUM(C$6:C42)&gt;=C$112/2),1,0)</f>
        <v>0</v>
      </c>
      <c r="M41" s="4">
        <f>IF(AND(SUM(D$6:D41)&lt;=D$112/2,SUM(D$6:D42)&gt;=D$112/2),1,0)</f>
        <v>0</v>
      </c>
      <c r="O41">
        <v>35</v>
      </c>
      <c r="P41">
        <f>$P$6-A41</f>
        <v>1978</v>
      </c>
      <c r="Q41" s="2">
        <f t="shared" si="3"/>
        <v>-400196</v>
      </c>
      <c r="S41" s="12">
        <f t="shared" si="4"/>
        <v>6.0721176630974287E-3</v>
      </c>
      <c r="T41" s="12">
        <f t="shared" si="4"/>
        <v>6.2521436405501042E-3</v>
      </c>
      <c r="U41" s="13">
        <f t="shared" si="5"/>
        <v>-6.0721176630974287E-3</v>
      </c>
    </row>
    <row r="42" spans="1:21" x14ac:dyDescent="0.25">
      <c r="A42">
        <v>36</v>
      </c>
      <c r="B42" s="2">
        <f t="shared" si="1"/>
        <v>803926</v>
      </c>
      <c r="C42" s="2">
        <f>'FE-2014'!B72</f>
        <v>396994</v>
      </c>
      <c r="D42" s="2">
        <f>'FE-2014'!C72</f>
        <v>406932</v>
      </c>
      <c r="K42" s="4">
        <f>IF(AND(SUM(B$6:B42)&lt;=B$112/2,SUM(B$6:B43)&gt;=B$112/2),1,0)</f>
        <v>0</v>
      </c>
      <c r="L42" s="4">
        <f>IF(AND(SUM(C$6:C42)&lt;=C$112/2,SUM(C$6:C43)&gt;=C$112/2),1,0)</f>
        <v>0</v>
      </c>
      <c r="M42" s="4">
        <f>IF(AND(SUM(D$6:D42)&lt;=D$112/2,SUM(D$6:D43)&gt;=D$112/2),1,0)</f>
        <v>0</v>
      </c>
      <c r="O42">
        <v>36</v>
      </c>
      <c r="P42">
        <f>$P$6-A42</f>
        <v>1977</v>
      </c>
      <c r="Q42" s="2">
        <f t="shared" si="3"/>
        <v>-396994</v>
      </c>
      <c r="S42" s="12">
        <f t="shared" si="4"/>
        <v>6.0235341671173639E-3</v>
      </c>
      <c r="T42" s="12">
        <f t="shared" si="4"/>
        <v>6.1743220443971521E-3</v>
      </c>
      <c r="U42" s="13">
        <f t="shared" si="5"/>
        <v>-6.0235341671173639E-3</v>
      </c>
    </row>
    <row r="43" spans="1:21" x14ac:dyDescent="0.25">
      <c r="A43">
        <v>37</v>
      </c>
      <c r="B43" s="2">
        <f t="shared" si="1"/>
        <v>810450</v>
      </c>
      <c r="C43" s="2">
        <f>'FE-2014'!B73</f>
        <v>401626</v>
      </c>
      <c r="D43" s="2">
        <f>'FE-2014'!C73</f>
        <v>408824</v>
      </c>
      <c r="K43" s="4">
        <f>IF(AND(SUM(B$6:B43)&lt;=B$112/2,SUM(B$6:B44)&gt;=B$112/2),1,0)</f>
        <v>0</v>
      </c>
      <c r="L43" s="4">
        <f>IF(AND(SUM(C$6:C43)&lt;=C$112/2,SUM(C$6:C44)&gt;=C$112/2),1,0)</f>
        <v>0</v>
      </c>
      <c r="M43" s="4">
        <f>IF(AND(SUM(D$6:D43)&lt;=D$112/2,SUM(D$6:D44)&gt;=D$112/2),1,0)</f>
        <v>0</v>
      </c>
      <c r="O43">
        <v>37</v>
      </c>
      <c r="P43">
        <f>$P$6-A43</f>
        <v>1976</v>
      </c>
      <c r="Q43" s="2">
        <f t="shared" si="3"/>
        <v>-401626</v>
      </c>
      <c r="S43" s="12">
        <f t="shared" si="4"/>
        <v>6.0938148521203807E-3</v>
      </c>
      <c r="T43" s="12">
        <f t="shared" si="4"/>
        <v>6.2030290944890577E-3</v>
      </c>
      <c r="U43" s="13">
        <f t="shared" si="5"/>
        <v>-6.0938148521203807E-3</v>
      </c>
    </row>
    <row r="44" spans="1:21" x14ac:dyDescent="0.25">
      <c r="A44">
        <v>38</v>
      </c>
      <c r="B44" s="2">
        <f t="shared" si="1"/>
        <v>833717</v>
      </c>
      <c r="C44" s="2">
        <f>'FE-2014'!B74</f>
        <v>412534</v>
      </c>
      <c r="D44" s="2">
        <f>'FE-2014'!C74</f>
        <v>421183</v>
      </c>
      <c r="K44" s="4">
        <f>IF(AND(SUM(B$6:B44)&lt;=B$112/2,SUM(B$6:B45)&gt;=B$112/2),1,0)</f>
        <v>0</v>
      </c>
      <c r="L44" s="4">
        <f>IF(AND(SUM(C$6:C44)&lt;=C$112/2,SUM(C$6:C45)&gt;=C$112/2),1,0)</f>
        <v>1</v>
      </c>
      <c r="M44" s="4">
        <f>IF(AND(SUM(D$6:D44)&lt;=D$112/2,SUM(D$6:D45)&gt;=D$112/2),1,0)</f>
        <v>0</v>
      </c>
      <c r="O44">
        <v>38</v>
      </c>
      <c r="P44">
        <f>$P$6-A44</f>
        <v>1975</v>
      </c>
      <c r="Q44" s="2">
        <f t="shared" si="3"/>
        <v>-412534</v>
      </c>
      <c r="S44" s="12">
        <f t="shared" si="4"/>
        <v>6.2593204030730806E-3</v>
      </c>
      <c r="T44" s="12">
        <f t="shared" si="4"/>
        <v>6.3905504645132994E-3</v>
      </c>
      <c r="U44" s="13">
        <f t="shared" si="5"/>
        <v>-6.2593204030730806E-3</v>
      </c>
    </row>
    <row r="45" spans="1:21" x14ac:dyDescent="0.25">
      <c r="A45">
        <v>39</v>
      </c>
      <c r="B45" s="2">
        <f t="shared" si="1"/>
        <v>864896</v>
      </c>
      <c r="C45" s="2">
        <f>'FE-2014'!B75</f>
        <v>429942</v>
      </c>
      <c r="D45" s="2">
        <f>'FE-2014'!C75</f>
        <v>434954</v>
      </c>
      <c r="K45" s="4">
        <f>IF(AND(SUM(B$6:B45)&lt;=B$112/2,SUM(B$6:B46)&gt;=B$112/2),1,0)</f>
        <v>1</v>
      </c>
      <c r="L45" s="4">
        <f>IF(AND(SUM(C$6:C45)&lt;=C$112/2,SUM(C$6:C46)&gt;=C$112/2),1,0)</f>
        <v>0</v>
      </c>
      <c r="M45" s="4">
        <f>IF(AND(SUM(D$6:D45)&lt;=D$112/2,SUM(D$6:D46)&gt;=D$112/2),1,0)</f>
        <v>0</v>
      </c>
      <c r="O45">
        <v>39</v>
      </c>
      <c r="P45">
        <f>$P$6-A45</f>
        <v>1974</v>
      </c>
      <c r="Q45" s="2">
        <f t="shared" si="3"/>
        <v>-429942</v>
      </c>
      <c r="S45" s="12">
        <f t="shared" si="4"/>
        <v>6.523449540493745E-3</v>
      </c>
      <c r="T45" s="12">
        <f t="shared" si="4"/>
        <v>6.5994959120902735E-3</v>
      </c>
      <c r="U45" s="13">
        <f t="shared" si="5"/>
        <v>-6.523449540493745E-3</v>
      </c>
    </row>
    <row r="46" spans="1:21" x14ac:dyDescent="0.25">
      <c r="A46">
        <v>40</v>
      </c>
      <c r="B46" s="2">
        <f t="shared" si="1"/>
        <v>885975</v>
      </c>
      <c r="C46" s="2">
        <f>'FE-2014'!B76</f>
        <v>439474</v>
      </c>
      <c r="D46" s="2">
        <f>'FE-2014'!C76</f>
        <v>446501</v>
      </c>
      <c r="K46" s="4">
        <f>IF(AND(SUM(B$6:B46)&lt;=B$112/2,SUM(B$6:B47)&gt;=B$112/2),1,0)</f>
        <v>0</v>
      </c>
      <c r="L46" s="4">
        <f>IF(AND(SUM(C$6:C46)&lt;=C$112/2,SUM(C$6:C47)&gt;=C$112/2),1,0)</f>
        <v>0</v>
      </c>
      <c r="M46" s="4">
        <f>IF(AND(SUM(D$6:D46)&lt;=D$112/2,SUM(D$6:D47)&gt;=D$112/2),1,0)</f>
        <v>0</v>
      </c>
      <c r="O46">
        <v>40</v>
      </c>
      <c r="P46">
        <f>$P$6-A46</f>
        <v>1973</v>
      </c>
      <c r="Q46" s="2">
        <f t="shared" si="3"/>
        <v>-439474</v>
      </c>
      <c r="S46" s="12">
        <f t="shared" si="4"/>
        <v>6.6680772368341492E-3</v>
      </c>
      <c r="T46" s="12">
        <f t="shared" si="4"/>
        <v>6.7746969202357472E-3</v>
      </c>
      <c r="U46" s="13">
        <f t="shared" si="5"/>
        <v>-6.6680772368341492E-3</v>
      </c>
    </row>
    <row r="47" spans="1:21" x14ac:dyDescent="0.25">
      <c r="A47">
        <v>41</v>
      </c>
      <c r="B47" s="2">
        <f t="shared" si="1"/>
        <v>904997</v>
      </c>
      <c r="C47" s="2">
        <f>'FE-2014'!B77</f>
        <v>449300</v>
      </c>
      <c r="D47" s="2">
        <f>'FE-2014'!C77</f>
        <v>455697</v>
      </c>
      <c r="K47" s="4">
        <f>IF(AND(SUM(B$6:B47)&lt;=B$112/2,SUM(B$6:B48)&gt;=B$112/2),1,0)</f>
        <v>0</v>
      </c>
      <c r="L47" s="4">
        <f>IF(AND(SUM(C$6:C47)&lt;=C$112/2,SUM(C$6:C48)&gt;=C$112/2),1,0)</f>
        <v>0</v>
      </c>
      <c r="M47" s="4">
        <f>IF(AND(SUM(D$6:D47)&lt;=D$112/2,SUM(D$6:D48)&gt;=D$112/2),1,0)</f>
        <v>1</v>
      </c>
      <c r="O47">
        <v>41</v>
      </c>
      <c r="P47">
        <f>$P$6-A47</f>
        <v>1972</v>
      </c>
      <c r="Q47" s="2">
        <f t="shared" si="3"/>
        <v>-449300</v>
      </c>
      <c r="S47" s="12">
        <f t="shared" si="4"/>
        <v>6.8171657538547981E-3</v>
      </c>
      <c r="T47" s="12">
        <f t="shared" si="4"/>
        <v>6.9142265357987308E-3</v>
      </c>
      <c r="U47" s="13">
        <f t="shared" si="5"/>
        <v>-6.8171657538547981E-3</v>
      </c>
    </row>
    <row r="48" spans="1:21" x14ac:dyDescent="0.25">
      <c r="A48">
        <v>42</v>
      </c>
      <c r="B48" s="2">
        <f t="shared" si="1"/>
        <v>913824</v>
      </c>
      <c r="C48" s="2">
        <f>'FE-2014'!B78</f>
        <v>453664</v>
      </c>
      <c r="D48" s="2">
        <f>'FE-2014'!C78</f>
        <v>460160</v>
      </c>
      <c r="K48" s="4">
        <f>IF(AND(SUM(B$6:B48)&lt;=B$112/2,SUM(B$6:B49)&gt;=B$112/2),1,0)</f>
        <v>0</v>
      </c>
      <c r="L48" s="4">
        <f>IF(AND(SUM(C$6:C48)&lt;=C$112/2,SUM(C$6:C49)&gt;=C$112/2),1,0)</f>
        <v>0</v>
      </c>
      <c r="M48" s="4">
        <f>IF(AND(SUM(D$6:D48)&lt;=D$112/2,SUM(D$6:D49)&gt;=D$112/2),1,0)</f>
        <v>0</v>
      </c>
      <c r="O48">
        <v>42</v>
      </c>
      <c r="P48">
        <f>$P$6-A48</f>
        <v>1971</v>
      </c>
      <c r="Q48" s="2">
        <f t="shared" si="3"/>
        <v>-453664</v>
      </c>
      <c r="S48" s="12">
        <f t="shared" si="4"/>
        <v>6.8833801125234434E-3</v>
      </c>
      <c r="T48" s="12">
        <f t="shared" si="4"/>
        <v>6.9819430075535802E-3</v>
      </c>
      <c r="U48" s="13">
        <f t="shared" si="5"/>
        <v>-6.8833801125234434E-3</v>
      </c>
    </row>
    <row r="49" spans="1:21" x14ac:dyDescent="0.25">
      <c r="A49">
        <v>43</v>
      </c>
      <c r="B49" s="2">
        <f t="shared" si="1"/>
        <v>909533</v>
      </c>
      <c r="C49" s="2">
        <f>'FE-2014'!B79</f>
        <v>450401</v>
      </c>
      <c r="D49" s="2">
        <f>'FE-2014'!C79</f>
        <v>459132</v>
      </c>
      <c r="K49" s="4">
        <f>IF(AND(SUM(B$6:B49)&lt;=B$112/2,SUM(B$6:B50)&gt;=B$112/2),1,0)</f>
        <v>0</v>
      </c>
      <c r="L49" s="4">
        <f>IF(AND(SUM(C$6:C49)&lt;=C$112/2,SUM(C$6:C50)&gt;=C$112/2),1,0)</f>
        <v>0</v>
      </c>
      <c r="M49" s="4">
        <f>IF(AND(SUM(D$6:D49)&lt;=D$112/2,SUM(D$6:D50)&gt;=D$112/2),1,0)</f>
        <v>0</v>
      </c>
      <c r="O49">
        <v>43</v>
      </c>
      <c r="P49">
        <f>$P$6-A49</f>
        <v>1970</v>
      </c>
      <c r="Q49" s="2">
        <f t="shared" si="3"/>
        <v>-450401</v>
      </c>
      <c r="S49" s="12">
        <f t="shared" si="4"/>
        <v>6.8338710721165255E-3</v>
      </c>
      <c r="T49" s="12">
        <f t="shared" si="4"/>
        <v>6.9663453080321854E-3</v>
      </c>
      <c r="U49" s="13">
        <f t="shared" si="5"/>
        <v>-6.8338710721165255E-3</v>
      </c>
    </row>
    <row r="50" spans="1:21" x14ac:dyDescent="0.25">
      <c r="A50">
        <v>44</v>
      </c>
      <c r="B50" s="2">
        <f t="shared" si="1"/>
        <v>902597</v>
      </c>
      <c r="C50" s="2">
        <f>'FE-2014'!B80</f>
        <v>446898</v>
      </c>
      <c r="D50" s="2">
        <f>'FE-2014'!C80</f>
        <v>455699</v>
      </c>
      <c r="K50" s="4">
        <f>IF(AND(SUM(B$6:B50)&lt;=B$112/2,SUM(B$6:B51)&gt;=B$112/2),1,0)</f>
        <v>0</v>
      </c>
      <c r="L50" s="4">
        <f>IF(AND(SUM(C$6:C50)&lt;=C$112/2,SUM(C$6:C51)&gt;=C$112/2),1,0)</f>
        <v>0</v>
      </c>
      <c r="M50" s="4">
        <f>IF(AND(SUM(D$6:D50)&lt;=D$112/2,SUM(D$6:D51)&gt;=D$112/2),1,0)</f>
        <v>0</v>
      </c>
      <c r="O50">
        <v>44</v>
      </c>
      <c r="P50">
        <f>$P$6-A50</f>
        <v>1969</v>
      </c>
      <c r="Q50" s="2">
        <f t="shared" si="3"/>
        <v>-446898</v>
      </c>
      <c r="S50" s="12">
        <f t="shared" si="4"/>
        <v>6.7807205454400209E-3</v>
      </c>
      <c r="T50" s="12">
        <f t="shared" si="4"/>
        <v>6.9142568815176442E-3</v>
      </c>
      <c r="U50" s="13">
        <f t="shared" si="5"/>
        <v>-6.7807205454400209E-3</v>
      </c>
    </row>
    <row r="51" spans="1:21" x14ac:dyDescent="0.25">
      <c r="A51">
        <v>45</v>
      </c>
      <c r="B51" s="2">
        <f t="shared" si="1"/>
        <v>898976</v>
      </c>
      <c r="C51" s="2">
        <f>'FE-2014'!B81</f>
        <v>444536</v>
      </c>
      <c r="D51" s="2">
        <f>'FE-2014'!C81</f>
        <v>454440</v>
      </c>
      <c r="K51" s="4">
        <f>IF(AND(SUM(B$6:B51)&lt;=B$112/2,SUM(B$6:B52)&gt;=B$112/2),1,0)</f>
        <v>0</v>
      </c>
      <c r="L51" s="4">
        <f>IF(AND(SUM(C$6:C51)&lt;=C$112/2,SUM(C$6:C52)&gt;=C$112/2),1,0)</f>
        <v>0</v>
      </c>
      <c r="M51" s="4">
        <f>IF(AND(SUM(D$6:D51)&lt;=D$112/2,SUM(D$6:D52)&gt;=D$112/2),1,0)</f>
        <v>0</v>
      </c>
      <c r="O51">
        <v>45</v>
      </c>
      <c r="P51">
        <f>$P$6-A51</f>
        <v>1968</v>
      </c>
      <c r="Q51" s="2">
        <f t="shared" si="3"/>
        <v>-444536</v>
      </c>
      <c r="S51" s="12">
        <f t="shared" si="4"/>
        <v>6.744882251403508E-3</v>
      </c>
      <c r="T51" s="12">
        <f t="shared" si="4"/>
        <v>6.8951542514617721E-3</v>
      </c>
      <c r="U51" s="13">
        <f t="shared" si="5"/>
        <v>-6.744882251403508E-3</v>
      </c>
    </row>
    <row r="52" spans="1:21" x14ac:dyDescent="0.25">
      <c r="A52">
        <v>46</v>
      </c>
      <c r="B52" s="2">
        <f t="shared" si="1"/>
        <v>899969</v>
      </c>
      <c r="C52" s="2">
        <f>'FE-2014'!B82</f>
        <v>444930</v>
      </c>
      <c r="D52" s="2">
        <f>'FE-2014'!C82</f>
        <v>455039</v>
      </c>
      <c r="K52" s="4">
        <f>IF(AND(SUM(B$6:B52)&lt;=B$112/2,SUM(B$6:B53)&gt;=B$112/2),1,0)</f>
        <v>0</v>
      </c>
      <c r="L52" s="4">
        <f>IF(AND(SUM(C$6:C52)&lt;=C$112/2,SUM(C$6:C53)&gt;=C$112/2),1,0)</f>
        <v>0</v>
      </c>
      <c r="M52" s="4">
        <f>IF(AND(SUM(D$6:D52)&lt;=D$112/2,SUM(D$6:D53)&gt;=D$112/2),1,0)</f>
        <v>0</v>
      </c>
      <c r="O52">
        <v>46</v>
      </c>
      <c r="P52">
        <f>$P$6-A52</f>
        <v>1967</v>
      </c>
      <c r="Q52" s="2">
        <f t="shared" si="3"/>
        <v>-444930</v>
      </c>
      <c r="S52" s="12">
        <f t="shared" si="4"/>
        <v>6.7508603580294126E-3</v>
      </c>
      <c r="T52" s="12">
        <f t="shared" si="4"/>
        <v>6.9042427942762816E-3</v>
      </c>
      <c r="U52" s="13">
        <f t="shared" si="5"/>
        <v>-6.7508603580294126E-3</v>
      </c>
    </row>
    <row r="53" spans="1:21" x14ac:dyDescent="0.25">
      <c r="A53">
        <v>47</v>
      </c>
      <c r="B53" s="2">
        <f t="shared" si="1"/>
        <v>900773</v>
      </c>
      <c r="C53" s="2">
        <f>'FE-2014'!B83</f>
        <v>443440</v>
      </c>
      <c r="D53" s="2">
        <f>'FE-2014'!C83</f>
        <v>457333</v>
      </c>
      <c r="K53" s="4">
        <f>IF(AND(SUM(B$6:B53)&lt;=B$112/2,SUM(B$6:B54)&gt;=B$112/2),1,0)</f>
        <v>0</v>
      </c>
      <c r="L53" s="4">
        <f>IF(AND(SUM(C$6:C53)&lt;=C$112/2,SUM(C$6:C54)&gt;=C$112/2),1,0)</f>
        <v>0</v>
      </c>
      <c r="M53" s="4">
        <f>IF(AND(SUM(D$6:D53)&lt;=D$112/2,SUM(D$6:D54)&gt;=D$112/2),1,0)</f>
        <v>0</v>
      </c>
      <c r="O53">
        <v>47</v>
      </c>
      <c r="P53">
        <f>$P$6-A53</f>
        <v>1966</v>
      </c>
      <c r="Q53" s="2">
        <f t="shared" si="3"/>
        <v>-443440</v>
      </c>
      <c r="S53" s="12">
        <f t="shared" si="4"/>
        <v>6.7282527974390641E-3</v>
      </c>
      <c r="T53" s="12">
        <f t="shared" si="4"/>
        <v>6.9390493338697444E-3</v>
      </c>
      <c r="U53" s="13">
        <f t="shared" si="5"/>
        <v>-6.7282527974390641E-3</v>
      </c>
    </row>
    <row r="54" spans="1:21" x14ac:dyDescent="0.25">
      <c r="A54">
        <v>48</v>
      </c>
      <c r="B54" s="2">
        <f t="shared" si="1"/>
        <v>907870</v>
      </c>
      <c r="C54" s="2">
        <f>'FE-2014'!B84</f>
        <v>445774</v>
      </c>
      <c r="D54" s="2">
        <f>'FE-2014'!C84</f>
        <v>462096</v>
      </c>
      <c r="K54" s="4">
        <f>IF(AND(SUM(B$6:B54)&lt;=B$112/2,SUM(B$6:B55)&gt;=B$112/2),1,0)</f>
        <v>0</v>
      </c>
      <c r="L54" s="4">
        <f>IF(AND(SUM(C$6:C54)&lt;=C$112/2,SUM(C$6:C55)&gt;=C$112/2),1,0)</f>
        <v>0</v>
      </c>
      <c r="M54" s="4">
        <f>IF(AND(SUM(D$6:D54)&lt;=D$112/2,SUM(D$6:D55)&gt;=D$112/2),1,0)</f>
        <v>0</v>
      </c>
      <c r="O54">
        <v>48</v>
      </c>
      <c r="P54">
        <f>$P$6-A54</f>
        <v>1965</v>
      </c>
      <c r="Q54" s="2">
        <f t="shared" si="3"/>
        <v>-445774</v>
      </c>
      <c r="S54" s="12">
        <f t="shared" si="4"/>
        <v>6.7636662514107913E-3</v>
      </c>
      <c r="T54" s="12">
        <f t="shared" si="4"/>
        <v>7.0113176634615769E-3</v>
      </c>
      <c r="U54" s="13">
        <f t="shared" si="5"/>
        <v>-6.7636662514107913E-3</v>
      </c>
    </row>
    <row r="55" spans="1:21" x14ac:dyDescent="0.25">
      <c r="A55">
        <v>49</v>
      </c>
      <c r="B55" s="2">
        <f t="shared" si="1"/>
        <v>906195</v>
      </c>
      <c r="C55" s="2">
        <f>'FE-2014'!B85</f>
        <v>445515</v>
      </c>
      <c r="D55" s="2">
        <f>'FE-2014'!C85</f>
        <v>460680</v>
      </c>
      <c r="K55" s="4">
        <f>IF(AND(SUM(B$6:B55)&lt;=B$112/2,SUM(B$6:B56)&gt;=B$112/2),1,0)</f>
        <v>0</v>
      </c>
      <c r="L55" s="4">
        <f>IF(AND(SUM(C$6:C55)&lt;=C$112/2,SUM(C$6:C56)&gt;=C$112/2),1,0)</f>
        <v>0</v>
      </c>
      <c r="M55" s="4">
        <f>IF(AND(SUM(D$6:D55)&lt;=D$112/2,SUM(D$6:D56)&gt;=D$112/2),1,0)</f>
        <v>0</v>
      </c>
      <c r="O55">
        <v>49</v>
      </c>
      <c r="P55">
        <f>$P$6-A55</f>
        <v>1964</v>
      </c>
      <c r="Q55" s="2">
        <f t="shared" si="3"/>
        <v>-445515</v>
      </c>
      <c r="S55" s="12">
        <f t="shared" si="4"/>
        <v>6.7597364808115292E-3</v>
      </c>
      <c r="T55" s="12">
        <f t="shared" si="4"/>
        <v>6.9898328944710177E-3</v>
      </c>
      <c r="U55" s="13">
        <f t="shared" si="5"/>
        <v>-6.7597364808115292E-3</v>
      </c>
    </row>
    <row r="56" spans="1:21" x14ac:dyDescent="0.25">
      <c r="A56">
        <v>50</v>
      </c>
      <c r="B56" s="2">
        <f t="shared" si="1"/>
        <v>902635</v>
      </c>
      <c r="C56" s="2">
        <f>'FE-2014'!B86</f>
        <v>442931</v>
      </c>
      <c r="D56" s="2">
        <f>'FE-2014'!C86</f>
        <v>459704</v>
      </c>
      <c r="K56" s="4">
        <f>IF(AND(SUM(B$6:B56)&lt;=B$112/2,SUM(B$6:B57)&gt;=B$112/2),1,0)</f>
        <v>0</v>
      </c>
      <c r="L56" s="4">
        <f>IF(AND(SUM(C$6:C56)&lt;=C$112/2,SUM(C$6:C57)&gt;=C$112/2),1,0)</f>
        <v>0</v>
      </c>
      <c r="M56" s="4">
        <f>IF(AND(SUM(D$6:D56)&lt;=D$112/2,SUM(D$6:D57)&gt;=D$112/2),1,0)</f>
        <v>0</v>
      </c>
      <c r="O56">
        <v>50</v>
      </c>
      <c r="P56">
        <f>$P$6-A56</f>
        <v>1963</v>
      </c>
      <c r="Q56" s="2">
        <f t="shared" si="3"/>
        <v>-442931</v>
      </c>
      <c r="S56" s="12">
        <f t="shared" si="4"/>
        <v>6.7205298119756493E-3</v>
      </c>
      <c r="T56" s="12">
        <f t="shared" si="4"/>
        <v>6.9750241836413667E-3</v>
      </c>
      <c r="U56" s="13">
        <f t="shared" si="5"/>
        <v>-6.7205298119756493E-3</v>
      </c>
    </row>
    <row r="57" spans="1:21" x14ac:dyDescent="0.25">
      <c r="A57">
        <v>51</v>
      </c>
      <c r="B57" s="2">
        <f t="shared" si="1"/>
        <v>894045</v>
      </c>
      <c r="C57" s="2">
        <f>'FE-2014'!B87</f>
        <v>437524</v>
      </c>
      <c r="D57" s="2">
        <f>'FE-2014'!C87</f>
        <v>456521</v>
      </c>
      <c r="K57" s="4">
        <f>IF(AND(SUM(B$6:B57)&lt;=B$112/2,SUM(B$6:B58)&gt;=B$112/2),1,0)</f>
        <v>0</v>
      </c>
      <c r="L57" s="4">
        <f>IF(AND(SUM(C$6:C57)&lt;=C$112/2,SUM(C$6:C58)&gt;=C$112/2),1,0)</f>
        <v>0</v>
      </c>
      <c r="M57" s="4">
        <f>IF(AND(SUM(D$6:D57)&lt;=D$112/2,SUM(D$6:D58)&gt;=D$112/2),1,0)</f>
        <v>0</v>
      </c>
      <c r="O57">
        <v>51</v>
      </c>
      <c r="P57">
        <f>$P$6-A57</f>
        <v>1962</v>
      </c>
      <c r="Q57" s="2">
        <f t="shared" si="3"/>
        <v>-437524</v>
      </c>
      <c r="S57" s="12">
        <f t="shared" si="4"/>
        <v>6.6384901608937605E-3</v>
      </c>
      <c r="T57" s="12">
        <f t="shared" si="4"/>
        <v>6.9267289719909773E-3</v>
      </c>
      <c r="U57" s="13">
        <f t="shared" si="5"/>
        <v>-6.6384901608937605E-3</v>
      </c>
    </row>
    <row r="58" spans="1:21" x14ac:dyDescent="0.25">
      <c r="A58">
        <v>52</v>
      </c>
      <c r="B58" s="2">
        <f t="shared" si="1"/>
        <v>883245</v>
      </c>
      <c r="C58" s="2">
        <f>'FE-2014'!B88</f>
        <v>432816</v>
      </c>
      <c r="D58" s="2">
        <f>'FE-2014'!C88</f>
        <v>450429</v>
      </c>
      <c r="K58" s="4">
        <f>IF(AND(SUM(B$6:B58)&lt;=B$112/2,SUM(B$6:B59)&gt;=B$112/2),1,0)</f>
        <v>0</v>
      </c>
      <c r="L58" s="4">
        <f>IF(AND(SUM(C$6:C58)&lt;=C$112/2,SUM(C$6:C59)&gt;=C$112/2),1,0)</f>
        <v>0</v>
      </c>
      <c r="M58" s="4">
        <f>IF(AND(SUM(D$6:D58)&lt;=D$112/2,SUM(D$6:D59)&gt;=D$112/2),1,0)</f>
        <v>0</v>
      </c>
      <c r="O58">
        <v>52</v>
      </c>
      <c r="P58">
        <f>$P$6-A58</f>
        <v>1961</v>
      </c>
      <c r="Q58" s="2">
        <f t="shared" si="3"/>
        <v>-432816</v>
      </c>
      <c r="S58" s="12">
        <f t="shared" si="4"/>
        <v>6.567056338572041E-3</v>
      </c>
      <c r="T58" s="12">
        <f t="shared" si="4"/>
        <v>6.8342959121813103E-3</v>
      </c>
      <c r="U58" s="13">
        <f t="shared" si="5"/>
        <v>-6.567056338572041E-3</v>
      </c>
    </row>
    <row r="59" spans="1:21" x14ac:dyDescent="0.25">
      <c r="A59">
        <v>53</v>
      </c>
      <c r="B59" s="2">
        <f t="shared" si="1"/>
        <v>870271</v>
      </c>
      <c r="C59" s="2">
        <f>'FE-2014'!B89</f>
        <v>425342</v>
      </c>
      <c r="D59" s="2">
        <f>'FE-2014'!C89</f>
        <v>444929</v>
      </c>
      <c r="K59" s="4">
        <f>IF(AND(SUM(B$6:B59)&lt;=B$112/2,SUM(B$6:B60)&gt;=B$112/2),1,0)</f>
        <v>0</v>
      </c>
      <c r="L59" s="4">
        <f>IF(AND(SUM(C$6:C59)&lt;=C$112/2,SUM(C$6:C60)&gt;=C$112/2),1,0)</f>
        <v>0</v>
      </c>
      <c r="M59" s="4">
        <f>IF(AND(SUM(D$6:D59)&lt;=D$112/2,SUM(D$6:D60)&gt;=D$112/2),1,0)</f>
        <v>0</v>
      </c>
      <c r="O59">
        <v>53</v>
      </c>
      <c r="P59">
        <f>$P$6-A59</f>
        <v>1960</v>
      </c>
      <c r="Q59" s="2">
        <f t="shared" si="3"/>
        <v>-425342</v>
      </c>
      <c r="S59" s="12">
        <f t="shared" si="4"/>
        <v>6.4536543869933389E-3</v>
      </c>
      <c r="T59" s="12">
        <f t="shared" si="4"/>
        <v>6.7508451851699559E-3</v>
      </c>
      <c r="U59" s="13">
        <f t="shared" si="5"/>
        <v>-6.4536543869933389E-3</v>
      </c>
    </row>
    <row r="60" spans="1:21" x14ac:dyDescent="0.25">
      <c r="A60">
        <v>54</v>
      </c>
      <c r="B60" s="2">
        <f t="shared" si="1"/>
        <v>864637</v>
      </c>
      <c r="C60" s="2">
        <f>'FE-2014'!B90</f>
        <v>422103</v>
      </c>
      <c r="D60" s="2">
        <f>'FE-2014'!C90</f>
        <v>442534</v>
      </c>
      <c r="K60" s="4">
        <f>IF(AND(SUM(B$6:B60)&lt;=B$112/2,SUM(B$6:B61)&gt;=B$112/2),1,0)</f>
        <v>0</v>
      </c>
      <c r="L60" s="4">
        <f>IF(AND(SUM(C$6:C60)&lt;=C$112/2,SUM(C$6:C61)&gt;=C$112/2),1,0)</f>
        <v>0</v>
      </c>
      <c r="M60" s="4">
        <f>IF(AND(SUM(D$6:D60)&lt;=D$112/2,SUM(D$6:D61)&gt;=D$112/2),1,0)</f>
        <v>0</v>
      </c>
      <c r="O60">
        <v>54</v>
      </c>
      <c r="P60">
        <f>$P$6-A60</f>
        <v>1959</v>
      </c>
      <c r="Q60" s="2">
        <f t="shared" si="3"/>
        <v>-422103</v>
      </c>
      <c r="S60" s="12">
        <f t="shared" si="4"/>
        <v>6.4045094952133799E-3</v>
      </c>
      <c r="T60" s="12">
        <f t="shared" si="4"/>
        <v>6.7145061867713756E-3</v>
      </c>
      <c r="U60" s="13">
        <f t="shared" si="5"/>
        <v>-6.4045094952133799E-3</v>
      </c>
    </row>
    <row r="61" spans="1:21" x14ac:dyDescent="0.25">
      <c r="A61">
        <v>55</v>
      </c>
      <c r="B61" s="2">
        <f t="shared" si="1"/>
        <v>855599</v>
      </c>
      <c r="C61" s="2">
        <f>'FE-2014'!B91</f>
        <v>415879</v>
      </c>
      <c r="D61" s="2">
        <f>'FE-2014'!C91</f>
        <v>439720</v>
      </c>
      <c r="K61" s="4">
        <f>IF(AND(SUM(B$6:B61)&lt;=B$112/2,SUM(B$6:B62)&gt;=B$112/2),1,0)</f>
        <v>0</v>
      </c>
      <c r="L61" s="4">
        <f>IF(AND(SUM(C$6:C61)&lt;=C$112/2,SUM(C$6:C62)&gt;=C$112/2),1,0)</f>
        <v>0</v>
      </c>
      <c r="M61" s="4">
        <f>IF(AND(SUM(D$6:D61)&lt;=D$112/2,SUM(D$6:D62)&gt;=D$112/2),1,0)</f>
        <v>0</v>
      </c>
      <c r="O61">
        <v>55</v>
      </c>
      <c r="P61">
        <f>$P$6-A61</f>
        <v>1958</v>
      </c>
      <c r="Q61" s="2">
        <f t="shared" si="3"/>
        <v>-415879</v>
      </c>
      <c r="S61" s="12">
        <f t="shared" si="4"/>
        <v>6.3100736179554405E-3</v>
      </c>
      <c r="T61" s="12">
        <f t="shared" si="4"/>
        <v>6.6718097602604751E-3</v>
      </c>
      <c r="U61" s="13">
        <f t="shared" si="5"/>
        <v>-6.3100736179554405E-3</v>
      </c>
    </row>
    <row r="62" spans="1:21" x14ac:dyDescent="0.25">
      <c r="A62">
        <v>56</v>
      </c>
      <c r="B62" s="2">
        <f t="shared" si="1"/>
        <v>847168</v>
      </c>
      <c r="C62" s="2">
        <f>'FE-2014'!B92</f>
        <v>411153</v>
      </c>
      <c r="D62" s="2">
        <f>'FE-2014'!C92</f>
        <v>436015</v>
      </c>
      <c r="K62" s="4">
        <f>IF(AND(SUM(B$6:B62)&lt;=B$112/2,SUM(B$6:B63)&gt;=B$112/2),1,0)</f>
        <v>0</v>
      </c>
      <c r="L62" s="4">
        <f>IF(AND(SUM(C$6:C62)&lt;=C$112/2,SUM(C$6:C63)&gt;=C$112/2),1,0)</f>
        <v>0</v>
      </c>
      <c r="M62" s="4">
        <f>IF(AND(SUM(D$6:D62)&lt;=D$112/2,SUM(D$6:D63)&gt;=D$112/2),1,0)</f>
        <v>0</v>
      </c>
      <c r="O62">
        <v>56</v>
      </c>
      <c r="P62">
        <f>$P$6-A62</f>
        <v>1957</v>
      </c>
      <c r="Q62" s="2">
        <f t="shared" si="3"/>
        <v>-411153</v>
      </c>
      <c r="S62" s="12">
        <f t="shared" si="4"/>
        <v>6.2383666841635023E-3</v>
      </c>
      <c r="T62" s="12">
        <f t="shared" si="4"/>
        <v>6.6155943159737357E-3</v>
      </c>
      <c r="U62" s="13">
        <f t="shared" si="5"/>
        <v>-6.2383666841635023E-3</v>
      </c>
    </row>
    <row r="63" spans="1:21" x14ac:dyDescent="0.25">
      <c r="A63">
        <v>57</v>
      </c>
      <c r="B63" s="2">
        <f t="shared" si="1"/>
        <v>840042</v>
      </c>
      <c r="C63" s="2">
        <f>'FE-2014'!B93</f>
        <v>406728</v>
      </c>
      <c r="D63" s="2">
        <f>'FE-2014'!C93</f>
        <v>433314</v>
      </c>
      <c r="K63" s="4">
        <f>IF(AND(SUM(B$6:B63)&lt;=B$112/2,SUM(B$6:B64)&gt;=B$112/2),1,0)</f>
        <v>0</v>
      </c>
      <c r="L63" s="4">
        <f>IF(AND(SUM(C$6:C63)&lt;=C$112/2,SUM(C$6:C64)&gt;=C$112/2),1,0)</f>
        <v>0</v>
      </c>
      <c r="M63" s="4">
        <f>IF(AND(SUM(D$6:D63)&lt;=D$112/2,SUM(D$6:D64)&gt;=D$112/2),1,0)</f>
        <v>0</v>
      </c>
      <c r="O63">
        <v>57</v>
      </c>
      <c r="P63">
        <f>$P$6-A63</f>
        <v>1956</v>
      </c>
      <c r="Q63" s="2">
        <f t="shared" si="3"/>
        <v>-406728</v>
      </c>
      <c r="S63" s="12">
        <f t="shared" si="4"/>
        <v>6.1712267810680038E-3</v>
      </c>
      <c r="T63" s="12">
        <f t="shared" si="4"/>
        <v>6.574612422581433E-3</v>
      </c>
      <c r="U63" s="13">
        <f t="shared" si="5"/>
        <v>-6.1712267810680038E-3</v>
      </c>
    </row>
    <row r="64" spans="1:21" x14ac:dyDescent="0.25">
      <c r="A64">
        <v>58</v>
      </c>
      <c r="B64" s="2">
        <f t="shared" si="1"/>
        <v>833826</v>
      </c>
      <c r="C64" s="2">
        <f>'FE-2014'!B94</f>
        <v>402703</v>
      </c>
      <c r="D64" s="2">
        <f>'FE-2014'!C94</f>
        <v>431123</v>
      </c>
      <c r="K64" s="4">
        <f>IF(AND(SUM(B$6:B64)&lt;=B$112/2,SUM(B$6:B65)&gt;=B$112/2),1,0)</f>
        <v>0</v>
      </c>
      <c r="L64" s="4">
        <f>IF(AND(SUM(C$6:C64)&lt;=C$112/2,SUM(C$6:C65)&gt;=C$112/2),1,0)</f>
        <v>0</v>
      </c>
      <c r="M64" s="4">
        <f>IF(AND(SUM(D$6:D64)&lt;=D$112/2,SUM(D$6:D65)&gt;=D$112/2),1,0)</f>
        <v>0</v>
      </c>
      <c r="O64">
        <v>58</v>
      </c>
      <c r="P64">
        <f>$P$6-A64</f>
        <v>1955</v>
      </c>
      <c r="Q64" s="2">
        <f t="shared" si="3"/>
        <v>-402703</v>
      </c>
      <c r="S64" s="12">
        <f t="shared" si="4"/>
        <v>6.1101560217551492E-3</v>
      </c>
      <c r="T64" s="12">
        <f t="shared" si="4"/>
        <v>6.541368687512001E-3</v>
      </c>
      <c r="U64" s="13">
        <f t="shared" si="5"/>
        <v>-6.1101560217551492E-3</v>
      </c>
    </row>
    <row r="65" spans="1:21" x14ac:dyDescent="0.25">
      <c r="A65">
        <v>59</v>
      </c>
      <c r="B65" s="2">
        <f t="shared" si="1"/>
        <v>829926</v>
      </c>
      <c r="C65" s="2">
        <f>'FE-2014'!B95</f>
        <v>399577</v>
      </c>
      <c r="D65" s="2">
        <f>'FE-2014'!C95</f>
        <v>430349</v>
      </c>
      <c r="K65" s="4">
        <f>IF(AND(SUM(B$6:B65)&lt;=B$112/2,SUM(B$6:B66)&gt;=B$112/2),1,0)</f>
        <v>0</v>
      </c>
      <c r="L65" s="4">
        <f>IF(AND(SUM(C$6:C65)&lt;=C$112/2,SUM(C$6:C66)&gt;=C$112/2),1,0)</f>
        <v>0</v>
      </c>
      <c r="M65" s="4">
        <f>IF(AND(SUM(D$6:D65)&lt;=D$112/2,SUM(D$6:D66)&gt;=D$112/2),1,0)</f>
        <v>0</v>
      </c>
      <c r="O65">
        <v>59</v>
      </c>
      <c r="P65">
        <f>$P$6-A65</f>
        <v>1954</v>
      </c>
      <c r="Q65" s="2">
        <f t="shared" si="3"/>
        <v>-399577</v>
      </c>
      <c r="S65" s="12">
        <f t="shared" si="4"/>
        <v>6.0627256630937871E-3</v>
      </c>
      <c r="T65" s="12">
        <f t="shared" si="4"/>
        <v>6.5296248942925848E-3</v>
      </c>
      <c r="U65" s="13">
        <f t="shared" si="5"/>
        <v>-6.0627256630937871E-3</v>
      </c>
    </row>
    <row r="66" spans="1:21" x14ac:dyDescent="0.25">
      <c r="A66">
        <v>60</v>
      </c>
      <c r="B66" s="2">
        <f t="shared" si="1"/>
        <v>823146</v>
      </c>
      <c r="C66" s="2">
        <f>'FE-2014'!B96</f>
        <v>395494</v>
      </c>
      <c r="D66" s="2">
        <f>'FE-2014'!C96</f>
        <v>427652</v>
      </c>
      <c r="K66" s="4">
        <f>IF(AND(SUM(B$6:B66)&lt;=B$112/2,SUM(B$6:B67)&gt;=B$112/2),1,0)</f>
        <v>0</v>
      </c>
      <c r="L66" s="4">
        <f>IF(AND(SUM(C$6:C66)&lt;=C$112/2,SUM(C$6:C67)&gt;=C$112/2),1,0)</f>
        <v>0</v>
      </c>
      <c r="M66" s="4">
        <f>IF(AND(SUM(D$6:D66)&lt;=D$112/2,SUM(D$6:D67)&gt;=D$112/2),1,0)</f>
        <v>0</v>
      </c>
      <c r="O66">
        <v>60</v>
      </c>
      <c r="P66">
        <f>$P$6-A66</f>
        <v>1953</v>
      </c>
      <c r="Q66" s="2">
        <f t="shared" si="3"/>
        <v>-395494</v>
      </c>
      <c r="S66" s="12">
        <f t="shared" si="4"/>
        <v>6.0007748779324493E-3</v>
      </c>
      <c r="T66" s="12">
        <f t="shared" si="4"/>
        <v>6.488703692338108E-3</v>
      </c>
      <c r="U66" s="13">
        <f t="shared" si="5"/>
        <v>-6.0007748779324493E-3</v>
      </c>
    </row>
    <row r="67" spans="1:21" x14ac:dyDescent="0.25">
      <c r="A67">
        <v>61</v>
      </c>
      <c r="B67" s="2">
        <f t="shared" si="1"/>
        <v>819518</v>
      </c>
      <c r="C67" s="2">
        <f>'FE-2014'!B97</f>
        <v>392696</v>
      </c>
      <c r="D67" s="2">
        <f>'FE-2014'!C97</f>
        <v>426822</v>
      </c>
      <c r="K67" s="4">
        <f>IF(AND(SUM(B$6:B67)&lt;=B$112/2,SUM(B$6:B68)&gt;=B$112/2),1,0)</f>
        <v>0</v>
      </c>
      <c r="L67" s="4">
        <f>IF(AND(SUM(C$6:C67)&lt;=C$112/2,SUM(C$6:C68)&gt;=C$112/2),1,0)</f>
        <v>0</v>
      </c>
      <c r="M67" s="4">
        <f>IF(AND(SUM(D$6:D67)&lt;=D$112/2,SUM(D$6:D68)&gt;=D$112/2),1,0)</f>
        <v>0</v>
      </c>
      <c r="O67">
        <v>61</v>
      </c>
      <c r="P67">
        <f>$P$6-A67</f>
        <v>1952</v>
      </c>
      <c r="Q67" s="2">
        <f t="shared" si="3"/>
        <v>-392696</v>
      </c>
      <c r="S67" s="12">
        <f t="shared" si="4"/>
        <v>5.9583212171728551E-3</v>
      </c>
      <c r="T67" s="12">
        <f t="shared" si="4"/>
        <v>6.4761102189891222E-3</v>
      </c>
      <c r="U67" s="13">
        <f t="shared" si="5"/>
        <v>-5.9583212171728551E-3</v>
      </c>
    </row>
    <row r="68" spans="1:21" x14ac:dyDescent="0.25">
      <c r="A68">
        <v>62</v>
      </c>
      <c r="B68" s="2">
        <f t="shared" si="1"/>
        <v>820739</v>
      </c>
      <c r="C68" s="2">
        <f>'FE-2014'!B98</f>
        <v>394895</v>
      </c>
      <c r="D68" s="2">
        <f>'FE-2014'!C98</f>
        <v>425844</v>
      </c>
      <c r="K68" s="4">
        <f>IF(AND(SUM(B$6:B68)&lt;=B$112/2,SUM(B$6:B69)&gt;=B$112/2),1,0)</f>
        <v>0</v>
      </c>
      <c r="L68" s="4">
        <f>IF(AND(SUM(C$6:C68)&lt;=C$112/2,SUM(C$6:C69)&gt;=C$112/2),1,0)</f>
        <v>0</v>
      </c>
      <c r="M68" s="4">
        <f>IF(AND(SUM(D$6:D68)&lt;=D$112/2,SUM(D$6:D69)&gt;=D$112/2),1,0)</f>
        <v>0</v>
      </c>
      <c r="O68">
        <v>62</v>
      </c>
      <c r="P68">
        <f>$P$6-A68</f>
        <v>1951</v>
      </c>
      <c r="Q68" s="2">
        <f t="shared" si="3"/>
        <v>-394895</v>
      </c>
      <c r="S68" s="12">
        <f t="shared" si="4"/>
        <v>5.9916863351179399E-3</v>
      </c>
      <c r="T68" s="12">
        <f t="shared" si="4"/>
        <v>6.4612711624405577E-3</v>
      </c>
      <c r="U68" s="13">
        <f t="shared" si="5"/>
        <v>-5.9916863351179399E-3</v>
      </c>
    </row>
    <row r="69" spans="1:21" x14ac:dyDescent="0.25">
      <c r="A69">
        <v>63</v>
      </c>
      <c r="B69" s="2">
        <f t="shared" si="1"/>
        <v>817625</v>
      </c>
      <c r="C69" s="2">
        <f>'FE-2014'!B99</f>
        <v>393776</v>
      </c>
      <c r="D69" s="2">
        <f>'FE-2014'!C99</f>
        <v>423849</v>
      </c>
      <c r="K69" s="4">
        <f>IF(AND(SUM(B$6:B69)&lt;=B$112/2,SUM(B$6:B70)&gt;=B$112/2),1,0)</f>
        <v>0</v>
      </c>
      <c r="L69" s="4">
        <f>IF(AND(SUM(C$6:C69)&lt;=C$112/2,SUM(C$6:C70)&gt;=C$112/2),1,0)</f>
        <v>0</v>
      </c>
      <c r="M69" s="4">
        <f>IF(AND(SUM(D$6:D69)&lt;=D$112/2,SUM(D$6:D70)&gt;=D$112/2),1,0)</f>
        <v>0</v>
      </c>
      <c r="O69">
        <v>63</v>
      </c>
      <c r="P69">
        <f>$P$6-A69</f>
        <v>1950</v>
      </c>
      <c r="Q69" s="2">
        <f t="shared" si="3"/>
        <v>-393776</v>
      </c>
      <c r="S69" s="12">
        <f t="shared" si="4"/>
        <v>5.9747079053859937E-3</v>
      </c>
      <c r="T69" s="12">
        <f t="shared" si="4"/>
        <v>6.4310013078246213E-3</v>
      </c>
      <c r="U69" s="13">
        <f t="shared" si="5"/>
        <v>-5.9747079053859937E-3</v>
      </c>
    </row>
    <row r="70" spans="1:21" x14ac:dyDescent="0.25">
      <c r="A70">
        <v>64</v>
      </c>
      <c r="B70" s="2">
        <f t="shared" si="1"/>
        <v>817390</v>
      </c>
      <c r="C70" s="2">
        <f>'FE-2014'!B100</f>
        <v>391796</v>
      </c>
      <c r="D70" s="2">
        <f>'FE-2014'!C100</f>
        <v>425594</v>
      </c>
      <c r="K70" s="4">
        <f>IF(AND(SUM(B$6:B70)&lt;=B$112/2,SUM(B$6:B71)&gt;=B$112/2),1,0)</f>
        <v>0</v>
      </c>
      <c r="L70" s="4">
        <f>IF(AND(SUM(C$6:C70)&lt;=C$112/2,SUM(C$6:C71)&gt;=C$112/2),1,0)</f>
        <v>0</v>
      </c>
      <c r="M70" s="4">
        <f>IF(AND(SUM(D$6:D70)&lt;=D$112/2,SUM(D$6:D71)&gt;=D$112/2),1,0)</f>
        <v>0</v>
      </c>
      <c r="O70">
        <v>64</v>
      </c>
      <c r="P70">
        <f>$P$6-A70</f>
        <v>1949</v>
      </c>
      <c r="Q70" s="2">
        <f t="shared" si="3"/>
        <v>-391796</v>
      </c>
      <c r="S70" s="12">
        <f t="shared" si="4"/>
        <v>5.9446656436619059E-3</v>
      </c>
      <c r="T70" s="12">
        <f t="shared" si="4"/>
        <v>6.457477947576405E-3</v>
      </c>
      <c r="U70" s="13">
        <f t="shared" si="5"/>
        <v>-5.9446656436619059E-3</v>
      </c>
    </row>
    <row r="71" spans="1:21" x14ac:dyDescent="0.25">
      <c r="A71">
        <v>65</v>
      </c>
      <c r="B71" s="2">
        <f t="shared" ref="B71:B111" si="6">C71+D71</f>
        <v>804692</v>
      </c>
      <c r="C71" s="2">
        <f>'FE-2014'!B101</f>
        <v>384700</v>
      </c>
      <c r="D71" s="2">
        <f>'FE-2014'!C101</f>
        <v>419992</v>
      </c>
      <c r="K71" s="4">
        <f>IF(AND(SUM(B$6:B71)&lt;=B$112/2,SUM(B$6:B72)&gt;=B$112/2),1,0)</f>
        <v>0</v>
      </c>
      <c r="L71" s="4">
        <f>IF(AND(SUM(C$6:C71)&lt;=C$112/2,SUM(C$6:C72)&gt;=C$112/2),1,0)</f>
        <v>0</v>
      </c>
      <c r="M71" s="4">
        <f>IF(AND(SUM(D$6:D71)&lt;=D$112/2,SUM(D$6:D72)&gt;=D$112/2),1,0)</f>
        <v>0</v>
      </c>
      <c r="O71">
        <v>65</v>
      </c>
      <c r="P71">
        <f>$P$6-A71</f>
        <v>1948</v>
      </c>
      <c r="Q71" s="2">
        <f t="shared" ref="Q71:Q111" si="7">-C71</f>
        <v>-384700</v>
      </c>
      <c r="S71" s="12">
        <f t="shared" ref="S71:T111" si="8">C71/$B$112</f>
        <v>5.8369990329578021E-3</v>
      </c>
      <c r="T71" s="12">
        <f t="shared" si="8"/>
        <v>6.3724795889004765E-3</v>
      </c>
      <c r="U71" s="13">
        <f t="shared" ref="U71:U111" si="9">-S71</f>
        <v>-5.8369990329578021E-3</v>
      </c>
    </row>
    <row r="72" spans="1:21" x14ac:dyDescent="0.25">
      <c r="A72">
        <v>66</v>
      </c>
      <c r="B72" s="2">
        <f t="shared" si="6"/>
        <v>751341</v>
      </c>
      <c r="C72" s="2">
        <f>'FE-2014'!B102</f>
        <v>358462</v>
      </c>
      <c r="D72" s="2">
        <f>'FE-2014'!C102</f>
        <v>392879</v>
      </c>
      <c r="K72" s="4">
        <f>IF(AND(SUM(B$6:B72)&lt;=B$112/2,SUM(B$6:B73)&gt;=B$112/2),1,0)</f>
        <v>0</v>
      </c>
      <c r="L72" s="4">
        <f>IF(AND(SUM(C$6:C72)&lt;=C$112/2,SUM(C$6:C73)&gt;=C$112/2),1,0)</f>
        <v>0</v>
      </c>
      <c r="M72" s="4">
        <f>IF(AND(SUM(D$6:D72)&lt;=D$112/2,SUM(D$6:D73)&gt;=D$112/2),1,0)</f>
        <v>0</v>
      </c>
      <c r="O72">
        <v>66</v>
      </c>
      <c r="P72">
        <f>$P$6-A72</f>
        <v>1947</v>
      </c>
      <c r="Q72" s="2">
        <f t="shared" si="7"/>
        <v>-358462</v>
      </c>
      <c r="S72" s="12">
        <f t="shared" si="8"/>
        <v>5.4388935465352738E-3</v>
      </c>
      <c r="T72" s="12">
        <f t="shared" si="8"/>
        <v>5.9610978504534146E-3</v>
      </c>
      <c r="U72" s="13">
        <f t="shared" si="9"/>
        <v>-5.4388935465352738E-3</v>
      </c>
    </row>
    <row r="73" spans="1:21" x14ac:dyDescent="0.25">
      <c r="A73">
        <v>67</v>
      </c>
      <c r="B73" s="2">
        <f t="shared" si="6"/>
        <v>697538</v>
      </c>
      <c r="C73" s="2">
        <f>'FE-2014'!B103</f>
        <v>331824</v>
      </c>
      <c r="D73" s="2">
        <f>'FE-2014'!C103</f>
        <v>365714</v>
      </c>
      <c r="K73" s="4">
        <f>IF(AND(SUM(B$6:B73)&lt;=B$112/2,SUM(B$6:B74)&gt;=B$112/2),1,0)</f>
        <v>0</v>
      </c>
      <c r="L73" s="4">
        <f>IF(AND(SUM(C$6:C73)&lt;=C$112/2,SUM(C$6:C74)&gt;=C$112/2),1,0)</f>
        <v>0</v>
      </c>
      <c r="M73" s="4">
        <f>IF(AND(SUM(D$6:D73)&lt;=D$112/2,SUM(D$6:D74)&gt;=D$112/2),1,0)</f>
        <v>0</v>
      </c>
      <c r="O73">
        <v>67</v>
      </c>
      <c r="P73">
        <f>$P$6-A73</f>
        <v>1946</v>
      </c>
      <c r="Q73" s="2">
        <f t="shared" si="7"/>
        <v>-331824</v>
      </c>
      <c r="S73" s="12">
        <f t="shared" si="8"/>
        <v>5.0347189163301009E-3</v>
      </c>
      <c r="T73" s="12">
        <f t="shared" si="8"/>
        <v>5.548927123314608E-3</v>
      </c>
      <c r="U73" s="13">
        <f t="shared" si="9"/>
        <v>-5.0347189163301009E-3</v>
      </c>
    </row>
    <row r="74" spans="1:21" x14ac:dyDescent="0.25">
      <c r="A74">
        <v>68</v>
      </c>
      <c r="B74" s="2">
        <f t="shared" si="6"/>
        <v>644564</v>
      </c>
      <c r="C74" s="2">
        <f>'FE-2014'!B104</f>
        <v>305818</v>
      </c>
      <c r="D74" s="2">
        <f>'FE-2014'!C104</f>
        <v>338746</v>
      </c>
      <c r="K74" s="4">
        <f>IF(AND(SUM(B$6:B74)&lt;=B$112/2,SUM(B$6:B75)&gt;=B$112/2),1,0)</f>
        <v>0</v>
      </c>
      <c r="L74" s="4">
        <f>IF(AND(SUM(C$6:C74)&lt;=C$112/2,SUM(C$6:C75)&gt;=C$112/2),1,0)</f>
        <v>0</v>
      </c>
      <c r="M74" s="4">
        <f>IF(AND(SUM(D$6:D74)&lt;=D$112/2,SUM(D$6:D75)&gt;=D$112/2),1,0)</f>
        <v>0</v>
      </c>
      <c r="O74">
        <v>68</v>
      </c>
      <c r="P74">
        <f>$P$6-A74</f>
        <v>1945</v>
      </c>
      <c r="Q74" s="2">
        <f t="shared" si="7"/>
        <v>-305818</v>
      </c>
      <c r="S74" s="12">
        <f t="shared" si="8"/>
        <v>4.6401335333015057E-3</v>
      </c>
      <c r="T74" s="12">
        <f t="shared" si="8"/>
        <v>5.1397454494887546E-3</v>
      </c>
      <c r="U74" s="13">
        <f t="shared" si="9"/>
        <v>-4.6401335333015057E-3</v>
      </c>
    </row>
    <row r="75" spans="1:21" x14ac:dyDescent="0.25">
      <c r="A75">
        <v>69</v>
      </c>
      <c r="B75" s="2">
        <f t="shared" si="6"/>
        <v>585383</v>
      </c>
      <c r="C75" s="2">
        <f>'FE-2014'!B105</f>
        <v>275910</v>
      </c>
      <c r="D75" s="2">
        <f>'FE-2014'!C105</f>
        <v>309473</v>
      </c>
      <c r="K75" s="4">
        <f>IF(AND(SUM(B$6:B75)&lt;=B$112/2,SUM(B$6:B76)&gt;=B$112/2),1,0)</f>
        <v>0</v>
      </c>
      <c r="L75" s="4">
        <f>IF(AND(SUM(C$6:C75)&lt;=C$112/2,SUM(C$6:C76)&gt;=C$112/2),1,0)</f>
        <v>0</v>
      </c>
      <c r="M75" s="4">
        <f>IF(AND(SUM(D$6:D75)&lt;=D$112/2,SUM(D$6:D76)&gt;=D$112/2),1,0)</f>
        <v>0</v>
      </c>
      <c r="O75">
        <v>69</v>
      </c>
      <c r="P75">
        <f>$P$6-A75</f>
        <v>1944</v>
      </c>
      <c r="Q75" s="2">
        <f t="shared" si="7"/>
        <v>-275910</v>
      </c>
      <c r="S75" s="12">
        <f t="shared" si="8"/>
        <v>4.1863436526732188E-3</v>
      </c>
      <c r="T75" s="12">
        <f t="shared" si="8"/>
        <v>4.6955903346154147E-3</v>
      </c>
      <c r="U75" s="13">
        <f t="shared" si="9"/>
        <v>-4.1863436526732188E-3</v>
      </c>
    </row>
    <row r="76" spans="1:21" x14ac:dyDescent="0.25">
      <c r="A76">
        <v>70</v>
      </c>
      <c r="B76" s="2">
        <f t="shared" si="6"/>
        <v>519022</v>
      </c>
      <c r="C76" s="2">
        <f>'FE-2014'!B106</f>
        <v>243546</v>
      </c>
      <c r="D76" s="2">
        <f>'FE-2014'!C106</f>
        <v>275476</v>
      </c>
      <c r="K76" s="4">
        <f>IF(AND(SUM(B$6:B76)&lt;=B$112/2,SUM(B$6:B77)&gt;=B$112/2),1,0)</f>
        <v>0</v>
      </c>
      <c r="L76" s="4">
        <f>IF(AND(SUM(C$6:C76)&lt;=C$112/2,SUM(C$6:C77)&gt;=C$112/2),1,0)</f>
        <v>0</v>
      </c>
      <c r="M76" s="4">
        <f>IF(AND(SUM(D$6:D76)&lt;=D$112/2,SUM(D$6:D77)&gt;=D$112/2),1,0)</f>
        <v>0</v>
      </c>
      <c r="O76">
        <v>70</v>
      </c>
      <c r="P76">
        <f>$P$6-A76</f>
        <v>1943</v>
      </c>
      <c r="Q76" s="2">
        <f t="shared" si="7"/>
        <v>-243546</v>
      </c>
      <c r="S76" s="12">
        <f t="shared" si="8"/>
        <v>3.6952892292194985E-3</v>
      </c>
      <c r="T76" s="12">
        <f t="shared" si="8"/>
        <v>4.17975863166905E-3</v>
      </c>
      <c r="U76" s="13">
        <f t="shared" si="9"/>
        <v>-3.6952892292194985E-3</v>
      </c>
    </row>
    <row r="77" spans="1:21" x14ac:dyDescent="0.25">
      <c r="A77">
        <v>71</v>
      </c>
      <c r="B77" s="2">
        <f t="shared" si="6"/>
        <v>497218</v>
      </c>
      <c r="C77" s="2">
        <f>'FE-2014'!B107</f>
        <v>231716</v>
      </c>
      <c r="D77" s="2">
        <f>'FE-2014'!C107</f>
        <v>265502</v>
      </c>
      <c r="K77" s="4">
        <f>IF(AND(SUM(B$6:B77)&lt;=B$112/2,SUM(B$6:B78)&gt;=B$112/2),1,0)</f>
        <v>0</v>
      </c>
      <c r="L77" s="4">
        <f>IF(AND(SUM(C$6:C77)&lt;=C$112/2,SUM(C$6:C78)&gt;=C$112/2),1,0)</f>
        <v>0</v>
      </c>
      <c r="M77" s="4">
        <f>IF(AND(SUM(D$6:D77)&lt;=D$112/2,SUM(D$6:D78)&gt;=D$112/2),1,0)</f>
        <v>0</v>
      </c>
      <c r="O77">
        <v>71</v>
      </c>
      <c r="P77">
        <f>$P$6-A77</f>
        <v>1942</v>
      </c>
      <c r="Q77" s="2">
        <f t="shared" si="7"/>
        <v>-231716</v>
      </c>
      <c r="S77" s="12">
        <f t="shared" si="8"/>
        <v>3.5157943018478037E-3</v>
      </c>
      <c r="T77" s="12">
        <f t="shared" si="8"/>
        <v>4.0284245314488234E-3</v>
      </c>
      <c r="U77" s="13">
        <f t="shared" si="9"/>
        <v>-3.5157943018478037E-3</v>
      </c>
    </row>
    <row r="78" spans="1:21" x14ac:dyDescent="0.25">
      <c r="A78">
        <v>72</v>
      </c>
      <c r="B78" s="2">
        <f t="shared" si="6"/>
        <v>483859</v>
      </c>
      <c r="C78" s="2">
        <f>'FE-2014'!B108</f>
        <v>223105</v>
      </c>
      <c r="D78" s="2">
        <f>'FE-2014'!C108</f>
        <v>260754</v>
      </c>
      <c r="K78" s="4">
        <f>IF(AND(SUM(B$6:B78)&lt;=B$112/2,SUM(B$6:B79)&gt;=B$112/2),1,0)</f>
        <v>0</v>
      </c>
      <c r="L78" s="4">
        <f>IF(AND(SUM(C$6:C78)&lt;=C$112/2,SUM(C$6:C79)&gt;=C$112/2),1,0)</f>
        <v>0</v>
      </c>
      <c r="M78" s="4">
        <f>IF(AND(SUM(D$6:D78)&lt;=D$112/2,SUM(D$6:D79)&gt;=D$112/2),1,0)</f>
        <v>0</v>
      </c>
      <c r="O78">
        <v>72</v>
      </c>
      <c r="P78">
        <f>$P$6-A78</f>
        <v>1941</v>
      </c>
      <c r="Q78" s="2">
        <f t="shared" si="7"/>
        <v>-223105</v>
      </c>
      <c r="S78" s="12">
        <f t="shared" si="8"/>
        <v>3.3851408090669367E-3</v>
      </c>
      <c r="T78" s="12">
        <f t="shared" si="8"/>
        <v>3.9563837947488405E-3</v>
      </c>
      <c r="U78" s="13">
        <f t="shared" si="9"/>
        <v>-3.3851408090669367E-3</v>
      </c>
    </row>
    <row r="79" spans="1:21" x14ac:dyDescent="0.25">
      <c r="A79">
        <v>73</v>
      </c>
      <c r="B79" s="2">
        <f t="shared" si="6"/>
        <v>467431</v>
      </c>
      <c r="C79" s="2">
        <f>'FE-2014'!B109</f>
        <v>213327</v>
      </c>
      <c r="D79" s="2">
        <f>'FE-2014'!C109</f>
        <v>254104</v>
      </c>
      <c r="K79" s="4">
        <f>IF(AND(SUM(B$6:B79)&lt;=B$112/2,SUM(B$6:B80)&gt;=B$112/2),1,0)</f>
        <v>0</v>
      </c>
      <c r="L79" s="4">
        <f>IF(AND(SUM(C$6:C79)&lt;=C$112/2,SUM(C$6:C80)&gt;=C$112/2),1,0)</f>
        <v>0</v>
      </c>
      <c r="M79" s="4">
        <f>IF(AND(SUM(D$6:D79)&lt;=D$112/2,SUM(D$6:D80)&gt;=D$112/2),1,0)</f>
        <v>0</v>
      </c>
      <c r="O79">
        <v>73</v>
      </c>
      <c r="P79">
        <f>$P$6-A79</f>
        <v>1940</v>
      </c>
      <c r="Q79" s="2">
        <f t="shared" si="7"/>
        <v>-213327</v>
      </c>
      <c r="S79" s="12">
        <f t="shared" si="8"/>
        <v>3.2367805893002057E-3</v>
      </c>
      <c r="T79" s="12">
        <f t="shared" si="8"/>
        <v>3.855484279362385E-3</v>
      </c>
      <c r="U79" s="13">
        <f t="shared" si="9"/>
        <v>-3.2367805893002057E-3</v>
      </c>
    </row>
    <row r="80" spans="1:21" x14ac:dyDescent="0.25">
      <c r="A80">
        <v>74</v>
      </c>
      <c r="B80" s="2">
        <f t="shared" si="6"/>
        <v>461263</v>
      </c>
      <c r="C80" s="2">
        <f>'FE-2014'!B110</f>
        <v>208436</v>
      </c>
      <c r="D80" s="2">
        <f>'FE-2014'!C110</f>
        <v>252827</v>
      </c>
      <c r="K80" s="4">
        <f>IF(AND(SUM(B$6:B80)&lt;=B$112/2,SUM(B$6:B81)&gt;=B$112/2),1,0)</f>
        <v>0</v>
      </c>
      <c r="L80" s="4">
        <f>IF(AND(SUM(C$6:C80)&lt;=C$112/2,SUM(C$6:C81)&gt;=C$112/2),1,0)</f>
        <v>0</v>
      </c>
      <c r="M80" s="4">
        <f>IF(AND(SUM(D$6:D80)&lt;=D$112/2,SUM(D$6:D81)&gt;=D$112/2),1,0)</f>
        <v>0</v>
      </c>
      <c r="O80">
        <v>74</v>
      </c>
      <c r="P80">
        <f>$P$6-A80</f>
        <v>1939</v>
      </c>
      <c r="Q80" s="2">
        <f t="shared" si="7"/>
        <v>-208436</v>
      </c>
      <c r="S80" s="12">
        <f t="shared" si="8"/>
        <v>3.1625701336979268E-3</v>
      </c>
      <c r="T80" s="12">
        <f t="shared" si="8"/>
        <v>3.8361085378362941E-3</v>
      </c>
      <c r="U80" s="13">
        <f t="shared" si="9"/>
        <v>-3.1625701336979268E-3</v>
      </c>
    </row>
    <row r="81" spans="1:21" x14ac:dyDescent="0.25">
      <c r="A81">
        <v>75</v>
      </c>
      <c r="B81" s="2">
        <f t="shared" si="6"/>
        <v>461421</v>
      </c>
      <c r="C81" s="2">
        <f>'FE-2014'!B111</f>
        <v>205155</v>
      </c>
      <c r="D81" s="2">
        <f>'FE-2014'!C111</f>
        <v>256266</v>
      </c>
      <c r="K81" s="4">
        <f>IF(AND(SUM(B$6:B81)&lt;=B$112/2,SUM(B$6:B82)&gt;=B$112/2),1,0)</f>
        <v>0</v>
      </c>
      <c r="L81" s="4">
        <f>IF(AND(SUM(C$6:C81)&lt;=C$112/2,SUM(C$6:C82)&gt;=C$112/2),1,0)</f>
        <v>0</v>
      </c>
      <c r="M81" s="4">
        <f>IF(AND(SUM(D$6:D81)&lt;=D$112/2,SUM(D$6:D82)&gt;=D$112/2),1,0)</f>
        <v>0</v>
      </c>
      <c r="O81">
        <v>75</v>
      </c>
      <c r="P81">
        <f>$P$6-A81</f>
        <v>1938</v>
      </c>
      <c r="Q81" s="2">
        <f t="shared" si="7"/>
        <v>-205155</v>
      </c>
      <c r="S81" s="12">
        <f t="shared" si="8"/>
        <v>3.1127879818207901E-3</v>
      </c>
      <c r="T81" s="12">
        <f t="shared" si="8"/>
        <v>3.8882880015075755E-3</v>
      </c>
      <c r="U81" s="13">
        <f t="shared" si="9"/>
        <v>-3.1127879818207901E-3</v>
      </c>
    </row>
    <row r="82" spans="1:21" x14ac:dyDescent="0.25">
      <c r="A82">
        <v>76</v>
      </c>
      <c r="B82" s="2">
        <f t="shared" si="6"/>
        <v>457613</v>
      </c>
      <c r="C82" s="2">
        <f>'FE-2014'!B112</f>
        <v>199998</v>
      </c>
      <c r="D82" s="2">
        <f>'FE-2014'!C112</f>
        <v>257615</v>
      </c>
      <c r="K82" s="4">
        <f>IF(AND(SUM(B$6:B82)&lt;=B$112/2,SUM(B$6:B83)&gt;=B$112/2),1,0)</f>
        <v>0</v>
      </c>
      <c r="L82" s="4">
        <f>IF(AND(SUM(C$6:C82)&lt;=C$112/2,SUM(C$6:C83)&gt;=C$112/2),1,0)</f>
        <v>0</v>
      </c>
      <c r="M82" s="4">
        <f>IF(AND(SUM(D$6:D82)&lt;=D$112/2,SUM(D$6:D83)&gt;=D$112/2),1,0)</f>
        <v>0</v>
      </c>
      <c r="O82">
        <v>76</v>
      </c>
      <c r="P82">
        <f>$P$6-A82</f>
        <v>1937</v>
      </c>
      <c r="Q82" s="2">
        <f t="shared" si="7"/>
        <v>-199998</v>
      </c>
      <c r="S82" s="12">
        <f t="shared" si="8"/>
        <v>3.0345415456030532E-3</v>
      </c>
      <c r="T82" s="12">
        <f t="shared" si="8"/>
        <v>3.9087561889145422E-3</v>
      </c>
      <c r="U82" s="13">
        <f t="shared" si="9"/>
        <v>-3.0345415456030532E-3</v>
      </c>
    </row>
    <row r="83" spans="1:21" x14ac:dyDescent="0.25">
      <c r="A83">
        <v>77</v>
      </c>
      <c r="B83" s="2">
        <f t="shared" si="6"/>
        <v>449590</v>
      </c>
      <c r="C83" s="2">
        <f>'FE-2014'!B113</f>
        <v>193437</v>
      </c>
      <c r="D83" s="2">
        <f>'FE-2014'!C113</f>
        <v>256153</v>
      </c>
      <c r="K83" s="4">
        <f>IF(AND(SUM(B$6:B83)&lt;=B$112/2,SUM(B$6:B84)&gt;=B$112/2),1,0)</f>
        <v>0</v>
      </c>
      <c r="L83" s="4">
        <f>IF(AND(SUM(C$6:C83)&lt;=C$112/2,SUM(C$6:C84)&gt;=C$112/2),1,0)</f>
        <v>0</v>
      </c>
      <c r="M83" s="4">
        <f>IF(AND(SUM(D$6:D83)&lt;=D$112/2,SUM(D$6:D84)&gt;=D$112/2),1,0)</f>
        <v>0</v>
      </c>
      <c r="O83">
        <v>77</v>
      </c>
      <c r="P83">
        <f>$P$6-A83</f>
        <v>1936</v>
      </c>
      <c r="Q83" s="2">
        <f t="shared" si="7"/>
        <v>-193437</v>
      </c>
      <c r="S83" s="12">
        <f t="shared" si="8"/>
        <v>2.9349924147082361E-3</v>
      </c>
      <c r="T83" s="12">
        <f t="shared" si="8"/>
        <v>3.8865734683889786E-3</v>
      </c>
      <c r="U83" s="13">
        <f t="shared" si="9"/>
        <v>-2.9349924147082361E-3</v>
      </c>
    </row>
    <row r="84" spans="1:21" x14ac:dyDescent="0.25">
      <c r="A84">
        <v>78</v>
      </c>
      <c r="B84" s="2">
        <f t="shared" si="6"/>
        <v>436775</v>
      </c>
      <c r="C84" s="2">
        <f>'FE-2014'!B114</f>
        <v>184881</v>
      </c>
      <c r="D84" s="2">
        <f>'FE-2014'!C114</f>
        <v>251894</v>
      </c>
      <c r="K84" s="4">
        <f>IF(AND(SUM(B$6:B84)&lt;=B$112/2,SUM(B$6:B85)&gt;=B$112/2),1,0)</f>
        <v>0</v>
      </c>
      <c r="L84" s="4">
        <f>IF(AND(SUM(C$6:C84)&lt;=C$112/2,SUM(C$6:C85)&gt;=C$112/2),1,0)</f>
        <v>0</v>
      </c>
      <c r="M84" s="4">
        <f>IF(AND(SUM(D$6:D84)&lt;=D$112/2,SUM(D$6:D85)&gt;=D$112/2),1,0)</f>
        <v>0</v>
      </c>
      <c r="O84">
        <v>78</v>
      </c>
      <c r="P84">
        <f>$P$6-A84</f>
        <v>1935</v>
      </c>
      <c r="Q84" s="2">
        <f t="shared" si="7"/>
        <v>-184881</v>
      </c>
      <c r="S84" s="12">
        <f t="shared" si="8"/>
        <v>2.8051734291974825E-3</v>
      </c>
      <c r="T84" s="12">
        <f t="shared" si="8"/>
        <v>3.821952259963277E-3</v>
      </c>
      <c r="U84" s="13">
        <f t="shared" si="9"/>
        <v>-2.8051734291974825E-3</v>
      </c>
    </row>
    <row r="85" spans="1:21" x14ac:dyDescent="0.25">
      <c r="A85">
        <v>79</v>
      </c>
      <c r="B85" s="2">
        <f t="shared" si="6"/>
        <v>426696</v>
      </c>
      <c r="C85" s="2">
        <f>'FE-2014'!B115</f>
        <v>175704</v>
      </c>
      <c r="D85" s="2">
        <f>'FE-2014'!C115</f>
        <v>250992</v>
      </c>
      <c r="K85" s="4">
        <f>IF(AND(SUM(B$6:B85)&lt;=B$112/2,SUM(B$6:B86)&gt;=B$112/2),1,0)</f>
        <v>0</v>
      </c>
      <c r="L85" s="4">
        <f>IF(AND(SUM(C$6:C85)&lt;=C$112/2,SUM(C$6:C86)&gt;=C$112/2),1,0)</f>
        <v>0</v>
      </c>
      <c r="M85" s="4">
        <f>IF(AND(SUM(D$6:D85)&lt;=D$112/2,SUM(D$6:D86)&gt;=D$112/2),1,0)</f>
        <v>0</v>
      </c>
      <c r="O85">
        <v>79</v>
      </c>
      <c r="P85">
        <f>$P$6-A85</f>
        <v>1934</v>
      </c>
      <c r="Q85" s="2">
        <f t="shared" si="7"/>
        <v>-175704</v>
      </c>
      <c r="S85" s="12">
        <f t="shared" si="8"/>
        <v>2.6659320979641739E-3</v>
      </c>
      <c r="T85" s="12">
        <f t="shared" si="8"/>
        <v>3.8082663407334153E-3</v>
      </c>
      <c r="U85" s="13">
        <f t="shared" si="9"/>
        <v>-2.6659320979641739E-3</v>
      </c>
    </row>
    <row r="86" spans="1:21" x14ac:dyDescent="0.25">
      <c r="A86">
        <v>80</v>
      </c>
      <c r="B86" s="2">
        <f t="shared" si="6"/>
        <v>416460</v>
      </c>
      <c r="C86" s="2">
        <f>'FE-2014'!B116</f>
        <v>169104</v>
      </c>
      <c r="D86" s="2">
        <f>'FE-2014'!C116</f>
        <v>247356</v>
      </c>
      <c r="K86" s="4">
        <f>IF(AND(SUM(B$6:B86)&lt;=B$112/2,SUM(B$6:B87)&gt;=B$112/2),1,0)</f>
        <v>0</v>
      </c>
      <c r="L86" s="4">
        <f>IF(AND(SUM(C$6:C86)&lt;=C$112/2,SUM(C$6:C87)&gt;=C$112/2),1,0)</f>
        <v>0</v>
      </c>
      <c r="M86" s="4">
        <f>IF(AND(SUM(D$6:D86)&lt;=D$112/2,SUM(D$6:D87)&gt;=D$112/2),1,0)</f>
        <v>0</v>
      </c>
      <c r="O86">
        <v>80</v>
      </c>
      <c r="P86">
        <f>$P$6-A86</f>
        <v>1933</v>
      </c>
      <c r="Q86" s="2">
        <f t="shared" si="7"/>
        <v>-169104</v>
      </c>
      <c r="S86" s="12">
        <f t="shared" si="8"/>
        <v>2.5657912255505491E-3</v>
      </c>
      <c r="T86" s="12">
        <f t="shared" si="8"/>
        <v>3.7530978237491817E-3</v>
      </c>
      <c r="U86" s="13">
        <f t="shared" si="9"/>
        <v>-2.5657912255505491E-3</v>
      </c>
    </row>
    <row r="87" spans="1:21" x14ac:dyDescent="0.25">
      <c r="A87">
        <v>81</v>
      </c>
      <c r="B87" s="2">
        <f t="shared" si="6"/>
        <v>401324</v>
      </c>
      <c r="C87" s="2">
        <f>'FE-2014'!B117</f>
        <v>159721</v>
      </c>
      <c r="D87" s="2">
        <f>'FE-2014'!C117</f>
        <v>241603</v>
      </c>
      <c r="K87" s="4">
        <f>IF(AND(SUM(B$6:B87)&lt;=B$112/2,SUM(B$6:B88)&gt;=B$112/2),1,0)</f>
        <v>0</v>
      </c>
      <c r="L87" s="4">
        <f>IF(AND(SUM(C$6:C87)&lt;=C$112/2,SUM(C$6:C88)&gt;=C$112/2),1,0)</f>
        <v>0</v>
      </c>
      <c r="M87" s="4">
        <f>IF(AND(SUM(D$6:D87)&lt;=D$112/2,SUM(D$6:D88)&gt;=D$112/2),1,0)</f>
        <v>0</v>
      </c>
      <c r="O87">
        <v>81</v>
      </c>
      <c r="P87">
        <f>$P$6-A87</f>
        <v>1932</v>
      </c>
      <c r="Q87" s="2">
        <f t="shared" si="7"/>
        <v>-159721</v>
      </c>
      <c r="S87" s="12">
        <f t="shared" si="8"/>
        <v>2.4234242852691789E-3</v>
      </c>
      <c r="T87" s="12">
        <f t="shared" si="8"/>
        <v>3.6658083632953053E-3</v>
      </c>
      <c r="U87" s="13">
        <f t="shared" si="9"/>
        <v>-2.4234242852691789E-3</v>
      </c>
    </row>
    <row r="88" spans="1:21" x14ac:dyDescent="0.25">
      <c r="A88">
        <v>82</v>
      </c>
      <c r="B88" s="2">
        <f t="shared" si="6"/>
        <v>380323</v>
      </c>
      <c r="C88" s="2">
        <f>'FE-2014'!B118</f>
        <v>147292</v>
      </c>
      <c r="D88" s="2">
        <f>'FE-2014'!C118</f>
        <v>233031</v>
      </c>
      <c r="K88" s="4">
        <f>IF(AND(SUM(B$6:B88)&lt;=B$112/2,SUM(B$6:B89)&gt;=B$112/2),1,0)</f>
        <v>0</v>
      </c>
      <c r="L88" s="4">
        <f>IF(AND(SUM(C$6:C88)&lt;=C$112/2,SUM(C$6:C89)&gt;=C$112/2),1,0)</f>
        <v>0</v>
      </c>
      <c r="M88" s="4">
        <f>IF(AND(SUM(D$6:D88)&lt;=D$112/2,SUM(D$6:D89)&gt;=D$112/2),1,0)</f>
        <v>0</v>
      </c>
      <c r="O88">
        <v>82</v>
      </c>
      <c r="P88">
        <f>$P$6-A88</f>
        <v>1931</v>
      </c>
      <c r="Q88" s="2">
        <f t="shared" si="7"/>
        <v>-147292</v>
      </c>
      <c r="S88" s="12">
        <f t="shared" si="8"/>
        <v>2.2348408150829756E-3</v>
      </c>
      <c r="T88" s="12">
        <f t="shared" si="8"/>
        <v>3.5357466120332459E-3</v>
      </c>
      <c r="U88" s="13">
        <f t="shared" si="9"/>
        <v>-2.2348408150829756E-3</v>
      </c>
    </row>
    <row r="89" spans="1:21" x14ac:dyDescent="0.25">
      <c r="A89">
        <v>83</v>
      </c>
      <c r="B89" s="2">
        <f t="shared" si="6"/>
        <v>357101</v>
      </c>
      <c r="C89" s="2">
        <f>'FE-2014'!B119</f>
        <v>135026</v>
      </c>
      <c r="D89" s="2">
        <f>'FE-2014'!C119</f>
        <v>222075</v>
      </c>
      <c r="K89" s="4">
        <f>IF(AND(SUM(B$6:B89)&lt;=B$112/2,SUM(B$6:B90)&gt;=B$112/2),1,0)</f>
        <v>0</v>
      </c>
      <c r="L89" s="4">
        <f>IF(AND(SUM(C$6:C89)&lt;=C$112/2,SUM(C$6:C90)&gt;=C$112/2),1,0)</f>
        <v>0</v>
      </c>
      <c r="M89" s="4">
        <f>IF(AND(SUM(D$6:D89)&lt;=D$112/2,SUM(D$6:D90)&gt;=D$112/2),1,0)</f>
        <v>0</v>
      </c>
      <c r="O89">
        <v>83</v>
      </c>
      <c r="P89">
        <f>$P$6-A89</f>
        <v>1930</v>
      </c>
      <c r="Q89" s="2">
        <f t="shared" si="7"/>
        <v>-135026</v>
      </c>
      <c r="S89" s="12">
        <f t="shared" si="8"/>
        <v>2.0487305209881991E-3</v>
      </c>
      <c r="T89" s="12">
        <f t="shared" si="8"/>
        <v>3.3695127638266285E-3</v>
      </c>
      <c r="U89" s="13">
        <f t="shared" si="9"/>
        <v>-2.0487305209881991E-3</v>
      </c>
    </row>
    <row r="90" spans="1:21" x14ac:dyDescent="0.25">
      <c r="A90">
        <v>84</v>
      </c>
      <c r="B90" s="2">
        <f t="shared" si="6"/>
        <v>331742</v>
      </c>
      <c r="C90" s="2">
        <f>'FE-2014'!B120</f>
        <v>122434</v>
      </c>
      <c r="D90" s="2">
        <f>'FE-2014'!C120</f>
        <v>209308</v>
      </c>
      <c r="K90" s="4">
        <f>IF(AND(SUM(B$6:B90)&lt;=B$112/2,SUM(B$6:B91)&gt;=B$112/2),1,0)</f>
        <v>0</v>
      </c>
      <c r="L90" s="4">
        <f>IF(AND(SUM(C$6:C90)&lt;=C$112/2,SUM(C$6:C91)&gt;=C$112/2),1,0)</f>
        <v>0</v>
      </c>
      <c r="M90" s="4">
        <f>IF(AND(SUM(D$6:D90)&lt;=D$112/2,SUM(D$6:D91)&gt;=D$112/2),1,0)</f>
        <v>0</v>
      </c>
      <c r="O90">
        <v>84</v>
      </c>
      <c r="P90">
        <f>$P$6-A90</f>
        <v>1929</v>
      </c>
      <c r="Q90" s="2">
        <f t="shared" si="7"/>
        <v>-122434</v>
      </c>
      <c r="S90" s="12">
        <f t="shared" si="8"/>
        <v>1.8576738747105683E-3</v>
      </c>
      <c r="T90" s="12">
        <f t="shared" si="8"/>
        <v>3.1758008671440908E-3</v>
      </c>
      <c r="U90" s="13">
        <f t="shared" si="9"/>
        <v>-1.8576738747105683E-3</v>
      </c>
    </row>
    <row r="91" spans="1:21" x14ac:dyDescent="0.25">
      <c r="A91">
        <v>85</v>
      </c>
      <c r="B91" s="2">
        <f t="shared" si="6"/>
        <v>304584</v>
      </c>
      <c r="C91" s="2">
        <f>'FE-2014'!B121</f>
        <v>107720</v>
      </c>
      <c r="D91" s="2">
        <f>'FE-2014'!C121</f>
        <v>196864</v>
      </c>
      <c r="K91" s="4">
        <f>IF(AND(SUM(B$6:B91)&lt;=B$112/2,SUM(B$6:B92)&gt;=B$112/2),1,0)</f>
        <v>0</v>
      </c>
      <c r="L91" s="4">
        <f>IF(AND(SUM(C$6:C91)&lt;=C$112/2,SUM(C$6:C92)&gt;=C$112/2),1,0)</f>
        <v>0</v>
      </c>
      <c r="M91" s="4">
        <f>IF(AND(SUM(D$6:D91)&lt;=D$112/2,SUM(D$6:D92)&gt;=D$112/2),1,0)</f>
        <v>0</v>
      </c>
      <c r="O91">
        <v>85</v>
      </c>
      <c r="P91">
        <f>$P$6-A91</f>
        <v>1928</v>
      </c>
      <c r="Q91" s="2">
        <f t="shared" si="7"/>
        <v>-107720</v>
      </c>
      <c r="S91" s="12">
        <f t="shared" si="8"/>
        <v>1.6344204206660111E-3</v>
      </c>
      <c r="T91" s="12">
        <f t="shared" si="8"/>
        <v>2.9869898040660379E-3</v>
      </c>
      <c r="U91" s="13">
        <f t="shared" si="9"/>
        <v>-1.6344204206660111E-3</v>
      </c>
    </row>
    <row r="92" spans="1:21" x14ac:dyDescent="0.25">
      <c r="A92">
        <v>86</v>
      </c>
      <c r="B92" s="2">
        <f t="shared" si="6"/>
        <v>276230</v>
      </c>
      <c r="C92" s="2">
        <f>'FE-2014'!B122</f>
        <v>94896</v>
      </c>
      <c r="D92" s="2">
        <f>'FE-2014'!C122</f>
        <v>181334</v>
      </c>
      <c r="K92" s="4">
        <f>IF(AND(SUM(B$6:B92)&lt;=B$112/2,SUM(B$6:B93)&gt;=B$112/2),1,0)</f>
        <v>0</v>
      </c>
      <c r="L92" s="4">
        <f>IF(AND(SUM(C$6:C92)&lt;=C$112/2,SUM(C$6:C93)&gt;=C$112/2),1,0)</f>
        <v>0</v>
      </c>
      <c r="M92" s="4">
        <f>IF(AND(SUM(D$6:D92)&lt;=D$112/2,SUM(D$6:D93)&gt;=D$112/2),1,0)</f>
        <v>0</v>
      </c>
      <c r="O92">
        <v>86</v>
      </c>
      <c r="P92">
        <f>$P$6-A92</f>
        <v>1927</v>
      </c>
      <c r="Q92" s="2">
        <f t="shared" si="7"/>
        <v>-94896</v>
      </c>
      <c r="S92" s="12">
        <f t="shared" si="8"/>
        <v>1.4398436709944467E-3</v>
      </c>
      <c r="T92" s="12">
        <f t="shared" si="8"/>
        <v>2.7513552967048873E-3</v>
      </c>
      <c r="U92" s="13">
        <f t="shared" si="9"/>
        <v>-1.4398436709944467E-3</v>
      </c>
    </row>
    <row r="93" spans="1:21" x14ac:dyDescent="0.25">
      <c r="A93">
        <v>87</v>
      </c>
      <c r="B93" s="2">
        <f t="shared" si="6"/>
        <v>248038</v>
      </c>
      <c r="C93" s="2">
        <f>'FE-2014'!B123</f>
        <v>82261</v>
      </c>
      <c r="D93" s="2">
        <f>'FE-2014'!C123</f>
        <v>165777</v>
      </c>
      <c r="K93" s="4">
        <f>IF(AND(SUM(B$6:B93)&lt;=B$112/2,SUM(B$6:B94)&gt;=B$112/2),1,0)</f>
        <v>0</v>
      </c>
      <c r="L93" s="4">
        <f>IF(AND(SUM(C$6:C93)&lt;=C$112/2,SUM(C$6:C94)&gt;=C$112/2),1,0)</f>
        <v>0</v>
      </c>
      <c r="M93" s="4">
        <f>IF(AND(SUM(D$6:D93)&lt;=D$112/2,SUM(D$6:D94)&gt;=D$112/2),1,0)</f>
        <v>0</v>
      </c>
      <c r="O93">
        <v>87</v>
      </c>
      <c r="P93">
        <f>$P$6-A93</f>
        <v>1926</v>
      </c>
      <c r="Q93" s="2">
        <f t="shared" si="7"/>
        <v>-82261</v>
      </c>
      <c r="S93" s="12">
        <f t="shared" si="8"/>
        <v>1.2481345917601814E-3</v>
      </c>
      <c r="T93" s="12">
        <f t="shared" si="8"/>
        <v>2.515311122138408E-3</v>
      </c>
      <c r="U93" s="13">
        <f t="shared" si="9"/>
        <v>-1.2481345917601814E-3</v>
      </c>
    </row>
    <row r="94" spans="1:21" x14ac:dyDescent="0.25">
      <c r="A94">
        <v>88</v>
      </c>
      <c r="B94" s="2">
        <f t="shared" si="6"/>
        <v>221279</v>
      </c>
      <c r="C94" s="2">
        <f>'FE-2014'!B124</f>
        <v>70289</v>
      </c>
      <c r="D94" s="2">
        <f>'FE-2014'!C124</f>
        <v>150990</v>
      </c>
      <c r="K94" s="4">
        <f>IF(AND(SUM(B$6:B94)&lt;=B$112/2,SUM(B$6:B95)&gt;=B$112/2),1,0)</f>
        <v>0</v>
      </c>
      <c r="L94" s="4">
        <f>IF(AND(SUM(C$6:C94)&lt;=C$112/2,SUM(C$6:C95)&gt;=C$112/2),1,0)</f>
        <v>0</v>
      </c>
      <c r="M94" s="4">
        <f>IF(AND(SUM(D$6:D94)&lt;=D$112/2,SUM(D$6:D95)&gt;=D$112/2),1,0)</f>
        <v>0</v>
      </c>
      <c r="O94">
        <v>88</v>
      </c>
      <c r="P94">
        <f>$P$6-A94</f>
        <v>1925</v>
      </c>
      <c r="Q94" s="2">
        <f t="shared" si="7"/>
        <v>-70289</v>
      </c>
      <c r="S94" s="12">
        <f t="shared" si="8"/>
        <v>1.0664851183456484E-3</v>
      </c>
      <c r="T94" s="12">
        <f t="shared" si="8"/>
        <v>2.2909500493535186E-3</v>
      </c>
      <c r="U94" s="13">
        <f t="shared" si="9"/>
        <v>-1.0664851183456484E-3</v>
      </c>
    </row>
    <row r="95" spans="1:21" x14ac:dyDescent="0.25">
      <c r="A95">
        <v>89</v>
      </c>
      <c r="B95" s="2">
        <f t="shared" si="6"/>
        <v>194601</v>
      </c>
      <c r="C95" s="2">
        <f>'FE-2014'!B125</f>
        <v>59577</v>
      </c>
      <c r="D95" s="2">
        <f>'FE-2014'!C125</f>
        <v>135024</v>
      </c>
      <c r="K95" s="4">
        <f>IF(AND(SUM(B$6:B95)&lt;=B$112/2,SUM(B$6:B96)&gt;=B$112/2),1,0)</f>
        <v>0</v>
      </c>
      <c r="L95" s="4">
        <f>IF(AND(SUM(C$6:C95)&lt;=C$112/2,SUM(C$6:C96)&gt;=C$112/2),1,0)</f>
        <v>0</v>
      </c>
      <c r="M95" s="4">
        <f>IF(AND(SUM(D$6:D95)&lt;=D$112/2,SUM(D$6:D96)&gt;=D$112/2),1,0)</f>
        <v>0</v>
      </c>
      <c r="O95">
        <v>89</v>
      </c>
      <c r="P95">
        <f>$P$6-A95</f>
        <v>1924</v>
      </c>
      <c r="Q95" s="2">
        <f t="shared" si="7"/>
        <v>-59577</v>
      </c>
      <c r="S95" s="12">
        <f t="shared" si="8"/>
        <v>9.0395344784644394E-4</v>
      </c>
      <c r="T95" s="12">
        <f t="shared" si="8"/>
        <v>2.0487001752692862E-3</v>
      </c>
      <c r="U95" s="13">
        <f t="shared" si="9"/>
        <v>-9.0395344784644394E-4</v>
      </c>
    </row>
    <row r="96" spans="1:21" x14ac:dyDescent="0.25">
      <c r="A96">
        <v>90</v>
      </c>
      <c r="B96" s="2">
        <f t="shared" si="6"/>
        <v>168501</v>
      </c>
      <c r="C96" s="2">
        <f>'FE-2014'!B126</f>
        <v>49149</v>
      </c>
      <c r="D96" s="2">
        <f>'FE-2014'!C126</f>
        <v>119352</v>
      </c>
      <c r="K96" s="4">
        <f>IF(AND(SUM(B$6:B96)&lt;=B$112/2,SUM(B$6:B97)&gt;=B$112/2),1,0)</f>
        <v>0</v>
      </c>
      <c r="L96" s="4">
        <f>IF(AND(SUM(C$6:C96)&lt;=C$112/2,SUM(C$6:C97)&gt;=C$112/2),1,0)</f>
        <v>0</v>
      </c>
      <c r="M96" s="4">
        <f>IF(AND(SUM(D$6:D96)&lt;=D$112/2,SUM(D$6:D97)&gt;=D$112/2),1,0)</f>
        <v>0</v>
      </c>
      <c r="O96">
        <v>90</v>
      </c>
      <c r="P96">
        <f>$P$6-A96</f>
        <v>1923</v>
      </c>
      <c r="Q96" s="2">
        <f t="shared" si="7"/>
        <v>-49149</v>
      </c>
      <c r="S96" s="12">
        <f t="shared" si="8"/>
        <v>7.4573086943291662E-4</v>
      </c>
      <c r="T96" s="12">
        <f t="shared" si="8"/>
        <v>1.8109111218652966E-3</v>
      </c>
      <c r="U96" s="13">
        <f t="shared" si="9"/>
        <v>-7.4573086943291662E-4</v>
      </c>
    </row>
    <row r="97" spans="1:21" x14ac:dyDescent="0.25">
      <c r="A97">
        <v>91</v>
      </c>
      <c r="B97" s="2">
        <f t="shared" si="6"/>
        <v>143305</v>
      </c>
      <c r="C97" s="2">
        <f>'FE-2014'!B127</f>
        <v>39718</v>
      </c>
      <c r="D97" s="2">
        <f>'FE-2014'!C127</f>
        <v>103587</v>
      </c>
      <c r="K97" s="4">
        <f>IF(AND(SUM(B$6:B97)&lt;=B$112/2,SUM(B$6:B98)&gt;=B$112/2),1,0)</f>
        <v>0</v>
      </c>
      <c r="L97" s="4">
        <f>IF(AND(SUM(C$6:C97)&lt;=C$112/2,SUM(C$6:C98)&gt;=C$112/2),1,0)</f>
        <v>0</v>
      </c>
      <c r="M97" s="4">
        <f>IF(AND(SUM(D$6:D97)&lt;=D$112/2,SUM(D$6:D98)&gt;=D$112/2),1,0)</f>
        <v>0</v>
      </c>
      <c r="O97">
        <v>91</v>
      </c>
      <c r="P97">
        <f>$P$6-A97</f>
        <v>1922</v>
      </c>
      <c r="Q97" s="2">
        <f t="shared" si="7"/>
        <v>-39718</v>
      </c>
      <c r="S97" s="12">
        <f t="shared" si="8"/>
        <v>6.0263563189762929E-4</v>
      </c>
      <c r="T97" s="12">
        <f t="shared" si="8"/>
        <v>1.5717109925318428E-3</v>
      </c>
      <c r="U97" s="13">
        <f t="shared" si="9"/>
        <v>-6.0263563189762929E-4</v>
      </c>
    </row>
    <row r="98" spans="1:21" x14ac:dyDescent="0.25">
      <c r="A98">
        <v>92</v>
      </c>
      <c r="B98" s="2">
        <f t="shared" si="6"/>
        <v>111169</v>
      </c>
      <c r="C98" s="2">
        <f>'FE-2014'!B128</f>
        <v>29733</v>
      </c>
      <c r="D98" s="2">
        <f>'FE-2014'!C128</f>
        <v>81436</v>
      </c>
      <c r="K98" s="4">
        <f>IF(AND(SUM(B$6:B98)&lt;=B$112/2,SUM(B$6:B99)&gt;=B$112/2),1,0)</f>
        <v>0</v>
      </c>
      <c r="L98" s="4">
        <f>IF(AND(SUM(C$6:C98)&lt;=C$112/2,SUM(C$6:C99)&gt;=C$112/2),1,0)</f>
        <v>0</v>
      </c>
      <c r="M98" s="4">
        <f>IF(AND(SUM(D$6:D98)&lt;=D$112/2,SUM(D$6:D99)&gt;=D$112/2),1,0)</f>
        <v>0</v>
      </c>
      <c r="O98">
        <v>92</v>
      </c>
      <c r="P98">
        <f>$P$6-A98</f>
        <v>1921</v>
      </c>
      <c r="Q98" s="2">
        <f t="shared" si="7"/>
        <v>-29733</v>
      </c>
      <c r="S98" s="12">
        <f t="shared" si="8"/>
        <v>4.5113463022338016E-4</v>
      </c>
      <c r="T98" s="12">
        <f t="shared" si="8"/>
        <v>1.2356169827084783E-3</v>
      </c>
      <c r="U98" s="13">
        <f t="shared" si="9"/>
        <v>-4.5113463022338016E-4</v>
      </c>
    </row>
    <row r="99" spans="1:21" x14ac:dyDescent="0.25">
      <c r="A99">
        <v>93</v>
      </c>
      <c r="B99" s="2">
        <f t="shared" si="6"/>
        <v>81994</v>
      </c>
      <c r="C99" s="2">
        <f>'FE-2014'!B129</f>
        <v>20721</v>
      </c>
      <c r="D99" s="2">
        <f>'FE-2014'!C129</f>
        <v>61273</v>
      </c>
      <c r="K99" s="4">
        <f>IF(AND(SUM(B$6:B99)&lt;=B$112/2,SUM(B$6:B100)&gt;=B$112/2),1,0)</f>
        <v>0</v>
      </c>
      <c r="L99" s="4">
        <f>IF(AND(SUM(C$6:C99)&lt;=C$112/2,SUM(C$6:C100)&gt;=C$112/2),1,0)</f>
        <v>0</v>
      </c>
      <c r="M99" s="4">
        <f>IF(AND(SUM(D$6:D99)&lt;=D$112/2,SUM(D$6:D100)&gt;=D$112/2),1,0)</f>
        <v>0</v>
      </c>
      <c r="O99">
        <v>93</v>
      </c>
      <c r="P99">
        <f>$P$6-A99</f>
        <v>1920</v>
      </c>
      <c r="Q99" s="2">
        <f t="shared" si="7"/>
        <v>-20721</v>
      </c>
      <c r="S99" s="12">
        <f t="shared" si="8"/>
        <v>3.1439682080041233E-4</v>
      </c>
      <c r="T99" s="12">
        <f t="shared" si="8"/>
        <v>9.2968661748485425E-4</v>
      </c>
      <c r="U99" s="13">
        <f t="shared" si="9"/>
        <v>-3.1439682080041233E-4</v>
      </c>
    </row>
    <row r="100" spans="1:21" x14ac:dyDescent="0.25">
      <c r="A100">
        <v>94</v>
      </c>
      <c r="B100" s="2">
        <f t="shared" si="6"/>
        <v>58897</v>
      </c>
      <c r="C100" s="2">
        <f>'FE-2014'!B130</f>
        <v>14381</v>
      </c>
      <c r="D100" s="2">
        <f>'FE-2014'!C130</f>
        <v>44516</v>
      </c>
      <c r="K100" s="4">
        <f>IF(AND(SUM(B$6:B100)&lt;=B$112/2,SUM(B$6:B101)&gt;=B$112/2),1,0)</f>
        <v>0</v>
      </c>
      <c r="L100" s="4">
        <f>IF(AND(SUM(C$6:C100)&lt;=C$112/2,SUM(C$6:C101)&gt;=C$112/2),1,0)</f>
        <v>0</v>
      </c>
      <c r="M100" s="4">
        <f>IF(AND(SUM(D$6:D100)&lt;=D$112/2,SUM(D$6:D101)&gt;=D$112/2),1,0)</f>
        <v>0</v>
      </c>
      <c r="O100">
        <v>94</v>
      </c>
      <c r="P100">
        <f>$P$6-A100</f>
        <v>1919</v>
      </c>
      <c r="Q100" s="2">
        <f t="shared" si="7"/>
        <v>-14381</v>
      </c>
      <c r="S100" s="12">
        <f t="shared" si="8"/>
        <v>2.1820089184550599E-4</v>
      </c>
      <c r="T100" s="12">
        <f t="shared" si="8"/>
        <v>6.7543501157044333E-4</v>
      </c>
      <c r="U100" s="13">
        <f t="shared" si="9"/>
        <v>-2.1820089184550599E-4</v>
      </c>
    </row>
    <row r="101" spans="1:21" x14ac:dyDescent="0.25">
      <c r="A101">
        <v>95</v>
      </c>
      <c r="B101" s="2">
        <f t="shared" si="6"/>
        <v>38136</v>
      </c>
      <c r="C101" s="2">
        <f>'FE-2014'!B131</f>
        <v>8427</v>
      </c>
      <c r="D101" s="2">
        <f>'FE-2014'!C131</f>
        <v>29709</v>
      </c>
      <c r="K101" s="4">
        <f>IF(AND(SUM(B$6:B101)&lt;=B$112/2,SUM(B$6:B102)&gt;=B$112/2),1,0)</f>
        <v>0</v>
      </c>
      <c r="L101" s="4">
        <f>IF(AND(SUM(C$6:C101)&lt;=C$112/2,SUM(C$6:C102)&gt;=C$112/2),1,0)</f>
        <v>0</v>
      </c>
      <c r="M101" s="4">
        <f>IF(AND(SUM(D$6:D101)&lt;=D$112/2,SUM(D$6:D102)&gt;=D$112/2),1,0)</f>
        <v>0</v>
      </c>
      <c r="O101">
        <v>95</v>
      </c>
      <c r="P101">
        <f>$P$6-A101</f>
        <v>1918</v>
      </c>
      <c r="Q101" s="2">
        <f t="shared" si="7"/>
        <v>-8427</v>
      </c>
      <c r="S101" s="12">
        <f t="shared" si="8"/>
        <v>1.2786168664085106E-4</v>
      </c>
      <c r="T101" s="12">
        <f t="shared" si="8"/>
        <v>4.5077048159642151E-4</v>
      </c>
      <c r="U101" s="13">
        <f t="shared" si="9"/>
        <v>-1.2786168664085106E-4</v>
      </c>
    </row>
    <row r="102" spans="1:21" x14ac:dyDescent="0.25">
      <c r="A102">
        <v>96</v>
      </c>
      <c r="B102" s="2">
        <f t="shared" si="6"/>
        <v>24103</v>
      </c>
      <c r="C102" s="2">
        <f>'FE-2014'!B132</f>
        <v>4873</v>
      </c>
      <c r="D102" s="2">
        <f>'FE-2014'!C132</f>
        <v>19230</v>
      </c>
      <c r="K102" s="4">
        <f>IF(AND(SUM(B$6:B102)&lt;=B$112/2,SUM(B$6:B103)&gt;=B$112/2),1,0)</f>
        <v>0</v>
      </c>
      <c r="L102" s="4">
        <f>IF(AND(SUM(C$6:C102)&lt;=C$112/2,SUM(C$6:C103)&gt;=C$112/2),1,0)</f>
        <v>0</v>
      </c>
      <c r="M102" s="4">
        <f>IF(AND(SUM(D$6:D102)&lt;=D$112/2,SUM(D$6:D103)&gt;=D$112/2),1,0)</f>
        <v>0</v>
      </c>
      <c r="O102">
        <v>96</v>
      </c>
      <c r="P102">
        <f>$P$6-A102</f>
        <v>1917</v>
      </c>
      <c r="Q102" s="2">
        <f t="shared" si="7"/>
        <v>-4873</v>
      </c>
      <c r="S102" s="12">
        <f t="shared" si="8"/>
        <v>7.3937344132059716E-5</v>
      </c>
      <c r="T102" s="12">
        <f t="shared" si="8"/>
        <v>2.9177408735060707E-4</v>
      </c>
      <c r="U102" s="13">
        <f t="shared" si="9"/>
        <v>-7.3937344132059716E-5</v>
      </c>
    </row>
    <row r="103" spans="1:21" x14ac:dyDescent="0.25">
      <c r="A103">
        <v>97</v>
      </c>
      <c r="B103" s="2">
        <f t="shared" si="6"/>
        <v>19040</v>
      </c>
      <c r="C103" s="2">
        <f>'FE-2014'!B133</f>
        <v>3562</v>
      </c>
      <c r="D103" s="2">
        <f>'FE-2014'!C133</f>
        <v>15478</v>
      </c>
      <c r="K103" s="4">
        <f>IF(AND(SUM(B$6:B103)&lt;=B$112/2,SUM(B$6:B104)&gt;=B$112/2),1,0)</f>
        <v>0</v>
      </c>
      <c r="L103" s="4">
        <f>IF(AND(SUM(C$6:C103)&lt;=C$112/2,SUM(C$6:C104)&gt;=C$112/2),1,0)</f>
        <v>0</v>
      </c>
      <c r="M103" s="4">
        <f>IF(AND(SUM(D$6:D103)&lt;=D$112/2,SUM(D$6:D104)&gt;=D$112/2),1,0)</f>
        <v>0</v>
      </c>
      <c r="O103">
        <v>97</v>
      </c>
      <c r="P103">
        <f>$P$6-A103</f>
        <v>1916</v>
      </c>
      <c r="Q103" s="2">
        <f t="shared" si="7"/>
        <v>-3562</v>
      </c>
      <c r="S103" s="12">
        <f t="shared" si="8"/>
        <v>5.4045725384444224E-5</v>
      </c>
      <c r="T103" s="12">
        <f t="shared" si="8"/>
        <v>2.3484551866940698E-4</v>
      </c>
      <c r="U103" s="13">
        <f t="shared" si="9"/>
        <v>-5.4045725384444224E-5</v>
      </c>
    </row>
    <row r="104" spans="1:21" x14ac:dyDescent="0.25">
      <c r="A104">
        <v>98</v>
      </c>
      <c r="B104" s="2">
        <f t="shared" si="6"/>
        <v>14779</v>
      </c>
      <c r="C104" s="2">
        <f>'FE-2014'!B134</f>
        <v>2661</v>
      </c>
      <c r="D104" s="2">
        <f>'FE-2014'!C134</f>
        <v>12118</v>
      </c>
      <c r="K104" s="4">
        <f>IF(AND(SUM(B$6:B104)&lt;=B$112/2,SUM(B$6:B105)&gt;=B$112/2),1,0)</f>
        <v>0</v>
      </c>
      <c r="L104" s="4">
        <f>IF(AND(SUM(C$6:C104)&lt;=C$112/2,SUM(C$6:C105)&gt;=C$112/2),1,0)</f>
        <v>0</v>
      </c>
      <c r="M104" s="4">
        <f>IF(AND(SUM(D$6:D104)&lt;=D$112/2,SUM(D$6:D105)&gt;=D$112/2),1,0)</f>
        <v>0</v>
      </c>
      <c r="O104">
        <v>98</v>
      </c>
      <c r="P104">
        <f>$P$6-A104</f>
        <v>1915</v>
      </c>
      <c r="Q104" s="2">
        <f t="shared" si="7"/>
        <v>-2661</v>
      </c>
      <c r="S104" s="12">
        <f t="shared" si="8"/>
        <v>4.0374979014038766E-5</v>
      </c>
      <c r="T104" s="12">
        <f t="shared" si="8"/>
        <v>1.8386471089519796E-4</v>
      </c>
      <c r="U104" s="13">
        <f t="shared" si="9"/>
        <v>-4.0374979014038766E-5</v>
      </c>
    </row>
    <row r="105" spans="1:21" x14ac:dyDescent="0.25">
      <c r="A105">
        <v>99</v>
      </c>
      <c r="B105" s="2">
        <f t="shared" si="6"/>
        <v>11340</v>
      </c>
      <c r="C105" s="2">
        <f>'FE-2014'!B135</f>
        <v>1977</v>
      </c>
      <c r="D105" s="2">
        <f>'FE-2014'!C135</f>
        <v>9363</v>
      </c>
      <c r="K105" s="4">
        <f>IF(AND(SUM(B$6:B105)&lt;=B$112/2,SUM(B$6:B106)&gt;=B$112/2),1,0)</f>
        <v>0</v>
      </c>
      <c r="L105" s="4">
        <f>IF(AND(SUM(C$6:C105)&lt;=C$112/2,SUM(C$6:C106)&gt;=C$112/2),1,0)</f>
        <v>0</v>
      </c>
      <c r="M105" s="4">
        <f>IF(AND(SUM(D$6:D105)&lt;=D$112/2,SUM(D$6:D106)&gt;=D$112/2),1,0)</f>
        <v>0</v>
      </c>
      <c r="O105">
        <v>99</v>
      </c>
      <c r="P105">
        <f>$P$6-A105</f>
        <v>1914</v>
      </c>
      <c r="Q105" s="2">
        <f t="shared" si="7"/>
        <v>-1977</v>
      </c>
      <c r="S105" s="12">
        <f t="shared" si="8"/>
        <v>2.9996743145717637E-5</v>
      </c>
      <c r="T105" s="12">
        <f t="shared" si="8"/>
        <v>1.4206348309223787E-4</v>
      </c>
      <c r="U105" s="13">
        <f t="shared" si="9"/>
        <v>-2.9996743145717637E-5</v>
      </c>
    </row>
    <row r="106" spans="1:21" x14ac:dyDescent="0.25">
      <c r="A106">
        <v>100</v>
      </c>
      <c r="B106" s="2">
        <f t="shared" si="6"/>
        <v>10741.050000000001</v>
      </c>
      <c r="C106" s="2">
        <f>'FE-2014'!B$136*C116</f>
        <v>1766.7</v>
      </c>
      <c r="D106" s="2">
        <f>'FE-2014'!C$136*D116</f>
        <v>8974.35</v>
      </c>
      <c r="K106" s="4">
        <f>IF(AND(SUM(B$6:B106)&lt;=B$112/2,SUM(B$6:B107)&gt;=B$112/2),1,0)</f>
        <v>0</v>
      </c>
      <c r="L106" s="4">
        <f>IF(AND(SUM(C$6:C106)&lt;=C$112/2,SUM(C$6:C107)&gt;=C$112/2),1,0)</f>
        <v>0</v>
      </c>
      <c r="M106" s="4">
        <f>IF(AND(SUM(D$6:D106)&lt;=D$112/2,SUM(D$6:D107)&gt;=D$112/2),1,0)</f>
        <v>0</v>
      </c>
      <c r="O106">
        <v>100</v>
      </c>
      <c r="P106">
        <f>$P$6-A106</f>
        <v>1913</v>
      </c>
      <c r="Q106" s="2">
        <f t="shared" si="7"/>
        <v>-1766.7</v>
      </c>
      <c r="S106" s="12">
        <f t="shared" si="8"/>
        <v>2.6805890801992593E-5</v>
      </c>
      <c r="T106" s="12">
        <f t="shared" si="8"/>
        <v>1.3616655126442645E-4</v>
      </c>
      <c r="U106" s="13">
        <f t="shared" si="9"/>
        <v>-2.6805890801992593E-5</v>
      </c>
    </row>
    <row r="107" spans="1:21" x14ac:dyDescent="0.25">
      <c r="A107" s="4">
        <v>101</v>
      </c>
      <c r="B107" s="2">
        <f t="shared" si="6"/>
        <v>5967.25</v>
      </c>
      <c r="C107" s="2">
        <f>'FE-2014'!B$136*C117</f>
        <v>981.5</v>
      </c>
      <c r="D107" s="2">
        <f>'FE-2014'!C$136*D117</f>
        <v>4985.75</v>
      </c>
      <c r="K107" s="4">
        <f>IF(AND(SUM(B$6:B107)&lt;=B$112/2,SUM(B$6:B108)&gt;=B$112/2),1,0)</f>
        <v>0</v>
      </c>
      <c r="L107" s="4">
        <f>IF(AND(SUM(C$6:C107)&lt;=C$112/2,SUM(C$6:C108)&gt;=C$112/2),1,0)</f>
        <v>0</v>
      </c>
      <c r="M107" s="4">
        <f>IF(AND(SUM(D$6:D107)&lt;=D$112/2,SUM(D$6:D108)&gt;=D$112/2),1,0)</f>
        <v>0</v>
      </c>
      <c r="O107">
        <v>101</v>
      </c>
      <c r="P107">
        <f>$P$6-A107</f>
        <v>1912</v>
      </c>
      <c r="Q107" s="2">
        <f t="shared" si="7"/>
        <v>-981.5</v>
      </c>
      <c r="S107" s="12">
        <f t="shared" si="8"/>
        <v>1.4892161556662551E-5</v>
      </c>
      <c r="T107" s="12">
        <f t="shared" si="8"/>
        <v>7.5648084035792476E-5</v>
      </c>
      <c r="U107" s="13">
        <f t="shared" si="9"/>
        <v>-1.4892161556662551E-5</v>
      </c>
    </row>
    <row r="108" spans="1:21" x14ac:dyDescent="0.25">
      <c r="A108">
        <v>102</v>
      </c>
      <c r="B108" s="2">
        <f t="shared" si="6"/>
        <v>3580.35</v>
      </c>
      <c r="C108" s="2">
        <f>'FE-2014'!B$136*C118</f>
        <v>588.9</v>
      </c>
      <c r="D108" s="2">
        <f>'FE-2014'!C$136*D118</f>
        <v>2991.45</v>
      </c>
      <c r="K108" s="4">
        <f>IF(AND(SUM(B$6:B108)&lt;=B$112/2,SUM(B$6:B109)&gt;=B$112/2),1,0)</f>
        <v>0</v>
      </c>
      <c r="L108" s="4">
        <f>IF(AND(SUM(C$6:C108)&lt;=C$112/2,SUM(C$6:C109)&gt;=C$112/2),1,0)</f>
        <v>0</v>
      </c>
      <c r="M108" s="4">
        <f>IF(AND(SUM(D$6:D108)&lt;=D$112/2,SUM(D$6:D109)&gt;=D$112/2),1,0)</f>
        <v>0</v>
      </c>
      <c r="O108">
        <v>102</v>
      </c>
      <c r="P108">
        <f>$P$6-A108</f>
        <v>1911</v>
      </c>
      <c r="Q108" s="2">
        <f t="shared" si="7"/>
        <v>-588.9</v>
      </c>
      <c r="S108" s="12">
        <f t="shared" si="8"/>
        <v>8.93529693399753E-6</v>
      </c>
      <c r="T108" s="12">
        <f t="shared" si="8"/>
        <v>4.5388850421475482E-5</v>
      </c>
      <c r="U108" s="13">
        <f t="shared" si="9"/>
        <v>-8.93529693399753E-6</v>
      </c>
    </row>
    <row r="109" spans="1:21" x14ac:dyDescent="0.25">
      <c r="A109">
        <v>103</v>
      </c>
      <c r="B109" s="2">
        <f t="shared" si="6"/>
        <v>2386.9</v>
      </c>
      <c r="C109" s="2">
        <f>'FE-2014'!B$136*C119</f>
        <v>392.6</v>
      </c>
      <c r="D109" s="2">
        <f>'FE-2014'!C$136*D119</f>
        <v>1994.3000000000002</v>
      </c>
      <c r="K109" s="4">
        <f>IF(AND(SUM(B$6:B109)&lt;=B$112/2,SUM(B$6:B110)&gt;=B$112/2),1,0)</f>
        <v>0</v>
      </c>
      <c r="L109" s="4">
        <f>IF(AND(SUM(C$6:C109)&lt;=C$112/2,SUM(C$6:C110)&gt;=C$112/2),1,0)</f>
        <v>0</v>
      </c>
      <c r="M109" s="4">
        <f>IF(AND(SUM(D$6:D109)&lt;=D$112/2,SUM(D$6:D110)&gt;=D$112/2),1,0)</f>
        <v>0</v>
      </c>
      <c r="O109">
        <v>103</v>
      </c>
      <c r="P109">
        <f>$P$6-A109</f>
        <v>1910</v>
      </c>
      <c r="Q109" s="2">
        <f t="shared" si="7"/>
        <v>-392.6</v>
      </c>
      <c r="S109" s="12">
        <f t="shared" si="8"/>
        <v>5.9568646226650203E-6</v>
      </c>
      <c r="T109" s="12">
        <f t="shared" si="8"/>
        <v>3.0259233614316991E-5</v>
      </c>
      <c r="U109" s="13">
        <f t="shared" si="9"/>
        <v>-5.9568646226650203E-6</v>
      </c>
    </row>
    <row r="110" spans="1:21" x14ac:dyDescent="0.25">
      <c r="A110">
        <v>104</v>
      </c>
      <c r="B110" s="2">
        <f t="shared" si="6"/>
        <v>1193.45</v>
      </c>
      <c r="C110" s="2">
        <f>'FE-2014'!B$136*C120</f>
        <v>196.3</v>
      </c>
      <c r="D110" s="2">
        <f>'FE-2014'!C$136*D120</f>
        <v>997.15000000000009</v>
      </c>
      <c r="K110" s="4">
        <f>IF(AND(SUM(B$6:B110)&lt;=B$112/2,SUM(B$6:B111)&gt;=B$112/2),1,0)</f>
        <v>0</v>
      </c>
      <c r="L110" s="4">
        <f>IF(AND(SUM(C$6:C110)&lt;=C$112/2,SUM(C$6:C111)&gt;=C$112/2),1,0)</f>
        <v>0</v>
      </c>
      <c r="M110" s="4">
        <f>IF(AND(SUM(D$6:D110)&lt;=D$112/2,SUM(D$6:D111)&gt;=D$112/2),1,0)</f>
        <v>0</v>
      </c>
      <c r="O110">
        <v>104</v>
      </c>
      <c r="P110">
        <f>$P$6-A110</f>
        <v>1909</v>
      </c>
      <c r="Q110" s="2">
        <f t="shared" si="7"/>
        <v>-196.3</v>
      </c>
      <c r="S110" s="12">
        <f t="shared" si="8"/>
        <v>2.9784323113325101E-6</v>
      </c>
      <c r="T110" s="12">
        <f t="shared" si="8"/>
        <v>1.5129616807158496E-5</v>
      </c>
      <c r="U110" s="13">
        <f t="shared" si="9"/>
        <v>-2.9784323113325101E-6</v>
      </c>
    </row>
    <row r="111" spans="1:21" x14ac:dyDescent="0.25">
      <c r="A111">
        <v>105</v>
      </c>
      <c r="B111" s="2">
        <f t="shared" si="6"/>
        <v>0</v>
      </c>
      <c r="C111" s="2">
        <f>'FE-2014'!B$136*C121</f>
        <v>0</v>
      </c>
      <c r="D111" s="2">
        <f>'FE-2014'!C$136*D121</f>
        <v>0</v>
      </c>
      <c r="L111" s="4"/>
      <c r="M111" s="4"/>
      <c r="O111">
        <v>105</v>
      </c>
      <c r="P111">
        <f>$P$6-A111</f>
        <v>1908</v>
      </c>
      <c r="Q111" s="2">
        <f t="shared" si="7"/>
        <v>0</v>
      </c>
      <c r="S111" s="12">
        <f t="shared" si="8"/>
        <v>0</v>
      </c>
      <c r="T111" s="12">
        <f t="shared" si="8"/>
        <v>0</v>
      </c>
      <c r="U111" s="13">
        <f t="shared" si="9"/>
        <v>0</v>
      </c>
    </row>
    <row r="112" spans="1:21" x14ac:dyDescent="0.25">
      <c r="A112" t="s">
        <v>132</v>
      </c>
      <c r="B112" s="2">
        <f>SUM(B6:B111)</f>
        <v>65907155</v>
      </c>
      <c r="C112" s="2">
        <f t="shared" ref="C112:D112" si="10">SUM(C6:C111)</f>
        <v>31905776</v>
      </c>
      <c r="D112" s="2">
        <f t="shared" si="10"/>
        <v>34001379</v>
      </c>
      <c r="K112" s="4">
        <f>SUM(K6:K110)</f>
        <v>1</v>
      </c>
      <c r="L112" s="4">
        <f t="shared" ref="L112:M112" si="11">SUM(L6:L110)</f>
        <v>1</v>
      </c>
      <c r="M112" s="4">
        <f t="shared" si="11"/>
        <v>1</v>
      </c>
      <c r="O112">
        <v>106</v>
      </c>
      <c r="P112">
        <f>$P$6-O112</f>
        <v>1907</v>
      </c>
    </row>
    <row r="113" spans="1:16" x14ac:dyDescent="0.25">
      <c r="O113">
        <v>107</v>
      </c>
      <c r="P113">
        <f t="shared" ref="P113:P116" si="12">$P$6-O113</f>
        <v>1906</v>
      </c>
    </row>
    <row r="114" spans="1:16" x14ac:dyDescent="0.25">
      <c r="K114">
        <f>SUMPRODUCT(K6:K111,$A$6:$A$111)</f>
        <v>39</v>
      </c>
      <c r="L114">
        <f t="shared" ref="L114:M114" si="13">SUMPRODUCT(L6:L111,$A$6:$A$111)</f>
        <v>38</v>
      </c>
      <c r="M114">
        <f t="shared" si="13"/>
        <v>41</v>
      </c>
      <c r="O114">
        <v>108</v>
      </c>
      <c r="P114">
        <f t="shared" si="12"/>
        <v>1905</v>
      </c>
    </row>
    <row r="115" spans="1:16" x14ac:dyDescent="0.25">
      <c r="C115" t="s">
        <v>136</v>
      </c>
      <c r="K115" t="str">
        <f>"&lt;"&amp;K114</f>
        <v>&lt;39</v>
      </c>
      <c r="L115" t="str">
        <f t="shared" ref="L115:M115" si="14">"&lt;"&amp;L114</f>
        <v>&lt;38</v>
      </c>
      <c r="M115" t="str">
        <f t="shared" si="14"/>
        <v>&lt;41</v>
      </c>
      <c r="O115">
        <v>109</v>
      </c>
      <c r="P115">
        <f t="shared" si="12"/>
        <v>1904</v>
      </c>
    </row>
    <row r="116" spans="1:16" x14ac:dyDescent="0.25">
      <c r="C116">
        <v>0.45</v>
      </c>
      <c r="D116">
        <v>0.45</v>
      </c>
      <c r="K116">
        <f>SUMIFS(B6:B111,$A$6:$A$111,K115)</f>
        <v>31320517</v>
      </c>
      <c r="L116">
        <f t="shared" ref="L116:M116" si="15">SUMIFS(C6:C111,$A$6:$A$111,L115)</f>
        <v>15370488</v>
      </c>
      <c r="M116">
        <f t="shared" si="15"/>
        <v>16418950</v>
      </c>
      <c r="O116">
        <v>110</v>
      </c>
      <c r="P116">
        <f t="shared" si="12"/>
        <v>1903</v>
      </c>
    </row>
    <row r="117" spans="1:16" x14ac:dyDescent="0.25">
      <c r="C117">
        <v>0.25</v>
      </c>
      <c r="D117">
        <v>0.25</v>
      </c>
      <c r="K117">
        <f>SUMPRODUCT(K6:K111,B6:B111)</f>
        <v>864896</v>
      </c>
      <c r="L117">
        <f t="shared" ref="L117:M117" si="16">SUMPRODUCT(L6:L111,C6:C111)</f>
        <v>412534</v>
      </c>
      <c r="M117">
        <f t="shared" si="16"/>
        <v>455697</v>
      </c>
    </row>
    <row r="118" spans="1:16" x14ac:dyDescent="0.25">
      <c r="C118">
        <v>0.15</v>
      </c>
      <c r="D118">
        <v>0.15</v>
      </c>
      <c r="K118">
        <f>B112/2</f>
        <v>32953577.5</v>
      </c>
      <c r="L118">
        <f t="shared" ref="L118:M118" si="17">C112/2</f>
        <v>15952888</v>
      </c>
      <c r="M118">
        <f t="shared" si="17"/>
        <v>17000689.5</v>
      </c>
    </row>
    <row r="119" spans="1:16" x14ac:dyDescent="0.25">
      <c r="C119">
        <v>0.1</v>
      </c>
      <c r="D119">
        <v>0.1</v>
      </c>
      <c r="K119">
        <f>K117/(K118-K116)</f>
        <v>0.52961663085966504</v>
      </c>
      <c r="L119">
        <f t="shared" ref="L119:M119" si="18">L117/(L118-L116)</f>
        <v>0.70833447802197802</v>
      </c>
      <c r="M119">
        <f t="shared" si="18"/>
        <v>0.78333515258977604</v>
      </c>
    </row>
    <row r="120" spans="1:16" x14ac:dyDescent="0.25">
      <c r="C120">
        <v>0.05</v>
      </c>
      <c r="D120">
        <v>0.05</v>
      </c>
      <c r="K120">
        <f>K114+K119*1</f>
        <v>39.529616630859664</v>
      </c>
      <c r="L120">
        <f t="shared" ref="L120:M120" si="19">L114+L119*1</f>
        <v>38.708334478021975</v>
      </c>
      <c r="M120">
        <f t="shared" si="19"/>
        <v>41.783335152589778</v>
      </c>
    </row>
    <row r="122" spans="1:16" x14ac:dyDescent="0.25">
      <c r="A122" t="s">
        <v>138</v>
      </c>
      <c r="B122" t="s">
        <v>137</v>
      </c>
      <c r="C122">
        <f>SUMIFS(C$6:C$111,$A$6:$A$111,$A122,$A$6:$A$111,$B122)</f>
        <v>2018567</v>
      </c>
      <c r="D122">
        <f>SUMIFS(D$6:D$111,$A$6:$A$111,$A122,$A$6:$A$111,$B122)</f>
        <v>1932641</v>
      </c>
    </row>
    <row r="123" spans="1:16" x14ac:dyDescent="0.25">
      <c r="A123" t="s">
        <v>139</v>
      </c>
      <c r="B123" t="s">
        <v>153</v>
      </c>
      <c r="C123">
        <f>SUMIFS(C$6:C$111,$A$6:$A$111,$A123,$A$6:$A$111,$B123)</f>
        <v>2098684</v>
      </c>
      <c r="D123">
        <f>SUMIFS(D$6:D$111,$A$6:$A$111,$A123,$A$6:$A$111,$B123)</f>
        <v>2002691</v>
      </c>
    </row>
    <row r="124" spans="1:16" x14ac:dyDescent="0.25">
      <c r="A124" t="s">
        <v>140</v>
      </c>
      <c r="B124" t="s">
        <v>154</v>
      </c>
      <c r="C124">
        <f>SUMIFS(C$6:C$111,$A$6:$A$111,$A124,$A$6:$A$111,$B124)</f>
        <v>2095461</v>
      </c>
      <c r="D124">
        <f>SUMIFS(D$6:D$111,$A$6:$A$111,$A124,$A$6:$A$111,$B124)</f>
        <v>2001555</v>
      </c>
    </row>
    <row r="125" spans="1:16" x14ac:dyDescent="0.25">
      <c r="A125" t="s">
        <v>141</v>
      </c>
      <c r="B125" t="s">
        <v>155</v>
      </c>
      <c r="C125">
        <f>SUMIFS(C$6:C$111,$A$6:$A$111,$A125,$A$6:$A$111,$B125)</f>
        <v>2052849</v>
      </c>
      <c r="D125">
        <f>SUMIFS(D$6:D$111,$A$6:$A$111,$A125,$A$6:$A$111,$B125)</f>
        <v>1949562</v>
      </c>
    </row>
    <row r="126" spans="1:16" x14ac:dyDescent="0.25">
      <c r="A126" t="s">
        <v>142</v>
      </c>
      <c r="B126" t="s">
        <v>156</v>
      </c>
      <c r="C126">
        <f>SUMIFS(C$6:C$111,$A$6:$A$111,$A126,$A$6:$A$111,$B126)</f>
        <v>1955093</v>
      </c>
      <c r="D126">
        <f>SUMIFS(D$6:D$111,$A$6:$A$111,$A126,$A$6:$A$111,$B126)</f>
        <v>1918865</v>
      </c>
    </row>
    <row r="127" spans="1:16" x14ac:dyDescent="0.25">
      <c r="A127" t="s">
        <v>143</v>
      </c>
      <c r="B127" t="s">
        <v>157</v>
      </c>
      <c r="C127">
        <f>SUMIFS(C$6:C$111,$A$6:$A$111,$A127,$A$6:$A$111,$B127)</f>
        <v>1938140</v>
      </c>
      <c r="D127">
        <f>SUMIFS(D$6:D$111,$A$6:$A$111,$A127,$A$6:$A$111,$B127)</f>
        <v>1996893</v>
      </c>
    </row>
    <row r="128" spans="1:16" x14ac:dyDescent="0.25">
      <c r="A128" t="s">
        <v>144</v>
      </c>
      <c r="B128" t="s">
        <v>158</v>
      </c>
      <c r="C128">
        <f>SUMIFS(C$6:C$111,$A$6:$A$111,$A128,$A$6:$A$111,$B128)</f>
        <v>2012878</v>
      </c>
      <c r="D128">
        <f>SUMIFS(D$6:D$111,$A$6:$A$111,$A128,$A$6:$A$111,$B128)</f>
        <v>2086288</v>
      </c>
    </row>
    <row r="129" spans="1:4" x14ac:dyDescent="0.25">
      <c r="A129" t="s">
        <v>145</v>
      </c>
      <c r="B129" t="s">
        <v>159</v>
      </c>
      <c r="C129">
        <f>SUMIFS(C$6:C$111,$A$6:$A$111,$A129,$A$6:$A$111,$B129)</f>
        <v>2041292</v>
      </c>
      <c r="D129">
        <f>SUMIFS(D$6:D$111,$A$6:$A$111,$A129,$A$6:$A$111,$B129)</f>
        <v>2083954</v>
      </c>
    </row>
    <row r="130" spans="1:4" x14ac:dyDescent="0.25">
      <c r="A130" t="s">
        <v>146</v>
      </c>
      <c r="B130" t="s">
        <v>160</v>
      </c>
      <c r="C130">
        <f>SUMIFS(C$6:C$111,$A$6:$A$111,$A130,$A$6:$A$111,$B130)</f>
        <v>2239737</v>
      </c>
      <c r="D130">
        <f>SUMIFS(D$6:D$111,$A$6:$A$111,$A130,$A$6:$A$111,$B130)</f>
        <v>2277189</v>
      </c>
    </row>
    <row r="131" spans="1:4" x14ac:dyDescent="0.25">
      <c r="A131" t="s">
        <v>147</v>
      </c>
      <c r="B131" t="s">
        <v>161</v>
      </c>
      <c r="C131">
        <f>SUMIFS(C$6:C$111,$A$6:$A$111,$A131,$A$6:$A$111,$B131)</f>
        <v>2224195</v>
      </c>
      <c r="D131">
        <f>SUMIFS(D$6:D$111,$A$6:$A$111,$A131,$A$6:$A$111,$B131)</f>
        <v>2289588</v>
      </c>
    </row>
    <row r="132" spans="1:4" x14ac:dyDescent="0.25">
      <c r="A132" t="s">
        <v>148</v>
      </c>
      <c r="B132" t="s">
        <v>162</v>
      </c>
      <c r="C132">
        <f>SUMIFS(C$6:C$111,$A$6:$A$111,$A132,$A$6:$A$111,$B132)</f>
        <v>2160716</v>
      </c>
      <c r="D132">
        <f>SUMIFS(D$6:D$111,$A$6:$A$111,$A132,$A$6:$A$111,$B132)</f>
        <v>2254117</v>
      </c>
    </row>
    <row r="133" spans="1:4" x14ac:dyDescent="0.25">
      <c r="A133" t="s">
        <v>149</v>
      </c>
      <c r="B133" t="s">
        <v>163</v>
      </c>
      <c r="C133">
        <f>SUMIFS(C$6:C$111,$A$6:$A$111,$A133,$A$6:$A$111,$B133)</f>
        <v>2036040</v>
      </c>
      <c r="D133">
        <f>SUMIFS(D$6:D$111,$A$6:$A$111,$A133,$A$6:$A$111,$B133)</f>
        <v>2170521</v>
      </c>
    </row>
    <row r="134" spans="1:4" x14ac:dyDescent="0.25">
      <c r="A134" t="s">
        <v>150</v>
      </c>
      <c r="B134" t="s">
        <v>164</v>
      </c>
      <c r="C134">
        <f>SUMIFS(C$6:C$111,$A$6:$A$111,$A134,$A$6:$A$111,$B134)</f>
        <v>1968657</v>
      </c>
      <c r="D134">
        <f>SUMIFS(D$6:D$111,$A$6:$A$111,$A134,$A$6:$A$111,$B134)</f>
        <v>2129761</v>
      </c>
    </row>
    <row r="135" spans="1:4" x14ac:dyDescent="0.25">
      <c r="A135" t="s">
        <v>151</v>
      </c>
      <c r="B135" t="s">
        <v>165</v>
      </c>
      <c r="C135">
        <f>SUMIFS(C$6:C$111,$A$6:$A$111,$A135,$A$6:$A$111,$B135)</f>
        <v>1656714</v>
      </c>
      <c r="D135">
        <f>SUMIFS(D$6:D$111,$A$6:$A$111,$A135,$A$6:$A$111,$B135)</f>
        <v>1826804</v>
      </c>
    </row>
    <row r="136" spans="1:4" x14ac:dyDescent="0.25">
      <c r="A136" t="s">
        <v>152</v>
      </c>
      <c r="B136" t="s">
        <v>166</v>
      </c>
      <c r="C136">
        <f>SUMIFS(C$6:C$111,$A$6:$A$111,$A136,$A$6:$A$111,$B136)</f>
        <v>1120130</v>
      </c>
      <c r="D136">
        <f>SUMIFS(D$6:D$111,$A$6:$A$111,$A136,$A$6:$A$111,$B136)</f>
        <v>1308663</v>
      </c>
    </row>
    <row r="139" spans="1:4" x14ac:dyDescent="0.25">
      <c r="A139">
        <f>C122/D122</f>
        <v>1.0444604041826702</v>
      </c>
    </row>
    <row r="140" spans="1:4" x14ac:dyDescent="0.25">
      <c r="A140">
        <f>C123/D123</f>
        <v>1.0479320074839304</v>
      </c>
      <c r="B140">
        <f>ABS(A140-A139)</f>
        <v>3.4716033012602843E-3</v>
      </c>
      <c r="C140">
        <f>ABS(1-2*C123/(C122+C124))</f>
        <v>2.0257518908476158E-2</v>
      </c>
      <c r="D140">
        <f>ABS(1-2*D123/(D122+D124))</f>
        <v>1.8094167143680728E-2</v>
      </c>
    </row>
    <row r="141" spans="1:4" x14ac:dyDescent="0.25">
      <c r="A141">
        <f>C124/D124</f>
        <v>1.046916522403831</v>
      </c>
      <c r="B141">
        <f>ABS(A141-A140)</f>
        <v>1.0154850800994097E-3</v>
      </c>
      <c r="C141">
        <f t="shared" ref="C141:D152" si="20">ABS(1-2*C124/(C123+C125))</f>
        <v>9.4878205231658796E-3</v>
      </c>
      <c r="D141">
        <f t="shared" si="20"/>
        <v>1.2867850312214379E-2</v>
      </c>
    </row>
    <row r="142" spans="1:4" x14ac:dyDescent="0.25">
      <c r="A142">
        <f>C125/D125</f>
        <v>1.0529795923392022</v>
      </c>
      <c r="B142">
        <f>ABS(A142-A141)</f>
        <v>6.0630699353712014E-3</v>
      </c>
      <c r="C142">
        <f t="shared" si="20"/>
        <v>1.3613940216572917E-2</v>
      </c>
      <c r="D142">
        <f t="shared" si="20"/>
        <v>5.4320710536116534E-3</v>
      </c>
    </row>
    <row r="143" spans="1:4" x14ac:dyDescent="0.25">
      <c r="A143">
        <f>C126/D126</f>
        <v>1.0188799107805917</v>
      </c>
      <c r="B143">
        <f>ABS(A143-A142)</f>
        <v>3.409968155861054E-2</v>
      </c>
      <c r="C143">
        <f t="shared" si="20"/>
        <v>2.0246359987461715E-2</v>
      </c>
      <c r="D143">
        <f t="shared" si="20"/>
        <v>2.7550041746326803E-2</v>
      </c>
    </row>
    <row r="144" spans="1:4" x14ac:dyDescent="0.25">
      <c r="A144">
        <f>C127/D127</f>
        <v>0.97057779260080534</v>
      </c>
      <c r="B144">
        <f>ABS(A144-A143)</f>
        <v>4.8302118179786357E-2</v>
      </c>
      <c r="C144">
        <f t="shared" si="20"/>
        <v>2.31077797695598E-2</v>
      </c>
      <c r="D144">
        <f t="shared" si="20"/>
        <v>2.8380938256291621E-3</v>
      </c>
    </row>
    <row r="145" spans="1:4" x14ac:dyDescent="0.25">
      <c r="A145">
        <f>C128/D128</f>
        <v>0.96481310346414306</v>
      </c>
      <c r="B145">
        <f>ABS(A145-A144)</f>
        <v>5.7646891366622821E-3</v>
      </c>
      <c r="C145">
        <f t="shared" si="20"/>
        <v>1.1640857288175877E-2</v>
      </c>
      <c r="D145">
        <f t="shared" si="20"/>
        <v>2.2477931664676376E-2</v>
      </c>
    </row>
    <row r="146" spans="1:4" x14ac:dyDescent="0.25">
      <c r="A146">
        <f>C129/D129</f>
        <v>0.97952833891726976</v>
      </c>
      <c r="B146">
        <f>ABS(A146-A145)</f>
        <v>1.4715235453126696E-2</v>
      </c>
      <c r="C146">
        <f t="shared" si="20"/>
        <v>3.9982693001835323E-2</v>
      </c>
      <c r="D146">
        <f t="shared" si="20"/>
        <v>4.4819532680016372E-2</v>
      </c>
    </row>
    <row r="147" spans="1:4" x14ac:dyDescent="0.25">
      <c r="A147">
        <f>C130/D130</f>
        <v>0.98355340729293883</v>
      </c>
      <c r="B147">
        <f>ABS(A147-A146)</f>
        <v>4.0250683756690719E-3</v>
      </c>
      <c r="C147">
        <f t="shared" si="20"/>
        <v>5.0167073536972362E-2</v>
      </c>
      <c r="D147">
        <f t="shared" si="20"/>
        <v>4.1347722280933752E-2</v>
      </c>
    </row>
    <row r="148" spans="1:4" x14ac:dyDescent="0.25">
      <c r="A148">
        <f>C131/D131</f>
        <v>0.97143896631184301</v>
      </c>
      <c r="B148">
        <f>ABS(A148-A147)</f>
        <v>1.211444098109582E-2</v>
      </c>
      <c r="C148">
        <f t="shared" si="20"/>
        <v>1.0893651176367536E-2</v>
      </c>
      <c r="D148">
        <f t="shared" si="20"/>
        <v>1.0564283233134075E-2</v>
      </c>
    </row>
    <row r="149" spans="1:4" x14ac:dyDescent="0.25">
      <c r="A149">
        <f>C132/D132</f>
        <v>0.95856426263587913</v>
      </c>
      <c r="B149">
        <f>ABS(A149-A148)</f>
        <v>1.2874703675963883E-2</v>
      </c>
      <c r="C149">
        <f t="shared" si="20"/>
        <v>1.4364700538820108E-2</v>
      </c>
      <c r="D149">
        <f t="shared" si="20"/>
        <v>1.0790095040278169E-2</v>
      </c>
    </row>
    <row r="150" spans="1:4" x14ac:dyDescent="0.25">
      <c r="A150">
        <f>C133/D133</f>
        <v>0.93804206455500772</v>
      </c>
      <c r="B150">
        <f>ABS(A150-A149)</f>
        <v>2.0522198080871412E-2</v>
      </c>
      <c r="C150">
        <f t="shared" si="20"/>
        <v>1.3874503465780452E-2</v>
      </c>
      <c r="D150">
        <f t="shared" si="20"/>
        <v>9.7712573205732678E-3</v>
      </c>
    </row>
    <row r="151" spans="1:4" x14ac:dyDescent="0.25">
      <c r="A151">
        <f>C134/D134</f>
        <v>0.92435583147592615</v>
      </c>
      <c r="B151">
        <f>ABS(A151-A150)</f>
        <v>1.3686233079081567E-2</v>
      </c>
      <c r="C151">
        <f t="shared" si="20"/>
        <v>6.6226994812002005E-2</v>
      </c>
      <c r="D151">
        <f t="shared" si="20"/>
        <v>6.5593115395921053E-2</v>
      </c>
    </row>
    <row r="152" spans="1:4" x14ac:dyDescent="0.25">
      <c r="A152">
        <f>C135/D135</f>
        <v>0.90689203658411088</v>
      </c>
      <c r="B152">
        <f>ABS(A152-A151)</f>
        <v>1.7463794891815265E-2</v>
      </c>
      <c r="C152">
        <f t="shared" si="20"/>
        <v>7.2727902571462444E-2</v>
      </c>
      <c r="D152">
        <f t="shared" si="20"/>
        <v>6.2582159733645337E-2</v>
      </c>
    </row>
    <row r="153" spans="1:4" x14ac:dyDescent="0.25">
      <c r="A153">
        <f>C136/D136</f>
        <v>0.8559346447481132</v>
      </c>
    </row>
    <row r="154" spans="1:4" x14ac:dyDescent="0.25">
      <c r="B154" s="1">
        <f>COUNTA(B140:B152)</f>
        <v>13</v>
      </c>
      <c r="C154" s="1">
        <f t="shared" ref="C154:D154" si="21">COUNTA(C140:C152)</f>
        <v>13</v>
      </c>
      <c r="D154" s="1">
        <f t="shared" si="21"/>
        <v>13</v>
      </c>
    </row>
    <row r="155" spans="1:4" x14ac:dyDescent="0.25">
      <c r="B155">
        <f>SUM(B140:B152)</f>
        <v>0.19411832172941379</v>
      </c>
      <c r="C155">
        <f t="shared" ref="C155:D155" si="22">SUM(C140:C152)</f>
        <v>0.36659179579665258</v>
      </c>
      <c r="D155">
        <f t="shared" si="22"/>
        <v>0.33472832143064113</v>
      </c>
    </row>
    <row r="156" spans="1:4" x14ac:dyDescent="0.25">
      <c r="B156">
        <f>100*B155/B154</f>
        <v>1.4932178594570293</v>
      </c>
      <c r="C156">
        <f t="shared" ref="C156:D156" si="23">100*C155/C154</f>
        <v>2.8199368907434814</v>
      </c>
      <c r="D156">
        <f t="shared" si="23"/>
        <v>2.5748332417741624</v>
      </c>
    </row>
    <row r="157" spans="1:4" x14ac:dyDescent="0.25">
      <c r="B157">
        <f>3*B156+C156+D156</f>
        <v>9.8744237108887312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Grand Est-rp2014_td_pop1B</vt:lpstr>
      <vt:lpstr>Grand Est Pyramide</vt:lpstr>
      <vt:lpstr>FE-2014</vt:lpstr>
      <vt:lpstr>FE Pyramide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2017-10-09T18:10:42Z</dcterms:created>
  <dcterms:modified xsi:type="dcterms:W3CDTF">2017-10-09T20:26:18Z</dcterms:modified>
</cp:coreProperties>
</file>