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t_use\2-Cours\1 - Demographie\2-TD\TD-5_Table-mortalite\Ex-2 Eo decomposition\"/>
    </mc:Choice>
  </mc:AlternateContent>
  <xr:revisionPtr revIDLastSave="0" documentId="8_{C7472409-174D-4F29-8B3D-2D2599CBDA35}" xr6:coauthVersionLast="47" xr6:coauthVersionMax="47" xr10:uidLastSave="{00000000-0000-0000-0000-000000000000}"/>
  <bookViews>
    <workbookView xWindow="4940" yWindow="5510" windowWidth="32560" windowHeight="15530" activeTab="1" xr2:uid="{00000000-000D-0000-FFFF-FFFF00000000}"/>
  </bookViews>
  <sheets>
    <sheet name="Enoncés" sheetId="10" r:id="rId1"/>
    <sheet name="Exercice 1" sheetId="8" r:id="rId2"/>
    <sheet name="Feuil5" sheetId="5" r:id="rId3"/>
    <sheet name="Feuil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8" l="1"/>
  <c r="E47" i="8" s="1"/>
  <c r="D46" i="8"/>
  <c r="J22" i="8" s="1"/>
  <c r="E45" i="8"/>
  <c r="D45" i="8"/>
  <c r="D44" i="8"/>
  <c r="E44" i="8" s="1"/>
  <c r="D43" i="8"/>
  <c r="E43" i="8" s="1"/>
  <c r="O42" i="8"/>
  <c r="D42" i="8"/>
  <c r="E42" i="8" s="1"/>
  <c r="D41" i="8"/>
  <c r="E41" i="8" s="1"/>
  <c r="O40" i="8"/>
  <c r="D40" i="8"/>
  <c r="E40" i="8" s="1"/>
  <c r="D39" i="8"/>
  <c r="E39" i="8" s="1"/>
  <c r="O38" i="8"/>
  <c r="D38" i="8"/>
  <c r="E38" i="8" s="1"/>
  <c r="D37" i="8"/>
  <c r="E37" i="8" s="1"/>
  <c r="O36" i="8"/>
  <c r="E36" i="8"/>
  <c r="D36" i="8"/>
  <c r="D35" i="8"/>
  <c r="J11" i="8" s="1"/>
  <c r="K11" i="8" s="1"/>
  <c r="E34" i="8"/>
  <c r="D34" i="8"/>
  <c r="E33" i="8"/>
  <c r="F33" i="8" s="1"/>
  <c r="D33" i="8"/>
  <c r="D32" i="8"/>
  <c r="J8" i="8" s="1"/>
  <c r="K8" i="8" s="1"/>
  <c r="E31" i="8"/>
  <c r="D31" i="8"/>
  <c r="E30" i="8"/>
  <c r="D30" i="8"/>
  <c r="D29" i="8"/>
  <c r="E29" i="8" s="1"/>
  <c r="J24" i="8"/>
  <c r="K24" i="8" s="1"/>
  <c r="I24" i="8"/>
  <c r="D24" i="8"/>
  <c r="E24" i="8" s="1"/>
  <c r="AA23" i="8"/>
  <c r="O23" i="8" s="1"/>
  <c r="J23" i="8"/>
  <c r="K23" i="8" s="1"/>
  <c r="I23" i="8"/>
  <c r="D23" i="8"/>
  <c r="E23" i="8" s="1"/>
  <c r="AA22" i="8"/>
  <c r="O22" i="8" s="1"/>
  <c r="E22" i="8"/>
  <c r="D22" i="8"/>
  <c r="AA21" i="8"/>
  <c r="O21" i="8"/>
  <c r="K21" i="8"/>
  <c r="J21" i="8"/>
  <c r="I21" i="8"/>
  <c r="D21" i="8"/>
  <c r="E21" i="8" s="1"/>
  <c r="AA20" i="8"/>
  <c r="O20" i="8" s="1"/>
  <c r="J20" i="8"/>
  <c r="K20" i="8" s="1"/>
  <c r="I20" i="8"/>
  <c r="E20" i="8"/>
  <c r="D20" i="8"/>
  <c r="AA19" i="8"/>
  <c r="O19" i="8"/>
  <c r="J19" i="8"/>
  <c r="K19" i="8" s="1"/>
  <c r="I19" i="8"/>
  <c r="E19" i="8"/>
  <c r="D19" i="8"/>
  <c r="AA18" i="8"/>
  <c r="O18" i="8"/>
  <c r="J18" i="8"/>
  <c r="K18" i="8" s="1"/>
  <c r="I18" i="8"/>
  <c r="D18" i="8"/>
  <c r="E18" i="8" s="1"/>
  <c r="AA17" i="8"/>
  <c r="O17" i="8" s="1"/>
  <c r="J17" i="8"/>
  <c r="D17" i="8"/>
  <c r="E17" i="8" s="1"/>
  <c r="AA16" i="8"/>
  <c r="O16" i="8"/>
  <c r="J16" i="8"/>
  <c r="I16" i="8"/>
  <c r="K16" i="8" s="1"/>
  <c r="D16" i="8"/>
  <c r="E16" i="8" s="1"/>
  <c r="AA15" i="8"/>
  <c r="O15" i="8" s="1"/>
  <c r="J15" i="8"/>
  <c r="K15" i="8" s="1"/>
  <c r="I15" i="8"/>
  <c r="D15" i="8"/>
  <c r="I14" i="8" s="1"/>
  <c r="AA14" i="8"/>
  <c r="O14" i="8" s="1"/>
  <c r="E14" i="8"/>
  <c r="D14" i="8"/>
  <c r="AA13" i="8"/>
  <c r="O13" i="8"/>
  <c r="K13" i="8"/>
  <c r="P12" i="8" s="1"/>
  <c r="J13" i="8"/>
  <c r="I13" i="8"/>
  <c r="D13" i="8"/>
  <c r="E13" i="8" s="1"/>
  <c r="AA12" i="8"/>
  <c r="O12" i="8" s="1"/>
  <c r="J12" i="8"/>
  <c r="E12" i="8"/>
  <c r="D12" i="8"/>
  <c r="AA11" i="8"/>
  <c r="O11" i="8"/>
  <c r="I11" i="8"/>
  <c r="E11" i="8"/>
  <c r="D11" i="8"/>
  <c r="AA10" i="8"/>
  <c r="O10" i="8"/>
  <c r="J10" i="8"/>
  <c r="K10" i="8" s="1"/>
  <c r="I10" i="8"/>
  <c r="D10" i="8"/>
  <c r="E10" i="8" s="1"/>
  <c r="AA9" i="8"/>
  <c r="O9" i="8" s="1"/>
  <c r="J9" i="8"/>
  <c r="K9" i="8" s="1"/>
  <c r="I9" i="8"/>
  <c r="D9" i="8"/>
  <c r="E9" i="8" s="1"/>
  <c r="AA8" i="8"/>
  <c r="O8" i="8"/>
  <c r="I8" i="8"/>
  <c r="D8" i="8"/>
  <c r="I7" i="8" s="1"/>
  <c r="AA7" i="8"/>
  <c r="O7" i="8" s="1"/>
  <c r="J7" i="8"/>
  <c r="K7" i="8" s="1"/>
  <c r="D7" i="8"/>
  <c r="I6" i="8" s="1"/>
  <c r="AA6" i="8"/>
  <c r="O6" i="8" s="1"/>
  <c r="J6" i="8"/>
  <c r="E6" i="8"/>
  <c r="D6" i="8"/>
  <c r="H16" i="8" l="1"/>
  <c r="F16" i="8"/>
  <c r="P18" i="8"/>
  <c r="F44" i="8"/>
  <c r="K12" i="8"/>
  <c r="F23" i="8"/>
  <c r="G23" i="8" s="1"/>
  <c r="H22" i="8"/>
  <c r="K6" i="8"/>
  <c r="P10" i="8"/>
  <c r="P8" i="8"/>
  <c r="F13" i="8"/>
  <c r="G13" i="8" s="1"/>
  <c r="H13" i="8"/>
  <c r="F41" i="8"/>
  <c r="H10" i="8"/>
  <c r="F10" i="8"/>
  <c r="G10" i="8" s="1"/>
  <c r="P7" i="8"/>
  <c r="F42" i="8"/>
  <c r="P9" i="8"/>
  <c r="P23" i="8"/>
  <c r="F43" i="8"/>
  <c r="H20" i="8"/>
  <c r="F12" i="8"/>
  <c r="H18" i="8"/>
  <c r="F18" i="8"/>
  <c r="G18" i="8" s="1"/>
  <c r="F21" i="8"/>
  <c r="H21" i="8"/>
  <c r="E25" i="8"/>
  <c r="F24" i="8" s="1"/>
  <c r="E48" i="8"/>
  <c r="F47" i="8" s="1"/>
  <c r="H6" i="8"/>
  <c r="P15" i="8"/>
  <c r="F39" i="8"/>
  <c r="P17" i="8"/>
  <c r="F40" i="8"/>
  <c r="P22" i="8"/>
  <c r="F20" i="8"/>
  <c r="G20" i="8" s="1"/>
  <c r="F36" i="8"/>
  <c r="F17" i="8"/>
  <c r="G17" i="8" s="1"/>
  <c r="H17" i="8"/>
  <c r="P14" i="8"/>
  <c r="F19" i="8"/>
  <c r="P19" i="8"/>
  <c r="E8" i="8"/>
  <c r="I12" i="8"/>
  <c r="I25" i="8" s="1"/>
  <c r="E32" i="8"/>
  <c r="F32" i="8" s="1"/>
  <c r="I22" i="8"/>
  <c r="K22" i="8" s="1"/>
  <c r="E35" i="8"/>
  <c r="F11" i="8" s="1"/>
  <c r="E46" i="8"/>
  <c r="F46" i="8" s="1"/>
  <c r="E7" i="8"/>
  <c r="J14" i="8"/>
  <c r="K14" i="8" s="1"/>
  <c r="E15" i="8"/>
  <c r="F37" i="8" s="1"/>
  <c r="I17" i="8"/>
  <c r="K17" i="8" s="1"/>
  <c r="H19" i="8"/>
  <c r="P20" i="8"/>
  <c r="G11" i="8" l="1"/>
  <c r="L22" i="8"/>
  <c r="P21" i="8"/>
  <c r="P16" i="8"/>
  <c r="L17" i="8"/>
  <c r="G24" i="8"/>
  <c r="F8" i="8"/>
  <c r="H8" i="8"/>
  <c r="P6" i="8"/>
  <c r="K25" i="8"/>
  <c r="L6" i="8"/>
  <c r="Q18" i="8"/>
  <c r="Q17" i="8"/>
  <c r="H24" i="8"/>
  <c r="Q22" i="8"/>
  <c r="H23" i="8"/>
  <c r="Q23" i="8"/>
  <c r="H11" i="8"/>
  <c r="Q10" i="8"/>
  <c r="J25" i="8"/>
  <c r="G19" i="8"/>
  <c r="Q15" i="8"/>
  <c r="H9" i="8"/>
  <c r="H15" i="8"/>
  <c r="F15" i="8"/>
  <c r="Q14" i="8"/>
  <c r="F31" i="8"/>
  <c r="F30" i="8"/>
  <c r="L14" i="8"/>
  <c r="P13" i="8"/>
  <c r="Q13" i="8" s="1"/>
  <c r="H14" i="8"/>
  <c r="Q7" i="8"/>
  <c r="P29" i="8"/>
  <c r="H7" i="8"/>
  <c r="H25" i="8" s="1"/>
  <c r="F7" i="8"/>
  <c r="G7" i="8" s="1"/>
  <c r="F6" i="8"/>
  <c r="Q20" i="8"/>
  <c r="F14" i="8"/>
  <c r="G14" i="8" s="1"/>
  <c r="F38" i="8"/>
  <c r="Q8" i="8"/>
  <c r="G16" i="8"/>
  <c r="H12" i="8"/>
  <c r="F35" i="8"/>
  <c r="G12" i="8" s="1"/>
  <c r="F34" i="8"/>
  <c r="F45" i="8"/>
  <c r="F22" i="8"/>
  <c r="G22" i="8" s="1"/>
  <c r="P31" i="8"/>
  <c r="Q19" i="8"/>
  <c r="G21" i="8"/>
  <c r="P11" i="8"/>
  <c r="Q11" i="8" s="1"/>
  <c r="L12" i="8"/>
  <c r="F29" i="8"/>
  <c r="Q9" i="8"/>
  <c r="F9" i="8"/>
  <c r="G9" i="8" s="1"/>
  <c r="P28" i="8" l="1"/>
  <c r="Q6" i="8"/>
  <c r="F48" i="8"/>
  <c r="F25" i="8"/>
  <c r="G6" i="8"/>
  <c r="G25" i="8" s="1"/>
  <c r="G8" i="8"/>
  <c r="P30" i="8"/>
  <c r="P37" i="8"/>
  <c r="Q29" i="8"/>
  <c r="Q16" i="8"/>
  <c r="Q31" i="8"/>
  <c r="P41" i="8"/>
  <c r="G15" i="8"/>
  <c r="Q44" i="8"/>
  <c r="L24" i="8"/>
  <c r="L21" i="8"/>
  <c r="L19" i="8"/>
  <c r="L23" i="8"/>
  <c r="Q12" i="8"/>
  <c r="L15" i="8"/>
  <c r="L11" i="8"/>
  <c r="L10" i="8"/>
  <c r="L7" i="8"/>
  <c r="L13" i="8"/>
  <c r="L16" i="8"/>
  <c r="L20" i="8"/>
  <c r="L9" i="8"/>
  <c r="L8" i="8"/>
  <c r="L18" i="8"/>
  <c r="Q21" i="8"/>
  <c r="Q28" i="8" l="1"/>
  <c r="P35" i="8"/>
  <c r="Q37" i="8"/>
  <c r="P38" i="8"/>
  <c r="Q38" i="8" s="1"/>
  <c r="P39" i="8"/>
  <c r="Q30" i="8"/>
  <c r="Q41" i="8"/>
  <c r="P42" i="8"/>
  <c r="P43" i="8" l="1"/>
  <c r="Q43" i="8" s="1"/>
  <c r="Q42" i="8"/>
  <c r="P40" i="8"/>
  <c r="Q40" i="8" s="1"/>
  <c r="Q39" i="8"/>
  <c r="Q35" i="8"/>
  <c r="P36" i="8"/>
  <c r="Q36" i="8" s="1"/>
</calcChain>
</file>

<file path=xl/sharedStrings.xml><?xml version="1.0" encoding="utf-8"?>
<sst xmlns="http://schemas.openxmlformats.org/spreadsheetml/2006/main" count="63" uniqueCount="45">
  <si>
    <t>Age</t>
  </si>
  <si>
    <t>Δx</t>
  </si>
  <si>
    <t>85  +</t>
  </si>
  <si>
    <t>Arriaga</t>
  </si>
  <si>
    <t>Quel était l'impact de la baisse de mortalité dans les groupes d'âge dans les périodes différentes ?</t>
  </si>
  <si>
    <t>Quelles sont les contributions de chaque groupe d'âge dans le gain de l'espérance de vie ?</t>
  </si>
  <si>
    <t>(voir "supplément de cours" sur l'EPI)</t>
  </si>
  <si>
    <t>0-5</t>
  </si>
  <si>
    <t>5-20</t>
  </si>
  <si>
    <t>20-65</t>
  </si>
  <si>
    <t>65+</t>
  </si>
  <si>
    <t>1995-1935</t>
  </si>
  <si>
    <t>Δx %</t>
  </si>
  <si>
    <t>+</t>
  </si>
  <si>
    <t>Création des étiquettes combinées</t>
  </si>
  <si>
    <t>Secteurs</t>
  </si>
  <si>
    <t>Histogramme</t>
  </si>
  <si>
    <t>Analysez le gain de l'espérance de vie selon une approche proposée dans le livre "Travaux pratiques d'analyse démographique" par A.Dittgen et M.Lamy (1989, p.40-44)</t>
  </si>
  <si>
    <t>Décomposez le gain de l'espérance de vie entre 1950 et 1970; entre 1970 et 1990, et entre 1990 et 2010 dans la population masculine et dans la population féminine en France.</t>
  </si>
  <si>
    <t>Analyser le gain de l'espérance de vie entre 1935 et 1995 dans la population féminine des Etats-Unis (exercice du manuel de S.Preston et al., p.65)</t>
  </si>
  <si>
    <t xml:space="preserve"> </t>
  </si>
  <si>
    <t>Présentations graphiques des résultats :</t>
  </si>
  <si>
    <t>1935-1995</t>
  </si>
  <si>
    <t>moyenne</t>
  </si>
  <si>
    <t>Barres-histogramme ou courbe</t>
  </si>
  <si>
    <r>
      <t>l</t>
    </r>
    <r>
      <rPr>
        <b/>
        <i/>
        <vertAlign val="subscript"/>
        <sz val="11"/>
        <rFont val="Calibri"/>
        <family val="2"/>
        <charset val="204"/>
        <scheme val="minor"/>
      </rPr>
      <t>x</t>
    </r>
  </si>
  <si>
    <r>
      <rPr>
        <b/>
        <i/>
        <vertAlign val="subscript"/>
        <sz val="11"/>
        <rFont val="Calibri"/>
        <family val="2"/>
        <charset val="204"/>
        <scheme val="minor"/>
      </rPr>
      <t>n</t>
    </r>
    <r>
      <rPr>
        <b/>
        <i/>
        <sz val="11"/>
        <rFont val="Calibri"/>
        <family val="2"/>
        <charset val="204"/>
        <scheme val="minor"/>
      </rPr>
      <t>L</t>
    </r>
    <r>
      <rPr>
        <b/>
        <i/>
        <vertAlign val="subscript"/>
        <sz val="11"/>
        <rFont val="Calibri"/>
        <family val="2"/>
        <charset val="204"/>
        <scheme val="minor"/>
      </rPr>
      <t>x</t>
    </r>
  </si>
  <si>
    <r>
      <t>T</t>
    </r>
    <r>
      <rPr>
        <b/>
        <i/>
        <vertAlign val="subscript"/>
        <sz val="11"/>
        <rFont val="Calibri"/>
        <family val="2"/>
        <charset val="204"/>
        <scheme val="minor"/>
      </rPr>
      <t>x</t>
    </r>
  </si>
  <si>
    <r>
      <t>e</t>
    </r>
    <r>
      <rPr>
        <b/>
        <i/>
        <vertAlign val="subscript"/>
        <sz val="11"/>
        <rFont val="Calibri"/>
        <family val="2"/>
        <charset val="204"/>
        <scheme val="minor"/>
      </rPr>
      <t>x</t>
    </r>
  </si>
  <si>
    <t>a</t>
  </si>
  <si>
    <t>(a,b)</t>
  </si>
  <si>
    <t>b</t>
  </si>
  <si>
    <t>Exercice 1*</t>
  </si>
  <si>
    <t>Analyser le gain de l'espérance de vie entre 1935 et 1995 dans la population féminine des Etats-Unis (exercices de manuel de S.Preston et al., p.65)</t>
  </si>
  <si>
    <t>Quelles sont les contributions de changement de la mortalité de chaque groupe d'âge dans le gain de l'espérance de vie ?</t>
  </si>
  <si>
    <t>Présentez les résultats graphiquement sur les types différents des graphiques (barres, secteurs, histogramme)</t>
  </si>
  <si>
    <t>Exercice 2**</t>
  </si>
  <si>
    <t>Décomposez le gain de l'espérance de vie entre 1930 et 1982 pour la population féminine en France selon l'âge (selon l'approche de Kortchak-Tchapourkovsky/Andreev/Pressat/INSEE).</t>
  </si>
  <si>
    <t>Comparez les résultats de deux analyses et expliquez la différence des méthodes</t>
  </si>
  <si>
    <t>Exercice 3*</t>
  </si>
  <si>
    <t>Pour le contrôle continu (hors les heures de classe) :</t>
  </si>
  <si>
    <t>Exercice 3***</t>
  </si>
  <si>
    <t>En utilisant Human Mortality Database analysez la différence entre l'espérance de vie des hommes et celles des femmes en France en 1935 et en 2016 (ou une année plus récente à votre choix)</t>
  </si>
  <si>
    <t>(utilisez les tables par années d'age, et présentez les résultats de la décomposition graphquements par année d'âge et par âges agrégés en groupes socialements signifiants)</t>
  </si>
  <si>
    <t xml:space="preserve">http://www.mortality.org/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</si>
</sst>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"/>
    <numFmt numFmtId="166" formatCode="0.000"/>
  </numFmts>
  <fonts count="16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vertAlign val="subscript"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indexed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9" fontId="4" fillId="0" borderId="0" xfId="1" applyFont="1"/>
    <xf numFmtId="0" fontId="4" fillId="0" borderId="0" xfId="2" applyFont="1"/>
    <xf numFmtId="0" fontId="4" fillId="0" borderId="0" xfId="2" applyFont="1" applyAlignment="1">
      <alignment horizontal="center"/>
    </xf>
    <xf numFmtId="165" fontId="4" fillId="0" borderId="0" xfId="2" applyNumberFormat="1" applyFont="1"/>
    <xf numFmtId="2" fontId="4" fillId="0" borderId="0" xfId="2" applyNumberFormat="1" applyFont="1"/>
    <xf numFmtId="0" fontId="5" fillId="0" borderId="0" xfId="2" applyFont="1"/>
    <xf numFmtId="0" fontId="6" fillId="0" borderId="0" xfId="2" applyFont="1"/>
    <xf numFmtId="0" fontId="5" fillId="0" borderId="2" xfId="2" applyFont="1" applyBorder="1"/>
    <xf numFmtId="0" fontId="5" fillId="0" borderId="1" xfId="2" applyFont="1" applyBorder="1"/>
    <xf numFmtId="0" fontId="5" fillId="0" borderId="2" xfId="2" applyFont="1" applyBorder="1" applyAlignment="1">
      <alignment horizontal="center"/>
    </xf>
    <xf numFmtId="0" fontId="5" fillId="0" borderId="3" xfId="2" applyFont="1" applyBorder="1"/>
    <xf numFmtId="0" fontId="7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5" fillId="0" borderId="2" xfId="2" applyFont="1" applyBorder="1" applyAlignment="1">
      <alignment horizontal="right"/>
    </xf>
    <xf numFmtId="0" fontId="10" fillId="0" borderId="8" xfId="2" applyFont="1" applyBorder="1"/>
    <xf numFmtId="0" fontId="10" fillId="0" borderId="9" xfId="2" applyFont="1" applyBorder="1"/>
    <xf numFmtId="4" fontId="10" fillId="0" borderId="2" xfId="2" applyNumberFormat="1" applyFont="1" applyBorder="1"/>
    <xf numFmtId="165" fontId="5" fillId="0" borderId="0" xfId="2" applyNumberFormat="1" applyFont="1"/>
    <xf numFmtId="2" fontId="5" fillId="0" borderId="0" xfId="2" applyNumberFormat="1" applyFont="1"/>
    <xf numFmtId="166" fontId="5" fillId="0" borderId="0" xfId="2" applyNumberFormat="1" applyFont="1"/>
    <xf numFmtId="164" fontId="5" fillId="0" borderId="0" xfId="2" applyNumberFormat="1" applyFont="1"/>
    <xf numFmtId="9" fontId="5" fillId="0" borderId="0" xfId="1" applyFont="1"/>
    <xf numFmtId="0" fontId="5" fillId="0" borderId="4" xfId="2" applyFont="1" applyBorder="1" applyAlignment="1">
      <alignment horizontal="right"/>
    </xf>
    <xf numFmtId="0" fontId="10" fillId="0" borderId="10" xfId="2" applyFont="1" applyBorder="1"/>
    <xf numFmtId="0" fontId="10" fillId="0" borderId="11" xfId="2" applyFont="1" applyBorder="1"/>
    <xf numFmtId="4" fontId="10" fillId="0" borderId="4" xfId="2" applyNumberFormat="1" applyFont="1" applyBorder="1"/>
    <xf numFmtId="0" fontId="5" fillId="0" borderId="3" xfId="2" applyFont="1" applyBorder="1" applyAlignment="1">
      <alignment horizontal="right"/>
    </xf>
    <xf numFmtId="0" fontId="10" fillId="0" borderId="12" xfId="2" applyFont="1" applyBorder="1"/>
    <xf numFmtId="0" fontId="10" fillId="0" borderId="13" xfId="2" applyFont="1" applyBorder="1"/>
    <xf numFmtId="4" fontId="10" fillId="0" borderId="3" xfId="2" applyNumberFormat="1" applyFont="1" applyBorder="1"/>
    <xf numFmtId="0" fontId="5" fillId="0" borderId="0" xfId="2" applyFont="1" applyAlignment="1">
      <alignment horizontal="right"/>
    </xf>
    <xf numFmtId="3" fontId="5" fillId="0" borderId="0" xfId="2" applyNumberFormat="1" applyFont="1"/>
    <xf numFmtId="4" fontId="11" fillId="0" borderId="0" xfId="2" applyNumberFormat="1" applyFont="1"/>
    <xf numFmtId="2" fontId="11" fillId="0" borderId="0" xfId="2" applyNumberFormat="1" applyFont="1"/>
    <xf numFmtId="0" fontId="11" fillId="0" borderId="0" xfId="2" applyFont="1"/>
    <xf numFmtId="0" fontId="4" fillId="0" borderId="0" xfId="2" applyFont="1" applyAlignment="1">
      <alignment horizontal="right"/>
    </xf>
    <xf numFmtId="165" fontId="10" fillId="0" borderId="2" xfId="2" applyNumberFormat="1" applyFont="1" applyBorder="1"/>
    <xf numFmtId="0" fontId="4" fillId="0" borderId="0" xfId="2" quotePrefix="1" applyFont="1" applyAlignment="1">
      <alignment horizontal="right"/>
    </xf>
    <xf numFmtId="165" fontId="10" fillId="0" borderId="4" xfId="2" applyNumberFormat="1" applyFont="1" applyBorder="1"/>
    <xf numFmtId="165" fontId="10" fillId="0" borderId="3" xfId="2" applyNumberFormat="1" applyFont="1" applyBorder="1"/>
    <xf numFmtId="0" fontId="3" fillId="0" borderId="0" xfId="2" applyFont="1"/>
    <xf numFmtId="0" fontId="3" fillId="0" borderId="0" xfId="2" applyFont="1" applyAlignment="1">
      <alignment horizontal="center"/>
    </xf>
    <xf numFmtId="0" fontId="13" fillId="0" borderId="0" xfId="2" applyFont="1"/>
    <xf numFmtId="0" fontId="14" fillId="2" borderId="0" xfId="2" applyFont="1" applyFill="1" applyAlignment="1">
      <alignment horizontal="center"/>
    </xf>
    <xf numFmtId="0" fontId="14" fillId="2" borderId="0" xfId="2" applyFont="1" applyFill="1"/>
    <xf numFmtId="0" fontId="3" fillId="2" borderId="0" xfId="2" applyFont="1" applyFill="1"/>
    <xf numFmtId="0" fontId="12" fillId="0" borderId="0" xfId="3"/>
    <xf numFmtId="0" fontId="15" fillId="0" borderId="0" xfId="2" applyFont="1"/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</cellXfs>
  <cellStyles count="4">
    <cellStyle name="Lien hypertexte" xfId="3" builtinId="8"/>
    <cellStyle name="Normal" xfId="0" builtinId="0"/>
    <cellStyle name="Normal 2" xfId="2" xr:uid="{41B4C2A6-5BF6-4B13-BDFD-34551D05816F}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'Exercice 1'!$P$4</c:f>
          <c:strCache>
            <c:ptCount val="1"/>
            <c:pt idx="0">
              <c:v>Barres-histogramme ou courbe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091990171801583E-2"/>
          <c:y val="0.15778173107939314"/>
          <c:w val="0.8487576117209229"/>
          <c:h val="0.707436401511484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'Exercice 1'!$P$5</c:f>
              <c:strCache>
                <c:ptCount val="1"/>
                <c:pt idx="0">
                  <c:v>Δx</c:v>
                </c:pt>
              </c:strCache>
            </c:strRef>
          </c:tx>
          <c:spPr>
            <a:pattFill prst="ltUpDiag">
              <a:fgClr>
                <a:schemeClr val="tx2"/>
              </a:fgClr>
            </a:patt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'Exercice 1'!$O$6:$O$23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85-+</c:v>
                </c:pt>
              </c:strCache>
            </c:strRef>
          </c:cat>
          <c:val>
            <c:numRef>
              <c:f>'Exercice 1'!$Q$6:$Q$23</c:f>
              <c:numCache>
                <c:formatCode>0%</c:formatCode>
                <c:ptCount val="18"/>
                <c:pt idx="0">
                  <c:v>0.24536985277166415</c:v>
                </c:pt>
                <c:pt idx="1">
                  <c:v>2.7616297242113497E-2</c:v>
                </c:pt>
                <c:pt idx="2">
                  <c:v>1.8930487176731188E-2</c:v>
                </c:pt>
                <c:pt idx="3">
                  <c:v>1.8675239929863332E-2</c:v>
                </c:pt>
                <c:pt idx="4">
                  <c:v>4.6816770915695881E-2</c:v>
                </c:pt>
                <c:pt idx="5">
                  <c:v>4.0678393071338526E-2</c:v>
                </c:pt>
                <c:pt idx="6">
                  <c:v>3.9009366146541116E-2</c:v>
                </c:pt>
                <c:pt idx="7">
                  <c:v>4.166475615913582E-2</c:v>
                </c:pt>
                <c:pt idx="8">
                  <c:v>4.0276707406920922E-2</c:v>
                </c:pt>
                <c:pt idx="9">
                  <c:v>4.6950354845872941E-2</c:v>
                </c:pt>
                <c:pt idx="10">
                  <c:v>5.1141049941083663E-2</c:v>
                </c:pt>
                <c:pt idx="11">
                  <c:v>5.3545262935849741E-2</c:v>
                </c:pt>
                <c:pt idx="12">
                  <c:v>5.9239839088809768E-2</c:v>
                </c:pt>
                <c:pt idx="13">
                  <c:v>5.9778195042435381E-2</c:v>
                </c:pt>
                <c:pt idx="14">
                  <c:v>6.4030384749327901E-2</c:v>
                </c:pt>
                <c:pt idx="15">
                  <c:v>6.6282595422328838E-2</c:v>
                </c:pt>
                <c:pt idx="16">
                  <c:v>4.3635159640945116E-2</c:v>
                </c:pt>
                <c:pt idx="17">
                  <c:v>3.6359287513342164E-2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D-4399-8BD4-84696E3E2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147588864"/>
        <c:axId val="1147577632"/>
      </c:barChart>
      <c:lineChart>
        <c:grouping val="standard"/>
        <c:varyColors val="0"/>
        <c:ser>
          <c:idx val="1"/>
          <c:order val="1"/>
          <c:tx>
            <c:strRef>
              <c:f>'Exercice 1'!$Q$5</c:f>
              <c:strCache>
                <c:ptCount val="1"/>
                <c:pt idx="0">
                  <c:v>Δx %</c:v>
                </c:pt>
              </c:strCache>
            </c:strRef>
          </c:tx>
          <c:spPr>
            <a:ln w="44450" cap="rnd" cmpd="dbl">
              <a:solidFill>
                <a:schemeClr val="tx1">
                  <a:alpha val="74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'Exercice 1'!$O$6:$O$23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85-+</c:v>
                </c:pt>
              </c:strCache>
            </c:strRef>
          </c:cat>
          <c:val>
            <c:numRef>
              <c:f>'Exercice 1'!$P$6:$P$23</c:f>
              <c:numCache>
                <c:formatCode>#\ ##0.000</c:formatCode>
                <c:ptCount val="18"/>
                <c:pt idx="0" formatCode="0.00">
                  <c:v>3.8473992914596944</c:v>
                </c:pt>
                <c:pt idx="1">
                  <c:v>0.4330235407563397</c:v>
                </c:pt>
                <c:pt idx="2">
                  <c:v>0.29683003893114507</c:v>
                </c:pt>
                <c:pt idx="3">
                  <c:v>0.29282776210025707</c:v>
                </c:pt>
                <c:pt idx="4">
                  <c:v>0.73408696795811146</c:v>
                </c:pt>
                <c:pt idx="5">
                  <c:v>0.63783720335858818</c:v>
                </c:pt>
                <c:pt idx="6">
                  <c:v>0.61166686117776481</c:v>
                </c:pt>
                <c:pt idx="7">
                  <c:v>0.65330337657524973</c:v>
                </c:pt>
                <c:pt idx="8">
                  <c:v>0.63153877214052012</c:v>
                </c:pt>
                <c:pt idx="9">
                  <c:v>0.73618156398328782</c:v>
                </c:pt>
                <c:pt idx="10">
                  <c:v>0.80189166307619186</c:v>
                </c:pt>
                <c:pt idx="11">
                  <c:v>0.83958972283412403</c:v>
                </c:pt>
                <c:pt idx="12">
                  <c:v>0.92888067691253728</c:v>
                </c:pt>
                <c:pt idx="13">
                  <c:v>0.93732209826538682</c:v>
                </c:pt>
                <c:pt idx="14">
                  <c:v>1.0039964328694615</c:v>
                </c:pt>
                <c:pt idx="15">
                  <c:v>1.0393110962221164</c:v>
                </c:pt>
                <c:pt idx="16">
                  <c:v>0.68419930317001953</c:v>
                </c:pt>
                <c:pt idx="17">
                  <c:v>0.57011362820920519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FD-4399-8BD4-84696E3E2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556000"/>
        <c:axId val="1147541856"/>
      </c:lineChart>
      <c:catAx>
        <c:axId val="114758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577632"/>
        <c:crosses val="autoZero"/>
        <c:auto val="1"/>
        <c:lblAlgn val="ctr"/>
        <c:lblOffset val="100"/>
        <c:tickLblSkip val="2"/>
        <c:noMultiLvlLbl val="0"/>
      </c:catAx>
      <c:valAx>
        <c:axId val="114757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588864"/>
        <c:crosses val="autoZero"/>
        <c:crossBetween val="between"/>
      </c:valAx>
      <c:valAx>
        <c:axId val="114754185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556000"/>
        <c:crosses val="max"/>
        <c:crossBetween val="between"/>
      </c:valAx>
      <c:catAx>
        <c:axId val="114755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7541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001889078745512"/>
          <c:y val="0.26249736635750748"/>
          <c:w val="0.11563099931210287"/>
          <c:h val="0.143574297525062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0122938151028347"/>
          <c:y val="0.11555263925342665"/>
          <c:w val="0.62212140197711885"/>
          <c:h val="0.8202373140857393"/>
        </c:manualLayout>
      </c:layout>
      <c:pieChart>
        <c:varyColors val="1"/>
        <c:ser>
          <c:idx val="0"/>
          <c:order val="0"/>
          <c:tx>
            <c:strRef>
              <c:f>'Exercice 1'!$P$26:$P$27</c:f>
              <c:strCache>
                <c:ptCount val="2"/>
                <c:pt idx="0">
                  <c:v>Secteurs</c:v>
                </c:pt>
                <c:pt idx="1">
                  <c:v>Δx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4-4D8A-9C81-B17314E50B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04-4D8A-9C81-B17314E50B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04-4D8A-9C81-B17314E50B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04-4D8A-9C81-B17314E50B8D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04-4D8A-9C81-B17314E50B8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04-4D8A-9C81-B17314E50B8D}"/>
                </c:ext>
              </c:extLst>
            </c:dLbl>
            <c:dLbl>
              <c:idx val="2"/>
              <c:layout>
                <c:manualLayout>
                  <c:x val="-0.20366193335615293"/>
                  <c:y val="-6.48148148148148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04-4D8A-9C81-B17314E50B8D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04-4D8A-9C81-B17314E50B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'Exercice 1'!$O$28:$O$31</c:f>
              <c:strCache>
                <c:ptCount val="4"/>
                <c:pt idx="0">
                  <c:v>0-5</c:v>
                </c:pt>
                <c:pt idx="1">
                  <c:v>5-20</c:v>
                </c:pt>
                <c:pt idx="2">
                  <c:v>20-65</c:v>
                </c:pt>
                <c:pt idx="3">
                  <c:v>65+</c:v>
                </c:pt>
              </c:strCache>
            </c:strRef>
          </c:cat>
          <c:val>
            <c:numRef>
              <c:f>'Exercice 1'!$P$28:$P$31</c:f>
              <c:numCache>
                <c:formatCode>0.00</c:formatCode>
                <c:ptCount val="4"/>
                <c:pt idx="0">
                  <c:v>3.8473992914596944</c:v>
                </c:pt>
                <c:pt idx="1">
                  <c:v>1.0226813417877418</c:v>
                </c:pt>
                <c:pt idx="2">
                  <c:v>6.5749768080163751</c:v>
                </c:pt>
                <c:pt idx="3">
                  <c:v>4.23494255873619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04-4D8A-9C81-B17314E50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'Exercice 1'!$P$33:$P$34</c:f>
              <c:strCache>
                <c:ptCount val="2"/>
                <c:pt idx="0">
                  <c:v>Histogramme</c:v>
                </c:pt>
                <c:pt idx="1">
                  <c:v>Δx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'Exercice 1'!$O$35:$O$44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20</c:v>
                </c:pt>
                <c:pt idx="4">
                  <c:v>20</c:v>
                </c:pt>
                <c:pt idx="5">
                  <c:v>65</c:v>
                </c:pt>
                <c:pt idx="6">
                  <c:v>65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</c:numCache>
            </c:numRef>
          </c:xVal>
          <c:yVal>
            <c:numRef>
              <c:f>'Exercice 1'!$P$35:$P$44</c:f>
              <c:numCache>
                <c:formatCode>0.00</c:formatCode>
                <c:ptCount val="10"/>
                <c:pt idx="0">
                  <c:v>3.8473992914596944</c:v>
                </c:pt>
                <c:pt idx="1">
                  <c:v>3.8473992914596944</c:v>
                </c:pt>
                <c:pt idx="2">
                  <c:v>0.34089378059591396</c:v>
                </c:pt>
                <c:pt idx="3">
                  <c:v>0.34089378059591396</c:v>
                </c:pt>
                <c:pt idx="4">
                  <c:v>0.82187210100204688</c:v>
                </c:pt>
                <c:pt idx="5">
                  <c:v>0.82187210100204688</c:v>
                </c:pt>
                <c:pt idx="6">
                  <c:v>0.52936781984202375</c:v>
                </c:pt>
                <c:pt idx="7">
                  <c:v>0.52936781984202375</c:v>
                </c:pt>
                <c:pt idx="8">
                  <c:v>0.52936781984202375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58-4530-8844-67300D0C6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652928"/>
        <c:axId val="1147668320"/>
      </c:scatterChart>
      <c:valAx>
        <c:axId val="114765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668320"/>
        <c:crosses val="autoZero"/>
        <c:crossBetween val="midCat"/>
      </c:valAx>
      <c:valAx>
        <c:axId val="114766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652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9069514357806866"/>
          <c:y val="0.13407115777194517"/>
          <c:w val="0.62212140197711885"/>
          <c:h val="0.8202373140857393"/>
        </c:manualLayout>
      </c:layout>
      <c:doughnutChart>
        <c:varyColors val="1"/>
        <c:ser>
          <c:idx val="0"/>
          <c:order val="0"/>
          <c:tx>
            <c:strRef>
              <c:f>'Exercice 1'!$Q$26:$Q$27</c:f>
              <c:strCache>
                <c:ptCount val="2"/>
                <c:pt idx="0">
                  <c:v>Secteurs</c:v>
                </c:pt>
                <c:pt idx="1">
                  <c:v>Δx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B7-4631-B3D4-3AE3C13909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B7-4631-B3D4-3AE3C13909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B7-4631-B3D4-3AE3C13909D5}"/>
              </c:ext>
            </c:extLst>
          </c:dPt>
          <c:dPt>
            <c:idx val="3"/>
            <c:bubble3D val="0"/>
            <c:explosion val="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B7-4631-B3D4-3AE3C13909D5}"/>
              </c:ext>
            </c:extLst>
          </c:dPt>
          <c:dLbls>
            <c:dLbl>
              <c:idx val="0"/>
              <c:layout>
                <c:manualLayout>
                  <c:x val="-0.10534237932214811"/>
                  <c:y val="0.106481481481481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B7-4631-B3D4-3AE3C13909D5}"/>
                </c:ext>
              </c:extLst>
            </c:dLbl>
            <c:dLbl>
              <c:idx val="1"/>
              <c:layout>
                <c:manualLayout>
                  <c:x val="-0.13343368047472093"/>
                  <c:y val="-1.38888888888889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B7-4631-B3D4-3AE3C13909D5}"/>
                </c:ext>
              </c:extLst>
            </c:dLbl>
            <c:dLbl>
              <c:idx val="2"/>
              <c:layout>
                <c:manualLayout>
                  <c:x val="-2.1068475864429611E-2"/>
                  <c:y val="-0.19444444444444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B7-4631-B3D4-3AE3C13909D5}"/>
                </c:ext>
              </c:extLst>
            </c:dLbl>
            <c:dLbl>
              <c:idx val="3"/>
              <c:layout>
                <c:manualLayout>
                  <c:x val="9.4808141389933251E-2"/>
                  <c:y val="0.11111111111111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B7-4631-B3D4-3AE3C13909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'Exercice 1'!$O$28:$O$31</c:f>
              <c:strCache>
                <c:ptCount val="4"/>
                <c:pt idx="0">
                  <c:v>0-5</c:v>
                </c:pt>
                <c:pt idx="1">
                  <c:v>5-20</c:v>
                </c:pt>
                <c:pt idx="2">
                  <c:v>20-65</c:v>
                </c:pt>
                <c:pt idx="3">
                  <c:v>65+</c:v>
                </c:pt>
              </c:strCache>
            </c:strRef>
          </c:cat>
          <c:val>
            <c:numRef>
              <c:f>'Exercice 1'!$Q$28:$Q$31</c:f>
              <c:numCache>
                <c:formatCode>0%</c:formatCode>
                <c:ptCount val="4"/>
                <c:pt idx="0">
                  <c:v>0.24536985277166415</c:v>
                </c:pt>
                <c:pt idx="1">
                  <c:v>6.5222024348708024E-2</c:v>
                </c:pt>
                <c:pt idx="2">
                  <c:v>0.41932250051124836</c:v>
                </c:pt>
                <c:pt idx="3">
                  <c:v>0.27008562236837946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B7-4631-B3D4-3AE3C1390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'Exercice 1'!$Q$33:$Q$34</c:f>
              <c:strCache>
                <c:ptCount val="2"/>
                <c:pt idx="0">
                  <c:v>Histogramme</c:v>
                </c:pt>
                <c:pt idx="1">
                  <c:v>Δx 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'Exercice 1'!$O$35:$O$44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20</c:v>
                </c:pt>
                <c:pt idx="4">
                  <c:v>20</c:v>
                </c:pt>
                <c:pt idx="5">
                  <c:v>65</c:v>
                </c:pt>
                <c:pt idx="6">
                  <c:v>65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</c:numCache>
            </c:numRef>
          </c:xVal>
          <c:yVal>
            <c:numRef>
              <c:f>'Exercice 1'!$Q$35:$Q$44</c:f>
              <c:numCache>
                <c:formatCode>0%</c:formatCode>
                <c:ptCount val="10"/>
                <c:pt idx="0">
                  <c:v>0.24536985277166415</c:v>
                </c:pt>
                <c:pt idx="1">
                  <c:v>0.24536985277166415</c:v>
                </c:pt>
                <c:pt idx="2">
                  <c:v>2.1740674782902675E-2</c:v>
                </c:pt>
                <c:pt idx="3">
                  <c:v>2.1740674782902675E-2</c:v>
                </c:pt>
                <c:pt idx="4">
                  <c:v>5.2415312563906045E-2</c:v>
                </c:pt>
                <c:pt idx="5">
                  <c:v>5.2415312563906045E-2</c:v>
                </c:pt>
                <c:pt idx="6">
                  <c:v>3.3760702796047433E-2</c:v>
                </c:pt>
                <c:pt idx="7">
                  <c:v>3.3760702796047433E-2</c:v>
                </c:pt>
                <c:pt idx="8">
                  <c:v>3.3760702796047433E-2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62-4432-866D-1DFA4D6F8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652928"/>
        <c:axId val="1147668320"/>
      </c:scatterChart>
      <c:valAx>
        <c:axId val="114765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668320"/>
        <c:crosses val="autoZero"/>
        <c:crossBetween val="midCat"/>
        <c:majorUnit val="10"/>
      </c:valAx>
      <c:valAx>
        <c:axId val="114766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652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122465</xdr:colOff>
      <xdr:row>4</xdr:row>
      <xdr:rowOff>78918</xdr:rowOff>
    </xdr:from>
    <xdr:to>
      <xdr:col>23</xdr:col>
      <xdr:colOff>631371</xdr:colOff>
      <xdr:row>22</xdr:row>
      <xdr:rowOff>70756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122465</xdr:colOff>
      <xdr:row>23</xdr:row>
      <xdr:rowOff>13605</xdr:rowOff>
    </xdr:from>
    <xdr:to>
      <xdr:col>21</xdr:col>
      <xdr:colOff>604157</xdr:colOff>
      <xdr:row>39</xdr:row>
      <xdr:rowOff>89805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95251</xdr:colOff>
      <xdr:row>40</xdr:row>
      <xdr:rowOff>29935</xdr:rowOff>
    </xdr:from>
    <xdr:to>
      <xdr:col>21</xdr:col>
      <xdr:colOff>593272</xdr:colOff>
      <xdr:row>56</xdr:row>
      <xdr:rowOff>160564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707572</xdr:colOff>
      <xdr:row>23</xdr:row>
      <xdr:rowOff>10887</xdr:rowOff>
    </xdr:from>
    <xdr:to>
      <xdr:col>26</xdr:col>
      <xdr:colOff>405493</xdr:colOff>
      <xdr:row>39</xdr:row>
      <xdr:rowOff>87087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734785</xdr:colOff>
      <xdr:row>40</xdr:row>
      <xdr:rowOff>16328</xdr:rowOff>
    </xdr:from>
    <xdr:to>
      <xdr:col>26</xdr:col>
      <xdr:colOff>449035</xdr:colOff>
      <xdr:row>56</xdr:row>
      <xdr:rowOff>146957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rtality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599C1-AC1C-46DA-B770-0F3EC68FEBB8}">
  <dimension ref="A2:P18"/>
  <sheetViews>
    <sheetView workbookViewId="0">
      <selection activeCell="A16" sqref="A16"/>
    </sheetView>
  </sheetViews>
  <sheetFormatPr baseColWidth="10" defaultColWidth="11.36328125" defaultRowHeight="14.5" x14ac:dyDescent="0.35"/>
  <cols>
    <col min="1" max="1" width="11.7265625" style="43" customWidth="1"/>
    <col min="2" max="2" width="6" style="44" customWidth="1"/>
    <col min="3" max="16384" width="11.36328125" style="43"/>
  </cols>
  <sheetData>
    <row r="2" spans="1:16" x14ac:dyDescent="0.35">
      <c r="A2" s="43" t="s">
        <v>32</v>
      </c>
      <c r="B2" s="44">
        <v>1</v>
      </c>
      <c r="C2" s="43" t="s">
        <v>33</v>
      </c>
    </row>
    <row r="3" spans="1:16" x14ac:dyDescent="0.35">
      <c r="B3" s="44">
        <v>2</v>
      </c>
      <c r="C3" s="43" t="s">
        <v>34</v>
      </c>
    </row>
    <row r="4" spans="1:16" x14ac:dyDescent="0.35">
      <c r="B4" s="44">
        <v>3</v>
      </c>
      <c r="C4" s="43" t="s">
        <v>35</v>
      </c>
    </row>
    <row r="6" spans="1:16" x14ac:dyDescent="0.35">
      <c r="A6" s="43" t="s">
        <v>36</v>
      </c>
      <c r="B6" s="44">
        <v>3</v>
      </c>
      <c r="C6" s="43" t="s">
        <v>37</v>
      </c>
    </row>
    <row r="7" spans="1:16" x14ac:dyDescent="0.35">
      <c r="B7" s="44">
        <v>4</v>
      </c>
      <c r="C7" s="43" t="s">
        <v>17</v>
      </c>
    </row>
    <row r="8" spans="1:16" x14ac:dyDescent="0.35">
      <c r="B8" s="44">
        <v>5</v>
      </c>
      <c r="C8" s="43" t="s">
        <v>38</v>
      </c>
    </row>
    <row r="9" spans="1:16" x14ac:dyDescent="0.35">
      <c r="C9" s="43" t="s">
        <v>6</v>
      </c>
    </row>
    <row r="11" spans="1:16" x14ac:dyDescent="0.35">
      <c r="A11" s="43" t="s">
        <v>39</v>
      </c>
      <c r="B11" s="44">
        <v>6</v>
      </c>
      <c r="C11" s="43" t="s">
        <v>18</v>
      </c>
    </row>
    <row r="12" spans="1:16" x14ac:dyDescent="0.35">
      <c r="B12" s="44">
        <v>7</v>
      </c>
      <c r="C12" s="43" t="s">
        <v>4</v>
      </c>
    </row>
    <row r="14" spans="1:16" x14ac:dyDescent="0.35">
      <c r="A14" s="45" t="s">
        <v>40</v>
      </c>
    </row>
    <row r="15" spans="1:16" x14ac:dyDescent="0.35">
      <c r="A15" s="43" t="s">
        <v>41</v>
      </c>
      <c r="B15" s="46">
        <v>8</v>
      </c>
      <c r="C15" s="47" t="s">
        <v>42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x14ac:dyDescent="0.35">
      <c r="C16" s="48" t="s">
        <v>43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3:3" x14ac:dyDescent="0.35">
      <c r="C17" s="49" t="s">
        <v>44</v>
      </c>
    </row>
    <row r="18" spans="3:3" ht="15.5" x14ac:dyDescent="0.35">
      <c r="C18" s="50"/>
    </row>
  </sheetData>
  <hyperlinks>
    <hyperlink ref="C17" r:id="rId1" xr:uid="{FDE96F66-10CB-4871-8125-A212BF35CA28}"/>
  </hyperlinks>
  <pageMargins left="0.78740157499999996" right="0.78740157499999996" top="0.984251969" bottom="0.984251969" header="0.4921259845" footer="0.4921259845"/>
  <pageSetup paperSize="9" orientation="portrait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AFBE-31F9-4C28-BA6A-C1FA487AB3C6}">
  <dimension ref="A1:AA48"/>
  <sheetViews>
    <sheetView tabSelected="1" topLeftCell="A22" workbookViewId="0">
      <selection activeCell="H33" sqref="H33"/>
    </sheetView>
  </sheetViews>
  <sheetFormatPr baseColWidth="10" defaultColWidth="11.08984375" defaultRowHeight="13" x14ac:dyDescent="0.3"/>
  <cols>
    <col min="1" max="1" width="4.7265625" style="6" customWidth="1"/>
    <col min="2" max="5" width="11.08984375" style="6"/>
    <col min="6" max="6" width="9.08984375" style="6" customWidth="1"/>
    <col min="7" max="12" width="11.08984375" style="6"/>
    <col min="13" max="13" width="5.7265625" style="6" customWidth="1"/>
    <col min="14" max="14" width="7.26953125" style="6" customWidth="1"/>
    <col min="15" max="15" width="7" style="6" customWidth="1"/>
    <col min="16" max="16" width="9.08984375" style="6" customWidth="1"/>
    <col min="17" max="17" width="8" style="6" customWidth="1"/>
    <col min="18" max="16384" width="11.08984375" style="6"/>
  </cols>
  <sheetData>
    <row r="1" spans="1:27" ht="14.5" x14ac:dyDescent="0.35">
      <c r="B1" s="7" t="s">
        <v>19</v>
      </c>
    </row>
    <row r="2" spans="1:27" ht="14.5" x14ac:dyDescent="0.35">
      <c r="A2" s="6" t="s">
        <v>20</v>
      </c>
      <c r="B2" s="7" t="s">
        <v>5</v>
      </c>
      <c r="O2" s="6" t="s">
        <v>21</v>
      </c>
    </row>
    <row r="4" spans="1:27" x14ac:dyDescent="0.3">
      <c r="A4" s="8"/>
      <c r="B4" s="51">
        <v>1935</v>
      </c>
      <c r="C4" s="52"/>
      <c r="D4" s="51">
        <v>1935</v>
      </c>
      <c r="E4" s="52"/>
      <c r="F4" s="9" t="s">
        <v>22</v>
      </c>
      <c r="G4" s="10" t="s">
        <v>23</v>
      </c>
      <c r="H4" s="10" t="s">
        <v>23</v>
      </c>
      <c r="I4" s="51" t="s">
        <v>3</v>
      </c>
      <c r="J4" s="53"/>
      <c r="K4" s="52"/>
      <c r="O4" s="2"/>
      <c r="P4" s="2" t="s">
        <v>24</v>
      </c>
      <c r="Q4" s="2"/>
    </row>
    <row r="5" spans="1:27" ht="16.5" x14ac:dyDescent="0.45">
      <c r="A5" s="11"/>
      <c r="B5" s="12" t="s">
        <v>25</v>
      </c>
      <c r="C5" s="12" t="s">
        <v>26</v>
      </c>
      <c r="D5" s="12" t="s">
        <v>27</v>
      </c>
      <c r="E5" s="12" t="s">
        <v>28</v>
      </c>
      <c r="F5" s="13" t="s">
        <v>29</v>
      </c>
      <c r="G5" s="14" t="s">
        <v>30</v>
      </c>
      <c r="H5" s="12" t="s">
        <v>25</v>
      </c>
      <c r="I5" s="15" t="s">
        <v>11</v>
      </c>
      <c r="J5" s="11" t="s">
        <v>22</v>
      </c>
      <c r="K5" s="11" t="s">
        <v>23</v>
      </c>
      <c r="O5" s="2" t="s">
        <v>0</v>
      </c>
      <c r="P5" s="3" t="s">
        <v>1</v>
      </c>
      <c r="Q5" s="3" t="s">
        <v>12</v>
      </c>
      <c r="Y5" s="2" t="s">
        <v>14</v>
      </c>
      <c r="Z5" s="2"/>
      <c r="AA5" s="2"/>
    </row>
    <row r="6" spans="1:27" x14ac:dyDescent="0.3">
      <c r="A6" s="16">
        <v>0</v>
      </c>
      <c r="B6" s="17">
        <v>1</v>
      </c>
      <c r="C6" s="18">
        <v>0.96353999999999995</v>
      </c>
      <c r="D6" s="19">
        <f>SUM(C6:$C$24)</f>
        <v>63.320629999999994</v>
      </c>
      <c r="E6" s="19">
        <f>D6/B6</f>
        <v>63.320629999999994</v>
      </c>
      <c r="F6" s="20">
        <f>B6*(E6-E29)-B7*(E7-E30)</f>
        <v>-3.0645530668237502</v>
      </c>
      <c r="G6" s="21">
        <f t="shared" ref="G6:G24" si="0">0.5*(F6-F29)</f>
        <v>-2.8092917398377466</v>
      </c>
      <c r="H6" s="22">
        <f t="shared" ref="H6:H24" si="1">0.5*(B6+B29)*(E6-E29)-0.5*(B7+B30)*(E7-E30)</f>
        <v>-2.8092917398377466</v>
      </c>
      <c r="I6" s="22">
        <f t="shared" ref="I6:I23" si="2">B29*(C6/B6-C29/B29)+D7*(B29/B6-B30/B7)</f>
        <v>-2.5540304128517257</v>
      </c>
      <c r="J6" s="23">
        <f t="shared" ref="J6:J23" si="3">B6*(C29/B29-C6/B6)+D30*(B6/B29-B7/B30)</f>
        <v>3.0645530668237404</v>
      </c>
      <c r="K6" s="22">
        <f t="shared" ref="K6:K24" si="4">0.5*(J6-I6)</f>
        <v>2.8092917398377333</v>
      </c>
      <c r="L6" s="24">
        <f>K6/$K$25</f>
        <v>0.17916401402026358</v>
      </c>
      <c r="O6" s="2" t="str">
        <f t="shared" ref="O6:O23" si="5">AA6</f>
        <v>0-4</v>
      </c>
      <c r="P6" s="5">
        <f>K6+K7</f>
        <v>3.8473992914596944</v>
      </c>
      <c r="Q6" s="1">
        <f>P6/$K$25</f>
        <v>0.24536985277166415</v>
      </c>
      <c r="Y6" s="2">
        <v>0</v>
      </c>
      <c r="Z6" s="2">
        <v>4</v>
      </c>
      <c r="AA6" s="2" t="str">
        <f>CONCATENATE(Y6,"-",Z6)</f>
        <v>0-4</v>
      </c>
    </row>
    <row r="7" spans="1:27" x14ac:dyDescent="0.3">
      <c r="A7" s="25">
        <v>1</v>
      </c>
      <c r="B7" s="26">
        <v>0.95457999999999998</v>
      </c>
      <c r="C7" s="27">
        <v>3.7787700000000002</v>
      </c>
      <c r="D7" s="28">
        <f>SUM(C7:$C$24)</f>
        <v>62.357089999999999</v>
      </c>
      <c r="E7" s="28">
        <f t="shared" ref="E7:E24" si="6">D7/B7</f>
        <v>65.324111127406823</v>
      </c>
      <c r="F7" s="20">
        <f t="shared" ref="F7:F24" si="7">B7*(E7-E30)-B8*(E8-E31)</f>
        <v>-1.1071815449388094</v>
      </c>
      <c r="G7" s="21">
        <f t="shared" si="0"/>
        <v>-1.0381075516219358</v>
      </c>
      <c r="H7" s="22">
        <f t="shared" si="1"/>
        <v>-1.038107551621934</v>
      </c>
      <c r="I7" s="22">
        <f t="shared" si="2"/>
        <v>-0.96903355830509141</v>
      </c>
      <c r="J7" s="23">
        <f t="shared" si="3"/>
        <v>1.1071815449388307</v>
      </c>
      <c r="K7" s="22">
        <f t="shared" si="4"/>
        <v>1.0381075516219611</v>
      </c>
      <c r="L7" s="24">
        <f t="shared" ref="L7:L24" si="8">K7/$K$25</f>
        <v>6.620583875140057E-2</v>
      </c>
      <c r="O7" s="2" t="str">
        <f t="shared" si="5"/>
        <v>5-9</v>
      </c>
      <c r="P7" s="4">
        <f>K8</f>
        <v>0.4330235407563397</v>
      </c>
      <c r="Q7" s="1">
        <f t="shared" ref="Q7:Q23" si="9">P7/$K$25</f>
        <v>2.7616297242113497E-2</v>
      </c>
      <c r="Y7" s="2">
        <v>5</v>
      </c>
      <c r="Z7" s="2">
        <v>9</v>
      </c>
      <c r="AA7" s="2" t="str">
        <f t="shared" ref="AA7:AA23" si="10">CONCATENATE(Y7,"-",Z7)</f>
        <v>5-9</v>
      </c>
    </row>
    <row r="8" spans="1:27" x14ac:dyDescent="0.3">
      <c r="A8" s="25">
        <v>5</v>
      </c>
      <c r="B8" s="26">
        <v>0.93886999999999998</v>
      </c>
      <c r="C8" s="27">
        <v>4.6747399999999999</v>
      </c>
      <c r="D8" s="28">
        <f>SUM(C8:$C$24)</f>
        <v>58.578319999999991</v>
      </c>
      <c r="E8" s="28">
        <f t="shared" si="6"/>
        <v>62.392365290189261</v>
      </c>
      <c r="F8" s="20">
        <f t="shared" si="7"/>
        <v>-0.45980017753267255</v>
      </c>
      <c r="G8" s="21">
        <f t="shared" si="0"/>
        <v>-0.43302354075635652</v>
      </c>
      <c r="H8" s="22">
        <f t="shared" si="1"/>
        <v>-0.43302354075635918</v>
      </c>
      <c r="I8" s="22">
        <f t="shared" si="2"/>
        <v>-0.40624690398002405</v>
      </c>
      <c r="J8" s="23">
        <f t="shared" si="3"/>
        <v>0.45980017753265534</v>
      </c>
      <c r="K8" s="22">
        <f t="shared" si="4"/>
        <v>0.4330235407563397</v>
      </c>
      <c r="L8" s="24">
        <f t="shared" si="8"/>
        <v>2.7616297242113497E-2</v>
      </c>
      <c r="O8" s="2" t="str">
        <f t="shared" si="5"/>
        <v>10-14</v>
      </c>
      <c r="P8" s="4">
        <f t="shared" ref="P8:P23" si="11">K9</f>
        <v>0.29683003893114507</v>
      </c>
      <c r="Q8" s="1">
        <f t="shared" si="9"/>
        <v>1.8930487176731188E-2</v>
      </c>
      <c r="Y8" s="2">
        <v>10</v>
      </c>
      <c r="Z8" s="2">
        <v>14</v>
      </c>
      <c r="AA8" s="2" t="str">
        <f t="shared" si="10"/>
        <v>10-14</v>
      </c>
    </row>
    <row r="9" spans="1:27" x14ac:dyDescent="0.3">
      <c r="A9" s="25">
        <v>10</v>
      </c>
      <c r="B9" s="26">
        <v>0.93174000000000001</v>
      </c>
      <c r="C9" s="27">
        <v>4.64534</v>
      </c>
      <c r="D9" s="28">
        <f>SUM(C9:$C$24)</f>
        <v>53.903580000000005</v>
      </c>
      <c r="E9" s="28">
        <f t="shared" si="6"/>
        <v>57.852598364350577</v>
      </c>
      <c r="F9" s="20">
        <f t="shared" si="7"/>
        <v>-0.31574784598389982</v>
      </c>
      <c r="G9" s="21">
        <f t="shared" si="0"/>
        <v>-0.29683003893112758</v>
      </c>
      <c r="H9" s="22">
        <f t="shared" si="1"/>
        <v>-0.29683003893112669</v>
      </c>
      <c r="I9" s="22">
        <f t="shared" si="2"/>
        <v>-0.27791223187836916</v>
      </c>
      <c r="J9" s="23">
        <f t="shared" si="3"/>
        <v>0.31574784598392097</v>
      </c>
      <c r="K9" s="22">
        <f t="shared" si="4"/>
        <v>0.29683003893114507</v>
      </c>
      <c r="L9" s="24">
        <f t="shared" si="8"/>
        <v>1.8930487176731188E-2</v>
      </c>
      <c r="O9" s="2" t="str">
        <f t="shared" si="5"/>
        <v>15-19</v>
      </c>
      <c r="P9" s="4">
        <f t="shared" si="11"/>
        <v>0.29282776210025707</v>
      </c>
      <c r="Q9" s="1">
        <f t="shared" si="9"/>
        <v>1.8675239929863332E-2</v>
      </c>
      <c r="Y9" s="2">
        <v>15</v>
      </c>
      <c r="Z9" s="2">
        <v>19</v>
      </c>
      <c r="AA9" s="2" t="str">
        <f t="shared" si="10"/>
        <v>15-19</v>
      </c>
    </row>
    <row r="10" spans="1:27" x14ac:dyDescent="0.3">
      <c r="A10" s="25">
        <v>15</v>
      </c>
      <c r="B10" s="26">
        <v>0.92613000000000001</v>
      </c>
      <c r="C10" s="27">
        <v>4.6091499999999996</v>
      </c>
      <c r="D10" s="28">
        <f>SUM(C10:$C$24)</f>
        <v>49.258239999999994</v>
      </c>
      <c r="E10" s="28">
        <f t="shared" si="6"/>
        <v>53.187176746245122</v>
      </c>
      <c r="F10" s="20">
        <f t="shared" si="7"/>
        <v>-0.31195577581463851</v>
      </c>
      <c r="G10" s="21">
        <f t="shared" si="0"/>
        <v>-0.29282776210026196</v>
      </c>
      <c r="H10" s="22">
        <f t="shared" si="1"/>
        <v>-0.29282776210026285</v>
      </c>
      <c r="I10" s="22">
        <f t="shared" si="2"/>
        <v>-0.27369974838588651</v>
      </c>
      <c r="J10" s="23">
        <f t="shared" si="3"/>
        <v>0.31195577581462758</v>
      </c>
      <c r="K10" s="22">
        <f t="shared" si="4"/>
        <v>0.29282776210025707</v>
      </c>
      <c r="L10" s="24">
        <f t="shared" si="8"/>
        <v>1.8675239929863332E-2</v>
      </c>
      <c r="O10" s="2" t="str">
        <f t="shared" si="5"/>
        <v>20-24</v>
      </c>
      <c r="P10" s="4">
        <f t="shared" si="11"/>
        <v>0.73408696795811146</v>
      </c>
      <c r="Q10" s="1">
        <f t="shared" si="9"/>
        <v>4.6816770915695881E-2</v>
      </c>
      <c r="Y10" s="2">
        <v>20</v>
      </c>
      <c r="Z10" s="2">
        <v>24</v>
      </c>
      <c r="AA10" s="2" t="str">
        <f t="shared" si="10"/>
        <v>20-24</v>
      </c>
    </row>
    <row r="11" spans="1:27" x14ac:dyDescent="0.3">
      <c r="A11" s="25">
        <v>20</v>
      </c>
      <c r="B11" s="26">
        <v>0.91861000000000004</v>
      </c>
      <c r="C11" s="27">
        <v>4.5519299999999996</v>
      </c>
      <c r="D11" s="28">
        <f>SUM(C11:$C$24)</f>
        <v>44.649090000000001</v>
      </c>
      <c r="E11" s="28">
        <f t="shared" si="6"/>
        <v>48.605055464234006</v>
      </c>
      <c r="F11" s="20">
        <f t="shared" si="7"/>
        <v>-0.78240583704406319</v>
      </c>
      <c r="G11" s="21">
        <f t="shared" si="0"/>
        <v>-0.73408696795810702</v>
      </c>
      <c r="H11" s="22">
        <f t="shared" si="1"/>
        <v>-0.73408696795810613</v>
      </c>
      <c r="I11" s="22">
        <f t="shared" si="2"/>
        <v>-0.68576809887215351</v>
      </c>
      <c r="J11" s="23">
        <f t="shared" si="3"/>
        <v>0.78240583704406952</v>
      </c>
      <c r="K11" s="22">
        <f t="shared" si="4"/>
        <v>0.73408696795811146</v>
      </c>
      <c r="L11" s="24">
        <f t="shared" si="8"/>
        <v>4.6816770915695881E-2</v>
      </c>
      <c r="O11" s="2" t="str">
        <f t="shared" si="5"/>
        <v>25-29</v>
      </c>
      <c r="P11" s="4">
        <f t="shared" si="11"/>
        <v>0.63783720335858818</v>
      </c>
      <c r="Q11" s="1">
        <f t="shared" si="9"/>
        <v>4.0678393071338526E-2</v>
      </c>
      <c r="Y11" s="2">
        <v>25</v>
      </c>
      <c r="Z11" s="2">
        <v>29</v>
      </c>
      <c r="AA11" s="2" t="str">
        <f t="shared" si="10"/>
        <v>25-29</v>
      </c>
    </row>
    <row r="12" spans="1:27" x14ac:dyDescent="0.3">
      <c r="A12" s="25">
        <v>25</v>
      </c>
      <c r="B12" s="26">
        <v>0.90341000000000005</v>
      </c>
      <c r="C12" s="27">
        <v>4.47783</v>
      </c>
      <c r="D12" s="28">
        <f>SUM(C12:$C$24)</f>
        <v>40.097159999999995</v>
      </c>
      <c r="E12" s="28">
        <f t="shared" si="6"/>
        <v>44.384233072469854</v>
      </c>
      <c r="F12" s="20">
        <f t="shared" si="7"/>
        <v>-0.67793466394491908</v>
      </c>
      <c r="G12" s="21">
        <f t="shared" si="0"/>
        <v>-0.63783720335858529</v>
      </c>
      <c r="H12" s="22">
        <f t="shared" si="1"/>
        <v>-0.63783720335858618</v>
      </c>
      <c r="I12" s="22">
        <f t="shared" si="2"/>
        <v>-0.5977397427722565</v>
      </c>
      <c r="J12" s="23">
        <f t="shared" si="3"/>
        <v>0.67793466394491986</v>
      </c>
      <c r="K12" s="22">
        <f t="shared" si="4"/>
        <v>0.63783720335858818</v>
      </c>
      <c r="L12" s="24">
        <f t="shared" si="8"/>
        <v>4.0678393071338526E-2</v>
      </c>
      <c r="O12" s="2" t="str">
        <f t="shared" si="5"/>
        <v>30-34</v>
      </c>
      <c r="P12" s="4">
        <f t="shared" si="11"/>
        <v>0.61166686117776481</v>
      </c>
      <c r="Q12" s="1">
        <f t="shared" si="9"/>
        <v>3.9009366146541116E-2</v>
      </c>
      <c r="Y12" s="2">
        <v>30</v>
      </c>
      <c r="Z12" s="2">
        <v>34</v>
      </c>
      <c r="AA12" s="2" t="str">
        <f t="shared" si="10"/>
        <v>30-34</v>
      </c>
    </row>
    <row r="13" spans="1:27" x14ac:dyDescent="0.3">
      <c r="A13" s="25">
        <v>30</v>
      </c>
      <c r="B13" s="26">
        <v>0.88746000000000003</v>
      </c>
      <c r="C13" s="27">
        <v>4.39466</v>
      </c>
      <c r="D13" s="28">
        <f>SUM(C13:$C$24)</f>
        <v>35.619329999999998</v>
      </c>
      <c r="E13" s="28">
        <f t="shared" si="6"/>
        <v>40.13626529646406</v>
      </c>
      <c r="F13" s="20">
        <f t="shared" si="7"/>
        <v>-0.6486744884838771</v>
      </c>
      <c r="G13" s="21">
        <f t="shared" si="0"/>
        <v>-0.61166686117776781</v>
      </c>
      <c r="H13" s="22">
        <f t="shared" si="1"/>
        <v>-0.61166686117776692</v>
      </c>
      <c r="I13" s="22">
        <f t="shared" si="2"/>
        <v>-0.57465923387165319</v>
      </c>
      <c r="J13" s="23">
        <f t="shared" si="3"/>
        <v>0.64867448848387643</v>
      </c>
      <c r="K13" s="22">
        <f t="shared" si="4"/>
        <v>0.61166686117776481</v>
      </c>
      <c r="L13" s="24">
        <f t="shared" si="8"/>
        <v>3.9009366146541116E-2</v>
      </c>
      <c r="O13" s="2" t="str">
        <f t="shared" si="5"/>
        <v>35-39</v>
      </c>
      <c r="P13" s="4">
        <f t="shared" si="11"/>
        <v>0.65330337657524973</v>
      </c>
      <c r="Q13" s="1">
        <f t="shared" si="9"/>
        <v>4.166475615913582E-2</v>
      </c>
      <c r="Y13" s="2">
        <v>35</v>
      </c>
      <c r="Z13" s="2">
        <v>39</v>
      </c>
      <c r="AA13" s="2" t="str">
        <f t="shared" si="10"/>
        <v>35-39</v>
      </c>
    </row>
    <row r="14" spans="1:27" x14ac:dyDescent="0.3">
      <c r="A14" s="25">
        <v>35</v>
      </c>
      <c r="B14" s="26">
        <v>0.86997000000000002</v>
      </c>
      <c r="C14" s="27">
        <v>4.2974199999999998</v>
      </c>
      <c r="D14" s="28">
        <f>SUM(C14:$C$24)</f>
        <v>31.22467</v>
      </c>
      <c r="E14" s="28">
        <f t="shared" si="6"/>
        <v>35.89166293090566</v>
      </c>
      <c r="F14" s="20">
        <f t="shared" si="7"/>
        <v>-0.69130199716064045</v>
      </c>
      <c r="G14" s="21">
        <f t="shared" si="0"/>
        <v>-0.65330337657525517</v>
      </c>
      <c r="H14" s="22">
        <f t="shared" si="1"/>
        <v>-0.65330337657525561</v>
      </c>
      <c r="I14" s="22">
        <f t="shared" si="2"/>
        <v>-0.61530475598986478</v>
      </c>
      <c r="J14" s="23">
        <f t="shared" si="3"/>
        <v>0.69130199716063467</v>
      </c>
      <c r="K14" s="22">
        <f t="shared" si="4"/>
        <v>0.65330337657524973</v>
      </c>
      <c r="L14" s="24">
        <f t="shared" si="8"/>
        <v>4.166475615913582E-2</v>
      </c>
      <c r="O14" s="2" t="str">
        <f t="shared" si="5"/>
        <v>40-44</v>
      </c>
      <c r="P14" s="4">
        <f t="shared" si="11"/>
        <v>0.63153877214052012</v>
      </c>
      <c r="Q14" s="1">
        <f t="shared" si="9"/>
        <v>4.0276707406920922E-2</v>
      </c>
      <c r="Y14" s="2">
        <v>40</v>
      </c>
      <c r="Z14" s="2">
        <v>44</v>
      </c>
      <c r="AA14" s="2" t="str">
        <f t="shared" si="10"/>
        <v>40-44</v>
      </c>
    </row>
    <row r="15" spans="1:27" x14ac:dyDescent="0.3">
      <c r="A15" s="25">
        <v>40</v>
      </c>
      <c r="B15" s="26">
        <v>0.84846999999999995</v>
      </c>
      <c r="C15" s="27">
        <v>4.18269</v>
      </c>
      <c r="D15" s="28">
        <f>SUM(C15:$C$24)</f>
        <v>26.927250000000001</v>
      </c>
      <c r="E15" s="28">
        <f t="shared" si="6"/>
        <v>31.736242884250476</v>
      </c>
      <c r="F15" s="20">
        <f t="shared" si="7"/>
        <v>-0.66694327431160083</v>
      </c>
      <c r="G15" s="21">
        <f t="shared" si="0"/>
        <v>-0.6315387721405159</v>
      </c>
      <c r="H15" s="22">
        <f t="shared" si="1"/>
        <v>-0.6315387721405159</v>
      </c>
      <c r="I15" s="22">
        <f t="shared" si="2"/>
        <v>-0.59613426996943586</v>
      </c>
      <c r="J15" s="23">
        <f t="shared" si="3"/>
        <v>0.66694327431160427</v>
      </c>
      <c r="K15" s="22">
        <f t="shared" si="4"/>
        <v>0.63153877214052012</v>
      </c>
      <c r="L15" s="24">
        <f t="shared" si="8"/>
        <v>4.0276707406920922E-2</v>
      </c>
      <c r="O15" s="2" t="str">
        <f t="shared" si="5"/>
        <v>45-49</v>
      </c>
      <c r="P15" s="4">
        <f t="shared" si="11"/>
        <v>0.73618156398328782</v>
      </c>
      <c r="Q15" s="1">
        <f t="shared" si="9"/>
        <v>4.6950354845872941E-2</v>
      </c>
      <c r="Y15" s="2">
        <v>45</v>
      </c>
      <c r="Z15" s="2">
        <v>49</v>
      </c>
      <c r="AA15" s="2" t="str">
        <f t="shared" si="10"/>
        <v>45-49</v>
      </c>
    </row>
    <row r="16" spans="1:27" x14ac:dyDescent="0.3">
      <c r="A16" s="25">
        <v>45</v>
      </c>
      <c r="B16" s="26">
        <v>0.82367999999999997</v>
      </c>
      <c r="C16" s="27">
        <v>4.0385900000000001</v>
      </c>
      <c r="D16" s="28">
        <f>SUM(C16:$C$24)</f>
        <v>22.744560000000003</v>
      </c>
      <c r="E16" s="28">
        <f t="shared" si="6"/>
        <v>27.613344988344995</v>
      </c>
      <c r="F16" s="20">
        <f t="shared" si="7"/>
        <v>-0.77516364258110393</v>
      </c>
      <c r="G16" s="21">
        <f t="shared" si="0"/>
        <v>-0.73618156398329226</v>
      </c>
      <c r="H16" s="22">
        <f t="shared" si="1"/>
        <v>-0.73618156398329138</v>
      </c>
      <c r="I16" s="22">
        <f t="shared" si="2"/>
        <v>-0.69719948538547338</v>
      </c>
      <c r="J16" s="23">
        <f t="shared" si="3"/>
        <v>0.77516364258110215</v>
      </c>
      <c r="K16" s="22">
        <f t="shared" si="4"/>
        <v>0.73618156398328782</v>
      </c>
      <c r="L16" s="24">
        <f t="shared" si="8"/>
        <v>4.6950354845872941E-2</v>
      </c>
      <c r="O16" s="2" t="str">
        <f t="shared" si="5"/>
        <v>50-54</v>
      </c>
      <c r="P16" s="4">
        <f t="shared" si="11"/>
        <v>0.80189166307619186</v>
      </c>
      <c r="Q16" s="1">
        <f t="shared" si="9"/>
        <v>5.1141049941083663E-2</v>
      </c>
      <c r="Y16" s="2">
        <v>50</v>
      </c>
      <c r="Z16" s="2">
        <v>54</v>
      </c>
      <c r="AA16" s="2" t="str">
        <f t="shared" si="10"/>
        <v>50-54</v>
      </c>
    </row>
    <row r="17" spans="1:27" x14ac:dyDescent="0.3">
      <c r="A17" s="25">
        <v>50</v>
      </c>
      <c r="B17" s="26">
        <v>0.79012000000000004</v>
      </c>
      <c r="C17" s="27">
        <v>3.8435600000000001</v>
      </c>
      <c r="D17" s="28">
        <f>SUM(C17:$C$24)</f>
        <v>18.705970000000001</v>
      </c>
      <c r="E17" s="28">
        <f t="shared" si="6"/>
        <v>23.674846858705006</v>
      </c>
      <c r="F17" s="20">
        <f t="shared" si="7"/>
        <v>-0.83914522472577602</v>
      </c>
      <c r="G17" s="21">
        <f t="shared" si="0"/>
        <v>-0.80189166307618898</v>
      </c>
      <c r="H17" s="22">
        <f t="shared" si="1"/>
        <v>-0.80189166307618898</v>
      </c>
      <c r="I17" s="22">
        <f t="shared" si="2"/>
        <v>-0.76463810142660704</v>
      </c>
      <c r="J17" s="23">
        <f t="shared" si="3"/>
        <v>0.83914522472577668</v>
      </c>
      <c r="K17" s="22">
        <f t="shared" si="4"/>
        <v>0.80189166307619186</v>
      </c>
      <c r="L17" s="24">
        <f t="shared" si="8"/>
        <v>5.1141049941083663E-2</v>
      </c>
      <c r="O17" s="2" t="str">
        <f t="shared" si="5"/>
        <v>55-59</v>
      </c>
      <c r="P17" s="4">
        <f t="shared" si="11"/>
        <v>0.83958972283412403</v>
      </c>
      <c r="Q17" s="1">
        <f t="shared" si="9"/>
        <v>5.3545262935849741E-2</v>
      </c>
      <c r="Y17" s="2">
        <v>55</v>
      </c>
      <c r="Z17" s="2">
        <v>59</v>
      </c>
      <c r="AA17" s="2" t="str">
        <f t="shared" si="10"/>
        <v>55-59</v>
      </c>
    </row>
    <row r="18" spans="1:27" x14ac:dyDescent="0.3">
      <c r="A18" s="25">
        <v>55</v>
      </c>
      <c r="B18" s="26">
        <v>0.74539</v>
      </c>
      <c r="C18" s="27">
        <v>3.5876600000000001</v>
      </c>
      <c r="D18" s="28">
        <f>SUM(C18:$C$24)</f>
        <v>14.862409999999999</v>
      </c>
      <c r="E18" s="28">
        <f t="shared" si="6"/>
        <v>19.939105703054775</v>
      </c>
      <c r="F18" s="20">
        <f t="shared" si="7"/>
        <v>-0.87087645450353968</v>
      </c>
      <c r="G18" s="21">
        <f t="shared" si="0"/>
        <v>-0.83958972283412692</v>
      </c>
      <c r="H18" s="22">
        <f t="shared" si="1"/>
        <v>-0.83958972283412781</v>
      </c>
      <c r="I18" s="22">
        <f t="shared" si="2"/>
        <v>-0.80830299116471005</v>
      </c>
      <c r="J18" s="23">
        <f t="shared" si="3"/>
        <v>0.8708764545035379</v>
      </c>
      <c r="K18" s="22">
        <f t="shared" si="4"/>
        <v>0.83958972283412403</v>
      </c>
      <c r="L18" s="24">
        <f t="shared" si="8"/>
        <v>5.3545262935849741E-2</v>
      </c>
      <c r="O18" s="2" t="str">
        <f t="shared" si="5"/>
        <v>60-64</v>
      </c>
      <c r="P18" s="4">
        <f t="shared" si="11"/>
        <v>0.92888067691253728</v>
      </c>
      <c r="Q18" s="1">
        <f t="shared" si="9"/>
        <v>5.9239839088809768E-2</v>
      </c>
      <c r="Y18" s="2">
        <v>60</v>
      </c>
      <c r="Z18" s="2">
        <v>64</v>
      </c>
      <c r="AA18" s="2" t="str">
        <f t="shared" si="10"/>
        <v>60-64</v>
      </c>
    </row>
    <row r="19" spans="1:27" x14ac:dyDescent="0.3">
      <c r="A19" s="25">
        <v>60</v>
      </c>
      <c r="B19" s="26">
        <v>0.68688000000000005</v>
      </c>
      <c r="C19" s="27">
        <v>3.2449400000000002</v>
      </c>
      <c r="D19" s="28">
        <f>SUM(C19:$C$24)</f>
        <v>11.274749999999999</v>
      </c>
      <c r="E19" s="28">
        <f t="shared" si="6"/>
        <v>16.414439203354295</v>
      </c>
      <c r="F19" s="20">
        <f t="shared" si="7"/>
        <v>-0.94917059926915215</v>
      </c>
      <c r="G19" s="21">
        <f t="shared" si="0"/>
        <v>-0.92888067691253529</v>
      </c>
      <c r="H19" s="22">
        <f t="shared" si="1"/>
        <v>-0.92888067691253529</v>
      </c>
      <c r="I19" s="22">
        <f t="shared" si="2"/>
        <v>-0.90859075455592075</v>
      </c>
      <c r="J19" s="23">
        <f t="shared" si="3"/>
        <v>0.9491705992691537</v>
      </c>
      <c r="K19" s="22">
        <f t="shared" si="4"/>
        <v>0.92888067691253728</v>
      </c>
      <c r="L19" s="24">
        <f t="shared" si="8"/>
        <v>5.9239839088809768E-2</v>
      </c>
      <c r="O19" s="2" t="str">
        <f t="shared" si="5"/>
        <v>65-69</v>
      </c>
      <c r="P19" s="4">
        <f t="shared" si="11"/>
        <v>0.93732209826538682</v>
      </c>
      <c r="Q19" s="1">
        <f t="shared" si="9"/>
        <v>5.9778195042435381E-2</v>
      </c>
      <c r="Y19" s="2">
        <v>65</v>
      </c>
      <c r="Z19" s="2">
        <v>69</v>
      </c>
      <c r="AA19" s="2" t="str">
        <f t="shared" si="10"/>
        <v>65-69</v>
      </c>
    </row>
    <row r="20" spans="1:27" x14ac:dyDescent="0.3">
      <c r="A20" s="25">
        <v>65</v>
      </c>
      <c r="B20" s="26">
        <v>0.60779000000000005</v>
      </c>
      <c r="C20" s="27">
        <v>2.7976100000000002</v>
      </c>
      <c r="D20" s="28">
        <f>SUM(C20:$C$24)</f>
        <v>8.0298099999999994</v>
      </c>
      <c r="E20" s="28">
        <f t="shared" si="6"/>
        <v>13.211487520360649</v>
      </c>
      <c r="F20" s="20">
        <f t="shared" si="7"/>
        <v>-0.93480606660861909</v>
      </c>
      <c r="G20" s="21">
        <f t="shared" si="0"/>
        <v>-0.93732209826538471</v>
      </c>
      <c r="H20" s="22">
        <f t="shared" si="1"/>
        <v>-0.93732209826538471</v>
      </c>
      <c r="I20" s="22">
        <f t="shared" si="2"/>
        <v>-0.93983812992215265</v>
      </c>
      <c r="J20" s="23">
        <f t="shared" si="3"/>
        <v>0.93480606660862098</v>
      </c>
      <c r="K20" s="22">
        <f t="shared" si="4"/>
        <v>0.93732209826538682</v>
      </c>
      <c r="L20" s="24">
        <f t="shared" si="8"/>
        <v>5.9778195042435381E-2</v>
      </c>
      <c r="O20" s="2" t="str">
        <f t="shared" si="5"/>
        <v>70-74</v>
      </c>
      <c r="P20" s="4">
        <f t="shared" si="11"/>
        <v>1.0039964328694615</v>
      </c>
      <c r="Q20" s="1">
        <f t="shared" si="9"/>
        <v>6.4030384749327901E-2</v>
      </c>
      <c r="Y20" s="2">
        <v>70</v>
      </c>
      <c r="Z20" s="2">
        <v>74</v>
      </c>
      <c r="AA20" s="2" t="str">
        <f t="shared" si="10"/>
        <v>70-74</v>
      </c>
    </row>
    <row r="21" spans="1:27" x14ac:dyDescent="0.3">
      <c r="A21" s="25">
        <v>70</v>
      </c>
      <c r="B21" s="26">
        <v>0.50756999999999997</v>
      </c>
      <c r="C21" s="27">
        <v>2.2379699999999998</v>
      </c>
      <c r="D21" s="28">
        <f>SUM(C21:$C$24)</f>
        <v>5.2321999999999989</v>
      </c>
      <c r="E21" s="28">
        <f t="shared" si="6"/>
        <v>10.30833185570463</v>
      </c>
      <c r="F21" s="20">
        <f t="shared" si="7"/>
        <v>-0.95754530926295378</v>
      </c>
      <c r="G21" s="21">
        <f t="shared" si="0"/>
        <v>-1.0039964328694642</v>
      </c>
      <c r="H21" s="22">
        <f t="shared" si="1"/>
        <v>-1.0039964328694642</v>
      </c>
      <c r="I21" s="22">
        <f t="shared" si="2"/>
        <v>-1.0504475564759714</v>
      </c>
      <c r="J21" s="23">
        <f t="shared" si="3"/>
        <v>0.95754530926295156</v>
      </c>
      <c r="K21" s="22">
        <f t="shared" si="4"/>
        <v>1.0039964328694615</v>
      </c>
      <c r="L21" s="24">
        <f t="shared" si="8"/>
        <v>6.4030384749327901E-2</v>
      </c>
      <c r="O21" s="2" t="str">
        <f t="shared" si="5"/>
        <v>75-79</v>
      </c>
      <c r="P21" s="4">
        <f t="shared" si="11"/>
        <v>1.0393110962221164</v>
      </c>
      <c r="Q21" s="1">
        <f t="shared" si="9"/>
        <v>6.6282595422328838E-2</v>
      </c>
      <c r="Y21" s="2">
        <v>75</v>
      </c>
      <c r="Z21" s="2">
        <v>79</v>
      </c>
      <c r="AA21" s="2" t="str">
        <f t="shared" si="10"/>
        <v>75-79</v>
      </c>
    </row>
    <row r="22" spans="1:27" x14ac:dyDescent="0.3">
      <c r="A22" s="25">
        <v>75</v>
      </c>
      <c r="B22" s="26">
        <v>0.38275999999999999</v>
      </c>
      <c r="C22" s="27">
        <v>1.55169</v>
      </c>
      <c r="D22" s="28">
        <f>SUM(C22:$C$24)</f>
        <v>2.9942299999999999</v>
      </c>
      <c r="E22" s="28">
        <f t="shared" si="6"/>
        <v>7.8227348730274846</v>
      </c>
      <c r="F22" s="20">
        <f t="shared" si="7"/>
        <v>-0.88753638805930046</v>
      </c>
      <c r="G22" s="21">
        <f t="shared" si="0"/>
        <v>-1.0393110962221161</v>
      </c>
      <c r="H22" s="22">
        <f t="shared" si="1"/>
        <v>-1.0393110962221159</v>
      </c>
      <c r="I22" s="22">
        <f t="shared" si="2"/>
        <v>-1.1910858043849322</v>
      </c>
      <c r="J22" s="23">
        <f t="shared" si="3"/>
        <v>0.88753638805930057</v>
      </c>
      <c r="K22" s="22">
        <f t="shared" si="4"/>
        <v>1.0393110962221164</v>
      </c>
      <c r="L22" s="24">
        <f t="shared" si="8"/>
        <v>6.6282595422328838E-2</v>
      </c>
      <c r="O22" s="2" t="str">
        <f t="shared" si="5"/>
        <v>80-84</v>
      </c>
      <c r="P22" s="4">
        <f t="shared" si="11"/>
        <v>0.68419930317001953</v>
      </c>
      <c r="Q22" s="1">
        <f t="shared" si="9"/>
        <v>4.3635159640945116E-2</v>
      </c>
      <c r="Y22" s="2">
        <v>80</v>
      </c>
      <c r="Z22" s="2">
        <v>84</v>
      </c>
      <c r="AA22" s="2" t="str">
        <f t="shared" si="10"/>
        <v>80-84</v>
      </c>
    </row>
    <row r="23" spans="1:27" x14ac:dyDescent="0.3">
      <c r="A23" s="25">
        <v>80</v>
      </c>
      <c r="B23" s="26">
        <v>0.23930000000000001</v>
      </c>
      <c r="C23" s="27">
        <v>0.89054</v>
      </c>
      <c r="D23" s="28">
        <f>SUM(C23:$C$24)</f>
        <v>1.4425400000000002</v>
      </c>
      <c r="E23" s="28">
        <f t="shared" si="6"/>
        <v>6.0281654826577524</v>
      </c>
      <c r="F23" s="20">
        <f t="shared" si="7"/>
        <v>-0.47851598135353468</v>
      </c>
      <c r="G23" s="21">
        <f t="shared" si="0"/>
        <v>-0.68419930317001909</v>
      </c>
      <c r="H23" s="22">
        <f t="shared" si="1"/>
        <v>-0.68419930317001909</v>
      </c>
      <c r="I23" s="22">
        <f t="shared" si="2"/>
        <v>-0.88988262498650428</v>
      </c>
      <c r="J23" s="23">
        <f t="shared" si="3"/>
        <v>0.4785159813535349</v>
      </c>
      <c r="K23" s="22">
        <f t="shared" si="4"/>
        <v>0.68419930317001953</v>
      </c>
      <c r="L23" s="24">
        <f t="shared" si="8"/>
        <v>4.3635159640945116E-2</v>
      </c>
      <c r="O23" s="2" t="str">
        <f t="shared" si="5"/>
        <v>85-+</v>
      </c>
      <c r="P23" s="4">
        <f t="shared" si="11"/>
        <v>0.57011362820920519</v>
      </c>
      <c r="Q23" s="1">
        <f t="shared" si="9"/>
        <v>3.6359287513342164E-2</v>
      </c>
      <c r="Y23" s="2">
        <v>85</v>
      </c>
      <c r="Z23" s="2" t="s">
        <v>13</v>
      </c>
      <c r="AA23" s="2" t="str">
        <f t="shared" si="10"/>
        <v>85-+</v>
      </c>
    </row>
    <row r="24" spans="1:27" x14ac:dyDescent="0.3">
      <c r="A24" s="29" t="s">
        <v>2</v>
      </c>
      <c r="B24" s="30">
        <v>0.12281</v>
      </c>
      <c r="C24" s="31">
        <v>0.55200000000000005</v>
      </c>
      <c r="D24" s="32">
        <f>SUM(C24:$C$24)</f>
        <v>0.55200000000000005</v>
      </c>
      <c r="E24" s="32">
        <f t="shared" si="6"/>
        <v>4.4947479846918004</v>
      </c>
      <c r="F24" s="20">
        <f t="shared" si="7"/>
        <v>-0.26074166159714174</v>
      </c>
      <c r="G24" s="21">
        <f t="shared" si="0"/>
        <v>-0.57011362820920519</v>
      </c>
      <c r="H24" s="22">
        <f t="shared" si="1"/>
        <v>-0.57011362820920519</v>
      </c>
      <c r="I24" s="22">
        <f>B47*(C24/B24-C47/B47)</f>
        <v>-0.87948559482126865</v>
      </c>
      <c r="J24" s="23">
        <f>B24*(C47/B47-C24/B24)</f>
        <v>0.26074166159714174</v>
      </c>
      <c r="K24" s="22">
        <f t="shared" si="4"/>
        <v>0.57011362820920519</v>
      </c>
      <c r="L24" s="24">
        <f t="shared" si="8"/>
        <v>3.6359287513342164E-2</v>
      </c>
    </row>
    <row r="25" spans="1:27" x14ac:dyDescent="0.3">
      <c r="A25" s="33"/>
      <c r="B25" s="34"/>
      <c r="C25" s="34"/>
      <c r="D25" s="34"/>
      <c r="E25" s="35">
        <f>E6-E29</f>
        <v>-15.679999999999993</v>
      </c>
      <c r="F25" s="35">
        <f t="shared" ref="F25:K25" si="12">SUM(F6:F24)</f>
        <v>-15.679999999999993</v>
      </c>
      <c r="G25" s="36">
        <f t="shared" si="12"/>
        <v>-15.679999999999991</v>
      </c>
      <c r="H25" s="36">
        <f t="shared" si="12"/>
        <v>-15.679999999999991</v>
      </c>
      <c r="I25" s="36">
        <f t="shared" si="12"/>
        <v>-15.680000000000001</v>
      </c>
      <c r="J25" s="37">
        <f t="shared" si="12"/>
        <v>15.68</v>
      </c>
      <c r="K25" s="37">
        <f t="shared" si="12"/>
        <v>15.680000000000001</v>
      </c>
      <c r="L25" s="24"/>
    </row>
    <row r="26" spans="1:27" x14ac:dyDescent="0.3">
      <c r="P26" s="2" t="s">
        <v>15</v>
      </c>
      <c r="Q26" s="2" t="s">
        <v>15</v>
      </c>
    </row>
    <row r="27" spans="1:27" x14ac:dyDescent="0.3">
      <c r="A27" s="8"/>
      <c r="B27" s="51">
        <v>1995</v>
      </c>
      <c r="C27" s="52"/>
      <c r="D27" s="51">
        <v>1995</v>
      </c>
      <c r="E27" s="52"/>
      <c r="F27" s="9" t="s">
        <v>11</v>
      </c>
      <c r="O27" s="38" t="s">
        <v>0</v>
      </c>
      <c r="P27" s="3" t="s">
        <v>1</v>
      </c>
      <c r="Q27" s="3" t="s">
        <v>12</v>
      </c>
    </row>
    <row r="28" spans="1:27" ht="16.5" x14ac:dyDescent="0.45">
      <c r="A28" s="11"/>
      <c r="B28" s="12" t="s">
        <v>25</v>
      </c>
      <c r="C28" s="12" t="s">
        <v>26</v>
      </c>
      <c r="D28" s="12" t="s">
        <v>27</v>
      </c>
      <c r="E28" s="12" t="s">
        <v>28</v>
      </c>
      <c r="F28" s="13" t="s">
        <v>31</v>
      </c>
      <c r="O28" s="38" t="s">
        <v>7</v>
      </c>
      <c r="P28" s="5">
        <f>P6</f>
        <v>3.8473992914596944</v>
      </c>
      <c r="Q28" s="24">
        <f>P28/$K$25</f>
        <v>0.24536985277166415</v>
      </c>
    </row>
    <row r="29" spans="1:27" x14ac:dyDescent="0.3">
      <c r="A29" s="16">
        <v>0</v>
      </c>
      <c r="B29" s="39">
        <v>1</v>
      </c>
      <c r="C29" s="39">
        <v>0.99409999999999998</v>
      </c>
      <c r="D29" s="19">
        <f>SUM(C29:$C47)</f>
        <v>79.000629999999987</v>
      </c>
      <c r="E29" s="19">
        <f>D29/B29</f>
        <v>79.000629999999987</v>
      </c>
      <c r="F29" s="22">
        <f>B29*(E29-E6)-B30*(E30-E7)</f>
        <v>2.554030412851743</v>
      </c>
      <c r="O29" s="40" t="s">
        <v>8</v>
      </c>
      <c r="P29" s="5">
        <f>SUM(P7:P9)</f>
        <v>1.0226813417877418</v>
      </c>
      <c r="Q29" s="24">
        <f t="shared" ref="Q29:Q31" si="13">P29/$K$25</f>
        <v>6.5222024348708024E-2</v>
      </c>
    </row>
    <row r="30" spans="1:27" x14ac:dyDescent="0.3">
      <c r="A30" s="25">
        <v>1</v>
      </c>
      <c r="B30" s="41">
        <v>0.99321000000000004</v>
      </c>
      <c r="C30" s="41">
        <v>3.9694699999999998</v>
      </c>
      <c r="D30" s="28">
        <f>SUM(C30:$C48)</f>
        <v>78.006529999999984</v>
      </c>
      <c r="E30" s="28">
        <f t="shared" ref="E30:E47" si="14">D30/B30</f>
        <v>78.539815346200683</v>
      </c>
      <c r="F30" s="22">
        <f t="shared" ref="F30:F47" si="15">B30*(E30-E7)-B31*(E31-E8)</f>
        <v>0.96903355830506221</v>
      </c>
      <c r="O30" s="40" t="s">
        <v>9</v>
      </c>
      <c r="P30" s="5">
        <f>SUM(P10:P18)</f>
        <v>6.5749768080163751</v>
      </c>
      <c r="Q30" s="24">
        <f t="shared" si="13"/>
        <v>0.41932250051124836</v>
      </c>
    </row>
    <row r="31" spans="1:27" x14ac:dyDescent="0.3">
      <c r="A31" s="25">
        <v>5</v>
      </c>
      <c r="B31" s="41">
        <v>0.99178999999999995</v>
      </c>
      <c r="C31" s="41">
        <v>4.9567600000000001</v>
      </c>
      <c r="D31" s="28">
        <f>SUM(C31:$C49)</f>
        <v>74.037059999999997</v>
      </c>
      <c r="E31" s="28">
        <f t="shared" si="14"/>
        <v>74.649935974349404</v>
      </c>
      <c r="F31" s="22">
        <f t="shared" si="15"/>
        <v>0.40624690398004049</v>
      </c>
      <c r="O31" s="40" t="s">
        <v>10</v>
      </c>
      <c r="P31" s="5">
        <f>SUM(P19:P23)</f>
        <v>4.23494255873619</v>
      </c>
      <c r="Q31" s="24">
        <f t="shared" si="13"/>
        <v>0.27008562236837946</v>
      </c>
    </row>
    <row r="32" spans="1:27" x14ac:dyDescent="0.3">
      <c r="A32" s="25">
        <v>10</v>
      </c>
      <c r="B32" s="41">
        <v>0.99095999999999995</v>
      </c>
      <c r="C32" s="41">
        <v>4.95275</v>
      </c>
      <c r="D32" s="28">
        <f>SUM(C32:$C50)</f>
        <v>69.080299999999994</v>
      </c>
      <c r="E32" s="28">
        <f t="shared" si="14"/>
        <v>69.710482764188257</v>
      </c>
      <c r="F32" s="22">
        <f t="shared" si="15"/>
        <v>0.27791223187835534</v>
      </c>
    </row>
    <row r="33" spans="1:17" x14ac:dyDescent="0.3">
      <c r="A33" s="25">
        <v>15</v>
      </c>
      <c r="B33" s="41">
        <v>0.98999000000000004</v>
      </c>
      <c r="C33" s="41">
        <v>4.9445899999999998</v>
      </c>
      <c r="D33" s="28">
        <f>SUM(C33:$C51)</f>
        <v>64.127549999999999</v>
      </c>
      <c r="E33" s="28">
        <f t="shared" si="14"/>
        <v>64.775957332902351</v>
      </c>
      <c r="F33" s="22">
        <f t="shared" si="15"/>
        <v>0.2736997483858854</v>
      </c>
      <c r="P33" s="2" t="s">
        <v>16</v>
      </c>
      <c r="Q33" s="2" t="s">
        <v>16</v>
      </c>
    </row>
    <row r="34" spans="1:17" x14ac:dyDescent="0.3">
      <c r="A34" s="25">
        <v>20</v>
      </c>
      <c r="B34" s="41">
        <v>0.98721999999999999</v>
      </c>
      <c r="C34" s="41">
        <v>4.9325400000000004</v>
      </c>
      <c r="D34" s="28">
        <f>SUM(C34:$C52)</f>
        <v>59.182960000000001</v>
      </c>
      <c r="E34" s="28">
        <f t="shared" si="14"/>
        <v>59.949109620955817</v>
      </c>
      <c r="F34" s="22">
        <f t="shared" si="15"/>
        <v>0.68576809887215084</v>
      </c>
      <c r="O34" s="38" t="s">
        <v>0</v>
      </c>
      <c r="P34" s="3" t="s">
        <v>1</v>
      </c>
      <c r="Q34" s="3" t="s">
        <v>12</v>
      </c>
    </row>
    <row r="35" spans="1:17" x14ac:dyDescent="0.3">
      <c r="A35" s="25">
        <v>25</v>
      </c>
      <c r="B35" s="41">
        <v>0.98541999999999996</v>
      </c>
      <c r="C35" s="41">
        <v>4.9186300000000003</v>
      </c>
      <c r="D35" s="28">
        <f>SUM(C35:$C53)</f>
        <v>54.250419999999998</v>
      </c>
      <c r="E35" s="28">
        <f t="shared" si="14"/>
        <v>55.053094112155222</v>
      </c>
      <c r="F35" s="22">
        <f t="shared" si="15"/>
        <v>0.5977397427722515</v>
      </c>
      <c r="O35" s="2">
        <v>0</v>
      </c>
      <c r="P35" s="5">
        <f>P28</f>
        <v>3.8473992914596944</v>
      </c>
      <c r="Q35" s="24">
        <f>P35/$K$25</f>
        <v>0.24536985277166415</v>
      </c>
    </row>
    <row r="36" spans="1:17" x14ac:dyDescent="0.3">
      <c r="A36" s="25">
        <v>30</v>
      </c>
      <c r="B36" s="41">
        <v>0.98206000000000004</v>
      </c>
      <c r="C36" s="41">
        <v>4.8999600000000001</v>
      </c>
      <c r="D36" s="28">
        <f>SUM(C36:$C54)</f>
        <v>49.331789999999998</v>
      </c>
      <c r="E36" s="28">
        <f t="shared" si="14"/>
        <v>50.232969472333664</v>
      </c>
      <c r="F36" s="22">
        <f t="shared" si="15"/>
        <v>0.57465923387165851</v>
      </c>
      <c r="O36" s="2">
        <f>O37</f>
        <v>5</v>
      </c>
      <c r="P36" s="5">
        <f>P35</f>
        <v>3.8473992914596944</v>
      </c>
      <c r="Q36" s="24">
        <f t="shared" ref="Q36:Q44" si="16">P36/$K$25</f>
        <v>0.24536985277166415</v>
      </c>
    </row>
    <row r="37" spans="1:17" x14ac:dyDescent="0.3">
      <c r="A37" s="25">
        <v>35</v>
      </c>
      <c r="B37" s="41">
        <v>0.97768999999999995</v>
      </c>
      <c r="C37" s="41">
        <v>4.8738299999999999</v>
      </c>
      <c r="D37" s="28">
        <f>SUM(C37:$C55)</f>
        <v>44.431829999999998</v>
      </c>
      <c r="E37" s="28">
        <f t="shared" si="14"/>
        <v>45.44572410477759</v>
      </c>
      <c r="F37" s="22">
        <f t="shared" si="15"/>
        <v>0.61530475598986989</v>
      </c>
      <c r="O37" s="2">
        <v>5</v>
      </c>
      <c r="P37" s="5">
        <f>P29/3</f>
        <v>0.34089378059591396</v>
      </c>
      <c r="Q37" s="24">
        <f t="shared" si="16"/>
        <v>2.1740674782902675E-2</v>
      </c>
    </row>
    <row r="38" spans="1:17" x14ac:dyDescent="0.3">
      <c r="A38" s="25">
        <v>40</v>
      </c>
      <c r="B38" s="41">
        <v>0.97152000000000005</v>
      </c>
      <c r="C38" s="41">
        <v>4.8374300000000003</v>
      </c>
      <c r="D38" s="28">
        <f>SUM(C38:$C56)</f>
        <v>39.558</v>
      </c>
      <c r="E38" s="28">
        <f t="shared" si="14"/>
        <v>40.717638339920946</v>
      </c>
      <c r="F38" s="22">
        <f t="shared" si="15"/>
        <v>0.59613426996943097</v>
      </c>
      <c r="O38" s="2">
        <f>O39</f>
        <v>20</v>
      </c>
      <c r="P38" s="5">
        <f>P37</f>
        <v>0.34089378059591396</v>
      </c>
      <c r="Q38" s="24">
        <f t="shared" si="16"/>
        <v>2.1740674782902675E-2</v>
      </c>
    </row>
    <row r="39" spans="1:17" x14ac:dyDescent="0.3">
      <c r="A39" s="25">
        <v>45</v>
      </c>
      <c r="B39" s="41">
        <v>0.96297999999999995</v>
      </c>
      <c r="C39" s="41">
        <v>4.7858299999999998</v>
      </c>
      <c r="D39" s="28">
        <f>SUM(C39:$C57)</f>
        <v>34.720570000000002</v>
      </c>
      <c r="E39" s="28">
        <f t="shared" si="14"/>
        <v>36.055338636316442</v>
      </c>
      <c r="F39" s="22">
        <f t="shared" si="15"/>
        <v>0.6971994853854806</v>
      </c>
      <c r="O39" s="2">
        <v>20</v>
      </c>
      <c r="P39" s="5">
        <f>P30/8</f>
        <v>0.82187210100204688</v>
      </c>
      <c r="Q39" s="24">
        <f t="shared" si="16"/>
        <v>5.2415312563906045E-2</v>
      </c>
    </row>
    <row r="40" spans="1:17" x14ac:dyDescent="0.3">
      <c r="A40" s="25">
        <v>50</v>
      </c>
      <c r="B40" s="41">
        <v>0.95047999999999999</v>
      </c>
      <c r="C40" s="41">
        <v>4.7067899999999998</v>
      </c>
      <c r="D40" s="28">
        <f>SUM(C40:$C58)</f>
        <v>29.934739999999998</v>
      </c>
      <c r="E40" s="28">
        <f t="shared" si="14"/>
        <v>31.494339702045281</v>
      </c>
      <c r="F40" s="22">
        <f t="shared" si="15"/>
        <v>0.76463810142660193</v>
      </c>
      <c r="O40" s="2">
        <f>O41</f>
        <v>65</v>
      </c>
      <c r="P40" s="5">
        <f>P39</f>
        <v>0.82187210100204688</v>
      </c>
      <c r="Q40" s="24">
        <f t="shared" si="16"/>
        <v>5.2415312563906045E-2</v>
      </c>
    </row>
    <row r="41" spans="1:17" x14ac:dyDescent="0.3">
      <c r="A41" s="25">
        <v>55</v>
      </c>
      <c r="B41" s="41">
        <v>0.93084999999999996</v>
      </c>
      <c r="C41" s="41">
        <v>4.5839699999999999</v>
      </c>
      <c r="D41" s="28">
        <f>SUM(C41:$C59)</f>
        <v>25.22795</v>
      </c>
      <c r="E41" s="28">
        <f t="shared" si="14"/>
        <v>27.102057259494011</v>
      </c>
      <c r="F41" s="22">
        <f t="shared" si="15"/>
        <v>0.80830299116471416</v>
      </c>
      <c r="O41" s="2">
        <v>65</v>
      </c>
      <c r="P41" s="5">
        <f>P31/8</f>
        <v>0.52936781984202375</v>
      </c>
      <c r="Q41" s="24">
        <f t="shared" si="16"/>
        <v>3.3760702796047433E-2</v>
      </c>
    </row>
    <row r="42" spans="1:17" x14ac:dyDescent="0.3">
      <c r="A42" s="25">
        <v>60</v>
      </c>
      <c r="B42" s="41">
        <v>0.90071000000000001</v>
      </c>
      <c r="C42" s="41">
        <v>4.39689</v>
      </c>
      <c r="D42" s="28">
        <f>SUM(C42:$C60)</f>
        <v>20.643979999999996</v>
      </c>
      <c r="E42" s="28">
        <f t="shared" si="14"/>
        <v>22.919674479022099</v>
      </c>
      <c r="F42" s="22">
        <f t="shared" si="15"/>
        <v>0.90859075455591842</v>
      </c>
      <c r="O42" s="2">
        <f>O43</f>
        <v>105</v>
      </c>
      <c r="P42" s="5">
        <f>P41</f>
        <v>0.52936781984202375</v>
      </c>
      <c r="Q42" s="24">
        <f t="shared" si="16"/>
        <v>3.3760702796047433E-2</v>
      </c>
    </row>
    <row r="43" spans="1:17" x14ac:dyDescent="0.3">
      <c r="A43" s="25">
        <v>65</v>
      </c>
      <c r="B43" s="41">
        <v>0.85504000000000002</v>
      </c>
      <c r="C43" s="41">
        <v>4.1158000000000001</v>
      </c>
      <c r="D43" s="28">
        <f>SUM(C43:$C61)</f>
        <v>16.24709</v>
      </c>
      <c r="E43" s="28">
        <f t="shared" si="14"/>
        <v>19.001555482784429</v>
      </c>
      <c r="F43" s="22">
        <f t="shared" si="15"/>
        <v>0.93983812992215032</v>
      </c>
      <c r="O43" s="2">
        <v>105</v>
      </c>
      <c r="P43" s="5">
        <f>P42</f>
        <v>0.52936781984202375</v>
      </c>
      <c r="Q43" s="24">
        <f t="shared" si="16"/>
        <v>3.3760702796047433E-2</v>
      </c>
    </row>
    <row r="44" spans="1:17" x14ac:dyDescent="0.3">
      <c r="A44" s="25">
        <v>70</v>
      </c>
      <c r="B44" s="41">
        <v>0.78774999999999995</v>
      </c>
      <c r="C44" s="41">
        <v>3.7219099999999998</v>
      </c>
      <c r="D44" s="28">
        <f>SUM(C44:$C62)</f>
        <v>12.13129</v>
      </c>
      <c r="E44" s="28">
        <f t="shared" si="14"/>
        <v>15.399923833703587</v>
      </c>
      <c r="F44" s="22">
        <f t="shared" si="15"/>
        <v>1.0504475564759748</v>
      </c>
      <c r="O44" s="2">
        <v>105</v>
      </c>
      <c r="P44" s="5">
        <v>0</v>
      </c>
      <c r="Q44" s="24">
        <f t="shared" si="16"/>
        <v>0</v>
      </c>
    </row>
    <row r="45" spans="1:17" x14ac:dyDescent="0.3">
      <c r="A45" s="25">
        <v>75</v>
      </c>
      <c r="B45" s="41">
        <v>0.69655</v>
      </c>
      <c r="C45" s="41">
        <v>3.1873800000000001</v>
      </c>
      <c r="D45" s="28">
        <f>SUM(C45:$C63)</f>
        <v>8.4093799999999987</v>
      </c>
      <c r="E45" s="28">
        <f t="shared" si="14"/>
        <v>12.07290216064891</v>
      </c>
      <c r="F45" s="22">
        <f t="shared" si="15"/>
        <v>1.1910858043849319</v>
      </c>
    </row>
    <row r="46" spans="1:17" x14ac:dyDescent="0.3">
      <c r="A46" s="25">
        <v>80</v>
      </c>
      <c r="B46" s="41">
        <v>0.57274999999999998</v>
      </c>
      <c r="C46" s="41">
        <v>2.48061</v>
      </c>
      <c r="D46" s="28">
        <f>SUM(C46:$C64)</f>
        <v>5.2219999999999995</v>
      </c>
      <c r="E46" s="28">
        <f t="shared" si="14"/>
        <v>9.1174159755565256</v>
      </c>
      <c r="F46" s="22">
        <f t="shared" si="15"/>
        <v>0.88988262498650361</v>
      </c>
    </row>
    <row r="47" spans="1:17" x14ac:dyDescent="0.3">
      <c r="A47" s="29" t="s">
        <v>2</v>
      </c>
      <c r="B47" s="42">
        <v>0.41424</v>
      </c>
      <c r="C47" s="42">
        <v>2.74139</v>
      </c>
      <c r="D47" s="32">
        <f>SUM(C47:$C65)</f>
        <v>2.74139</v>
      </c>
      <c r="E47" s="32">
        <f t="shared" si="14"/>
        <v>6.6178785245268443</v>
      </c>
      <c r="F47" s="22">
        <f t="shared" si="15"/>
        <v>0.87948559482126865</v>
      </c>
    </row>
    <row r="48" spans="1:17" x14ac:dyDescent="0.3">
      <c r="E48" s="35">
        <f>E29-E6</f>
        <v>15.679999999999993</v>
      </c>
      <c r="F48" s="37">
        <f>SUM(F29:F47)</f>
        <v>15.679999999999991</v>
      </c>
    </row>
  </sheetData>
  <mergeCells count="5">
    <mergeCell ref="B4:C4"/>
    <mergeCell ref="D4:E4"/>
    <mergeCell ref="I4:K4"/>
    <mergeCell ref="B27:C27"/>
    <mergeCell ref="D27:E27"/>
  </mergeCells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2.5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5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Enoncés</vt:lpstr>
      <vt:lpstr>Exercice 1</vt:lpstr>
      <vt:lpstr>Feuil5</vt:lpstr>
      <vt:lpstr>Feuil6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Avdeev</dc:creator>
  <cp:lastModifiedBy>Alexandre Avdeev</cp:lastModifiedBy>
  <dcterms:created xsi:type="dcterms:W3CDTF">2009-02-24T06:52:16Z</dcterms:created>
  <dcterms:modified xsi:type="dcterms:W3CDTF">2022-02-09T01:21:59Z</dcterms:modified>
</cp:coreProperties>
</file>