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2.xml" ContentType="application/vnd.openxmlformats-officedocument.drawing+xml"/>
  <Override PartName="/xl/embeddings/oleObject1.bin" ContentType="application/vnd.openxmlformats-officedocument.oleObject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ocuments\At_use\2-Cours\1 - Demographie\2-TD\TD-5_Table-mortalite\Ex-2 Eo decomposition\"/>
    </mc:Choice>
  </mc:AlternateContent>
  <xr:revisionPtr revIDLastSave="0" documentId="13_ncr:1_{F2715E78-C63C-40B0-BBCB-28EF907895A1}" xr6:coauthVersionLast="47" xr6:coauthVersionMax="47" xr10:uidLastSave="{00000000-0000-0000-0000-000000000000}"/>
  <bookViews>
    <workbookView xWindow="1900" yWindow="1660" windowWidth="36370" windowHeight="19480" activeTab="1" xr2:uid="{00000000-000D-0000-FFFF-FFFF00000000}"/>
  </bookViews>
  <sheets>
    <sheet name="Enoncés" sheetId="10" r:id="rId1"/>
    <sheet name="Exercice 1" sheetId="8" r:id="rId2"/>
    <sheet name="Exercice 2" sheetId="1" r:id="rId3"/>
    <sheet name="Exercice 3" sheetId="9" r:id="rId4"/>
    <sheet name="Feuil5" sheetId="5" r:id="rId5"/>
    <sheet name="Feuil6" sheetId="6" r:id="rId6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R6" i="1" l="1"/>
  <c r="R7" i="1"/>
  <c r="R8" i="1"/>
  <c r="R9" i="1"/>
  <c r="R10" i="1"/>
  <c r="R11" i="1"/>
  <c r="R12" i="1"/>
  <c r="R13" i="1"/>
  <c r="R14" i="1"/>
  <c r="R15" i="1"/>
  <c r="R16" i="1"/>
  <c r="T6" i="1"/>
  <c r="T7" i="1"/>
  <c r="T8" i="1"/>
  <c r="T9" i="1"/>
  <c r="T10" i="1"/>
  <c r="T11" i="1"/>
  <c r="T12" i="1"/>
  <c r="T13" i="1"/>
  <c r="T14" i="1"/>
  <c r="T15" i="1"/>
  <c r="T16" i="1"/>
  <c r="S6" i="1"/>
  <c r="S7" i="1"/>
  <c r="S8" i="1"/>
  <c r="S9" i="1"/>
  <c r="S10" i="1"/>
  <c r="S11" i="1"/>
  <c r="S12" i="1"/>
  <c r="S13" i="1"/>
  <c r="S14" i="1"/>
  <c r="S15" i="1"/>
  <c r="S16" i="1"/>
  <c r="Q10" i="1"/>
  <c r="Q11" i="1"/>
  <c r="Q12" i="1"/>
  <c r="Q13" i="1"/>
  <c r="Q14" i="1"/>
  <c r="Q15" i="1"/>
  <c r="Q16" i="1"/>
  <c r="Q7" i="1"/>
  <c r="Q9" i="1"/>
  <c r="Q8" i="1"/>
  <c r="Q6" i="1"/>
  <c r="Z36" i="9" l="1"/>
  <c r="X37" i="9"/>
  <c r="X42" i="9"/>
  <c r="Y44" i="9"/>
  <c r="Z44" i="9"/>
  <c r="X50" i="9"/>
  <c r="Z52" i="9"/>
  <c r="W41" i="9"/>
  <c r="N35" i="9"/>
  <c r="O35" i="9"/>
  <c r="P35" i="9"/>
  <c r="N36" i="9"/>
  <c r="X35" i="9" s="1"/>
  <c r="O36" i="9"/>
  <c r="P36" i="9"/>
  <c r="N37" i="9"/>
  <c r="X36" i="9" s="1"/>
  <c r="O37" i="9"/>
  <c r="Y36" i="9" s="1"/>
  <c r="P37" i="9"/>
  <c r="N38" i="9"/>
  <c r="O38" i="9"/>
  <c r="Y37" i="9" s="1"/>
  <c r="P38" i="9"/>
  <c r="Z37" i="9" s="1"/>
  <c r="N39" i="9"/>
  <c r="X38" i="9" s="1"/>
  <c r="O39" i="9"/>
  <c r="Y38" i="9" s="1"/>
  <c r="P39" i="9"/>
  <c r="Z38" i="9" s="1"/>
  <c r="N40" i="9"/>
  <c r="X39" i="9" s="1"/>
  <c r="O40" i="9"/>
  <c r="Y39" i="9" s="1"/>
  <c r="P40" i="9"/>
  <c r="Z39" i="9" s="1"/>
  <c r="N41" i="9"/>
  <c r="X40" i="9" s="1"/>
  <c r="O41" i="9"/>
  <c r="Y40" i="9" s="1"/>
  <c r="P41" i="9"/>
  <c r="Z40" i="9" s="1"/>
  <c r="N42" i="9"/>
  <c r="X41" i="9" s="1"/>
  <c r="O42" i="9"/>
  <c r="Y41" i="9" s="1"/>
  <c r="P42" i="9"/>
  <c r="Z41" i="9" s="1"/>
  <c r="N43" i="9"/>
  <c r="O43" i="9"/>
  <c r="Y42" i="9" s="1"/>
  <c r="P43" i="9"/>
  <c r="Z42" i="9" s="1"/>
  <c r="N44" i="9"/>
  <c r="X43" i="9" s="1"/>
  <c r="O44" i="9"/>
  <c r="Y43" i="9" s="1"/>
  <c r="P44" i="9"/>
  <c r="Z43" i="9" s="1"/>
  <c r="N45" i="9"/>
  <c r="X44" i="9" s="1"/>
  <c r="O45" i="9"/>
  <c r="P45" i="9"/>
  <c r="N46" i="9"/>
  <c r="X45" i="9" s="1"/>
  <c r="O46" i="9"/>
  <c r="Y45" i="9" s="1"/>
  <c r="P46" i="9"/>
  <c r="Z45" i="9" s="1"/>
  <c r="N47" i="9"/>
  <c r="X46" i="9" s="1"/>
  <c r="O47" i="9"/>
  <c r="Y46" i="9" s="1"/>
  <c r="P47" i="9"/>
  <c r="Z46" i="9" s="1"/>
  <c r="N48" i="9"/>
  <c r="X47" i="9" s="1"/>
  <c r="O48" i="9"/>
  <c r="Y47" i="9" s="1"/>
  <c r="P48" i="9"/>
  <c r="Z47" i="9" s="1"/>
  <c r="N49" i="9"/>
  <c r="X48" i="9" s="1"/>
  <c r="O49" i="9"/>
  <c r="Y48" i="9" s="1"/>
  <c r="P49" i="9"/>
  <c r="Z48" i="9" s="1"/>
  <c r="N50" i="9"/>
  <c r="X49" i="9" s="1"/>
  <c r="O50" i="9"/>
  <c r="Y49" i="9" s="1"/>
  <c r="P50" i="9"/>
  <c r="Z49" i="9" s="1"/>
  <c r="N51" i="9"/>
  <c r="O51" i="9"/>
  <c r="Y50" i="9" s="1"/>
  <c r="P51" i="9"/>
  <c r="Z50" i="9" s="1"/>
  <c r="N52" i="9"/>
  <c r="X51" i="9" s="1"/>
  <c r="O52" i="9"/>
  <c r="Y51" i="9" s="1"/>
  <c r="P52" i="9"/>
  <c r="Z51" i="9" s="1"/>
  <c r="N53" i="9"/>
  <c r="X52" i="9" s="1"/>
  <c r="O53" i="9"/>
  <c r="Y52" i="9" s="1"/>
  <c r="P53" i="9"/>
  <c r="N54" i="9"/>
  <c r="X53" i="9" s="1"/>
  <c r="O54" i="9"/>
  <c r="Y53" i="9" s="1"/>
  <c r="P54" i="9"/>
  <c r="Z53" i="9" s="1"/>
  <c r="N55" i="9"/>
  <c r="X54" i="9" s="1"/>
  <c r="O55" i="9"/>
  <c r="Y54" i="9" s="1"/>
  <c r="P55" i="9"/>
  <c r="Z54" i="9" s="1"/>
  <c r="R30" i="9"/>
  <c r="S30" i="9"/>
  <c r="T30" i="9"/>
  <c r="Q30" i="9"/>
  <c r="M56" i="9"/>
  <c r="W55" i="9" s="1"/>
  <c r="M55" i="9"/>
  <c r="W54" i="9" s="1"/>
  <c r="M54" i="9"/>
  <c r="W53" i="9" s="1"/>
  <c r="M53" i="9"/>
  <c r="W52" i="9" s="1"/>
  <c r="M52" i="9"/>
  <c r="W51" i="9" s="1"/>
  <c r="M51" i="9"/>
  <c r="W50" i="9" s="1"/>
  <c r="M50" i="9"/>
  <c r="W49" i="9" s="1"/>
  <c r="M49" i="9"/>
  <c r="W48" i="9" s="1"/>
  <c r="M48" i="9"/>
  <c r="W47" i="9" s="1"/>
  <c r="M47" i="9"/>
  <c r="W46" i="9" s="1"/>
  <c r="M46" i="9"/>
  <c r="W45" i="9" s="1"/>
  <c r="M45" i="9"/>
  <c r="W44" i="9" s="1"/>
  <c r="M44" i="9"/>
  <c r="W43" i="9" s="1"/>
  <c r="M43" i="9"/>
  <c r="W42" i="9" s="1"/>
  <c r="M42" i="9"/>
  <c r="M41" i="9"/>
  <c r="W40" i="9" s="1"/>
  <c r="M40" i="9"/>
  <c r="W39" i="9" s="1"/>
  <c r="M39" i="9"/>
  <c r="W38" i="9" s="1"/>
  <c r="M38" i="9"/>
  <c r="W37" i="9" s="1"/>
  <c r="M37" i="9"/>
  <c r="W36" i="9" s="1"/>
  <c r="M36" i="9"/>
  <c r="W35" i="9" s="1"/>
  <c r="M35" i="9"/>
  <c r="Z13" i="9"/>
  <c r="AB13" i="9"/>
  <c r="AA16" i="9"/>
  <c r="AB19" i="9"/>
  <c r="AA24" i="9"/>
  <c r="G35" i="9"/>
  <c r="AA7" i="9" s="1"/>
  <c r="H35" i="9"/>
  <c r="G36" i="9"/>
  <c r="H36" i="9"/>
  <c r="G37" i="9"/>
  <c r="AA8" i="9" s="1"/>
  <c r="H37" i="9"/>
  <c r="AB8" i="9" s="1"/>
  <c r="G38" i="9"/>
  <c r="AA9" i="9" s="1"/>
  <c r="H38" i="9"/>
  <c r="AB9" i="9" s="1"/>
  <c r="G39" i="9"/>
  <c r="AA10" i="9" s="1"/>
  <c r="H39" i="9"/>
  <c r="AB10" i="9" s="1"/>
  <c r="G40" i="9"/>
  <c r="AA11" i="9" s="1"/>
  <c r="H40" i="9"/>
  <c r="AB11" i="9" s="1"/>
  <c r="G41" i="9"/>
  <c r="AA12" i="9" s="1"/>
  <c r="H41" i="9"/>
  <c r="AB12" i="9" s="1"/>
  <c r="G42" i="9"/>
  <c r="AA13" i="9" s="1"/>
  <c r="H42" i="9"/>
  <c r="G43" i="9"/>
  <c r="AA14" i="9" s="1"/>
  <c r="H43" i="9"/>
  <c r="AB14" i="9" s="1"/>
  <c r="G44" i="9"/>
  <c r="AA15" i="9" s="1"/>
  <c r="H44" i="9"/>
  <c r="AB15" i="9" s="1"/>
  <c r="G45" i="9"/>
  <c r="H45" i="9"/>
  <c r="AB16" i="9" s="1"/>
  <c r="G46" i="9"/>
  <c r="AA17" i="9" s="1"/>
  <c r="H46" i="9"/>
  <c r="AB17" i="9" s="1"/>
  <c r="G47" i="9"/>
  <c r="AA18" i="9" s="1"/>
  <c r="H47" i="9"/>
  <c r="AB18" i="9" s="1"/>
  <c r="G48" i="9"/>
  <c r="AA19" i="9" s="1"/>
  <c r="H48" i="9"/>
  <c r="G49" i="9"/>
  <c r="AA20" i="9" s="1"/>
  <c r="H49" i="9"/>
  <c r="AB20" i="9" s="1"/>
  <c r="G50" i="9"/>
  <c r="AA21" i="9" s="1"/>
  <c r="H50" i="9"/>
  <c r="AB21" i="9" s="1"/>
  <c r="G51" i="9"/>
  <c r="AA22" i="9" s="1"/>
  <c r="H51" i="9"/>
  <c r="AB22" i="9" s="1"/>
  <c r="G52" i="9"/>
  <c r="AA23" i="9" s="1"/>
  <c r="H52" i="9"/>
  <c r="AB23" i="9" s="1"/>
  <c r="G53" i="9"/>
  <c r="H53" i="9"/>
  <c r="AB24" i="9" s="1"/>
  <c r="G54" i="9"/>
  <c r="AA25" i="9" s="1"/>
  <c r="H54" i="9"/>
  <c r="AB25" i="9" s="1"/>
  <c r="G55" i="9"/>
  <c r="AA26" i="9" s="1"/>
  <c r="H55" i="9"/>
  <c r="AB26" i="9" s="1"/>
  <c r="G56" i="9"/>
  <c r="AA27" i="9" s="1"/>
  <c r="H56" i="9"/>
  <c r="AB27" i="9" s="1"/>
  <c r="T29" i="9"/>
  <c r="S29" i="9"/>
  <c r="R29" i="9"/>
  <c r="F56" i="9" s="1"/>
  <c r="Z27" i="9" s="1"/>
  <c r="F55" i="9"/>
  <c r="Z26" i="9" s="1"/>
  <c r="F54" i="9"/>
  <c r="Z25" i="9" s="1"/>
  <c r="F53" i="9"/>
  <c r="Z24" i="9" s="1"/>
  <c r="F52" i="9"/>
  <c r="Z23" i="9" s="1"/>
  <c r="F51" i="9"/>
  <c r="Z22" i="9" s="1"/>
  <c r="F50" i="9"/>
  <c r="Z21" i="9" s="1"/>
  <c r="F49" i="9"/>
  <c r="Z20" i="9" s="1"/>
  <c r="F48" i="9"/>
  <c r="Z19" i="9" s="1"/>
  <c r="F47" i="9"/>
  <c r="Z18" i="9" s="1"/>
  <c r="F46" i="9"/>
  <c r="Z17" i="9" s="1"/>
  <c r="F45" i="9"/>
  <c r="Z16" i="9" s="1"/>
  <c r="F44" i="9"/>
  <c r="Z15" i="9" s="1"/>
  <c r="F43" i="9"/>
  <c r="Z14" i="9" s="1"/>
  <c r="F42" i="9"/>
  <c r="F41" i="9"/>
  <c r="Z12" i="9" s="1"/>
  <c r="F40" i="9"/>
  <c r="Z11" i="9" s="1"/>
  <c r="F39" i="9"/>
  <c r="Z10" i="9" s="1"/>
  <c r="F38" i="9"/>
  <c r="Z9" i="9" s="1"/>
  <c r="F37" i="9"/>
  <c r="Z8" i="9" s="1"/>
  <c r="F36" i="9"/>
  <c r="F35" i="9"/>
  <c r="Z7" i="9" s="1"/>
  <c r="E35" i="9"/>
  <c r="E36" i="9"/>
  <c r="E37" i="9"/>
  <c r="Y8" i="9" s="1"/>
  <c r="E38" i="9"/>
  <c r="Y9" i="9" s="1"/>
  <c r="E39" i="9"/>
  <c r="Y10" i="9" s="1"/>
  <c r="E40" i="9"/>
  <c r="Y11" i="9" s="1"/>
  <c r="E41" i="9"/>
  <c r="Y12" i="9" s="1"/>
  <c r="E42" i="9"/>
  <c r="Y13" i="9" s="1"/>
  <c r="E43" i="9"/>
  <c r="Y14" i="9" s="1"/>
  <c r="E44" i="9"/>
  <c r="Y15" i="9" s="1"/>
  <c r="E45" i="9"/>
  <c r="Y16" i="9" s="1"/>
  <c r="E46" i="9"/>
  <c r="Y17" i="9" s="1"/>
  <c r="E47" i="9"/>
  <c r="Y18" i="9" s="1"/>
  <c r="E48" i="9"/>
  <c r="Y19" i="9" s="1"/>
  <c r="E49" i="9"/>
  <c r="Y20" i="9" s="1"/>
  <c r="E50" i="9"/>
  <c r="Y21" i="9" s="1"/>
  <c r="E51" i="9"/>
  <c r="Y22" i="9" s="1"/>
  <c r="E52" i="9"/>
  <c r="Y23" i="9" s="1"/>
  <c r="E53" i="9"/>
  <c r="Y24" i="9" s="1"/>
  <c r="E54" i="9"/>
  <c r="Y25" i="9" s="1"/>
  <c r="E55" i="9"/>
  <c r="Y26" i="9" s="1"/>
  <c r="D35" i="9"/>
  <c r="D36" i="9"/>
  <c r="D37" i="9"/>
  <c r="X8" i="9" s="1"/>
  <c r="D38" i="9"/>
  <c r="X9" i="9" s="1"/>
  <c r="D39" i="9"/>
  <c r="X10" i="9" s="1"/>
  <c r="D40" i="9"/>
  <c r="X11" i="9" s="1"/>
  <c r="D41" i="9"/>
  <c r="X12" i="9" s="1"/>
  <c r="D42" i="9"/>
  <c r="X13" i="9" s="1"/>
  <c r="D43" i="9"/>
  <c r="X14" i="9" s="1"/>
  <c r="D44" i="9"/>
  <c r="X15" i="9" s="1"/>
  <c r="D45" i="9"/>
  <c r="X16" i="9" s="1"/>
  <c r="D46" i="9"/>
  <c r="X17" i="9" s="1"/>
  <c r="D47" i="9"/>
  <c r="X18" i="9" s="1"/>
  <c r="D48" i="9"/>
  <c r="X19" i="9" s="1"/>
  <c r="D49" i="9"/>
  <c r="X20" i="9" s="1"/>
  <c r="D50" i="9"/>
  <c r="X21" i="9" s="1"/>
  <c r="D51" i="9"/>
  <c r="X22" i="9" s="1"/>
  <c r="D52" i="9"/>
  <c r="X23" i="9" s="1"/>
  <c r="D53" i="9"/>
  <c r="X24" i="9" s="1"/>
  <c r="D54" i="9"/>
  <c r="X25" i="9" s="1"/>
  <c r="D55" i="9"/>
  <c r="X26" i="9" s="1"/>
  <c r="O29" i="9"/>
  <c r="P29" i="9"/>
  <c r="E56" i="9" s="1"/>
  <c r="Y27" i="9" s="1"/>
  <c r="N29" i="9"/>
  <c r="C56" i="9" s="1"/>
  <c r="W27" i="9" s="1"/>
  <c r="C54" i="9"/>
  <c r="W25" i="9" s="1"/>
  <c r="C55" i="9"/>
  <c r="W26" i="9" s="1"/>
  <c r="C48" i="9"/>
  <c r="W19" i="9" s="1"/>
  <c r="C49" i="9"/>
  <c r="W20" i="9" s="1"/>
  <c r="C50" i="9"/>
  <c r="W21" i="9" s="1"/>
  <c r="C51" i="9"/>
  <c r="W22" i="9" s="1"/>
  <c r="C52" i="9"/>
  <c r="W23" i="9" s="1"/>
  <c r="C53" i="9"/>
  <c r="W24" i="9" s="1"/>
  <c r="C40" i="9"/>
  <c r="W11" i="9" s="1"/>
  <c r="C41" i="9"/>
  <c r="W12" i="9" s="1"/>
  <c r="C42" i="9"/>
  <c r="W13" i="9" s="1"/>
  <c r="C43" i="9"/>
  <c r="W14" i="9" s="1"/>
  <c r="C44" i="9"/>
  <c r="W15" i="9" s="1"/>
  <c r="C45" i="9"/>
  <c r="W16" i="9" s="1"/>
  <c r="C46" i="9"/>
  <c r="W17" i="9" s="1"/>
  <c r="C47" i="9"/>
  <c r="W18" i="9" s="1"/>
  <c r="C38" i="9"/>
  <c r="W9" i="9" s="1"/>
  <c r="C39" i="9"/>
  <c r="W10" i="9" s="1"/>
  <c r="C37" i="9"/>
  <c r="W8" i="9" s="1"/>
  <c r="C36" i="9"/>
  <c r="C35" i="9"/>
  <c r="D47" i="8"/>
  <c r="E47" i="8" s="1"/>
  <c r="D46" i="8"/>
  <c r="J22" i="8" s="1"/>
  <c r="D45" i="8"/>
  <c r="E45" i="8" s="1"/>
  <c r="D44" i="8"/>
  <c r="E44" i="8" s="1"/>
  <c r="D43" i="8"/>
  <c r="E43" i="8" s="1"/>
  <c r="O42" i="8"/>
  <c r="D42" i="8"/>
  <c r="E42" i="8" s="1"/>
  <c r="D41" i="8"/>
  <c r="E41" i="8" s="1"/>
  <c r="O40" i="8"/>
  <c r="D40" i="8"/>
  <c r="E40" i="8" s="1"/>
  <c r="D39" i="8"/>
  <c r="E39" i="8" s="1"/>
  <c r="O38" i="8"/>
  <c r="D38" i="8"/>
  <c r="E38" i="8" s="1"/>
  <c r="D37" i="8"/>
  <c r="E37" i="8" s="1"/>
  <c r="O36" i="8"/>
  <c r="D36" i="8"/>
  <c r="J12" i="8" s="1"/>
  <c r="D35" i="8"/>
  <c r="J11" i="8" s="1"/>
  <c r="D34" i="8"/>
  <c r="E34" i="8" s="1"/>
  <c r="D33" i="8"/>
  <c r="E33" i="8" s="1"/>
  <c r="D32" i="8"/>
  <c r="J8" i="8" s="1"/>
  <c r="K8" i="8" s="1"/>
  <c r="D31" i="8"/>
  <c r="E31" i="8" s="1"/>
  <c r="D30" i="8"/>
  <c r="E30" i="8" s="1"/>
  <c r="D29" i="8"/>
  <c r="E29" i="8" s="1"/>
  <c r="J24" i="8"/>
  <c r="I24" i="8"/>
  <c r="D24" i="8"/>
  <c r="E24" i="8" s="1"/>
  <c r="AA23" i="8"/>
  <c r="O23" i="8" s="1"/>
  <c r="J23" i="8"/>
  <c r="D23" i="8"/>
  <c r="E23" i="8" s="1"/>
  <c r="AA22" i="8"/>
  <c r="O22" i="8" s="1"/>
  <c r="D22" i="8"/>
  <c r="I21" i="8" s="1"/>
  <c r="AA21" i="8"/>
  <c r="O21" i="8"/>
  <c r="J21" i="8"/>
  <c r="D21" i="8"/>
  <c r="E21" i="8" s="1"/>
  <c r="AA20" i="8"/>
  <c r="O20" i="8" s="1"/>
  <c r="J20" i="8"/>
  <c r="I20" i="8"/>
  <c r="D20" i="8"/>
  <c r="I19" i="8" s="1"/>
  <c r="AA19" i="8"/>
  <c r="O19" i="8" s="1"/>
  <c r="D19" i="8"/>
  <c r="I18" i="8" s="1"/>
  <c r="AA18" i="8"/>
  <c r="O18" i="8"/>
  <c r="J18" i="8"/>
  <c r="D18" i="8"/>
  <c r="E18" i="8" s="1"/>
  <c r="AA17" i="8"/>
  <c r="O17" i="8" s="1"/>
  <c r="D17" i="8"/>
  <c r="E17" i="8" s="1"/>
  <c r="AA16" i="8"/>
  <c r="O16" i="8"/>
  <c r="J16" i="8"/>
  <c r="D16" i="8"/>
  <c r="E16" i="8" s="1"/>
  <c r="AA15" i="8"/>
  <c r="O15" i="8" s="1"/>
  <c r="J15" i="8"/>
  <c r="I15" i="8"/>
  <c r="D15" i="8"/>
  <c r="I14" i="8" s="1"/>
  <c r="AA14" i="8"/>
  <c r="O14" i="8" s="1"/>
  <c r="E14" i="8"/>
  <c r="D14" i="8"/>
  <c r="AA13" i="8"/>
  <c r="O13" i="8"/>
  <c r="J13" i="8"/>
  <c r="I13" i="8"/>
  <c r="D13" i="8"/>
  <c r="E13" i="8" s="1"/>
  <c r="AA12" i="8"/>
  <c r="O12" i="8" s="1"/>
  <c r="D12" i="8"/>
  <c r="E12" i="8" s="1"/>
  <c r="AA11" i="8"/>
  <c r="O11" i="8"/>
  <c r="I11" i="8"/>
  <c r="D11" i="8"/>
  <c r="I10" i="8" s="1"/>
  <c r="AA10" i="8"/>
  <c r="O10" i="8"/>
  <c r="J10" i="8"/>
  <c r="D10" i="8"/>
  <c r="E10" i="8" s="1"/>
  <c r="AA9" i="8"/>
  <c r="O9" i="8" s="1"/>
  <c r="J9" i="8"/>
  <c r="I9" i="8"/>
  <c r="D9" i="8"/>
  <c r="E9" i="8" s="1"/>
  <c r="AA8" i="8"/>
  <c r="O8" i="8"/>
  <c r="I8" i="8"/>
  <c r="D8" i="8"/>
  <c r="I7" i="8" s="1"/>
  <c r="AA7" i="8"/>
  <c r="O7" i="8" s="1"/>
  <c r="D7" i="8"/>
  <c r="I6" i="8" s="1"/>
  <c r="AA6" i="8"/>
  <c r="O6" i="8" s="1"/>
  <c r="J6" i="8"/>
  <c r="D6" i="8"/>
  <c r="E6" i="8" s="1"/>
  <c r="F4" i="1"/>
  <c r="K21" i="8" l="1"/>
  <c r="J7" i="8"/>
  <c r="K7" i="8" s="1"/>
  <c r="E11" i="8"/>
  <c r="F33" i="8" s="1"/>
  <c r="K9" i="8"/>
  <c r="P8" i="8" s="1"/>
  <c r="J17" i="8"/>
  <c r="E19" i="8"/>
  <c r="Z35" i="9"/>
  <c r="K18" i="8"/>
  <c r="E36" i="8"/>
  <c r="E20" i="8"/>
  <c r="K13" i="8"/>
  <c r="P12" i="8" s="1"/>
  <c r="K20" i="8"/>
  <c r="E22" i="8"/>
  <c r="K10" i="8"/>
  <c r="J19" i="8"/>
  <c r="K19" i="8" s="1"/>
  <c r="P18" i="8" s="1"/>
  <c r="D56" i="9"/>
  <c r="X27" i="9" s="1"/>
  <c r="K15" i="8"/>
  <c r="K24" i="8"/>
  <c r="K6" i="8"/>
  <c r="I16" i="8"/>
  <c r="K16" i="8" s="1"/>
  <c r="P15" i="8" s="1"/>
  <c r="I23" i="8"/>
  <c r="K11" i="8"/>
  <c r="W7" i="9"/>
  <c r="O56" i="9"/>
  <c r="Y55" i="9" s="1"/>
  <c r="Y60" i="9" s="1"/>
  <c r="M57" i="9"/>
  <c r="M58" i="9" s="1"/>
  <c r="Y7" i="9"/>
  <c r="P56" i="9"/>
  <c r="Z55" i="9" s="1"/>
  <c r="Z56" i="9" s="1"/>
  <c r="K23" i="8"/>
  <c r="X7" i="9"/>
  <c r="AB7" i="9"/>
  <c r="Z59" i="9"/>
  <c r="W58" i="9"/>
  <c r="W56" i="9"/>
  <c r="X59" i="9"/>
  <c r="X56" i="9"/>
  <c r="X58" i="9"/>
  <c r="W59" i="9"/>
  <c r="W60" i="9"/>
  <c r="Z58" i="9"/>
  <c r="Y59" i="9"/>
  <c r="O57" i="9"/>
  <c r="O58" i="9" s="1"/>
  <c r="Y35" i="9"/>
  <c r="N56" i="9"/>
  <c r="X55" i="9" s="1"/>
  <c r="X60" i="9" s="1"/>
  <c r="H16" i="8"/>
  <c r="F16" i="8"/>
  <c r="F44" i="8"/>
  <c r="P10" i="8"/>
  <c r="F13" i="8"/>
  <c r="H13" i="8"/>
  <c r="F41" i="8"/>
  <c r="H10" i="8"/>
  <c r="F10" i="8"/>
  <c r="P7" i="8"/>
  <c r="F42" i="8"/>
  <c r="P9" i="8"/>
  <c r="P23" i="8"/>
  <c r="F43" i="8"/>
  <c r="H20" i="8"/>
  <c r="F12" i="8"/>
  <c r="H18" i="8"/>
  <c r="F18" i="8"/>
  <c r="G18" i="8" s="1"/>
  <c r="F21" i="8"/>
  <c r="H21" i="8"/>
  <c r="E25" i="8"/>
  <c r="F24" i="8" s="1"/>
  <c r="E48" i="8"/>
  <c r="F39" i="8"/>
  <c r="P17" i="8"/>
  <c r="F40" i="8"/>
  <c r="P22" i="8"/>
  <c r="F20" i="8"/>
  <c r="G20" i="8" s="1"/>
  <c r="F36" i="8"/>
  <c r="F17" i="8"/>
  <c r="G17" i="8" s="1"/>
  <c r="H17" i="8"/>
  <c r="P14" i="8"/>
  <c r="F19" i="8"/>
  <c r="P19" i="8"/>
  <c r="E8" i="8"/>
  <c r="I12" i="8"/>
  <c r="E32" i="8"/>
  <c r="F32" i="8" s="1"/>
  <c r="I22" i="8"/>
  <c r="K22" i="8" s="1"/>
  <c r="E35" i="8"/>
  <c r="F11" i="8" s="1"/>
  <c r="E46" i="8"/>
  <c r="F46" i="8" s="1"/>
  <c r="E7" i="8"/>
  <c r="H6" i="8" s="1"/>
  <c r="J14" i="8"/>
  <c r="K14" i="8" s="1"/>
  <c r="E15" i="8"/>
  <c r="F37" i="8" s="1"/>
  <c r="I17" i="8"/>
  <c r="H19" i="8"/>
  <c r="P20" i="8"/>
  <c r="F47" i="8" l="1"/>
  <c r="Z60" i="9"/>
  <c r="I25" i="8"/>
  <c r="H22" i="8"/>
  <c r="N57" i="9"/>
  <c r="N58" i="9" s="1"/>
  <c r="K12" i="8"/>
  <c r="G13" i="8"/>
  <c r="G10" i="8"/>
  <c r="F23" i="8"/>
  <c r="G23" i="8" s="1"/>
  <c r="P57" i="9"/>
  <c r="P58" i="9" s="1"/>
  <c r="K17" i="8"/>
  <c r="P16" i="8" s="1"/>
  <c r="F6" i="8"/>
  <c r="Y56" i="9"/>
  <c r="Y58" i="9"/>
  <c r="G11" i="8"/>
  <c r="P21" i="8"/>
  <c r="P31" i="8" s="1"/>
  <c r="G24" i="8"/>
  <c r="F8" i="8"/>
  <c r="H8" i="8"/>
  <c r="P6" i="8"/>
  <c r="H24" i="8"/>
  <c r="H23" i="8"/>
  <c r="H11" i="8"/>
  <c r="J25" i="8"/>
  <c r="G19" i="8"/>
  <c r="H9" i="8"/>
  <c r="H15" i="8"/>
  <c r="F15" i="8"/>
  <c r="F31" i="8"/>
  <c r="F30" i="8"/>
  <c r="P13" i="8"/>
  <c r="H14" i="8"/>
  <c r="P29" i="8"/>
  <c r="H7" i="8"/>
  <c r="F7" i="8"/>
  <c r="F14" i="8"/>
  <c r="G14" i="8" s="1"/>
  <c r="F38" i="8"/>
  <c r="G16" i="8"/>
  <c r="H12" i="8"/>
  <c r="F35" i="8"/>
  <c r="G12" i="8" s="1"/>
  <c r="F34" i="8"/>
  <c r="F45" i="8"/>
  <c r="F22" i="8"/>
  <c r="G21" i="8"/>
  <c r="P11" i="8"/>
  <c r="F29" i="8"/>
  <c r="F9" i="8"/>
  <c r="G9" i="8" s="1"/>
  <c r="K25" i="8" l="1"/>
  <c r="L6" i="8" s="1"/>
  <c r="G22" i="8"/>
  <c r="G7" i="8"/>
  <c r="H25" i="8"/>
  <c r="Q15" i="8"/>
  <c r="L12" i="8"/>
  <c r="Q13" i="8"/>
  <c r="Q14" i="8"/>
  <c r="L22" i="8"/>
  <c r="Q11" i="8"/>
  <c r="Q20" i="8"/>
  <c r="L14" i="8"/>
  <c r="Q23" i="8"/>
  <c r="Q17" i="8"/>
  <c r="L17" i="8"/>
  <c r="Q9" i="8"/>
  <c r="Q7" i="8"/>
  <c r="Q18" i="8"/>
  <c r="Q19" i="8"/>
  <c r="Q8" i="8"/>
  <c r="Q10" i="8"/>
  <c r="Q22" i="8"/>
  <c r="P28" i="8"/>
  <c r="Q6" i="8"/>
  <c r="F48" i="8"/>
  <c r="F25" i="8"/>
  <c r="G6" i="8"/>
  <c r="G25" i="8" s="1"/>
  <c r="G8" i="8"/>
  <c r="P30" i="8"/>
  <c r="P37" i="8"/>
  <c r="Q29" i="8"/>
  <c r="Q16" i="8"/>
  <c r="Q31" i="8"/>
  <c r="P41" i="8"/>
  <c r="G15" i="8"/>
  <c r="Q44" i="8"/>
  <c r="L24" i="8"/>
  <c r="L21" i="8"/>
  <c r="L19" i="8"/>
  <c r="L23" i="8"/>
  <c r="Q12" i="8"/>
  <c r="L15" i="8"/>
  <c r="L11" i="8"/>
  <c r="L10" i="8"/>
  <c r="L7" i="8"/>
  <c r="L13" i="8"/>
  <c r="L16" i="8"/>
  <c r="L20" i="8"/>
  <c r="L9" i="8"/>
  <c r="L8" i="8"/>
  <c r="L18" i="8"/>
  <c r="Q21" i="8"/>
  <c r="Q28" i="8" l="1"/>
  <c r="P35" i="8"/>
  <c r="Q37" i="8"/>
  <c r="P38" i="8"/>
  <c r="Q38" i="8" s="1"/>
  <c r="P39" i="8"/>
  <c r="Q30" i="8"/>
  <c r="Q41" i="8"/>
  <c r="P42" i="8"/>
  <c r="F9" i="1"/>
  <c r="E17" i="1"/>
  <c r="E4" i="1"/>
  <c r="E5" i="1"/>
  <c r="E6" i="1"/>
  <c r="E7" i="1"/>
  <c r="E8" i="1"/>
  <c r="E9" i="1"/>
  <c r="E10" i="1"/>
  <c r="E11" i="1"/>
  <c r="E12" i="1"/>
  <c r="E13" i="1"/>
  <c r="E14" i="1"/>
  <c r="E15" i="1"/>
  <c r="E16" i="1"/>
  <c r="G5" i="1"/>
  <c r="G6" i="1"/>
  <c r="G7" i="1"/>
  <c r="G8" i="1"/>
  <c r="G9" i="1"/>
  <c r="G10" i="1"/>
  <c r="G11" i="1"/>
  <c r="G12" i="1"/>
  <c r="G13" i="1"/>
  <c r="G14" i="1"/>
  <c r="G15" i="1"/>
  <c r="G4" i="1"/>
  <c r="I5" i="1" s="1"/>
  <c r="F5" i="1"/>
  <c r="F6" i="1"/>
  <c r="F7" i="1"/>
  <c r="F8" i="1"/>
  <c r="F10" i="1"/>
  <c r="F11" i="1"/>
  <c r="F12" i="1"/>
  <c r="F13" i="1"/>
  <c r="F14" i="1"/>
  <c r="F15" i="1"/>
  <c r="H5" i="1"/>
  <c r="X29" i="9" l="1"/>
  <c r="W29" i="9"/>
  <c r="Z29" i="9"/>
  <c r="AB29" i="9"/>
  <c r="J4" i="1"/>
  <c r="L4" i="1"/>
  <c r="L15" i="1"/>
  <c r="L7" i="1"/>
  <c r="L11" i="1"/>
  <c r="L10" i="1"/>
  <c r="H6" i="1"/>
  <c r="P43" i="8"/>
  <c r="Q43" i="8" s="1"/>
  <c r="Q42" i="8"/>
  <c r="P40" i="8"/>
  <c r="Q40" i="8" s="1"/>
  <c r="Q39" i="8"/>
  <c r="Q35" i="8"/>
  <c r="P36" i="8"/>
  <c r="Q36" i="8" s="1"/>
  <c r="L14" i="1"/>
  <c r="I6" i="1"/>
  <c r="L13" i="1"/>
  <c r="L16" i="1"/>
  <c r="L6" i="1"/>
  <c r="E18" i="1"/>
  <c r="F18" i="1" s="1"/>
  <c r="L12" i="1"/>
  <c r="L9" i="1"/>
  <c r="L8" i="1"/>
  <c r="L5" i="1"/>
  <c r="J5" i="1" l="1"/>
  <c r="I7" i="1"/>
  <c r="I8" i="1" s="1"/>
  <c r="H7" i="1"/>
  <c r="H8" i="1" s="1"/>
  <c r="L17" i="1"/>
  <c r="M5" i="1" s="1"/>
  <c r="AA29" i="9" l="1"/>
  <c r="Y29" i="9"/>
  <c r="M6" i="1"/>
  <c r="M12" i="1"/>
  <c r="M8" i="1"/>
  <c r="M9" i="1"/>
  <c r="J6" i="1"/>
  <c r="H9" i="1"/>
  <c r="I9" i="1"/>
  <c r="J7" i="1"/>
  <c r="M10" i="1"/>
  <c r="M4" i="1"/>
  <c r="M16" i="1"/>
  <c r="M11" i="1"/>
  <c r="M15" i="1"/>
  <c r="M14" i="1"/>
  <c r="M7" i="1"/>
  <c r="M13" i="1"/>
  <c r="H10" i="1" l="1"/>
  <c r="I10" i="1"/>
  <c r="M17" i="1"/>
  <c r="J8" i="1"/>
  <c r="J9" i="1" l="1"/>
  <c r="H11" i="1"/>
  <c r="I11" i="1"/>
  <c r="H12" i="1" l="1"/>
  <c r="I12" i="1"/>
  <c r="J10" i="1"/>
  <c r="I13" i="1" l="1"/>
  <c r="J11" i="1"/>
  <c r="H13" i="1"/>
  <c r="Z30" i="9" l="1"/>
  <c r="J12" i="1"/>
  <c r="H14" i="1"/>
  <c r="I14" i="1"/>
  <c r="X30" i="9" l="1"/>
  <c r="W30" i="9"/>
  <c r="I15" i="1"/>
  <c r="J13" i="1"/>
  <c r="H15" i="1"/>
  <c r="AB30" i="9" l="1"/>
  <c r="J14" i="1"/>
  <c r="I16" i="1"/>
  <c r="H16" i="1"/>
  <c r="Y30" i="9" l="1"/>
  <c r="J15" i="1"/>
  <c r="J16" i="1"/>
  <c r="AA30" i="9" l="1"/>
  <c r="O15" i="1"/>
  <c r="O16" i="1"/>
  <c r="O4" i="1"/>
  <c r="O7" i="1"/>
  <c r="O5" i="1"/>
  <c r="O8" i="1"/>
  <c r="O6" i="1"/>
  <c r="O9" i="1"/>
  <c r="O11" i="1"/>
  <c r="O13" i="1"/>
  <c r="O10" i="1"/>
  <c r="O12" i="1"/>
  <c r="O14" i="1"/>
  <c r="J17" i="1"/>
  <c r="K17" i="1" l="1"/>
  <c r="K4" i="1"/>
  <c r="K6" i="1"/>
  <c r="K5" i="1"/>
  <c r="K7" i="1"/>
  <c r="K9" i="1"/>
  <c r="K8" i="1"/>
  <c r="K10" i="1"/>
  <c r="K11" i="1"/>
  <c r="K12" i="1"/>
  <c r="K14" i="1"/>
  <c r="K13" i="1"/>
  <c r="K15" i="1"/>
  <c r="K16" i="1"/>
  <c r="F57" i="9" l="1"/>
  <c r="F58" i="9" s="1"/>
  <c r="D57" i="9"/>
  <c r="D58" i="9" s="1"/>
  <c r="W31" i="9"/>
  <c r="C57" i="9"/>
  <c r="C58" i="9" s="1"/>
  <c r="X31" i="9" l="1"/>
  <c r="Z31" i="9"/>
  <c r="H57" i="9" l="1"/>
  <c r="H58" i="9" s="1"/>
  <c r="Y31" i="9" l="1"/>
  <c r="E57" i="9"/>
  <c r="E58" i="9" s="1"/>
  <c r="AB31" i="9"/>
  <c r="AA31" i="9" l="1"/>
  <c r="G57" i="9"/>
  <c r="G58" i="9" s="1"/>
</calcChain>
</file>

<file path=xl/sharedStrings.xml><?xml version="1.0" encoding="utf-8"?>
<sst xmlns="http://schemas.openxmlformats.org/spreadsheetml/2006/main" count="200" uniqueCount="119">
  <si>
    <t>Ex</t>
  </si>
  <si>
    <t>Hommes</t>
  </si>
  <si>
    <t>Age</t>
  </si>
  <si>
    <t>Femmes</t>
  </si>
  <si>
    <t>Δx</t>
  </si>
  <si>
    <t>85  +</t>
  </si>
  <si>
    <r>
      <rPr>
        <sz val="9"/>
        <rFont val="Calibri"/>
        <family val="2"/>
      </rPr>
      <t>n∆</t>
    </r>
    <r>
      <rPr>
        <sz val="9"/>
        <rFont val="Arial"/>
        <family val="2"/>
      </rPr>
      <t>x</t>
    </r>
  </si>
  <si>
    <t>Arriaga</t>
  </si>
  <si>
    <t>1982-30</t>
  </si>
  <si>
    <t>Quel était l'impact de la baisse de mortalité dans les groupes d'âge dans les périodes différentes ?</t>
  </si>
  <si>
    <t>Quelles sont les contributions de chaque groupe d'âge dans le gain de l'espérance de vie ?</t>
  </si>
  <si>
    <r>
      <rPr>
        <sz val="9"/>
        <rFont val="Calibri"/>
        <family val="2"/>
      </rPr>
      <t>n∆</t>
    </r>
    <r>
      <rPr>
        <sz val="9"/>
        <rFont val="Arial"/>
        <family val="2"/>
      </rPr>
      <t>x%</t>
    </r>
  </si>
  <si>
    <t>(voir "supplément de cours" sur l'EPI)</t>
  </si>
  <si>
    <t>Andreev-Pressat</t>
  </si>
  <si>
    <t>0-5</t>
  </si>
  <si>
    <t>5-20</t>
  </si>
  <si>
    <t>20-65</t>
  </si>
  <si>
    <t>65+</t>
  </si>
  <si>
    <t>&lt;20</t>
  </si>
  <si>
    <t>1995-1935</t>
  </si>
  <si>
    <t>Δx %</t>
  </si>
  <si>
    <t>+</t>
  </si>
  <si>
    <t>Création des étiquettes combinées</t>
  </si>
  <si>
    <t>Secteurs</t>
  </si>
  <si>
    <t>Histogramme</t>
  </si>
  <si>
    <t>Analysez le gain de l'espérance de vie selon une approche proposée dans le livre "Travaux pratiques d'analyse démographique" par A.Dittgen et M.Lamy (1989, p.40-44)</t>
  </si>
  <si>
    <t>Analyser le gain de l'espérance de vie entre 1950 et 1970; entre 1970 et 1990, et entre 1990 et 2010 dans la population masculine et dans la population féminine en France.</t>
  </si>
  <si>
    <t>Utilisez les tables de mortalité de la France 1946-2001 provenant de "Human mortality database" accessible sur l'Internet</t>
  </si>
  <si>
    <r>
      <t>e</t>
    </r>
    <r>
      <rPr>
        <vertAlign val="subscript"/>
        <sz val="10"/>
        <rFont val="Calibri"/>
        <family val="2"/>
        <charset val="204"/>
      </rPr>
      <t>x</t>
    </r>
  </si>
  <si>
    <t>n</t>
  </si>
  <si>
    <t>Données</t>
  </si>
  <si>
    <t>1970-1950</t>
  </si>
  <si>
    <t>1990-1970</t>
  </si>
  <si>
    <r>
      <rPr>
        <vertAlign val="subscript"/>
        <sz val="10"/>
        <rFont val="Calibri"/>
        <family val="2"/>
        <charset val="204"/>
      </rPr>
      <t>n</t>
    </r>
    <r>
      <rPr>
        <sz val="10"/>
        <rFont val="Calibri"/>
        <family val="2"/>
        <charset val="204"/>
      </rPr>
      <t>Δ</t>
    </r>
    <r>
      <rPr>
        <vertAlign val="subscript"/>
        <sz val="10"/>
        <rFont val="Calibri"/>
        <family val="2"/>
        <charset val="204"/>
      </rPr>
      <t>x</t>
    </r>
  </si>
  <si>
    <t>2010-1990</t>
  </si>
  <si>
    <t>Pour graphique</t>
  </si>
  <si>
    <t>0-4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</si>
  <si>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</si>
  <si>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</si>
  <si>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</si>
  <si>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</si>
  <si>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</si>
  <si>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</si>
  <si>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</si>
  <si>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</si>
  <si>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</si>
  <si>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</si>
  <si>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</si>
  <si>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</si>
  <si>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</si>
  <si>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</si>
  <si>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</si>
  <si>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</si>
  <si>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</si>
  <si>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90-94</t>
  </si>
  <si>
    <t>95-99</t>
  </si>
  <si>
    <t>100+</t>
  </si>
  <si>
    <t>Gain de l'épérence de vie</t>
  </si>
  <si>
    <t>Intervalle d'âge</t>
  </si>
  <si>
    <t>Décomposez le gain de l'espérance de vie entre 1950 et 1970; entre 1970 et 1990, et entre 1990 et 2010 dans la population masculine et dans la population féminine en France.</t>
  </si>
  <si>
    <t>Contribution du changement de la mortalité par groupes d'âge à la variation de l'espérance de vie à la naissance en France</t>
  </si>
  <si>
    <t>Analyser le gain de l'espérance de vie entre 1935 et 1995 dans la population féminine des Etats-Unis (exercice du manuel de S.Preston et al., p.65)</t>
  </si>
  <si>
    <t xml:space="preserve"> </t>
  </si>
  <si>
    <t>Présentations graphiques des résultats :</t>
  </si>
  <si>
    <t>1935-1995</t>
  </si>
  <si>
    <t>moyenne</t>
  </si>
  <si>
    <t>Barres-histogramme ou courbe</t>
  </si>
  <si>
    <r>
      <t>l</t>
    </r>
    <r>
      <rPr>
        <b/>
        <i/>
        <vertAlign val="subscript"/>
        <sz val="11"/>
        <rFont val="Calibri"/>
        <family val="2"/>
        <charset val="204"/>
        <scheme val="minor"/>
      </rPr>
      <t>x</t>
    </r>
  </si>
  <si>
    <r>
      <rPr>
        <b/>
        <i/>
        <vertAlign val="subscript"/>
        <sz val="11"/>
        <rFont val="Calibri"/>
        <family val="2"/>
        <charset val="204"/>
        <scheme val="minor"/>
      </rPr>
      <t>n</t>
    </r>
    <r>
      <rPr>
        <b/>
        <i/>
        <sz val="11"/>
        <rFont val="Calibri"/>
        <family val="2"/>
        <charset val="204"/>
        <scheme val="minor"/>
      </rPr>
      <t>L</t>
    </r>
    <r>
      <rPr>
        <b/>
        <i/>
        <vertAlign val="subscript"/>
        <sz val="11"/>
        <rFont val="Calibri"/>
        <family val="2"/>
        <charset val="204"/>
        <scheme val="minor"/>
      </rPr>
      <t>x</t>
    </r>
  </si>
  <si>
    <r>
      <t>T</t>
    </r>
    <r>
      <rPr>
        <b/>
        <i/>
        <vertAlign val="subscript"/>
        <sz val="11"/>
        <rFont val="Calibri"/>
        <family val="2"/>
        <charset val="204"/>
        <scheme val="minor"/>
      </rPr>
      <t>x</t>
    </r>
  </si>
  <si>
    <r>
      <t>e</t>
    </r>
    <r>
      <rPr>
        <b/>
        <i/>
        <vertAlign val="subscript"/>
        <sz val="11"/>
        <rFont val="Calibri"/>
        <family val="2"/>
        <charset val="204"/>
        <scheme val="minor"/>
      </rPr>
      <t>x</t>
    </r>
  </si>
  <si>
    <t>a</t>
  </si>
  <si>
    <t>(a,b)</t>
  </si>
  <si>
    <t>b</t>
  </si>
  <si>
    <t>x</t>
  </si>
  <si>
    <t>âge</t>
  </si>
  <si>
    <t>M-8</t>
  </si>
  <si>
    <t>gain</t>
  </si>
  <si>
    <t>Comparaison des méthodes (gain à l'âge atteint)</t>
  </si>
  <si>
    <r>
      <t>q</t>
    </r>
    <r>
      <rPr>
        <b/>
        <i/>
        <vertAlign val="subscript"/>
        <sz val="9"/>
        <rFont val="Cambria"/>
        <family val="1"/>
        <charset val="204"/>
        <scheme val="major"/>
      </rPr>
      <t>x</t>
    </r>
  </si>
  <si>
    <r>
      <t>l</t>
    </r>
    <r>
      <rPr>
        <b/>
        <i/>
        <vertAlign val="subscript"/>
        <sz val="9"/>
        <rFont val="Cambria"/>
        <family val="1"/>
        <charset val="204"/>
        <scheme val="major"/>
      </rPr>
      <t>x</t>
    </r>
  </si>
  <si>
    <t>Comparaison des méthodes (contribution par tranche d'âge)</t>
  </si>
  <si>
    <t>Données pour les graphique</t>
  </si>
  <si>
    <t>Exercice 1*</t>
  </si>
  <si>
    <t>Analyser le gain de l'espérance de vie entre 1935 et 1995 dans la population féminine des Etats-Unis (exercices de manuel de S.Preston et al., p.65)</t>
  </si>
  <si>
    <t>Quelles sont les contributions de changement de la mortalité de chaque groupe d'âge dans le gain de l'espérance de vie ?</t>
  </si>
  <si>
    <t>Présentez les résultats graphiquement sur les types différents des graphiques (barres, secteurs, histogramme)</t>
  </si>
  <si>
    <t>Exercice 2**</t>
  </si>
  <si>
    <t>Décomposez le gain de l'espérance de vie entre 1930 et 1982 pour la population féminine en France selon l'âge (selon l'approche de Kortchak-Tchapourkovsky/Andreev/Pressat/INSEE).</t>
  </si>
  <si>
    <t>Comparez les résultats de deux analyses et expliquez la différence des méthodes</t>
  </si>
  <si>
    <t>Exercice 3*</t>
  </si>
  <si>
    <t>Pour le contrôle continu (hors les heures de classe) :</t>
  </si>
  <si>
    <t>Exercice 3***</t>
  </si>
  <si>
    <t>En utilisant Human Mortality Database analysez la différence entre l'espérance de vie des hommes et celles des femmes en France en 1935 et en 2016 (ou une année plus récente à votre choix)</t>
  </si>
  <si>
    <t>(utilisez les tables par années d'age, et présentez les résultats de la décomposition graphquements par année d'âge et par âges agrégés en groupes socialements signifiants)</t>
  </si>
  <si>
    <t xml:space="preserve">http://www.mortality.org/ </t>
  </si>
  <si>
    <t>total</t>
  </si>
  <si>
    <t>contrôle</t>
  </si>
  <si>
    <t>lx</t>
  </si>
  <si>
    <t>Femmes -Hommes</t>
  </si>
  <si>
    <t>contribution en %</t>
  </si>
  <si>
    <t>diffférence Eo femmes-hommes</t>
  </si>
  <si>
    <t>année</t>
  </si>
  <si>
    <t>Différence Eo</t>
  </si>
  <si>
    <t>contribution à la différence</t>
  </si>
  <si>
    <t>Contribution de la variation de mortalité par groupes d'âge à la différence de l'espérance de vie des femmes et des hommes en France</t>
  </si>
  <si>
    <t>20-29</t>
  </si>
  <si>
    <t>30-39</t>
  </si>
  <si>
    <t>40-49</t>
  </si>
  <si>
    <t>50-59</t>
  </si>
  <si>
    <t>60-69</t>
  </si>
  <si>
    <t>70-79</t>
  </si>
  <si>
    <t>80-89</t>
  </si>
  <si>
    <t>90+</t>
  </si>
  <si>
    <t>0-9</t>
  </si>
  <si>
    <t>10-20</t>
  </si>
  <si>
    <t>20-30</t>
  </si>
  <si>
    <t>Tranche</t>
  </si>
  <si>
    <t>d'âge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</si>
</sst>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.0000"/>
    <numFmt numFmtId="165" formatCode="#,##0.000"/>
    <numFmt numFmtId="166" formatCode="0.000"/>
    <numFmt numFmtId="167" formatCode="0.0%"/>
  </numFmts>
  <fonts count="25" x14ac:knownFonts="1">
    <font>
      <sz val="10"/>
      <name val="Arial"/>
      <charset val="204"/>
    </font>
    <font>
      <sz val="10"/>
      <name val="Arial"/>
      <family val="2"/>
      <charset val="204"/>
    </font>
    <font>
      <sz val="9"/>
      <name val="Arial"/>
      <family val="2"/>
    </font>
    <font>
      <sz val="8"/>
      <name val="Arial"/>
      <family val="2"/>
    </font>
    <font>
      <sz val="9"/>
      <name val="Calibri"/>
      <family val="2"/>
    </font>
    <font>
      <sz val="11"/>
      <name val="Calibri"/>
      <family val="2"/>
      <charset val="204"/>
    </font>
    <font>
      <sz val="10"/>
      <name val="Calibri"/>
      <family val="2"/>
      <charset val="204"/>
    </font>
    <font>
      <b/>
      <sz val="10"/>
      <name val="Calibri"/>
      <family val="2"/>
      <charset val="204"/>
    </font>
    <font>
      <vertAlign val="subscript"/>
      <sz val="10"/>
      <name val="Calibri"/>
      <family val="2"/>
      <charset val="204"/>
    </font>
    <font>
      <sz val="1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  <font>
      <b/>
      <i/>
      <vertAlign val="subscript"/>
      <sz val="11"/>
      <name val="Calibri"/>
      <family val="2"/>
      <charset val="204"/>
      <scheme val="minor"/>
    </font>
    <font>
      <sz val="9"/>
      <name val="Calibri"/>
      <family val="2"/>
      <charset val="204"/>
      <scheme val="minor"/>
    </font>
    <font>
      <sz val="10"/>
      <color rgb="FF0070C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u/>
      <sz val="10"/>
      <color theme="10"/>
      <name val="Arial"/>
      <family val="2"/>
      <charset val="204"/>
    </font>
    <font>
      <b/>
      <i/>
      <sz val="9"/>
      <name val="Cambria"/>
      <family val="1"/>
      <charset val="204"/>
      <scheme val="major"/>
    </font>
    <font>
      <b/>
      <i/>
      <vertAlign val="subscript"/>
      <sz val="9"/>
      <name val="Cambria"/>
      <family val="1"/>
      <charset val="204"/>
      <scheme val="major"/>
    </font>
    <font>
      <b/>
      <sz val="9"/>
      <name val="Arial"/>
      <family val="2"/>
      <charset val="204"/>
    </font>
    <font>
      <b/>
      <sz val="8"/>
      <name val="Arial"/>
      <family val="2"/>
      <charset val="204"/>
    </font>
    <font>
      <b/>
      <sz val="11"/>
      <color rgb="FFFF0000"/>
      <name val="Calibri"/>
      <family val="2"/>
      <charset val="204"/>
    </font>
    <font>
      <b/>
      <sz val="11"/>
      <name val="Calibri"/>
      <family val="2"/>
      <charset val="204"/>
    </font>
    <font>
      <b/>
      <sz val="12"/>
      <color indexed="10"/>
      <name val="Calibri"/>
      <family val="2"/>
      <charset val="204"/>
      <scheme val="minor"/>
    </font>
    <font>
      <b/>
      <sz val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0" fontId="16" fillId="0" borderId="0" applyNumberFormat="0" applyFill="0" applyBorder="0" applyAlignment="0" applyProtection="0"/>
  </cellStyleXfs>
  <cellXfs count="111">
    <xf numFmtId="0" fontId="0" fillId="0" borderId="0" xfId="0"/>
    <xf numFmtId="0" fontId="2" fillId="0" borderId="0" xfId="0" applyFont="1"/>
    <xf numFmtId="164" fontId="2" fillId="0" borderId="0" xfId="0" applyNumberFormat="1" applyFont="1"/>
    <xf numFmtId="0" fontId="2" fillId="0" borderId="1" xfId="0" applyFont="1" applyBorder="1"/>
    <xf numFmtId="0" fontId="3" fillId="0" borderId="0" xfId="0" applyFont="1"/>
    <xf numFmtId="2" fontId="2" fillId="0" borderId="0" xfId="0" applyNumberFormat="1" applyFont="1"/>
    <xf numFmtId="1" fontId="2" fillId="0" borderId="0" xfId="0" applyNumberFormat="1" applyFont="1"/>
    <xf numFmtId="167" fontId="2" fillId="0" borderId="0" xfId="1" applyNumberFormat="1" applyFont="1"/>
    <xf numFmtId="10" fontId="3" fillId="0" borderId="0" xfId="1" applyNumberFormat="1" applyFont="1"/>
    <xf numFmtId="9" fontId="6" fillId="0" borderId="0" xfId="1" applyFont="1"/>
    <xf numFmtId="0" fontId="6" fillId="0" borderId="0" xfId="2" applyFont="1"/>
    <xf numFmtId="0" fontId="7" fillId="0" borderId="3" xfId="3" applyFont="1" applyBorder="1" applyAlignment="1">
      <alignment horizontal="center"/>
    </xf>
    <xf numFmtId="0" fontId="7" fillId="0" borderId="1" xfId="3" applyFont="1" applyBorder="1" applyAlignment="1">
      <alignment horizontal="center"/>
    </xf>
    <xf numFmtId="0" fontId="7" fillId="0" borderId="2" xfId="3" applyFont="1" applyFill="1" applyBorder="1" applyAlignment="1">
      <alignment horizontal="center" vertical="center"/>
    </xf>
    <xf numFmtId="3" fontId="6" fillId="0" borderId="2" xfId="3" applyNumberFormat="1" applyFont="1" applyFill="1" applyBorder="1" applyAlignment="1">
      <alignment horizontal="right" vertical="center"/>
    </xf>
    <xf numFmtId="3" fontId="6" fillId="0" borderId="2" xfId="3" applyNumberFormat="1" applyFont="1" applyBorder="1"/>
    <xf numFmtId="164" fontId="6" fillId="0" borderId="0" xfId="2" applyNumberFormat="1" applyFont="1"/>
    <xf numFmtId="0" fontId="7" fillId="0" borderId="4" xfId="3" applyFont="1" applyFill="1" applyBorder="1" applyAlignment="1">
      <alignment horizontal="center" vertical="center"/>
    </xf>
    <xf numFmtId="3" fontId="6" fillId="0" borderId="4" xfId="3" applyNumberFormat="1" applyFont="1" applyFill="1" applyBorder="1" applyAlignment="1">
      <alignment horizontal="right" vertical="center"/>
    </xf>
    <xf numFmtId="3" fontId="6" fillId="0" borderId="4" xfId="3" applyNumberFormat="1" applyFont="1" applyBorder="1"/>
    <xf numFmtId="0" fontId="7" fillId="0" borderId="3" xfId="3" applyFont="1" applyFill="1" applyBorder="1" applyAlignment="1">
      <alignment horizontal="center" vertical="center"/>
    </xf>
    <xf numFmtId="3" fontId="6" fillId="0" borderId="3" xfId="3" applyNumberFormat="1" applyFont="1" applyFill="1" applyBorder="1" applyAlignment="1">
      <alignment horizontal="right" vertical="center"/>
    </xf>
    <xf numFmtId="3" fontId="6" fillId="0" borderId="3" xfId="3" applyNumberFormat="1" applyFont="1" applyBorder="1"/>
    <xf numFmtId="165" fontId="6" fillId="0" borderId="2" xfId="2" applyNumberFormat="1" applyFont="1" applyBorder="1"/>
    <xf numFmtId="165" fontId="6" fillId="0" borderId="4" xfId="2" applyNumberFormat="1" applyFont="1" applyBorder="1"/>
    <xf numFmtId="165" fontId="6" fillId="0" borderId="3" xfId="2" applyNumberFormat="1" applyFont="1" applyBorder="1"/>
    <xf numFmtId="0" fontId="6" fillId="0" borderId="0" xfId="2" applyFont="1" applyAlignment="1">
      <alignment horizontal="center"/>
    </xf>
    <xf numFmtId="0" fontId="6" fillId="0" borderId="2" xfId="2" applyFont="1" applyBorder="1"/>
    <xf numFmtId="0" fontId="7" fillId="0" borderId="0" xfId="2" applyFont="1"/>
    <xf numFmtId="165" fontId="6" fillId="0" borderId="0" xfId="2" applyNumberFormat="1" applyFont="1"/>
    <xf numFmtId="0" fontId="7" fillId="0" borderId="0" xfId="3" applyFont="1" applyBorder="1" applyAlignment="1">
      <alignment horizontal="center"/>
    </xf>
    <xf numFmtId="165" fontId="6" fillId="0" borderId="0" xfId="2" applyNumberFormat="1" applyFont="1" applyBorder="1"/>
    <xf numFmtId="3" fontId="6" fillId="0" borderId="0" xfId="3" applyNumberFormat="1" applyFont="1" applyFill="1" applyBorder="1" applyAlignment="1">
      <alignment horizontal="right" vertical="center"/>
    </xf>
    <xf numFmtId="164" fontId="6" fillId="0" borderId="2" xfId="2" applyNumberFormat="1" applyFont="1" applyBorder="1"/>
    <xf numFmtId="164" fontId="6" fillId="0" borderId="4" xfId="2" applyNumberFormat="1" applyFont="1" applyBorder="1"/>
    <xf numFmtId="164" fontId="6" fillId="0" borderId="3" xfId="2" applyNumberFormat="1" applyFont="1" applyBorder="1"/>
    <xf numFmtId="2" fontId="6" fillId="3" borderId="0" xfId="2" applyNumberFormat="1" applyFont="1" applyFill="1"/>
    <xf numFmtId="2" fontId="6" fillId="0" borderId="0" xfId="2" applyNumberFormat="1" applyFont="1"/>
    <xf numFmtId="0" fontId="2" fillId="0" borderId="6" xfId="0" applyFont="1" applyBorder="1" applyAlignment="1">
      <alignment horizontal="center"/>
    </xf>
    <xf numFmtId="0" fontId="9" fillId="0" borderId="0" xfId="2" applyFont="1"/>
    <xf numFmtId="0" fontId="10" fillId="0" borderId="0" xfId="2" applyFont="1"/>
    <xf numFmtId="0" fontId="9" fillId="0" borderId="2" xfId="2" applyFont="1" applyBorder="1"/>
    <xf numFmtId="0" fontId="9" fillId="0" borderId="1" xfId="2" applyFont="1" applyBorder="1"/>
    <xf numFmtId="0" fontId="9" fillId="0" borderId="2" xfId="2" applyFont="1" applyBorder="1" applyAlignment="1">
      <alignment horizontal="center"/>
    </xf>
    <xf numFmtId="0" fontId="9" fillId="0" borderId="3" xfId="2" applyFont="1" applyBorder="1"/>
    <xf numFmtId="0" fontId="11" fillId="0" borderId="1" xfId="2" applyFont="1" applyBorder="1" applyAlignment="1">
      <alignment horizontal="center"/>
    </xf>
    <xf numFmtId="0" fontId="9" fillId="0" borderId="1" xfId="2" applyFont="1" applyBorder="1" applyAlignment="1">
      <alignment horizontal="center"/>
    </xf>
    <xf numFmtId="0" fontId="13" fillId="0" borderId="3" xfId="2" applyFont="1" applyBorder="1" applyAlignment="1">
      <alignment horizontal="center"/>
    </xf>
    <xf numFmtId="0" fontId="10" fillId="0" borderId="3" xfId="2" applyFont="1" applyBorder="1" applyAlignment="1">
      <alignment horizontal="center"/>
    </xf>
    <xf numFmtId="0" fontId="9" fillId="0" borderId="2" xfId="2" applyFont="1" applyBorder="1" applyAlignment="1">
      <alignment horizontal="right"/>
    </xf>
    <xf numFmtId="0" fontId="14" fillId="0" borderId="8" xfId="2" applyFont="1" applyBorder="1"/>
    <xf numFmtId="0" fontId="14" fillId="0" borderId="9" xfId="2" applyFont="1" applyBorder="1"/>
    <xf numFmtId="4" fontId="14" fillId="0" borderId="2" xfId="2" applyNumberFormat="1" applyFont="1" applyBorder="1"/>
    <xf numFmtId="165" fontId="9" fillId="0" borderId="0" xfId="2" applyNumberFormat="1" applyFont="1"/>
    <xf numFmtId="2" fontId="9" fillId="0" borderId="0" xfId="2" applyNumberFormat="1" applyFont="1"/>
    <xf numFmtId="166" fontId="9" fillId="0" borderId="0" xfId="2" applyNumberFormat="1" applyFont="1"/>
    <xf numFmtId="164" fontId="9" fillId="0" borderId="0" xfId="2" applyNumberFormat="1" applyFont="1"/>
    <xf numFmtId="9" fontId="9" fillId="0" borderId="0" xfId="1" applyFont="1"/>
    <xf numFmtId="0" fontId="9" fillId="0" borderId="4" xfId="2" applyFont="1" applyBorder="1" applyAlignment="1">
      <alignment horizontal="right"/>
    </xf>
    <xf numFmtId="0" fontId="14" fillId="0" borderId="10" xfId="2" applyFont="1" applyBorder="1"/>
    <xf numFmtId="0" fontId="14" fillId="0" borderId="11" xfId="2" applyFont="1" applyBorder="1"/>
    <xf numFmtId="4" fontId="14" fillId="0" borderId="4" xfId="2" applyNumberFormat="1" applyFont="1" applyBorder="1"/>
    <xf numFmtId="0" fontId="9" fillId="0" borderId="3" xfId="2" applyFont="1" applyBorder="1" applyAlignment="1">
      <alignment horizontal="right"/>
    </xf>
    <xf numFmtId="0" fontId="14" fillId="0" borderId="12" xfId="2" applyFont="1" applyBorder="1"/>
    <xf numFmtId="0" fontId="14" fillId="0" borderId="13" xfId="2" applyFont="1" applyBorder="1"/>
    <xf numFmtId="4" fontId="14" fillId="0" borderId="3" xfId="2" applyNumberFormat="1" applyFont="1" applyBorder="1"/>
    <xf numFmtId="0" fontId="9" fillId="0" borderId="0" xfId="2" applyFont="1" applyAlignment="1">
      <alignment horizontal="right"/>
    </xf>
    <xf numFmtId="3" fontId="9" fillId="0" borderId="0" xfId="2" applyNumberFormat="1" applyFont="1"/>
    <xf numFmtId="4" fontId="15" fillId="0" borderId="0" xfId="2" applyNumberFormat="1" applyFont="1"/>
    <xf numFmtId="2" fontId="15" fillId="0" borderId="0" xfId="2" applyNumberFormat="1" applyFont="1"/>
    <xf numFmtId="0" fontId="15" fillId="0" borderId="0" xfId="2" applyFont="1"/>
    <xf numFmtId="0" fontId="6" fillId="0" borderId="0" xfId="2" applyFont="1" applyAlignment="1">
      <alignment horizontal="right"/>
    </xf>
    <xf numFmtId="165" fontId="14" fillId="0" borderId="2" xfId="2" applyNumberFormat="1" applyFont="1" applyBorder="1"/>
    <xf numFmtId="0" fontId="6" fillId="0" borderId="0" xfId="2" quotePrefix="1" applyFont="1" applyAlignment="1">
      <alignment horizontal="right"/>
    </xf>
    <xf numFmtId="165" fontId="14" fillId="0" borderId="4" xfId="2" applyNumberFormat="1" applyFont="1" applyBorder="1"/>
    <xf numFmtId="165" fontId="14" fillId="0" borderId="3" xfId="2" applyNumberFormat="1" applyFont="1" applyBorder="1"/>
    <xf numFmtId="0" fontId="2" fillId="0" borderId="2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0" fontId="2" fillId="0" borderId="1" xfId="0" applyFont="1" applyBorder="1" applyAlignment="1">
      <alignment horizontal="center"/>
    </xf>
    <xf numFmtId="2" fontId="19" fillId="0" borderId="0" xfId="0" applyNumberFormat="1" applyFont="1"/>
    <xf numFmtId="9" fontId="20" fillId="0" borderId="0" xfId="1" applyFont="1"/>
    <xf numFmtId="0" fontId="19" fillId="0" borderId="0" xfId="0" applyFont="1"/>
    <xf numFmtId="167" fontId="19" fillId="0" borderId="0" xfId="0" applyNumberFormat="1" applyFont="1"/>
    <xf numFmtId="0" fontId="2" fillId="0" borderId="0" xfId="0" applyFont="1" applyBorder="1"/>
    <xf numFmtId="0" fontId="5" fillId="0" borderId="0" xfId="2" applyFont="1"/>
    <xf numFmtId="0" fontId="5" fillId="0" borderId="0" xfId="2" applyFont="1" applyAlignment="1">
      <alignment horizontal="center"/>
    </xf>
    <xf numFmtId="0" fontId="21" fillId="0" borderId="0" xfId="2" applyFont="1"/>
    <xf numFmtId="0" fontId="22" fillId="2" borderId="0" xfId="2" applyFont="1" applyFill="1" applyAlignment="1">
      <alignment horizontal="center"/>
    </xf>
    <xf numFmtId="0" fontId="22" fillId="2" borderId="0" xfId="2" applyFont="1" applyFill="1"/>
    <xf numFmtId="0" fontId="5" fillId="2" borderId="0" xfId="2" applyFont="1" applyFill="1"/>
    <xf numFmtId="0" fontId="16" fillId="0" borderId="0" xfId="4"/>
    <xf numFmtId="0" fontId="23" fillId="0" borderId="0" xfId="2" applyFont="1"/>
    <xf numFmtId="0" fontId="6" fillId="0" borderId="2" xfId="2" applyFont="1" applyBorder="1" applyAlignment="1">
      <alignment horizontal="center" vertical="center"/>
    </xf>
    <xf numFmtId="0" fontId="24" fillId="0" borderId="1" xfId="3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9" fillId="0" borderId="5" xfId="2" applyFont="1" applyBorder="1" applyAlignment="1">
      <alignment horizontal="center"/>
    </xf>
    <xf numFmtId="0" fontId="9" fillId="0" borderId="6" xfId="2" applyFont="1" applyBorder="1" applyAlignment="1">
      <alignment horizontal="center"/>
    </xf>
    <xf numFmtId="0" fontId="9" fillId="0" borderId="7" xfId="2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7" fillId="0" borderId="6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7" fillId="0" borderId="5" xfId="3" applyFont="1" applyBorder="1" applyAlignment="1">
      <alignment horizontal="center"/>
    </xf>
    <xf numFmtId="0" fontId="7" fillId="0" borderId="7" xfId="3" applyFont="1" applyBorder="1" applyAlignment="1">
      <alignment horizontal="center"/>
    </xf>
    <xf numFmtId="0" fontId="7" fillId="0" borderId="6" xfId="3" applyFont="1" applyBorder="1" applyAlignment="1">
      <alignment horizontal="center"/>
    </xf>
    <xf numFmtId="9" fontId="2" fillId="0" borderId="0" xfId="1" applyFont="1"/>
    <xf numFmtId="49" fontId="2" fillId="0" borderId="0" xfId="0" applyNumberFormat="1" applyFont="1"/>
    <xf numFmtId="0" fontId="2" fillId="0" borderId="2" xfId="0" applyFont="1" applyBorder="1"/>
    <xf numFmtId="0" fontId="2" fillId="0" borderId="3" xfId="0" applyFont="1" applyBorder="1"/>
  </cellXfs>
  <cellStyles count="5">
    <cellStyle name="Lien hypertexte" xfId="4" builtinId="8"/>
    <cellStyle name="Normal" xfId="0" builtinId="0"/>
    <cellStyle name="Normal 2" xfId="2" xr:uid="{41B4C2A6-5BF6-4B13-BDFD-34551D05816F}"/>
    <cellStyle name="Normal_Feuil2 2" xfId="3" xr:uid="{31D00BB9-FEC9-4BDE-9119-D04746A0474C}"/>
    <cellStyle name="Pourcentage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'Exercice 1'!$P$4</c:f>
          <c:strCache>
            <c:ptCount val="1"/>
            <c:pt idx="0">
              <c:v>Barres-histogramme ou courbe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7.4091990171801583E-2"/>
          <c:y val="0.15778173107939314"/>
          <c:w val="0.8487576117209229"/>
          <c:h val="0.707436401511484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'Exercice 1'!$P$5</c:f>
              <c:strCache>
                <c:ptCount val="1"/>
                <c:pt idx="0">
                  <c:v>Δx</c:v>
                </c:pt>
              </c:strCache>
            </c:strRef>
          </c:tx>
          <c:spPr>
            <a:pattFill prst="ltUpDiag">
              <a:fgClr>
                <a:schemeClr val="tx2"/>
              </a:fgClr>
            </a:pattFill>
            <a:ln w="12700">
              <a:solidFill>
                <a:schemeClr val="tx1"/>
              </a:solidFill>
            </a:ln>
            <a:effectLst/>
          </c:spPr>
          <c:invertIfNegative val="0"/>
          <c:cat>
            <c:strRef>
              <c:f>'Exercice 1'!$O$6:$O$23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85-+</c:v>
                </c:pt>
              </c:strCache>
            </c:strRef>
          </c:cat>
          <c:val>
            <c:numRef>
              <c:f>'Exercice 1'!$Q$6:$Q$23</c:f>
              <c:numCache>
                <c:formatCode>0%</c:formatCode>
                <c:ptCount val="18"/>
                <c:pt idx="0">
                  <c:v>0.24536985277166415</c:v>
                </c:pt>
                <c:pt idx="1">
                  <c:v>2.7616297242113497E-2</c:v>
                </c:pt>
                <c:pt idx="2">
                  <c:v>1.8930487176731188E-2</c:v>
                </c:pt>
                <c:pt idx="3">
                  <c:v>1.8675239929863332E-2</c:v>
                </c:pt>
                <c:pt idx="4">
                  <c:v>4.6816770915695881E-2</c:v>
                </c:pt>
                <c:pt idx="5">
                  <c:v>4.0678393071338526E-2</c:v>
                </c:pt>
                <c:pt idx="6">
                  <c:v>3.9009366146541116E-2</c:v>
                </c:pt>
                <c:pt idx="7">
                  <c:v>4.166475615913582E-2</c:v>
                </c:pt>
                <c:pt idx="8">
                  <c:v>4.0276707406920922E-2</c:v>
                </c:pt>
                <c:pt idx="9">
                  <c:v>4.6950354845872941E-2</c:v>
                </c:pt>
                <c:pt idx="10">
                  <c:v>5.1141049941083663E-2</c:v>
                </c:pt>
                <c:pt idx="11">
                  <c:v>5.3545262935849741E-2</c:v>
                </c:pt>
                <c:pt idx="12">
                  <c:v>5.9239839088809768E-2</c:v>
                </c:pt>
                <c:pt idx="13">
                  <c:v>5.9778195042435381E-2</c:v>
                </c:pt>
                <c:pt idx="14">
                  <c:v>6.4030384749327901E-2</c:v>
                </c:pt>
                <c:pt idx="15">
                  <c:v>6.6282595422328838E-2</c:v>
                </c:pt>
                <c:pt idx="16">
                  <c:v>4.3635159640945116E-2</c:v>
                </c:pt>
                <c:pt idx="17">
                  <c:v>3.6359287513342164E-2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7FD-4399-8BD4-84696E3E2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overlap val="-27"/>
        <c:axId val="1147588864"/>
        <c:axId val="1147577632"/>
      </c:barChart>
      <c:lineChart>
        <c:grouping val="standard"/>
        <c:varyColors val="0"/>
        <c:ser>
          <c:idx val="1"/>
          <c:order val="1"/>
          <c:tx>
            <c:strRef>
              <c:f>'Exercice 1'!$Q$5</c:f>
              <c:strCache>
                <c:ptCount val="1"/>
                <c:pt idx="0">
                  <c:v>Δx %</c:v>
                </c:pt>
              </c:strCache>
            </c:strRef>
          </c:tx>
          <c:spPr>
            <a:ln w="44450" cap="rnd" cmpd="dbl">
              <a:solidFill>
                <a:schemeClr val="tx1">
                  <a:alpha val="74000"/>
                </a:schemeClr>
              </a:solidFill>
              <a:round/>
            </a:ln>
            <a:effectLst/>
          </c:spPr>
          <c:marker>
            <c:symbol val="circle"/>
            <c:size val="7"/>
            <c:spPr>
              <a:solidFill>
                <a:srgbClr val="FF0000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strRef>
              <c:f>'Exercice 1'!$O$6:$O$23</c:f>
              <c:strCache>
                <c:ptCount val="18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85-+</c:v>
                </c:pt>
              </c:strCache>
            </c:strRef>
          </c:cat>
          <c:val>
            <c:numRef>
              <c:f>'Exercice 1'!$P$6:$P$23</c:f>
              <c:numCache>
                <c:formatCode>#\ ##0.000</c:formatCode>
                <c:ptCount val="18"/>
                <c:pt idx="0" formatCode="0.00">
                  <c:v>3.8473992914596944</c:v>
                </c:pt>
                <c:pt idx="1">
                  <c:v>0.4330235407563397</c:v>
                </c:pt>
                <c:pt idx="2">
                  <c:v>0.29683003893114507</c:v>
                </c:pt>
                <c:pt idx="3">
                  <c:v>0.29282776210025707</c:v>
                </c:pt>
                <c:pt idx="4">
                  <c:v>0.73408696795811146</c:v>
                </c:pt>
                <c:pt idx="5">
                  <c:v>0.63783720335858818</c:v>
                </c:pt>
                <c:pt idx="6">
                  <c:v>0.61166686117776481</c:v>
                </c:pt>
                <c:pt idx="7">
                  <c:v>0.65330337657524973</c:v>
                </c:pt>
                <c:pt idx="8">
                  <c:v>0.63153877214052012</c:v>
                </c:pt>
                <c:pt idx="9">
                  <c:v>0.73618156398328782</c:v>
                </c:pt>
                <c:pt idx="10">
                  <c:v>0.80189166307619186</c:v>
                </c:pt>
                <c:pt idx="11">
                  <c:v>0.83958972283412403</c:v>
                </c:pt>
                <c:pt idx="12">
                  <c:v>0.92888067691253728</c:v>
                </c:pt>
                <c:pt idx="13">
                  <c:v>0.93732209826538682</c:v>
                </c:pt>
                <c:pt idx="14">
                  <c:v>1.0039964328694615</c:v>
                </c:pt>
                <c:pt idx="15">
                  <c:v>1.0393110962221164</c:v>
                </c:pt>
                <c:pt idx="16">
                  <c:v>0.68419930317001953</c:v>
                </c:pt>
                <c:pt idx="17">
                  <c:v>0.57011362820920519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FD-4399-8BD4-84696E3E28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47556000"/>
        <c:axId val="1147541856"/>
      </c:lineChart>
      <c:catAx>
        <c:axId val="114758886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577632"/>
        <c:crosses val="autoZero"/>
        <c:auto val="1"/>
        <c:lblAlgn val="ctr"/>
        <c:lblOffset val="100"/>
        <c:tickLblSkip val="2"/>
        <c:noMultiLvlLbl val="0"/>
      </c:catAx>
      <c:valAx>
        <c:axId val="11475776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588864"/>
        <c:crosses val="autoZero"/>
        <c:crossBetween val="between"/>
      </c:valAx>
      <c:valAx>
        <c:axId val="1147541856"/>
        <c:scaling>
          <c:orientation val="minMax"/>
        </c:scaling>
        <c:delete val="0"/>
        <c:axPos val="r"/>
        <c:numFmt formatCode="0.00" sourceLinked="1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556000"/>
        <c:crosses val="max"/>
        <c:crossBetween val="between"/>
      </c:valAx>
      <c:catAx>
        <c:axId val="114755600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147541856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3001889078745512"/>
          <c:y val="0.26249736635750748"/>
          <c:w val="0.11563099931210287"/>
          <c:h val="0.14357429752506276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'Exercice 3'!$X$5:$X$6</c:f>
          <c:strCache>
            <c:ptCount val="2"/>
            <c:pt idx="0">
              <c:v>Hommes</c:v>
            </c:pt>
            <c:pt idx="1">
              <c:v>1990-1970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3'!$X$5:$X$6</c:f>
              <c:strCache>
                <c:ptCount val="2"/>
                <c:pt idx="0">
                  <c:v>Hommes</c:v>
                </c:pt>
                <c:pt idx="1">
                  <c:v>1990-1970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'Exercice 3'!$V$7:$V$27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'Exercice 3'!$X$7:$X$27</c:f>
              <c:numCache>
                <c:formatCode>0.0000</c:formatCode>
                <c:ptCount val="21"/>
                <c:pt idx="0">
                  <c:v>0.97875590000000212</c:v>
                </c:pt>
                <c:pt idx="1">
                  <c:v>8.4240850000012441E-2</c:v>
                </c:pt>
                <c:pt idx="2">
                  <c:v>6.4250849999994974E-2</c:v>
                </c:pt>
                <c:pt idx="3">
                  <c:v>0.1049603999999963</c:v>
                </c:pt>
                <c:pt idx="4">
                  <c:v>1.4749200000002167E-2</c:v>
                </c:pt>
                <c:pt idx="5">
                  <c:v>-3.7284000000008385E-3</c:v>
                </c:pt>
                <c:pt idx="6">
                  <c:v>1.0406900000003516E-2</c:v>
                </c:pt>
                <c:pt idx="7">
                  <c:v>6.8788400000000846E-2</c:v>
                </c:pt>
                <c:pt idx="8">
                  <c:v>0.13189114999999876</c:v>
                </c:pt>
                <c:pt idx="9">
                  <c:v>0.18063034999999919</c:v>
                </c:pt>
                <c:pt idx="10">
                  <c:v>0.21119359999999668</c:v>
                </c:pt>
                <c:pt idx="11">
                  <c:v>0.28653280000000175</c:v>
                </c:pt>
                <c:pt idx="12">
                  <c:v>0.42467800000000111</c:v>
                </c:pt>
                <c:pt idx="13">
                  <c:v>0.53468800000000061</c:v>
                </c:pt>
                <c:pt idx="14">
                  <c:v>0.52978699999999901</c:v>
                </c:pt>
                <c:pt idx="15">
                  <c:v>0.38551110000000033</c:v>
                </c:pt>
                <c:pt idx="16">
                  <c:v>0.23405670000000017</c:v>
                </c:pt>
                <c:pt idx="17">
                  <c:v>8.7407699999999963E-2</c:v>
                </c:pt>
                <c:pt idx="18">
                  <c:v>1.9743750000000025E-2</c:v>
                </c:pt>
                <c:pt idx="19">
                  <c:v>1.4557499999999976E-3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0CC-4C55-A79E-87D8DFE340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20494688"/>
        <c:axId val="727393120"/>
      </c:barChart>
      <c:catAx>
        <c:axId val="720494688"/>
        <c:scaling>
          <c:orientation val="minMax"/>
        </c:scaling>
        <c:delete val="0"/>
        <c:axPos val="b"/>
        <c:title>
          <c:tx>
            <c:strRef>
              <c:f>'Exercice 3'!$V$6</c:f>
              <c:strCache>
                <c:ptCount val="1"/>
                <c:pt idx="0">
                  <c:v>Intervalle d'âge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7393120"/>
        <c:crosses val="autoZero"/>
        <c:auto val="1"/>
        <c:lblAlgn val="ctr"/>
        <c:lblOffset val="100"/>
        <c:noMultiLvlLbl val="0"/>
      </c:catAx>
      <c:valAx>
        <c:axId val="727393120"/>
        <c:scaling>
          <c:orientation val="minMax"/>
          <c:max val="3.5"/>
          <c:min val="-0.5"/>
        </c:scaling>
        <c:delete val="0"/>
        <c:axPos val="l"/>
        <c:title>
          <c:tx>
            <c:strRef>
              <c:f>'Exercice 3'!$Y$4</c:f>
              <c:strCache>
                <c:ptCount val="1"/>
                <c:pt idx="0">
                  <c:v>Gain de l'épérence de vie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none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049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'Exercice 3'!$Y$5:$Y$6</c:f>
          <c:strCache>
            <c:ptCount val="2"/>
            <c:pt idx="0">
              <c:v>Hommes</c:v>
            </c:pt>
            <c:pt idx="1">
              <c:v>2010-1990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3'!$Y$5:$Y$6</c:f>
              <c:strCache>
                <c:ptCount val="2"/>
                <c:pt idx="0">
                  <c:v>Hommes</c:v>
                </c:pt>
                <c:pt idx="1">
                  <c:v>2010-1990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'Exercice 3'!$V$7:$V$27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'Exercice 3'!$Y$7:$Y$27</c:f>
              <c:numCache>
                <c:formatCode>0.0000</c:formatCode>
                <c:ptCount val="21"/>
                <c:pt idx="0">
                  <c:v>0.43630945000000593</c:v>
                </c:pt>
                <c:pt idx="1">
                  <c:v>3.3486949999986686E-2</c:v>
                </c:pt>
                <c:pt idx="2">
                  <c:v>3.3829350000008127E-2</c:v>
                </c:pt>
                <c:pt idx="3">
                  <c:v>0.12451034999999976</c:v>
                </c:pt>
                <c:pt idx="4">
                  <c:v>0.22265320000000299</c:v>
                </c:pt>
                <c:pt idx="5">
                  <c:v>0.1933259500000015</c:v>
                </c:pt>
                <c:pt idx="6">
                  <c:v>0.19522374999999478</c:v>
                </c:pt>
                <c:pt idx="7">
                  <c:v>0.19252360000000338</c:v>
                </c:pt>
                <c:pt idx="8">
                  <c:v>0.21444710000000197</c:v>
                </c:pt>
                <c:pt idx="9">
                  <c:v>0.23445629999999831</c:v>
                </c:pt>
                <c:pt idx="10">
                  <c:v>0.23156715000000203</c:v>
                </c:pt>
                <c:pt idx="11">
                  <c:v>0.33058879999999952</c:v>
                </c:pt>
                <c:pt idx="12">
                  <c:v>0.46383644999999818</c:v>
                </c:pt>
                <c:pt idx="13">
                  <c:v>0.50404149999999937</c:v>
                </c:pt>
                <c:pt idx="14">
                  <c:v>0.55551465000000033</c:v>
                </c:pt>
                <c:pt idx="15">
                  <c:v>0.55413570000000012</c:v>
                </c:pt>
                <c:pt idx="16">
                  <c:v>0.44875034999999985</c:v>
                </c:pt>
                <c:pt idx="17">
                  <c:v>0.25048440000000005</c:v>
                </c:pt>
                <c:pt idx="18">
                  <c:v>7.5932599999999947E-2</c:v>
                </c:pt>
                <c:pt idx="19">
                  <c:v>1.3520499999999996E-2</c:v>
                </c:pt>
                <c:pt idx="20">
                  <c:v>8.6189999999999932E-4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30-463D-949C-B5A4031FF2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20494688"/>
        <c:axId val="727393120"/>
      </c:barChart>
      <c:catAx>
        <c:axId val="720494688"/>
        <c:scaling>
          <c:orientation val="minMax"/>
        </c:scaling>
        <c:delete val="0"/>
        <c:axPos val="b"/>
        <c:title>
          <c:tx>
            <c:strRef>
              <c:f>'Exercice 3'!$V$6</c:f>
              <c:strCache>
                <c:ptCount val="1"/>
                <c:pt idx="0">
                  <c:v>Intervalle d'âge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7393120"/>
        <c:crosses val="autoZero"/>
        <c:auto val="1"/>
        <c:lblAlgn val="ctr"/>
        <c:lblOffset val="100"/>
        <c:noMultiLvlLbl val="0"/>
      </c:catAx>
      <c:valAx>
        <c:axId val="727393120"/>
        <c:scaling>
          <c:orientation val="minMax"/>
          <c:max val="3.5"/>
          <c:min val="-0.5"/>
        </c:scaling>
        <c:delete val="0"/>
        <c:axPos val="l"/>
        <c:title>
          <c:tx>
            <c:strRef>
              <c:f>'Exercice 3'!$Y$4</c:f>
              <c:strCache>
                <c:ptCount val="1"/>
                <c:pt idx="0">
                  <c:v>Gain de l'épérence de vie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none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049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3'!$Z$5:$Z$6</c:f>
              <c:strCache>
                <c:ptCount val="2"/>
                <c:pt idx="0">
                  <c:v>Femmes</c:v>
                </c:pt>
                <c:pt idx="1">
                  <c:v>1970-1950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'Exercice 3'!$V$7:$V$27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'Exercice 3'!$Z$7:$Z$27</c:f>
              <c:numCache>
                <c:formatCode>0.0000</c:formatCode>
                <c:ptCount val="21"/>
                <c:pt idx="0">
                  <c:v>2.5407532000000002</c:v>
                </c:pt>
                <c:pt idx="1">
                  <c:v>6.6749199999995762E-2</c:v>
                </c:pt>
                <c:pt idx="2">
                  <c:v>9.4400250000003155E-2</c:v>
                </c:pt>
                <c:pt idx="3">
                  <c:v>9.0607549999998302E-2</c:v>
                </c:pt>
                <c:pt idx="4">
                  <c:v>0.17092304999999644</c:v>
                </c:pt>
                <c:pt idx="5">
                  <c:v>0.22021475000000096</c:v>
                </c:pt>
                <c:pt idx="6">
                  <c:v>0.22239210000000081</c:v>
                </c:pt>
                <c:pt idx="7">
                  <c:v>0.21765354999999634</c:v>
                </c:pt>
                <c:pt idx="8">
                  <c:v>0.18753979999999984</c:v>
                </c:pt>
                <c:pt idx="9">
                  <c:v>0.2269105500000046</c:v>
                </c:pt>
                <c:pt idx="10">
                  <c:v>0.25048739999999936</c:v>
                </c:pt>
                <c:pt idx="11">
                  <c:v>0.30581835000000024</c:v>
                </c:pt>
                <c:pt idx="12">
                  <c:v>0.35514734999999786</c:v>
                </c:pt>
                <c:pt idx="13">
                  <c:v>0.41623330000000253</c:v>
                </c:pt>
                <c:pt idx="14">
                  <c:v>0.44166959999999922</c:v>
                </c:pt>
                <c:pt idx="15">
                  <c:v>0.39701500000000017</c:v>
                </c:pt>
                <c:pt idx="16">
                  <c:v>0.27174925000000005</c:v>
                </c:pt>
                <c:pt idx="17">
                  <c:v>0.12148484999999998</c:v>
                </c:pt>
                <c:pt idx="18">
                  <c:v>2.785145000000001E-2</c:v>
                </c:pt>
                <c:pt idx="19">
                  <c:v>4.1469999999999996E-3</c:v>
                </c:pt>
                <c:pt idx="20">
                  <c:v>2.5244999999999966E-4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F01-4C65-8093-5211A13186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20494688"/>
        <c:axId val="727393120"/>
      </c:barChart>
      <c:catAx>
        <c:axId val="720494688"/>
        <c:scaling>
          <c:orientation val="minMax"/>
        </c:scaling>
        <c:delete val="0"/>
        <c:axPos val="b"/>
        <c:title>
          <c:tx>
            <c:strRef>
              <c:f>'Exercice 3'!$V$6</c:f>
              <c:strCache>
                <c:ptCount val="1"/>
                <c:pt idx="0">
                  <c:v>Intervalle d'âge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7393120"/>
        <c:crosses val="autoZero"/>
        <c:auto val="1"/>
        <c:lblAlgn val="ctr"/>
        <c:lblOffset val="100"/>
        <c:noMultiLvlLbl val="0"/>
      </c:catAx>
      <c:valAx>
        <c:axId val="727393120"/>
        <c:scaling>
          <c:orientation val="minMax"/>
          <c:max val="3.5"/>
          <c:min val="-0.5"/>
        </c:scaling>
        <c:delete val="0"/>
        <c:axPos val="l"/>
        <c:title>
          <c:tx>
            <c:strRef>
              <c:f>'Exercice 3'!$Y$4</c:f>
              <c:strCache>
                <c:ptCount val="1"/>
                <c:pt idx="0">
                  <c:v>Gain de l'épérence de vie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none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049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3'!$AA$5:$AA$6</c:f>
              <c:strCache>
                <c:ptCount val="2"/>
                <c:pt idx="0">
                  <c:v>Femmes</c:v>
                </c:pt>
                <c:pt idx="1">
                  <c:v>1990-1970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'Exercice 3'!$V$7:$V$27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'Exercice 3'!$AA$7:$AA$27</c:f>
              <c:numCache>
                <c:formatCode>0.0000</c:formatCode>
                <c:ptCount val="21"/>
                <c:pt idx="0">
                  <c:v>0.8665502000000026</c:v>
                </c:pt>
                <c:pt idx="1">
                  <c:v>6.4311400000002475E-2</c:v>
                </c:pt>
                <c:pt idx="2">
                  <c:v>2.4188599999995789E-2</c:v>
                </c:pt>
                <c:pt idx="3">
                  <c:v>6.8323800000002377E-2</c:v>
                </c:pt>
                <c:pt idx="4">
                  <c:v>5.0158800000005874E-2</c:v>
                </c:pt>
                <c:pt idx="5">
                  <c:v>4.1911499999994418E-2</c:v>
                </c:pt>
                <c:pt idx="6">
                  <c:v>5.5333350000006033E-2</c:v>
                </c:pt>
                <c:pt idx="7">
                  <c:v>8.1607850000002077E-2</c:v>
                </c:pt>
                <c:pt idx="8">
                  <c:v>0.13045404999999446</c:v>
                </c:pt>
                <c:pt idx="9">
                  <c:v>0.1727024499999994</c:v>
                </c:pt>
                <c:pt idx="10">
                  <c:v>0.2287946000000014</c:v>
                </c:pt>
                <c:pt idx="11">
                  <c:v>0.25657514999999959</c:v>
                </c:pt>
                <c:pt idx="12">
                  <c:v>0.35388525000000143</c:v>
                </c:pt>
                <c:pt idx="13">
                  <c:v>0.49553299999999761</c:v>
                </c:pt>
                <c:pt idx="14">
                  <c:v>0.64593625000000066</c:v>
                </c:pt>
                <c:pt idx="15">
                  <c:v>0.66049574999999983</c:v>
                </c:pt>
                <c:pt idx="16">
                  <c:v>0.53339880000000017</c:v>
                </c:pt>
                <c:pt idx="17">
                  <c:v>0.30019470000000004</c:v>
                </c:pt>
                <c:pt idx="18">
                  <c:v>0.10146300000000004</c:v>
                </c:pt>
                <c:pt idx="19">
                  <c:v>1.7094300000000003E-2</c:v>
                </c:pt>
                <c:pt idx="20">
                  <c:v>1.0872000000000011E-3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912-4162-B686-C14C405F71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20494688"/>
        <c:axId val="727393120"/>
      </c:barChart>
      <c:catAx>
        <c:axId val="720494688"/>
        <c:scaling>
          <c:orientation val="minMax"/>
        </c:scaling>
        <c:delete val="0"/>
        <c:axPos val="b"/>
        <c:title>
          <c:tx>
            <c:strRef>
              <c:f>'Exercice 3'!$V$6</c:f>
              <c:strCache>
                <c:ptCount val="1"/>
                <c:pt idx="0">
                  <c:v>Intervalle d'âge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7393120"/>
        <c:crosses val="autoZero"/>
        <c:auto val="1"/>
        <c:lblAlgn val="ctr"/>
        <c:lblOffset val="100"/>
        <c:noMultiLvlLbl val="0"/>
      </c:catAx>
      <c:valAx>
        <c:axId val="727393120"/>
        <c:scaling>
          <c:orientation val="minMax"/>
          <c:max val="3.5"/>
          <c:min val="-0.5"/>
        </c:scaling>
        <c:delete val="0"/>
        <c:axPos val="l"/>
        <c:title>
          <c:tx>
            <c:strRef>
              <c:f>'Exercice 3'!$Y$4</c:f>
              <c:strCache>
                <c:ptCount val="1"/>
                <c:pt idx="0">
                  <c:v>Gain de l'épérence de vie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none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049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3'!$AB$5:$AB$6</c:f>
              <c:strCache>
                <c:ptCount val="2"/>
                <c:pt idx="0">
                  <c:v>Femmes</c:v>
                </c:pt>
                <c:pt idx="1">
                  <c:v>2010-1990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'Exercice 3'!$V$7:$V$27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'Exercice 3'!$AB$7:$AB$27</c:f>
              <c:numCache>
                <c:formatCode>0.0000</c:formatCode>
                <c:ptCount val="21"/>
                <c:pt idx="0">
                  <c:v>0.30960089999999213</c:v>
                </c:pt>
                <c:pt idx="1">
                  <c:v>3.1819450000015209E-2</c:v>
                </c:pt>
                <c:pt idx="2">
                  <c:v>3.1920650000001188E-2</c:v>
                </c:pt>
                <c:pt idx="3">
                  <c:v>5.3927999999996978E-2</c:v>
                </c:pt>
                <c:pt idx="4">
                  <c:v>6.4989449999995424E-2</c:v>
                </c:pt>
                <c:pt idx="5">
                  <c:v>6.6146250000002335E-2</c:v>
                </c:pt>
                <c:pt idx="6">
                  <c:v>8.7317549999998301E-2</c:v>
                </c:pt>
                <c:pt idx="7">
                  <c:v>7.1473649999995253E-2</c:v>
                </c:pt>
                <c:pt idx="8">
                  <c:v>7.7463300000008894E-2</c:v>
                </c:pt>
                <c:pt idx="9">
                  <c:v>5.7475799999994345E-2</c:v>
                </c:pt>
                <c:pt idx="10">
                  <c:v>8.0314999999999429E-2</c:v>
                </c:pt>
                <c:pt idx="11">
                  <c:v>0.10464430000000052</c:v>
                </c:pt>
                <c:pt idx="12">
                  <c:v>0.15908549999999991</c:v>
                </c:pt>
                <c:pt idx="13">
                  <c:v>0.23778209999999877</c:v>
                </c:pt>
                <c:pt idx="14">
                  <c:v>0.36868580000000134</c:v>
                </c:pt>
                <c:pt idx="15">
                  <c:v>0.55301585000000086</c:v>
                </c:pt>
                <c:pt idx="16">
                  <c:v>0.61861174999999935</c:v>
                </c:pt>
                <c:pt idx="17">
                  <c:v>0.47758620000000024</c:v>
                </c:pt>
                <c:pt idx="18">
                  <c:v>0.23325514999999983</c:v>
                </c:pt>
                <c:pt idx="19">
                  <c:v>5.8542250000000039E-2</c:v>
                </c:pt>
                <c:pt idx="20">
                  <c:v>6.3410999999999997E-3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69-4A9F-ACF3-FE964A9F564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20494688"/>
        <c:axId val="727393120"/>
      </c:barChart>
      <c:catAx>
        <c:axId val="720494688"/>
        <c:scaling>
          <c:orientation val="minMax"/>
        </c:scaling>
        <c:delete val="0"/>
        <c:axPos val="b"/>
        <c:title>
          <c:tx>
            <c:strRef>
              <c:f>'Exercice 3'!$V$6</c:f>
              <c:strCache>
                <c:ptCount val="1"/>
                <c:pt idx="0">
                  <c:v>Intervalle d'âge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7393120"/>
        <c:crosses val="autoZero"/>
        <c:auto val="1"/>
        <c:lblAlgn val="ctr"/>
        <c:lblOffset val="100"/>
        <c:noMultiLvlLbl val="0"/>
      </c:catAx>
      <c:valAx>
        <c:axId val="727393120"/>
        <c:scaling>
          <c:orientation val="minMax"/>
          <c:max val="3.5"/>
          <c:min val="-0.5"/>
        </c:scaling>
        <c:delete val="0"/>
        <c:axPos val="l"/>
        <c:title>
          <c:tx>
            <c:strRef>
              <c:f>'Exercice 3'!$Y$4</c:f>
              <c:strCache>
                <c:ptCount val="1"/>
                <c:pt idx="0">
                  <c:v>Gain de l'épérence de vie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none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049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'Exercice 3'!$W$28</c:f>
          <c:strCache>
            <c:ptCount val="1"/>
            <c:pt idx="0">
              <c:v>Contribution du changement de la mortalité par groupes d'âge à la variation de l'espérance de vie à la naissance en France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none" spc="2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strRef>
              <c:f>'Exercice 3'!$V$29</c:f>
              <c:strCache>
                <c:ptCount val="1"/>
                <c:pt idx="0">
                  <c:v>&lt;20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multiLvlStrRef>
              <c:f>'Exercice 3'!$W$5:$AB$6</c:f>
              <c:multiLvlStrCache>
                <c:ptCount val="6"/>
                <c:lvl>
                  <c:pt idx="0">
                    <c:v>1970-1950</c:v>
                  </c:pt>
                  <c:pt idx="1">
                    <c:v>1990-1970</c:v>
                  </c:pt>
                  <c:pt idx="2">
                    <c:v>2010-1990</c:v>
                  </c:pt>
                  <c:pt idx="3">
                    <c:v>1970-1950</c:v>
                  </c:pt>
                  <c:pt idx="4">
                    <c:v>1990-1970</c:v>
                  </c:pt>
                  <c:pt idx="5">
                    <c:v>2010-1990</c:v>
                  </c:pt>
                </c:lvl>
                <c:lvl>
                  <c:pt idx="0">
                    <c:v>Hommes</c:v>
                  </c:pt>
                  <c:pt idx="1">
                    <c:v>Hommes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Femmes</c:v>
                  </c:pt>
                  <c:pt idx="5">
                    <c:v>Femmes</c:v>
                  </c:pt>
                </c:lvl>
              </c:multiLvlStrCache>
            </c:multiLvlStrRef>
          </c:cat>
          <c:val>
            <c:numRef>
              <c:f>'Exercice 3'!$W$29:$AB$29</c:f>
              <c:numCache>
                <c:formatCode>0.00</c:formatCode>
                <c:ptCount val="6"/>
                <c:pt idx="0">
                  <c:v>3.0924574499999968</c:v>
                </c:pt>
                <c:pt idx="1">
                  <c:v>1.232208000000006</c:v>
                </c:pt>
                <c:pt idx="2">
                  <c:v>0.62813610000000053</c:v>
                </c:pt>
                <c:pt idx="3">
                  <c:v>2.7925101999999975</c:v>
                </c:pt>
                <c:pt idx="4">
                  <c:v>1.0233740000000031</c:v>
                </c:pt>
                <c:pt idx="5">
                  <c:v>0.42726900000000556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ECC-4B93-B247-EF4B84CCDFC4}"/>
            </c:ext>
          </c:extLst>
        </c:ser>
        <c:ser>
          <c:idx val="1"/>
          <c:order val="1"/>
          <c:tx>
            <c:strRef>
              <c:f>'Exercice 3'!$V$30</c:f>
              <c:strCache>
                <c:ptCount val="1"/>
                <c:pt idx="0">
                  <c:v>20-65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'Exercice 3'!$W$5:$AB$6</c:f>
              <c:multiLvlStrCache>
                <c:ptCount val="6"/>
                <c:lvl>
                  <c:pt idx="0">
                    <c:v>1970-1950</c:v>
                  </c:pt>
                  <c:pt idx="1">
                    <c:v>1990-1970</c:v>
                  </c:pt>
                  <c:pt idx="2">
                    <c:v>2010-1990</c:v>
                  </c:pt>
                  <c:pt idx="3">
                    <c:v>1970-1950</c:v>
                  </c:pt>
                  <c:pt idx="4">
                    <c:v>1990-1970</c:v>
                  </c:pt>
                  <c:pt idx="5">
                    <c:v>2010-1990</c:v>
                  </c:pt>
                </c:lvl>
                <c:lvl>
                  <c:pt idx="0">
                    <c:v>Hommes</c:v>
                  </c:pt>
                  <c:pt idx="1">
                    <c:v>Hommes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Femmes</c:v>
                  </c:pt>
                  <c:pt idx="5">
                    <c:v>Femmes</c:v>
                  </c:pt>
                </c:lvl>
              </c:multiLvlStrCache>
            </c:multiLvlStrRef>
          </c:cat>
          <c:val>
            <c:numRef>
              <c:f>'Exercice 3'!$W$30:$AB$30</c:f>
              <c:numCache>
                <c:formatCode>0.00</c:formatCode>
                <c:ptCount val="6"/>
                <c:pt idx="0">
                  <c:v>1.3214663000000002</c:v>
                </c:pt>
                <c:pt idx="1">
                  <c:v>1.3251420000000032</c:v>
                </c:pt>
                <c:pt idx="2">
                  <c:v>2.2786223000000025</c:v>
                </c:pt>
                <c:pt idx="3">
                  <c:v>2.1570868999999964</c:v>
                </c:pt>
                <c:pt idx="4">
                  <c:v>1.3714230000000047</c:v>
                </c:pt>
                <c:pt idx="5">
                  <c:v>0.76891079999999434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ECC-4B93-B247-EF4B84CCDFC4}"/>
            </c:ext>
          </c:extLst>
        </c:ser>
        <c:ser>
          <c:idx val="2"/>
          <c:order val="2"/>
          <c:tx>
            <c:strRef>
              <c:f>'Exercice 3'!$V$31</c:f>
              <c:strCache>
                <c:ptCount val="1"/>
                <c:pt idx="0">
                  <c:v>65+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tx1">
                        <a:lumMod val="50000"/>
                        <a:lumOff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multiLvlStrRef>
              <c:f>'Exercice 3'!$W$5:$AB$6</c:f>
              <c:multiLvlStrCache>
                <c:ptCount val="6"/>
                <c:lvl>
                  <c:pt idx="0">
                    <c:v>1970-1950</c:v>
                  </c:pt>
                  <c:pt idx="1">
                    <c:v>1990-1970</c:v>
                  </c:pt>
                  <c:pt idx="2">
                    <c:v>2010-1990</c:v>
                  </c:pt>
                  <c:pt idx="3">
                    <c:v>1970-1950</c:v>
                  </c:pt>
                  <c:pt idx="4">
                    <c:v>1990-1970</c:v>
                  </c:pt>
                  <c:pt idx="5">
                    <c:v>2010-1990</c:v>
                  </c:pt>
                </c:lvl>
                <c:lvl>
                  <c:pt idx="0">
                    <c:v>Hommes</c:v>
                  </c:pt>
                  <c:pt idx="1">
                    <c:v>Hommes</c:v>
                  </c:pt>
                  <c:pt idx="2">
                    <c:v>Hommes</c:v>
                  </c:pt>
                  <c:pt idx="3">
                    <c:v>Femmes</c:v>
                  </c:pt>
                  <c:pt idx="4">
                    <c:v>Femmes</c:v>
                  </c:pt>
                  <c:pt idx="5">
                    <c:v>Femmes</c:v>
                  </c:pt>
                </c:lvl>
              </c:multiLvlStrCache>
            </c:multiLvlStrRef>
          </c:cat>
          <c:val>
            <c:numRef>
              <c:f>'Exercice 3'!$W$31:$AB$31</c:f>
              <c:numCache>
                <c:formatCode>0.00</c:formatCode>
                <c:ptCount val="6"/>
                <c:pt idx="0">
                  <c:v>0.53607624999999892</c:v>
                </c:pt>
                <c:pt idx="1">
                  <c:v>1.7926500000000001</c:v>
                </c:pt>
                <c:pt idx="2">
                  <c:v>2.403241599999999</c:v>
                </c:pt>
                <c:pt idx="3">
                  <c:v>1.6804029000000018</c:v>
                </c:pt>
                <c:pt idx="4">
                  <c:v>2.7552029999999985</c:v>
                </c:pt>
                <c:pt idx="5">
                  <c:v>2.5538202000000005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ECC-4B93-B247-EF4B84CCDFC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1002780063"/>
        <c:axId val="803778943"/>
      </c:barChart>
      <c:catAx>
        <c:axId val="1002780063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778943"/>
        <c:crosses val="autoZero"/>
        <c:auto val="1"/>
        <c:lblAlgn val="ctr"/>
        <c:lblOffset val="100"/>
        <c:noMultiLvlLbl val="0"/>
      </c:catAx>
      <c:valAx>
        <c:axId val="80377894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1" i="0" u="none" strike="noStrike" kern="1200" baseline="0">
                <a:solidFill>
                  <a:schemeClr val="tx1">
                    <a:lumMod val="50000"/>
                    <a:lumOff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2780063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baseline="0">
              <a:solidFill>
                <a:schemeClr val="tx1">
                  <a:lumMod val="50000"/>
                  <a:lumOff val="50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'Exercice 3'!$W$57</c:f>
          <c:strCache>
            <c:ptCount val="1"/>
            <c:pt idx="0">
              <c:v>Contribution de la variation de mortalité par groupes d'âge à la différence de l'espérance de vie des femmes et des hommes en France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0799781277340333"/>
          <c:y val="0.20010779837719742"/>
          <c:w val="0.85410148731408586"/>
          <c:h val="0.5990102527375466"/>
        </c:manualLayout>
      </c:layout>
      <c:lineChart>
        <c:grouping val="standard"/>
        <c:varyColors val="0"/>
        <c:ser>
          <c:idx val="0"/>
          <c:order val="0"/>
          <c:tx>
            <c:strRef>
              <c:f>'Exercice 3'!$W$34</c:f>
              <c:strCache>
                <c:ptCount val="1"/>
                <c:pt idx="0">
                  <c:v>1950</c:v>
                </c:pt>
              </c:strCache>
            </c:strRef>
          </c:tx>
          <c:spPr>
            <a:ln w="66675" cap="rnd">
              <a:solidFill>
                <a:schemeClr val="accent1">
                  <a:alpha val="59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bg1"/>
              </a:solidFill>
              <a:ln w="9525">
                <a:solidFill>
                  <a:srgbClr val="FF0000"/>
                </a:solidFill>
              </a:ln>
              <a:effectLst/>
            </c:spPr>
          </c:marker>
          <c:cat>
            <c:strRef>
              <c:f>'Exercice 3'!$V$35:$V$55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'Exercice 3'!$W$35:$W$55</c:f>
              <c:numCache>
                <c:formatCode>0.0000</c:formatCode>
                <c:ptCount val="21"/>
                <c:pt idx="0">
                  <c:v>1.0023855999999953</c:v>
                </c:pt>
                <c:pt idx="1">
                  <c:v>7.193940000000236E-2</c:v>
                </c:pt>
                <c:pt idx="2">
                  <c:v>3.318469999999623E-2</c:v>
                </c:pt>
                <c:pt idx="3">
                  <c:v>8.987280000000028E-2</c:v>
                </c:pt>
                <c:pt idx="4">
                  <c:v>0.12818230000000158</c:v>
                </c:pt>
                <c:pt idx="5">
                  <c:v>0.1258304000000027</c:v>
                </c:pt>
                <c:pt idx="6">
                  <c:v>0.12244319999999892</c:v>
                </c:pt>
                <c:pt idx="7">
                  <c:v>0.17095520000000078</c:v>
                </c:pt>
                <c:pt idx="8">
                  <c:v>0.27801189999999887</c:v>
                </c:pt>
                <c:pt idx="9">
                  <c:v>0.39804734999999875</c:v>
                </c:pt>
                <c:pt idx="10">
                  <c:v>0.52914645000000082</c:v>
                </c:pt>
                <c:pt idx="11">
                  <c:v>0.58586279999999979</c:v>
                </c:pt>
                <c:pt idx="12">
                  <c:v>0.60326830000000253</c:v>
                </c:pt>
                <c:pt idx="13">
                  <c:v>0.55666129999999936</c:v>
                </c:pt>
                <c:pt idx="14">
                  <c:v>0.4668351</c:v>
                </c:pt>
                <c:pt idx="15">
                  <c:v>0.31586669999999978</c:v>
                </c:pt>
                <c:pt idx="16">
                  <c:v>0.18529980000000001</c:v>
                </c:pt>
                <c:pt idx="17">
                  <c:v>7.3386700000000055E-2</c:v>
                </c:pt>
                <c:pt idx="18">
                  <c:v>2.032745E-2</c:v>
                </c:pt>
                <c:pt idx="19">
                  <c:v>2.3480500000000004E-3</c:v>
                </c:pt>
                <c:pt idx="20">
                  <c:v>1.4449999999999996E-4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6D9F-4055-B7ED-C8C19A33D05D}"/>
            </c:ext>
          </c:extLst>
        </c:ser>
        <c:ser>
          <c:idx val="1"/>
          <c:order val="1"/>
          <c:tx>
            <c:strRef>
              <c:f>'Exercice 3'!$X$34</c:f>
              <c:strCache>
                <c:ptCount val="1"/>
                <c:pt idx="0">
                  <c:v>1970</c:v>
                </c:pt>
              </c:strCache>
            </c:strRef>
          </c:tx>
          <c:spPr>
            <a:ln w="28575" cap="rnd">
              <a:solidFill>
                <a:schemeClr val="tx1"/>
              </a:solidFill>
              <a:prstDash val="sysDash"/>
              <a:round/>
            </a:ln>
            <a:effectLst/>
          </c:spPr>
          <c:marker>
            <c:symbol val="none"/>
          </c:marker>
          <c:cat>
            <c:strRef>
              <c:f>'Exercice 3'!$V$35:$V$55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'Exercice 3'!$X$35:$X$55</c:f>
              <c:numCache>
                <c:formatCode>0.0000</c:formatCode>
                <c:ptCount val="21"/>
                <c:pt idx="0">
                  <c:v>0.40289535000000032</c:v>
                </c:pt>
                <c:pt idx="1">
                  <c:v>4.332405000000028E-2</c:v>
                </c:pt>
                <c:pt idx="2">
                  <c:v>6.1032899999998051E-2</c:v>
                </c:pt>
                <c:pt idx="3">
                  <c:v>0.18676494999999649</c:v>
                </c:pt>
                <c:pt idx="4">
                  <c:v>0.24991754999999891</c:v>
                </c:pt>
                <c:pt idx="5">
                  <c:v>0.20020360000000104</c:v>
                </c:pt>
                <c:pt idx="6">
                  <c:v>0.20660695000000184</c:v>
                </c:pt>
                <c:pt idx="7">
                  <c:v>0.26197815000000063</c:v>
                </c:pt>
                <c:pt idx="8">
                  <c:v>0.33440449999999838</c:v>
                </c:pt>
                <c:pt idx="9">
                  <c:v>0.43926130000000357</c:v>
                </c:pt>
                <c:pt idx="10">
                  <c:v>0.53849459999999671</c:v>
                </c:pt>
                <c:pt idx="11">
                  <c:v>0.75447285000000097</c:v>
                </c:pt>
                <c:pt idx="12">
                  <c:v>0.93883724999999874</c:v>
                </c:pt>
                <c:pt idx="13">
                  <c:v>0.94740840000000326</c:v>
                </c:pt>
                <c:pt idx="14">
                  <c:v>0.81228194999999914</c:v>
                </c:pt>
                <c:pt idx="15">
                  <c:v>0.56346164999999959</c:v>
                </c:pt>
                <c:pt idx="16">
                  <c:v>0.33534150000000035</c:v>
                </c:pt>
                <c:pt idx="17">
                  <c:v>0.13003589999999998</c:v>
                </c:pt>
                <c:pt idx="18">
                  <c:v>2.9916600000000036E-2</c:v>
                </c:pt>
                <c:pt idx="19">
                  <c:v>3.2561999999999947E-3</c:v>
                </c:pt>
                <c:pt idx="20">
                  <c:v>1.0379999999999951E-4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D9F-4055-B7ED-C8C19A33D05D}"/>
            </c:ext>
          </c:extLst>
        </c:ser>
        <c:ser>
          <c:idx val="2"/>
          <c:order val="2"/>
          <c:tx>
            <c:strRef>
              <c:f>'Exercice 3'!$Y$34</c:f>
              <c:strCache>
                <c:ptCount val="1"/>
                <c:pt idx="0">
                  <c:v>1990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strRef>
              <c:f>'Exercice 3'!$V$35:$V$55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'Exercice 3'!$Y$35:$Y$55</c:f>
              <c:numCache>
                <c:formatCode>0.0000</c:formatCode>
                <c:ptCount val="21"/>
                <c:pt idx="0">
                  <c:v>0.2120495000000007</c:v>
                </c:pt>
                <c:pt idx="1">
                  <c:v>1.7313399999991527E-2</c:v>
                </c:pt>
                <c:pt idx="2">
                  <c:v>1.7739499999997209E-2</c:v>
                </c:pt>
                <c:pt idx="3">
                  <c:v>0.15264735000000337</c:v>
                </c:pt>
                <c:pt idx="4">
                  <c:v>0.3034054500000028</c:v>
                </c:pt>
                <c:pt idx="5">
                  <c:v>0.26538404999999682</c:v>
                </c:pt>
                <c:pt idx="6">
                  <c:v>0.26961305000000402</c:v>
                </c:pt>
                <c:pt idx="7">
                  <c:v>0.29019380000000239</c:v>
                </c:pt>
                <c:pt idx="8">
                  <c:v>0.34678789999999343</c:v>
                </c:pt>
                <c:pt idx="9">
                  <c:v>0.44739530000000383</c:v>
                </c:pt>
                <c:pt idx="10">
                  <c:v>0.5851040000000014</c:v>
                </c:pt>
                <c:pt idx="11">
                  <c:v>0.77911729999999935</c:v>
                </c:pt>
                <c:pt idx="12">
                  <c:v>0.92730329999999905</c:v>
                </c:pt>
                <c:pt idx="13">
                  <c:v>0.9270796499999997</c:v>
                </c:pt>
                <c:pt idx="14">
                  <c:v>0.89409205000000114</c:v>
                </c:pt>
                <c:pt idx="15">
                  <c:v>0.78171034999999889</c:v>
                </c:pt>
                <c:pt idx="16">
                  <c:v>0.58277725000000025</c:v>
                </c:pt>
                <c:pt idx="17">
                  <c:v>0.31703780000000009</c:v>
                </c:pt>
                <c:pt idx="18">
                  <c:v>0.10279550000000004</c:v>
                </c:pt>
                <c:pt idx="19">
                  <c:v>1.9116699999999997E-2</c:v>
                </c:pt>
                <c:pt idx="20">
                  <c:v>1.3367999999999993E-3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D9F-4055-B7ED-C8C19A33D05D}"/>
            </c:ext>
          </c:extLst>
        </c:ser>
        <c:ser>
          <c:idx val="3"/>
          <c:order val="3"/>
          <c:tx>
            <c:strRef>
              <c:f>'Exercice 3'!$Z$34</c:f>
              <c:strCache>
                <c:ptCount val="1"/>
                <c:pt idx="0">
                  <c:v>2010</c:v>
                </c:pt>
              </c:strCache>
            </c:strRef>
          </c:tx>
          <c:spPr>
            <a:ln w="44450" cap="rnd" cmpd="dbl">
              <a:solidFill>
                <a:schemeClr val="accent4"/>
              </a:solidFill>
              <a:round/>
            </a:ln>
            <a:effectLst/>
          </c:spPr>
          <c:marker>
            <c:symbol val="none"/>
          </c:marker>
          <c:cat>
            <c:strRef>
              <c:f>'Exercice 3'!$V$35:$V$55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'Exercice 3'!$Z$35:$Z$55</c:f>
              <c:numCache>
                <c:formatCode>0.0000</c:formatCode>
                <c:ptCount val="21"/>
                <c:pt idx="0">
                  <c:v>5.7697249999986967E-2</c:v>
                </c:pt>
                <c:pt idx="1">
                  <c:v>1.2780350000020117E-2</c:v>
                </c:pt>
                <c:pt idx="2">
                  <c:v>1.3202799999990968E-2</c:v>
                </c:pt>
                <c:pt idx="3">
                  <c:v>7.9615599999999398E-2</c:v>
                </c:pt>
                <c:pt idx="4">
                  <c:v>0.14431679999999586</c:v>
                </c:pt>
                <c:pt idx="5">
                  <c:v>0.13652969999999739</c:v>
                </c:pt>
                <c:pt idx="6">
                  <c:v>0.15899365000000806</c:v>
                </c:pt>
                <c:pt idx="7">
                  <c:v>0.16824774999999326</c:v>
                </c:pt>
                <c:pt idx="8">
                  <c:v>0.21228590000000203</c:v>
                </c:pt>
                <c:pt idx="9">
                  <c:v>0.28520139999999899</c:v>
                </c:pt>
                <c:pt idx="10">
                  <c:v>0.47109459999999848</c:v>
                </c:pt>
                <c:pt idx="11">
                  <c:v>0.60479280000000035</c:v>
                </c:pt>
                <c:pt idx="12">
                  <c:v>0.67343280000000039</c:v>
                </c:pt>
                <c:pt idx="13">
                  <c:v>0.70676919999999932</c:v>
                </c:pt>
                <c:pt idx="14">
                  <c:v>0.72632830000000226</c:v>
                </c:pt>
                <c:pt idx="15">
                  <c:v>0.75222734999999963</c:v>
                </c:pt>
                <c:pt idx="16">
                  <c:v>0.6853999999999999</c:v>
                </c:pt>
                <c:pt idx="17">
                  <c:v>0.4853637500000002</c:v>
                </c:pt>
                <c:pt idx="18">
                  <c:v>0.23777574999999998</c:v>
                </c:pt>
                <c:pt idx="19">
                  <c:v>6.122455000000003E-2</c:v>
                </c:pt>
                <c:pt idx="20">
                  <c:v>6.7197000000000012E-3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6D9F-4055-B7ED-C8C19A33D0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77070800"/>
        <c:axId val="1177055408"/>
      </c:lineChart>
      <c:catAx>
        <c:axId val="1177070800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'Exercice 3'!$V$34</c:f>
              <c:strCache>
                <c:ptCount val="1"/>
                <c:pt idx="0">
                  <c:v>Intervalle d'âge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7055408"/>
        <c:crosses val="autoZero"/>
        <c:auto val="1"/>
        <c:lblAlgn val="ctr"/>
        <c:lblOffset val="100"/>
        <c:noMultiLvlLbl val="0"/>
      </c:catAx>
      <c:valAx>
        <c:axId val="1177055408"/>
        <c:scaling>
          <c:orientation val="minMax"/>
          <c:min val="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'Exercice 3'!$X$33</c:f>
              <c:strCache>
                <c:ptCount val="1"/>
                <c:pt idx="0">
                  <c:v>contribution à la différence</c:v>
                </c:pt>
              </c:strCache>
            </c:strRef>
          </c:tx>
          <c:layout>
            <c:manualLayout>
              <c:xMode val="edge"/>
              <c:yMode val="edge"/>
              <c:x val="6.7639982502187227E-3"/>
              <c:y val="0.2686581718215755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7707080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80072222222222211"/>
          <c:y val="0.20266897603730669"/>
          <c:w val="0.15483333333333332"/>
          <c:h val="0.22465110457661486"/>
        </c:manualLayout>
      </c:layout>
      <c:overlay val="0"/>
      <c:spPr>
        <a:solidFill>
          <a:schemeClr val="bg1">
            <a:lumMod val="95000"/>
          </a:schemeClr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'Exercice 3'!$W$57</c:f>
          <c:strCache>
            <c:ptCount val="1"/>
            <c:pt idx="0">
              <c:v>Contribution de la variation de mortalité par groupes d'âge à la différence de l'espérance de vie des femmes et des hommes en France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1" i="0" u="none" strike="noStrike" kern="1200" cap="none" spc="20" baseline="0">
              <a:solidFill>
                <a:schemeClr val="tx1">
                  <a:lumMod val="75000"/>
                  <a:lumOff val="2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6360936132983381"/>
          <c:y val="0.1869649342393023"/>
          <c:w val="0.70794860017497818"/>
          <c:h val="0.63996787909092712"/>
        </c:manualLayout>
      </c:layout>
      <c:barChart>
        <c:barDir val="col"/>
        <c:grouping val="percentStacked"/>
        <c:varyColors val="0"/>
        <c:ser>
          <c:idx val="0"/>
          <c:order val="0"/>
          <c:tx>
            <c:strRef>
              <c:f>'Exercice 3'!$V$58</c:f>
              <c:strCache>
                <c:ptCount val="1"/>
                <c:pt idx="0">
                  <c:v>&lt;20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tint val="50000"/>
                    <a:satMod val="300000"/>
                  </a:schemeClr>
                </a:gs>
                <a:gs pos="35000">
                  <a:schemeClr val="accent1">
                    <a:tint val="37000"/>
                    <a:satMod val="300000"/>
                  </a:schemeClr>
                </a:gs>
                <a:gs pos="100000">
                  <a:schemeClr val="accent1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1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'Exercice 3'!$W$34:$Z$34</c:f>
              <c:numCache>
                <c:formatCode>General</c:formatCode>
                <c:ptCount val="4"/>
                <c:pt idx="0">
                  <c:v>1950</c:v>
                </c:pt>
                <c:pt idx="1">
                  <c:v>1970</c:v>
                </c:pt>
                <c:pt idx="2">
                  <c:v>1990</c:v>
                </c:pt>
                <c:pt idx="3">
                  <c:v>2010</c:v>
                </c:pt>
              </c:numCache>
            </c:numRef>
          </c:cat>
          <c:val>
            <c:numRef>
              <c:f>'Exercice 3'!$W$58:$Z$58</c:f>
              <c:numCache>
                <c:formatCode>0.00</c:formatCode>
                <c:ptCount val="4"/>
                <c:pt idx="0">
                  <c:v>1.1973824999999942</c:v>
                </c:pt>
                <c:pt idx="1">
                  <c:v>0.69401724999999514</c:v>
                </c:pt>
                <c:pt idx="2">
                  <c:v>0.3997497499999928</c:v>
                </c:pt>
                <c:pt idx="3">
                  <c:v>0.16329599999999744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DA27-4628-BAFA-A12333A7C8BD}"/>
            </c:ext>
          </c:extLst>
        </c:ser>
        <c:ser>
          <c:idx val="1"/>
          <c:order val="1"/>
          <c:tx>
            <c:strRef>
              <c:f>'Exercice 3'!$V$59</c:f>
              <c:strCache>
                <c:ptCount val="1"/>
                <c:pt idx="0">
                  <c:v>20-65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tint val="50000"/>
                    <a:satMod val="300000"/>
                  </a:schemeClr>
                </a:gs>
                <a:gs pos="35000">
                  <a:schemeClr val="accent2">
                    <a:tint val="37000"/>
                    <a:satMod val="300000"/>
                  </a:schemeClr>
                </a:gs>
                <a:gs pos="100000">
                  <a:schemeClr val="accent2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2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numFmt formatCode="#,##0.0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'Exercice 3'!$W$34:$Z$34</c:f>
              <c:numCache>
                <c:formatCode>General</c:formatCode>
                <c:ptCount val="4"/>
                <c:pt idx="0">
                  <c:v>1950</c:v>
                </c:pt>
                <c:pt idx="1">
                  <c:v>1970</c:v>
                </c:pt>
                <c:pt idx="2">
                  <c:v>1990</c:v>
                </c:pt>
                <c:pt idx="3">
                  <c:v>2010</c:v>
                </c:pt>
              </c:numCache>
            </c:numRef>
          </c:cat>
          <c:val>
            <c:numRef>
              <c:f>'Exercice 3'!$W$59:$Z$59</c:f>
              <c:numCache>
                <c:formatCode>0.00</c:formatCode>
                <c:ptCount val="4"/>
                <c:pt idx="0">
                  <c:v>2.9417479000000046</c:v>
                </c:pt>
                <c:pt idx="1">
                  <c:v>3.9241767500000009</c:v>
                </c:pt>
                <c:pt idx="2">
                  <c:v>4.2143041500000029</c:v>
                </c:pt>
                <c:pt idx="3">
                  <c:v>2.8548953999999949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DA27-4628-BAFA-A12333A7C8BD}"/>
            </c:ext>
          </c:extLst>
        </c:ser>
        <c:ser>
          <c:idx val="2"/>
          <c:order val="2"/>
          <c:tx>
            <c:strRef>
              <c:f>'Exercice 3'!$V$60</c:f>
              <c:strCache>
                <c:ptCount val="1"/>
                <c:pt idx="0">
                  <c:v>65+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tint val="50000"/>
                    <a:satMod val="300000"/>
                  </a:schemeClr>
                </a:gs>
                <a:gs pos="35000">
                  <a:schemeClr val="accent3">
                    <a:tint val="37000"/>
                    <a:satMod val="300000"/>
                  </a:schemeClr>
                </a:gs>
                <a:gs pos="100000">
                  <a:schemeClr val="accent3">
                    <a:tint val="15000"/>
                    <a:satMod val="350000"/>
                  </a:schemeClr>
                </a:gs>
              </a:gsLst>
              <a:lin ang="16200000" scaled="1"/>
            </a:gradFill>
            <a:ln w="9525" cap="flat" cmpd="sng" algn="ctr">
              <a:solidFill>
                <a:schemeClr val="accent3">
                  <a:shade val="95000"/>
                </a:schemeClr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900" b="0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'Exercice 3'!$W$34:$Z$34</c:f>
              <c:numCache>
                <c:formatCode>General</c:formatCode>
                <c:ptCount val="4"/>
                <c:pt idx="0">
                  <c:v>1950</c:v>
                </c:pt>
                <c:pt idx="1">
                  <c:v>1970</c:v>
                </c:pt>
                <c:pt idx="2">
                  <c:v>1990</c:v>
                </c:pt>
                <c:pt idx="3">
                  <c:v>2010</c:v>
                </c:pt>
              </c:numCache>
            </c:numRef>
          </c:cat>
          <c:val>
            <c:numRef>
              <c:f>'Exercice 3'!$W$60:$Z$60</c:f>
              <c:numCache>
                <c:formatCode>0.00</c:formatCode>
                <c:ptCount val="4"/>
                <c:pt idx="0">
                  <c:v>1.6208695999999991</c:v>
                </c:pt>
                <c:pt idx="1">
                  <c:v>2.8218060000000027</c:v>
                </c:pt>
                <c:pt idx="2">
                  <c:v>3.6259461000000002</c:v>
                </c:pt>
                <c:pt idx="3">
                  <c:v>3.6618086000000014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DA27-4628-BAFA-A12333A7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31"/>
        <c:overlap val="100"/>
        <c:axId val="1002780063"/>
        <c:axId val="803778943"/>
      </c:barChart>
      <c:lineChart>
        <c:grouping val="standard"/>
        <c:varyColors val="0"/>
        <c:ser>
          <c:idx val="3"/>
          <c:order val="3"/>
          <c:tx>
            <c:strRef>
              <c:f>'Exercice 3'!$V$56</c:f>
              <c:strCache>
                <c:ptCount val="1"/>
                <c:pt idx="0">
                  <c:v>Différence Eo</c:v>
                </c:pt>
              </c:strCache>
            </c:strRef>
          </c:tx>
          <c:spPr>
            <a:ln w="15875" cap="rnd">
              <a:solidFill>
                <a:schemeClr val="accent4"/>
              </a:solidFill>
              <a:round/>
            </a:ln>
            <a:effectLst>
              <a:outerShdw blurRad="40000" dist="20000" dir="5400000" rotWithShape="0">
                <a:srgbClr val="000000">
                  <a:alpha val="38000"/>
                </a:srgbClr>
              </a:outerShdw>
            </a:effectLst>
          </c:spPr>
          <c:marker>
            <c:symbol val="none"/>
          </c:marker>
          <c:cat>
            <c:numRef>
              <c:f>'Exercice 3'!$W$34:$Z$34</c:f>
              <c:numCache>
                <c:formatCode>General</c:formatCode>
                <c:ptCount val="4"/>
                <c:pt idx="0">
                  <c:v>1950</c:v>
                </c:pt>
                <c:pt idx="1">
                  <c:v>1970</c:v>
                </c:pt>
                <c:pt idx="2">
                  <c:v>1990</c:v>
                </c:pt>
                <c:pt idx="3">
                  <c:v>2010</c:v>
                </c:pt>
              </c:numCache>
            </c:numRef>
          </c:cat>
          <c:val>
            <c:numRef>
              <c:f>'Exercice 3'!$W$56:$Z$56</c:f>
              <c:numCache>
                <c:formatCode>0.0000</c:formatCode>
                <c:ptCount val="4"/>
                <c:pt idx="0">
                  <c:v>5.7599999999999989</c:v>
                </c:pt>
                <c:pt idx="1">
                  <c:v>7.4399999999999986</c:v>
                </c:pt>
                <c:pt idx="2">
                  <c:v>8.2399999999999967</c:v>
                </c:pt>
                <c:pt idx="3">
                  <c:v>6.6799999999999944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A27-4628-BAFA-A12333A7C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273801392"/>
        <c:axId val="1273813040"/>
      </c:lineChart>
      <c:catAx>
        <c:axId val="1002780063"/>
        <c:scaling>
          <c:orientation val="minMax"/>
        </c:scaling>
        <c:delete val="0"/>
        <c:axPos val="b"/>
        <c:title>
          <c:tx>
            <c:strRef>
              <c:f>'Exercice 3'!$W$64</c:f>
              <c:strCache>
                <c:ptCount val="1"/>
                <c:pt idx="0">
                  <c:v>année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803778943"/>
        <c:crosses val="autoZero"/>
        <c:auto val="1"/>
        <c:lblAlgn val="ctr"/>
        <c:lblOffset val="100"/>
        <c:noMultiLvlLbl val="0"/>
      </c:catAx>
      <c:valAx>
        <c:axId val="8037789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'Exercice 3'!$W$62</c:f>
              <c:strCache>
                <c:ptCount val="1"/>
                <c:pt idx="0">
                  <c:v>contribution en %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002780063"/>
        <c:crosses val="autoZero"/>
        <c:crossBetween val="between"/>
      </c:valAx>
      <c:valAx>
        <c:axId val="1273813040"/>
        <c:scaling>
          <c:orientation val="minMax"/>
        </c:scaling>
        <c:delete val="0"/>
        <c:axPos val="r"/>
        <c:title>
          <c:tx>
            <c:strRef>
              <c:f>'Exercice 3'!$W$63</c:f>
              <c:strCache>
                <c:ptCount val="1"/>
                <c:pt idx="0">
                  <c:v>diffférence Eo femmes-hommes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cap="none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273801392"/>
        <c:crosses val="max"/>
        <c:crossBetween val="between"/>
      </c:valAx>
      <c:catAx>
        <c:axId val="127380139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1273813040"/>
        <c:crosses val="autoZero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chemeClr val="tx1"/>
          </a:solidFill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20122938151028347"/>
          <c:y val="0.11555263925342665"/>
          <c:w val="0.62212140197711885"/>
          <c:h val="0.8202373140857393"/>
        </c:manualLayout>
      </c:layout>
      <c:pieChart>
        <c:varyColors val="1"/>
        <c:ser>
          <c:idx val="0"/>
          <c:order val="0"/>
          <c:tx>
            <c:strRef>
              <c:f>'Exercice 1'!$P$26:$P$27</c:f>
              <c:strCache>
                <c:ptCount val="2"/>
                <c:pt idx="0">
                  <c:v>Secteurs</c:v>
                </c:pt>
                <c:pt idx="1">
                  <c:v>Δx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F04-4D8A-9C81-B17314E50B8D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F04-4D8A-9C81-B17314E50B8D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F04-4D8A-9C81-B17314E50B8D}"/>
              </c:ext>
            </c:extLst>
          </c:dPt>
          <c:dPt>
            <c:idx val="3"/>
            <c:bubble3D val="0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F04-4D8A-9C81-B17314E50B8D}"/>
              </c:ext>
            </c:extLst>
          </c:dPt>
          <c:dLbls>
            <c:dLbl>
              <c:idx val="0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04-4D8A-9C81-B17314E50B8D}"/>
                </c:ext>
              </c:extLst>
            </c:dLbl>
            <c:dLbl>
              <c:idx val="1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04-4D8A-9C81-B17314E50B8D}"/>
                </c:ext>
              </c:extLst>
            </c:dLbl>
            <c:dLbl>
              <c:idx val="2"/>
              <c:layout>
                <c:manualLayout>
                  <c:x val="-0.20366193335615293"/>
                  <c:y val="-6.4814814814814811E-2"/>
                </c:manualLayout>
              </c:layout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04-4D8A-9C81-B17314E50B8D}"/>
                </c:ext>
              </c:extLst>
            </c:dLbl>
            <c:dLbl>
              <c:idx val="3"/>
              <c:dLblPos val="outEnd"/>
              <c:showLegendKey val="0"/>
              <c:showVal val="1"/>
              <c:showCatName val="1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04-4D8A-9C81-B17314E50B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'Exercice 1'!$O$28:$O$31</c:f>
              <c:strCache>
                <c:ptCount val="4"/>
                <c:pt idx="0">
                  <c:v>0-5</c:v>
                </c:pt>
                <c:pt idx="1">
                  <c:v>5-20</c:v>
                </c:pt>
                <c:pt idx="2">
                  <c:v>20-65</c:v>
                </c:pt>
                <c:pt idx="3">
                  <c:v>65+</c:v>
                </c:pt>
              </c:strCache>
            </c:strRef>
          </c:cat>
          <c:val>
            <c:numRef>
              <c:f>'Exercice 1'!$P$28:$P$31</c:f>
              <c:numCache>
                <c:formatCode>0.00</c:formatCode>
                <c:ptCount val="4"/>
                <c:pt idx="0">
                  <c:v>3.8473992914596944</c:v>
                </c:pt>
                <c:pt idx="1">
                  <c:v>1.0226813417877418</c:v>
                </c:pt>
                <c:pt idx="2">
                  <c:v>6.5749768080163751</c:v>
                </c:pt>
                <c:pt idx="3">
                  <c:v>4.23494255873619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6F04-4D8A-9C81-B17314E50B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'Exercice 1'!$P$33:$P$34</c:f>
              <c:strCache>
                <c:ptCount val="2"/>
                <c:pt idx="0">
                  <c:v>Histogramme</c:v>
                </c:pt>
                <c:pt idx="1">
                  <c:v>Δx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'Exercice 1'!$O$35:$O$44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20</c:v>
                </c:pt>
                <c:pt idx="4">
                  <c:v>20</c:v>
                </c:pt>
                <c:pt idx="5">
                  <c:v>65</c:v>
                </c:pt>
                <c:pt idx="6">
                  <c:v>65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</c:numCache>
            </c:numRef>
          </c:xVal>
          <c:yVal>
            <c:numRef>
              <c:f>'Exercice 1'!$P$35:$P$44</c:f>
              <c:numCache>
                <c:formatCode>0.00</c:formatCode>
                <c:ptCount val="10"/>
                <c:pt idx="0">
                  <c:v>3.8473992914596944</c:v>
                </c:pt>
                <c:pt idx="1">
                  <c:v>3.8473992914596944</c:v>
                </c:pt>
                <c:pt idx="2">
                  <c:v>0.34089378059591396</c:v>
                </c:pt>
                <c:pt idx="3">
                  <c:v>0.34089378059591396</c:v>
                </c:pt>
                <c:pt idx="4">
                  <c:v>0.82187210100204688</c:v>
                </c:pt>
                <c:pt idx="5">
                  <c:v>0.82187210100204688</c:v>
                </c:pt>
                <c:pt idx="6">
                  <c:v>0.52936781984202375</c:v>
                </c:pt>
                <c:pt idx="7">
                  <c:v>0.52936781984202375</c:v>
                </c:pt>
                <c:pt idx="8">
                  <c:v>0.52936781984202375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3B58-4530-8844-67300D0C6B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652928"/>
        <c:axId val="1147668320"/>
      </c:scatterChart>
      <c:valAx>
        <c:axId val="114765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668320"/>
        <c:crosses val="autoZero"/>
        <c:crossBetween val="midCat"/>
      </c:valAx>
      <c:valAx>
        <c:axId val="11476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0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65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9069514357806866"/>
          <c:y val="0.13407115777194517"/>
          <c:w val="0.62212140197711885"/>
          <c:h val="0.8202373140857393"/>
        </c:manualLayout>
      </c:layout>
      <c:doughnutChart>
        <c:varyColors val="1"/>
        <c:ser>
          <c:idx val="0"/>
          <c:order val="0"/>
          <c:tx>
            <c:strRef>
              <c:f>'Exercice 1'!$Q$26:$Q$27</c:f>
              <c:strCache>
                <c:ptCount val="2"/>
                <c:pt idx="0">
                  <c:v>Secteurs</c:v>
                </c:pt>
                <c:pt idx="1">
                  <c:v>Δx %</c:v>
                </c:pt>
              </c:strCache>
            </c:strRef>
          </c:tx>
          <c:dPt>
            <c:idx val="0"/>
            <c:bubble3D val="0"/>
            <c:spPr>
              <a:solidFill>
                <a:schemeClr val="accent1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9CB7-4631-B3D4-3AE3C13909D5}"/>
              </c:ext>
            </c:extLst>
          </c:dPt>
          <c:dPt>
            <c:idx val="1"/>
            <c:bubble3D val="0"/>
            <c:spPr>
              <a:solidFill>
                <a:schemeClr val="accent2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9CB7-4631-B3D4-3AE3C13909D5}"/>
              </c:ext>
            </c:extLst>
          </c:dPt>
          <c:dPt>
            <c:idx val="2"/>
            <c:bubble3D val="0"/>
            <c:spPr>
              <a:solidFill>
                <a:schemeClr val="accent3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9CB7-4631-B3D4-3AE3C13909D5}"/>
              </c:ext>
            </c:extLst>
          </c:dPt>
          <c:dPt>
            <c:idx val="3"/>
            <c:bubble3D val="0"/>
            <c:explosion val="1"/>
            <c:spPr>
              <a:solidFill>
                <a:schemeClr val="accent4"/>
              </a:solidFill>
              <a:ln w="19050">
                <a:solidFill>
                  <a:schemeClr val="lt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9CB7-4631-B3D4-3AE3C13909D5}"/>
              </c:ext>
            </c:extLst>
          </c:dPt>
          <c:dLbls>
            <c:dLbl>
              <c:idx val="0"/>
              <c:layout>
                <c:manualLayout>
                  <c:x val="-0.10534237932214811"/>
                  <c:y val="0.10648148148148148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CB7-4631-B3D4-3AE3C13909D5}"/>
                </c:ext>
              </c:extLst>
            </c:dLbl>
            <c:dLbl>
              <c:idx val="1"/>
              <c:layout>
                <c:manualLayout>
                  <c:x val="-0.13343368047472093"/>
                  <c:y val="-1.3888888888888973E-2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CB7-4631-B3D4-3AE3C13909D5}"/>
                </c:ext>
              </c:extLst>
            </c:dLbl>
            <c:dLbl>
              <c:idx val="2"/>
              <c:layout>
                <c:manualLayout>
                  <c:x val="-2.1068475864429611E-2"/>
                  <c:y val="-0.19444444444444453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CB7-4631-B3D4-3AE3C13909D5}"/>
                </c:ext>
              </c:extLst>
            </c:dLbl>
            <c:dLbl>
              <c:idx val="3"/>
              <c:layout>
                <c:manualLayout>
                  <c:x val="9.4808141389933251E-2"/>
                  <c:y val="0.1111111111111111"/>
                </c:manualLayout>
              </c:layout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CB7-4631-B3D4-3AE3C13909D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/>
            </c:extLst>
          </c:dLbls>
          <c:cat>
            <c:strRef>
              <c:f>'Exercice 1'!$O$28:$O$31</c:f>
              <c:strCache>
                <c:ptCount val="4"/>
                <c:pt idx="0">
                  <c:v>0-5</c:v>
                </c:pt>
                <c:pt idx="1">
                  <c:v>5-20</c:v>
                </c:pt>
                <c:pt idx="2">
                  <c:v>20-65</c:v>
                </c:pt>
                <c:pt idx="3">
                  <c:v>65+</c:v>
                </c:pt>
              </c:strCache>
            </c:strRef>
          </c:cat>
          <c:val>
            <c:numRef>
              <c:f>'Exercice 1'!$Q$28:$Q$31</c:f>
              <c:numCache>
                <c:formatCode>0%</c:formatCode>
                <c:ptCount val="4"/>
                <c:pt idx="0">
                  <c:v>0.24536985277166415</c:v>
                </c:pt>
                <c:pt idx="1">
                  <c:v>6.5222024348708024E-2</c:v>
                </c:pt>
                <c:pt idx="2">
                  <c:v>0.41932250051124836</c:v>
                </c:pt>
                <c:pt idx="3">
                  <c:v>0.27008562236837946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9CB7-4631-B3D4-3AE3C13909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  <c:holeSize val="50"/>
      </c:doughnutChart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'Exercice 1'!$Q$33:$Q$34</c:f>
              <c:strCache>
                <c:ptCount val="2"/>
                <c:pt idx="0">
                  <c:v>Histogramme</c:v>
                </c:pt>
                <c:pt idx="1">
                  <c:v>Δx %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xVal>
            <c:numRef>
              <c:f>'Exercice 1'!$O$35:$O$44</c:f>
              <c:numCache>
                <c:formatCode>General</c:formatCode>
                <c:ptCount val="10"/>
                <c:pt idx="0">
                  <c:v>0</c:v>
                </c:pt>
                <c:pt idx="1">
                  <c:v>5</c:v>
                </c:pt>
                <c:pt idx="2">
                  <c:v>5</c:v>
                </c:pt>
                <c:pt idx="3">
                  <c:v>20</c:v>
                </c:pt>
                <c:pt idx="4">
                  <c:v>20</c:v>
                </c:pt>
                <c:pt idx="5">
                  <c:v>65</c:v>
                </c:pt>
                <c:pt idx="6">
                  <c:v>65</c:v>
                </c:pt>
                <c:pt idx="7">
                  <c:v>105</c:v>
                </c:pt>
                <c:pt idx="8">
                  <c:v>105</c:v>
                </c:pt>
                <c:pt idx="9">
                  <c:v>105</c:v>
                </c:pt>
              </c:numCache>
            </c:numRef>
          </c:xVal>
          <c:yVal>
            <c:numRef>
              <c:f>'Exercice 1'!$Q$35:$Q$44</c:f>
              <c:numCache>
                <c:formatCode>0%</c:formatCode>
                <c:ptCount val="10"/>
                <c:pt idx="0">
                  <c:v>0.24536985277166415</c:v>
                </c:pt>
                <c:pt idx="1">
                  <c:v>0.24536985277166415</c:v>
                </c:pt>
                <c:pt idx="2">
                  <c:v>2.1740674782902675E-2</c:v>
                </c:pt>
                <c:pt idx="3">
                  <c:v>2.1740674782902675E-2</c:v>
                </c:pt>
                <c:pt idx="4">
                  <c:v>5.2415312563906045E-2</c:v>
                </c:pt>
                <c:pt idx="5">
                  <c:v>5.2415312563906045E-2</c:v>
                </c:pt>
                <c:pt idx="6">
                  <c:v>3.3760702796047433E-2</c:v>
                </c:pt>
                <c:pt idx="7">
                  <c:v>3.3760702796047433E-2</c:v>
                </c:pt>
                <c:pt idx="8">
                  <c:v>3.3760702796047433E-2</c:v>
                </c:pt>
                <c:pt idx="9">
                  <c:v>0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7462-4432-866D-1DFA4D6F87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652928"/>
        <c:axId val="1147668320"/>
      </c:scatterChart>
      <c:valAx>
        <c:axId val="11476529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668320"/>
        <c:crosses val="autoZero"/>
        <c:crossBetween val="midCat"/>
        <c:majorUnit val="10"/>
      </c:valAx>
      <c:valAx>
        <c:axId val="11476683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147652928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'Exercice 2'!$N$2</c:f>
          <c:strCache>
            <c:ptCount val="1"/>
            <c:pt idx="0">
              <c:v>Comparaison des méthodes (gain à l'âge atteint)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4358705161854767E-2"/>
          <c:y val="0.15319444444444447"/>
          <c:w val="0.84234930008748921"/>
          <c:h val="0.70699876057159516"/>
        </c:manualLayout>
      </c:layout>
      <c:scatterChart>
        <c:scatterStyle val="smoothMarker"/>
        <c:varyColors val="0"/>
        <c:ser>
          <c:idx val="0"/>
          <c:order val="0"/>
          <c:tx>
            <c:strRef>
              <c:f>'Exercice 2'!$E$1</c:f>
              <c:strCache>
                <c:ptCount val="1"/>
                <c:pt idx="0">
                  <c:v>M-8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xVal>
            <c:numRef>
              <c:f>'Exercice 2'!$B$4:$B$16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'Exercice 2'!$E$4:$E$16</c:f>
              <c:numCache>
                <c:formatCode>General</c:formatCode>
                <c:ptCount val="13"/>
                <c:pt idx="0">
                  <c:v>18.809999999999995</c:v>
                </c:pt>
                <c:pt idx="1">
                  <c:v>15.110000000000007</c:v>
                </c:pt>
                <c:pt idx="2">
                  <c:v>13.54</c:v>
                </c:pt>
                <c:pt idx="3">
                  <c:v>13.030000000000001</c:v>
                </c:pt>
                <c:pt idx="4">
                  <c:v>12.630000000000003</c:v>
                </c:pt>
                <c:pt idx="5">
                  <c:v>11.89</c:v>
                </c:pt>
                <c:pt idx="6">
                  <c:v>10.160000000000004</c:v>
                </c:pt>
                <c:pt idx="7">
                  <c:v>8.7800000000000011</c:v>
                </c:pt>
                <c:pt idx="8">
                  <c:v>7.5600000000000023</c:v>
                </c:pt>
                <c:pt idx="9">
                  <c:v>6.3000000000000007</c:v>
                </c:pt>
                <c:pt idx="10">
                  <c:v>4.5600000000000005</c:v>
                </c:pt>
                <c:pt idx="11">
                  <c:v>2.4799999999999995</c:v>
                </c:pt>
                <c:pt idx="12">
                  <c:v>0.79999999999999982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19-42FE-AFB4-4DB3312DB907}"/>
            </c:ext>
          </c:extLst>
        </c:ser>
        <c:ser>
          <c:idx val="1"/>
          <c:order val="1"/>
          <c:tx>
            <c:strRef>
              <c:f>'Exercice 2'!$J$2</c:f>
              <c:strCache>
                <c:ptCount val="1"/>
                <c:pt idx="0">
                  <c:v>Andreev-Pressat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xVal>
            <c:numRef>
              <c:f>'Exercice 2'!$B$4:$B$16</c:f>
              <c:numCache>
                <c:formatCode>General</c:formatCode>
                <c:ptCount val="13"/>
                <c:pt idx="0">
                  <c:v>0</c:v>
                </c:pt>
                <c:pt idx="1">
                  <c:v>1</c:v>
                </c:pt>
                <c:pt idx="2">
                  <c:v>5</c:v>
                </c:pt>
                <c:pt idx="3">
                  <c:v>10</c:v>
                </c:pt>
                <c:pt idx="4">
                  <c:v>15</c:v>
                </c:pt>
                <c:pt idx="5">
                  <c:v>20</c:v>
                </c:pt>
                <c:pt idx="6">
                  <c:v>30</c:v>
                </c:pt>
                <c:pt idx="7">
                  <c:v>40</c:v>
                </c:pt>
                <c:pt idx="8">
                  <c:v>50</c:v>
                </c:pt>
                <c:pt idx="9">
                  <c:v>60</c:v>
                </c:pt>
                <c:pt idx="10">
                  <c:v>70</c:v>
                </c:pt>
                <c:pt idx="11">
                  <c:v>80</c:v>
                </c:pt>
                <c:pt idx="12">
                  <c:v>90</c:v>
                </c:pt>
              </c:numCache>
            </c:numRef>
          </c:xVal>
          <c:yVal>
            <c:numRef>
              <c:f>'Exercice 2'!$O$4:$O$16</c:f>
              <c:numCache>
                <c:formatCode>0.00</c:formatCode>
                <c:ptCount val="13"/>
                <c:pt idx="0">
                  <c:v>18.809999999999995</c:v>
                </c:pt>
                <c:pt idx="1">
                  <c:v>14.531054381839692</c:v>
                </c:pt>
                <c:pt idx="2">
                  <c:v>12.833538348317759</c:v>
                </c:pt>
                <c:pt idx="3">
                  <c:v>12.282010193659183</c:v>
                </c:pt>
                <c:pt idx="4">
                  <c:v>11.847585420633864</c:v>
                </c:pt>
                <c:pt idx="5">
                  <c:v>11.045814791241099</c:v>
                </c:pt>
                <c:pt idx="6">
                  <c:v>9.2069034259254359</c:v>
                </c:pt>
                <c:pt idx="7">
                  <c:v>7.7351983752207909</c:v>
                </c:pt>
                <c:pt idx="8">
                  <c:v>6.3785549898478111</c:v>
                </c:pt>
                <c:pt idx="9">
                  <c:v>4.9056525525291192</c:v>
                </c:pt>
                <c:pt idx="10">
                  <c:v>2.9878977407061735</c:v>
                </c:pt>
                <c:pt idx="11">
                  <c:v>1.0282968491700948</c:v>
                </c:pt>
                <c:pt idx="12">
                  <c:v>7.7590057234277698E-2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19-42FE-AFB4-4DB3312DB90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347542384"/>
        <c:axId val="1346203072"/>
      </c:scatterChart>
      <c:valAx>
        <c:axId val="134754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'Exercice 2'!$B$2</c:f>
              <c:strCache>
                <c:ptCount val="1"/>
                <c:pt idx="0">
                  <c:v>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6203072"/>
        <c:crosses val="autoZero"/>
        <c:crossBetween val="midCat"/>
        <c:majorUnit val="5"/>
      </c:valAx>
      <c:valAx>
        <c:axId val="134620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'Exercice 2'!$E$2</c:f>
              <c:strCache>
                <c:ptCount val="1"/>
                <c:pt idx="0">
                  <c:v>gain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in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7542384"/>
        <c:crosses val="autoZero"/>
        <c:crossBetween val="midCat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48578302712162"/>
          <c:y val="0.22300853018372704"/>
          <c:w val="0.25484827322384929"/>
          <c:h val="0.14927725760137636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'Exercice 2'!$T$1</c:f>
          <c:strCache>
            <c:ptCount val="1"/>
            <c:pt idx="0">
              <c:v>Comparaison des méthodes (contribution par tranche d'âge)</c:v>
            </c:pt>
          </c:strCache>
        </c:strRef>
      </c:tx>
      <c:layout>
        <c:manualLayout>
          <c:xMode val="edge"/>
          <c:yMode val="edge"/>
          <c:x val="9.8159650829219042E-2"/>
          <c:y val="2.0937712777445303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1411422222222223"/>
          <c:y val="0.15319444444444447"/>
          <c:w val="0.82259377777777776"/>
          <c:h val="0.70699876057159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'Exercice 2'!$E$1</c:f>
              <c:strCache>
                <c:ptCount val="1"/>
                <c:pt idx="0">
                  <c:v>M-8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'Exercice 2'!$P$6:$P$16</c:f>
              <c:strCache>
                <c:ptCount val="11"/>
                <c:pt idx="0">
                  <c:v>0-9</c:v>
                </c:pt>
                <c:pt idx="1">
                  <c:v>10-20</c:v>
                </c:pt>
                <c:pt idx="2">
                  <c:v>20-30</c:v>
                </c:pt>
                <c:pt idx="3">
                  <c:v>20-29</c:v>
                </c:pt>
                <c:pt idx="4">
                  <c:v>30-39</c:v>
                </c:pt>
                <c:pt idx="5">
                  <c:v>40-49</c:v>
                </c:pt>
                <c:pt idx="6">
                  <c:v>50-59</c:v>
                </c:pt>
                <c:pt idx="7">
                  <c:v>60-69</c:v>
                </c:pt>
                <c:pt idx="8">
                  <c:v>70-79</c:v>
                </c:pt>
                <c:pt idx="9">
                  <c:v>80-89</c:v>
                </c:pt>
                <c:pt idx="10">
                  <c:v>90+</c:v>
                </c:pt>
              </c:strCache>
            </c:strRef>
          </c:cat>
          <c:val>
            <c:numRef>
              <c:f>'Exercice 2'!$S$6:$S$16</c:f>
              <c:numCache>
                <c:formatCode>0.00</c:formatCode>
                <c:ptCount val="11"/>
                <c:pt idx="0">
                  <c:v>5.779999999999994</c:v>
                </c:pt>
                <c:pt idx="1">
                  <c:v>1.1400000000000006</c:v>
                </c:pt>
                <c:pt idx="2">
                  <c:v>1.3800000000000026</c:v>
                </c:pt>
                <c:pt idx="3">
                  <c:v>1.7299999999999969</c:v>
                </c:pt>
                <c:pt idx="4">
                  <c:v>1.3800000000000026</c:v>
                </c:pt>
                <c:pt idx="5">
                  <c:v>1.2199999999999989</c:v>
                </c:pt>
                <c:pt idx="6">
                  <c:v>1.2600000000000016</c:v>
                </c:pt>
                <c:pt idx="7">
                  <c:v>1.7400000000000002</c:v>
                </c:pt>
                <c:pt idx="8">
                  <c:v>2.080000000000001</c:v>
                </c:pt>
                <c:pt idx="9">
                  <c:v>1.6799999999999997</c:v>
                </c:pt>
                <c:pt idx="10">
                  <c:v>0.79999999999999982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D0-4DDB-A0C5-8C54920806CA}"/>
            </c:ext>
          </c:extLst>
        </c:ser>
        <c:ser>
          <c:idx val="1"/>
          <c:order val="1"/>
          <c:tx>
            <c:strRef>
              <c:f>'Exercice 2'!$J$2</c:f>
              <c:strCache>
                <c:ptCount val="1"/>
                <c:pt idx="0">
                  <c:v>Andreev-Pressat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'Exercice 2'!$P$6:$P$16</c:f>
              <c:strCache>
                <c:ptCount val="11"/>
                <c:pt idx="0">
                  <c:v>0-9</c:v>
                </c:pt>
                <c:pt idx="1">
                  <c:v>10-20</c:v>
                </c:pt>
                <c:pt idx="2">
                  <c:v>20-30</c:v>
                </c:pt>
                <c:pt idx="3">
                  <c:v>20-29</c:v>
                </c:pt>
                <c:pt idx="4">
                  <c:v>30-39</c:v>
                </c:pt>
                <c:pt idx="5">
                  <c:v>40-49</c:v>
                </c:pt>
                <c:pt idx="6">
                  <c:v>50-59</c:v>
                </c:pt>
                <c:pt idx="7">
                  <c:v>60-69</c:v>
                </c:pt>
                <c:pt idx="8">
                  <c:v>70-79</c:v>
                </c:pt>
                <c:pt idx="9">
                  <c:v>80-89</c:v>
                </c:pt>
                <c:pt idx="10">
                  <c:v>90+</c:v>
                </c:pt>
              </c:strCache>
            </c:strRef>
          </c:cat>
          <c:val>
            <c:numRef>
              <c:f>'Exercice 2'!$Q$6:$Q$16</c:f>
              <c:numCache>
                <c:formatCode>0.00</c:formatCode>
                <c:ptCount val="11"/>
                <c:pt idx="0">
                  <c:v>6.5279898063408126</c:v>
                </c:pt>
                <c:pt idx="1">
                  <c:v>1.2361954024180832</c:v>
                </c:pt>
                <c:pt idx="2">
                  <c:v>1.471705050704645</c:v>
                </c:pt>
                <c:pt idx="3">
                  <c:v>1.8389113653156635</c:v>
                </c:pt>
                <c:pt idx="4">
                  <c:v>1.471705050704645</c:v>
                </c:pt>
                <c:pt idx="5">
                  <c:v>1.3566433853729798</c:v>
                </c:pt>
                <c:pt idx="6">
                  <c:v>1.4729024373186919</c:v>
                </c:pt>
                <c:pt idx="7">
                  <c:v>1.9177548118229457</c:v>
                </c:pt>
                <c:pt idx="8">
                  <c:v>1.9596008915360787</c:v>
                </c:pt>
                <c:pt idx="9">
                  <c:v>0.95070679193581709</c:v>
                </c:pt>
                <c:pt idx="10">
                  <c:v>7.7590057234277698E-2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D0-4DDB-A0C5-8C54920806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542384"/>
        <c:axId val="1346203072"/>
      </c:barChart>
      <c:catAx>
        <c:axId val="134754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'Exercice 2'!$B$2</c:f>
              <c:strCache>
                <c:ptCount val="1"/>
                <c:pt idx="0">
                  <c:v>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6203072"/>
        <c:crosses val="autoZero"/>
        <c:auto val="1"/>
        <c:lblAlgn val="ctr"/>
        <c:lblOffset val="100"/>
        <c:noMultiLvlLbl val="0"/>
      </c:catAx>
      <c:valAx>
        <c:axId val="134620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'Exercice 2'!$E$2</c:f>
              <c:strCache>
                <c:ptCount val="1"/>
                <c:pt idx="0">
                  <c:v>gain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0" sourceLinked="1"/>
        <c:majorTickMark val="in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7542384"/>
        <c:crosses val="autoZero"/>
        <c:crossBetween val="between"/>
        <c:minorUnit val="1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48578302712162"/>
          <c:y val="0.22300853018372704"/>
          <c:w val="0.25062532808398952"/>
          <c:h val="0.15625109361329834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strRef>
          <c:f>'Exercice 2'!$T$1</c:f>
          <c:strCache>
            <c:ptCount val="1"/>
            <c:pt idx="0">
              <c:v>Comparaison des méthodes (contribution par tranche d'âge)</c:v>
            </c:pt>
          </c:strCache>
        </c:strRef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4358705161854767E-2"/>
          <c:y val="0.15319444444444447"/>
          <c:w val="0.84234930008748921"/>
          <c:h val="0.7069987605715951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'Exercice 2'!$E$1</c:f>
              <c:strCache>
                <c:ptCount val="1"/>
                <c:pt idx="0">
                  <c:v>M-8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'Exercice 2'!$P$6:$P$16</c:f>
              <c:strCache>
                <c:ptCount val="11"/>
                <c:pt idx="0">
                  <c:v>0-9</c:v>
                </c:pt>
                <c:pt idx="1">
                  <c:v>10-20</c:v>
                </c:pt>
                <c:pt idx="2">
                  <c:v>20-30</c:v>
                </c:pt>
                <c:pt idx="3">
                  <c:v>20-29</c:v>
                </c:pt>
                <c:pt idx="4">
                  <c:v>30-39</c:v>
                </c:pt>
                <c:pt idx="5">
                  <c:v>40-49</c:v>
                </c:pt>
                <c:pt idx="6">
                  <c:v>50-59</c:v>
                </c:pt>
                <c:pt idx="7">
                  <c:v>60-69</c:v>
                </c:pt>
                <c:pt idx="8">
                  <c:v>70-79</c:v>
                </c:pt>
                <c:pt idx="9">
                  <c:v>80-89</c:v>
                </c:pt>
                <c:pt idx="10">
                  <c:v>90+</c:v>
                </c:pt>
              </c:strCache>
            </c:strRef>
          </c:cat>
          <c:val>
            <c:numRef>
              <c:f>'Exercice 2'!$T$6:$T$16</c:f>
              <c:numCache>
                <c:formatCode>0%</c:formatCode>
                <c:ptCount val="11"/>
                <c:pt idx="0">
                  <c:v>0.3072833599149386</c:v>
                </c:pt>
                <c:pt idx="1">
                  <c:v>6.0606060606060656E-2</c:v>
                </c:pt>
                <c:pt idx="2">
                  <c:v>7.3365231259968258E-2</c:v>
                </c:pt>
                <c:pt idx="3">
                  <c:v>9.1972355130249719E-2</c:v>
                </c:pt>
                <c:pt idx="4">
                  <c:v>7.3365231259968258E-2</c:v>
                </c:pt>
                <c:pt idx="5">
                  <c:v>6.4859117490696394E-2</c:v>
                </c:pt>
                <c:pt idx="6">
                  <c:v>6.6985645933014454E-2</c:v>
                </c:pt>
                <c:pt idx="7">
                  <c:v>9.250398724082938E-2</c:v>
                </c:pt>
                <c:pt idx="8">
                  <c:v>0.11057947900053171</c:v>
                </c:pt>
                <c:pt idx="9">
                  <c:v>8.9314194577352485E-2</c:v>
                </c:pt>
                <c:pt idx="10">
                  <c:v>4.2530568846358321E-2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07-405B-9B4A-83ECF9C47CFE}"/>
            </c:ext>
          </c:extLst>
        </c:ser>
        <c:ser>
          <c:idx val="1"/>
          <c:order val="1"/>
          <c:tx>
            <c:strRef>
              <c:f>'Exercice 2'!$J$2</c:f>
              <c:strCache>
                <c:ptCount val="1"/>
                <c:pt idx="0">
                  <c:v>Andreev-Pressat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'Exercice 2'!$P$6:$P$16</c:f>
              <c:strCache>
                <c:ptCount val="11"/>
                <c:pt idx="0">
                  <c:v>0-9</c:v>
                </c:pt>
                <c:pt idx="1">
                  <c:v>10-20</c:v>
                </c:pt>
                <c:pt idx="2">
                  <c:v>20-30</c:v>
                </c:pt>
                <c:pt idx="3">
                  <c:v>20-29</c:v>
                </c:pt>
                <c:pt idx="4">
                  <c:v>30-39</c:v>
                </c:pt>
                <c:pt idx="5">
                  <c:v>40-49</c:v>
                </c:pt>
                <c:pt idx="6">
                  <c:v>50-59</c:v>
                </c:pt>
                <c:pt idx="7">
                  <c:v>60-69</c:v>
                </c:pt>
                <c:pt idx="8">
                  <c:v>70-79</c:v>
                </c:pt>
                <c:pt idx="9">
                  <c:v>80-89</c:v>
                </c:pt>
                <c:pt idx="10">
                  <c:v>90+</c:v>
                </c:pt>
              </c:strCache>
            </c:strRef>
          </c:cat>
          <c:val>
            <c:numRef>
              <c:f>'Exercice 2'!$R$6:$R$16</c:f>
              <c:numCache>
                <c:formatCode>0%</c:formatCode>
                <c:ptCount val="11"/>
                <c:pt idx="0">
                  <c:v>0.34704889985862919</c:v>
                </c:pt>
                <c:pt idx="1">
                  <c:v>6.5720117087617408E-2</c:v>
                </c:pt>
                <c:pt idx="2">
                  <c:v>7.8240566225658975E-2</c:v>
                </c:pt>
                <c:pt idx="3">
                  <c:v>9.776243303113577E-2</c:v>
                </c:pt>
                <c:pt idx="4">
                  <c:v>7.8240566225658975E-2</c:v>
                </c:pt>
                <c:pt idx="5">
                  <c:v>7.2123518626952696E-2</c:v>
                </c:pt>
                <c:pt idx="6">
                  <c:v>7.8304223142939514E-2</c:v>
                </c:pt>
                <c:pt idx="7">
                  <c:v>0.10195400381833845</c:v>
                </c:pt>
                <c:pt idx="8">
                  <c:v>0.10417867578607545</c:v>
                </c:pt>
                <c:pt idx="9">
                  <c:v>5.0542625833908415E-2</c:v>
                </c:pt>
                <c:pt idx="10">
                  <c:v>4.1249365887441637E-3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707-405B-9B4A-83ECF9C47CF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7542384"/>
        <c:axId val="1346203072"/>
      </c:barChart>
      <c:catAx>
        <c:axId val="134754238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strRef>
              <c:f>'Exercice 2'!$B$2</c:f>
              <c:strCache>
                <c:ptCount val="1"/>
                <c:pt idx="0">
                  <c:v>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6203072"/>
        <c:crosses val="autoZero"/>
        <c:auto val="1"/>
        <c:lblAlgn val="ctr"/>
        <c:lblOffset val="100"/>
        <c:noMultiLvlLbl val="0"/>
      </c:catAx>
      <c:valAx>
        <c:axId val="134620307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strRef>
              <c:f>'Exercice 2'!$E$2</c:f>
              <c:strCache>
                <c:ptCount val="1"/>
                <c:pt idx="0">
                  <c:v>gain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%" sourceLinked="0"/>
        <c:majorTickMark val="in"/>
        <c:minorTickMark val="out"/>
        <c:tickLblPos val="nextTo"/>
        <c:spPr>
          <a:noFill/>
          <a:ln>
            <a:solidFill>
              <a:schemeClr val="accent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4754238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58548578302712162"/>
          <c:y val="0.22300853018372704"/>
          <c:w val="0.25062532808398952"/>
          <c:h val="0.15625109361329834"/>
        </c:manualLayout>
      </c:layout>
      <c:overlay val="0"/>
      <c:spPr>
        <a:solidFill>
          <a:schemeClr val="bg2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'Exercice 3'!$W$5:$W$6</c:f>
              <c:strCache>
                <c:ptCount val="2"/>
                <c:pt idx="0">
                  <c:v>Hommes</c:v>
                </c:pt>
                <c:pt idx="1">
                  <c:v>1970-1950</c:v>
                </c:pt>
              </c:strCache>
            </c:strRef>
          </c:tx>
          <c:spPr>
            <a:pattFill prst="ltDnDiag">
              <a:fgClr>
                <a:schemeClr val="accent1"/>
              </a:fgClr>
              <a:bgClr>
                <a:schemeClr val="bg1"/>
              </a:bgClr>
            </a:pattFill>
            <a:ln>
              <a:solidFill>
                <a:schemeClr val="accent1"/>
              </a:solidFill>
            </a:ln>
            <a:effectLst/>
          </c:spPr>
          <c:invertIfNegative val="0"/>
          <c:cat>
            <c:strRef>
              <c:f>'Exercice 3'!$V$7:$V$27</c:f>
              <c:strCache>
                <c:ptCount val="21"/>
                <c:pt idx="0">
                  <c:v>0-4</c:v>
                </c:pt>
                <c:pt idx="1">
                  <c:v>5-9</c:v>
                </c:pt>
                <c:pt idx="2">
                  <c:v>10-14</c:v>
                </c:pt>
                <c:pt idx="3">
                  <c:v>15-19</c:v>
                </c:pt>
                <c:pt idx="4">
                  <c:v>20-24</c:v>
                </c:pt>
                <c:pt idx="5">
                  <c:v>25-29</c:v>
                </c:pt>
                <c:pt idx="6">
                  <c:v>30-34</c:v>
                </c:pt>
                <c:pt idx="7">
                  <c:v>35-39</c:v>
                </c:pt>
                <c:pt idx="8">
                  <c:v>40-44</c:v>
                </c:pt>
                <c:pt idx="9">
                  <c:v>45-49</c:v>
                </c:pt>
                <c:pt idx="10">
                  <c:v>50-54</c:v>
                </c:pt>
                <c:pt idx="11">
                  <c:v>55-59</c:v>
                </c:pt>
                <c:pt idx="12">
                  <c:v>60-64</c:v>
                </c:pt>
                <c:pt idx="13">
                  <c:v>65-69</c:v>
                </c:pt>
                <c:pt idx="14">
                  <c:v>70-74</c:v>
                </c:pt>
                <c:pt idx="15">
                  <c:v>75-79</c:v>
                </c:pt>
                <c:pt idx="16">
                  <c:v>80-84</c:v>
                </c:pt>
                <c:pt idx="17">
                  <c:v>85-89</c:v>
                </c:pt>
                <c:pt idx="18">
                  <c:v>90-94</c:v>
                </c:pt>
                <c:pt idx="19">
                  <c:v>95-99</c:v>
                </c:pt>
                <c:pt idx="20">
                  <c:v>100+</c:v>
                </c:pt>
              </c:strCache>
            </c:strRef>
          </c:cat>
          <c:val>
            <c:numRef>
              <c:f>'Exercice 3'!$W$7:$W$27</c:f>
              <c:numCache>
                <c:formatCode>0.0000</c:formatCode>
                <c:ptCount val="21"/>
                <c:pt idx="0">
                  <c:v>2.9359416999999963</c:v>
                </c:pt>
                <c:pt idx="1">
                  <c:v>9.1826299999996558E-2</c:v>
                </c:pt>
                <c:pt idx="2">
                  <c:v>6.2407600000002138E-2</c:v>
                </c:pt>
                <c:pt idx="3">
                  <c:v>2.2818500000020142E-3</c:v>
                </c:pt>
                <c:pt idx="4">
                  <c:v>5.3368899999999268E-2</c:v>
                </c:pt>
                <c:pt idx="5">
                  <c:v>0.13777865000000225</c:v>
                </c:pt>
                <c:pt idx="6">
                  <c:v>0.12886739999999758</c:v>
                </c:pt>
                <c:pt idx="7">
                  <c:v>0.12374259999999632</c:v>
                </c:pt>
                <c:pt idx="8">
                  <c:v>0.13952500000000104</c:v>
                </c:pt>
                <c:pt idx="9">
                  <c:v>0.19881129999999977</c:v>
                </c:pt>
                <c:pt idx="10">
                  <c:v>0.2591886000000031</c:v>
                </c:pt>
                <c:pt idx="11">
                  <c:v>0.18399239999999875</c:v>
                </c:pt>
                <c:pt idx="12">
                  <c:v>9.619145000000201E-2</c:v>
                </c:pt>
                <c:pt idx="13">
                  <c:v>9.5682399999998891E-2</c:v>
                </c:pt>
                <c:pt idx="14">
                  <c:v>0.13159075000000001</c:v>
                </c:pt>
                <c:pt idx="15">
                  <c:v>0.14151605000000014</c:v>
                </c:pt>
                <c:pt idx="16">
                  <c:v>0.10278869999999986</c:v>
                </c:pt>
                <c:pt idx="17">
                  <c:v>4.8532350000000044E-2</c:v>
                </c:pt>
                <c:pt idx="18">
                  <c:v>1.3905199999999989E-2</c:v>
                </c:pt>
                <c:pt idx="19">
                  <c:v>1.9200000000000018E-3</c:v>
                </c:pt>
                <c:pt idx="20">
                  <c:v>1.4080000000000001E-4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4A7-434E-B9D4-53A789E40DD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27"/>
        <c:axId val="720494688"/>
        <c:axId val="727393120"/>
      </c:barChart>
      <c:catAx>
        <c:axId val="720494688"/>
        <c:scaling>
          <c:orientation val="minMax"/>
        </c:scaling>
        <c:delete val="0"/>
        <c:axPos val="b"/>
        <c:title>
          <c:tx>
            <c:strRef>
              <c:f>'Exercice 3'!$V$6</c:f>
              <c:strCache>
                <c:ptCount val="1"/>
                <c:pt idx="0">
                  <c:v>Intervalle d'âge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7393120"/>
        <c:crosses val="autoZero"/>
        <c:auto val="1"/>
        <c:lblAlgn val="ctr"/>
        <c:lblOffset val="100"/>
        <c:noMultiLvlLbl val="0"/>
      </c:catAx>
      <c:valAx>
        <c:axId val="727393120"/>
        <c:scaling>
          <c:orientation val="minMax"/>
          <c:min val="-0.5"/>
        </c:scaling>
        <c:delete val="0"/>
        <c:axPos val="l"/>
        <c:title>
          <c:tx>
            <c:strRef>
              <c:f>'Exercice 3'!$Y$4</c:f>
              <c:strCache>
                <c:ptCount val="1"/>
                <c:pt idx="0">
                  <c:v>Gain de l'épérence de vie</c:v>
                </c:pt>
              </c:strCache>
            </c:strRef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0.0" sourceLinked="0"/>
        <c:majorTickMark val="none"/>
        <c:minorTickMark val="none"/>
        <c:tickLblPos val="nextTo"/>
        <c:spPr>
          <a:noFill/>
          <a:ln>
            <a:solidFill>
              <a:schemeClr val="tx1"/>
            </a:solidFill>
            <a:headEnd type="none"/>
            <a:tailEnd type="triangle"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7204946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301">
  <cs:axisTitle>
    <cs:lnRef idx="0"/>
    <cs:fillRef idx="0"/>
    <cs:effectRef idx="0"/>
    <cs:fontRef idx="minor">
      <a:schemeClr val="tx1">
        <a:lumMod val="50000"/>
        <a:lumOff val="50000"/>
      </a:schemeClr>
    </cs:fontRef>
    <cs:defRPr sz="900" kern="1200" cap="all"/>
  </cs:axisTitle>
  <cs:category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dk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>
  <cs:dataPoint3D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3D>
  <cs:dataPointLine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158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2">
      <cs:styleClr val="auto"/>
    </cs:fillRef>
    <cs:effectRef idx="1"/>
    <cs:fontRef idx="minor">
      <a:schemeClr val="dk1"/>
    </cs:fontRef>
    <cs:spPr>
      <a:ln w="9525" cap="flat" cmpd="sng" algn="ctr">
        <a:solidFill>
          <a:schemeClr val="phClr">
            <a:shade val="95000"/>
          </a:schemeClr>
        </a:solidFill>
        <a:round/>
      </a:ln>
    </cs:spPr>
  </cs:dataPointMarker>
  <cs:dataPointMarkerLayout symbol="circle" size="4"/>
  <cs:dataPointWirefram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50000"/>
        <a:lumOff val="50000"/>
      </a:schemeClr>
    </cs:fontRef>
    <cs:spPr>
      <a:ln w="9525">
        <a:solidFill>
          <a:schemeClr val="tx1">
            <a:lumMod val="15000"/>
            <a:lumOff val="85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>
        <a:solidFill>
          <a:schemeClr val="tx1">
            <a:lumMod val="50000"/>
            <a:lumOff val="5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dk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dk1"/>
    </cs:fontRef>
    <cs:spPr>
      <a:ln>
        <a:solidFill>
          <a:schemeClr val="tx1">
            <a:lumMod val="5000"/>
            <a:lumOff val="95000"/>
          </a:schemeClr>
        </a:solidFill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50000"/>
            <a:lumOff val="50000"/>
          </a:schemeClr>
        </a:solidFill>
        <a:prstDash val="dash"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</a:ln>
    </cs:spPr>
  </cs:leaderLine>
  <cs:legend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dk1"/>
    </cs:fontRef>
  </cs:plotArea>
  <cs:plotArea3D mods="allowNoFillOverride allowNoLineOverride"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tx1">
        <a:lumMod val="50000"/>
        <a:lumOff val="50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tx1">
            <a:lumMod val="35000"/>
            <a:lumOff val="65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tx1">
        <a:lumMod val="50000"/>
        <a:lumOff val="50000"/>
      </a:schemeClr>
    </cs:fontRef>
    <cs:defRPr sz="1400" kern="1200" cap="none" spc="20" baseline="0"/>
  </cs:title>
  <cs:trendline>
    <cs:lnRef idx="0">
      <cs:styleClr val="auto"/>
    </cs:lnRef>
    <cs:fillRef idx="2"/>
    <cs:effectRef idx="0"/>
    <cs:fontRef idx="minor">
      <a:schemeClr val="dk1"/>
    </cs:fontRef>
    <cs:spPr>
      <a:ln w="9525" cap="rnd">
        <a:solidFill>
          <a:schemeClr val="phClr"/>
        </a:solidFill>
      </a:ln>
    </cs:spPr>
  </cs:trendline>
  <cs:trendlineLabel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50000"/>
            <a:lumOff val="50000"/>
          </a:schemeClr>
        </a:solidFill>
      </a:ln>
    </cs:spPr>
  </cs:upBar>
  <cs:valueAxis>
    <cs:lnRef idx="0"/>
    <cs:fillRef idx="0"/>
    <cs:effectRef idx="0"/>
    <cs:fontRef idx="minor">
      <a:schemeClr val="tx1">
        <a:lumMod val="50000"/>
        <a:lumOff val="50000"/>
      </a:schemeClr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6.xml"/><Relationship Id="rId3" Type="http://schemas.openxmlformats.org/officeDocument/2006/relationships/chart" Target="../charts/chart11.xml"/><Relationship Id="rId7" Type="http://schemas.openxmlformats.org/officeDocument/2006/relationships/chart" Target="../charts/chart15.xml"/><Relationship Id="rId2" Type="http://schemas.openxmlformats.org/officeDocument/2006/relationships/chart" Target="../charts/chart10.xml"/><Relationship Id="rId1" Type="http://schemas.openxmlformats.org/officeDocument/2006/relationships/chart" Target="../charts/chart9.xml"/><Relationship Id="rId6" Type="http://schemas.openxmlformats.org/officeDocument/2006/relationships/chart" Target="../charts/chart14.xml"/><Relationship Id="rId5" Type="http://schemas.openxmlformats.org/officeDocument/2006/relationships/chart" Target="../charts/chart13.xml"/><Relationship Id="rId4" Type="http://schemas.openxmlformats.org/officeDocument/2006/relationships/chart" Target="../charts/chart12.xml"/><Relationship Id="rId9" Type="http://schemas.openxmlformats.org/officeDocument/2006/relationships/chart" Target="../charts/chart17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122465</xdr:colOff>
      <xdr:row>4</xdr:row>
      <xdr:rowOff>78918</xdr:rowOff>
    </xdr:from>
    <xdr:to>
      <xdr:col>23</xdr:col>
      <xdr:colOff>631371</xdr:colOff>
      <xdr:row>22</xdr:row>
      <xdr:rowOff>70756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</xdr:col>
      <xdr:colOff>122465</xdr:colOff>
      <xdr:row>23</xdr:row>
      <xdr:rowOff>13605</xdr:rowOff>
    </xdr:from>
    <xdr:to>
      <xdr:col>21</xdr:col>
      <xdr:colOff>604157</xdr:colOff>
      <xdr:row>39</xdr:row>
      <xdr:rowOff>89805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17</xdr:col>
      <xdr:colOff>95251</xdr:colOff>
      <xdr:row>40</xdr:row>
      <xdr:rowOff>29935</xdr:rowOff>
    </xdr:from>
    <xdr:to>
      <xdr:col>21</xdr:col>
      <xdr:colOff>593272</xdr:colOff>
      <xdr:row>56</xdr:row>
      <xdr:rowOff>160564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21</xdr:col>
      <xdr:colOff>707572</xdr:colOff>
      <xdr:row>23</xdr:row>
      <xdr:rowOff>10887</xdr:rowOff>
    </xdr:from>
    <xdr:to>
      <xdr:col>26</xdr:col>
      <xdr:colOff>405493</xdr:colOff>
      <xdr:row>39</xdr:row>
      <xdr:rowOff>87087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21</xdr:col>
      <xdr:colOff>734785</xdr:colOff>
      <xdr:row>40</xdr:row>
      <xdr:rowOff>16328</xdr:rowOff>
    </xdr:from>
    <xdr:to>
      <xdr:col>26</xdr:col>
      <xdr:colOff>449035</xdr:colOff>
      <xdr:row>56</xdr:row>
      <xdr:rowOff>146957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absolute">
        <xdr:from>
          <xdr:col>1</xdr:col>
          <xdr:colOff>0</xdr:colOff>
          <xdr:row>20</xdr:row>
          <xdr:rowOff>122115</xdr:rowOff>
        </xdr:from>
        <xdr:to>
          <xdr:col>10</xdr:col>
          <xdr:colOff>107950</xdr:colOff>
          <xdr:row>25</xdr:row>
          <xdr:rowOff>33215</xdr:rowOff>
        </xdr:to>
        <xdr:sp macro="" textlink="">
          <xdr:nvSpPr>
            <xdr:cNvPr id="4099" name="Object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2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FF" mc:Ignorable="a14" a14:legacySpreadsheetColorIndex="12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11</xdr:col>
      <xdr:colOff>334146</xdr:colOff>
      <xdr:row>18</xdr:row>
      <xdr:rowOff>68300</xdr:rowOff>
    </xdr:from>
    <xdr:to>
      <xdr:col>20</xdr:col>
      <xdr:colOff>3262</xdr:colOff>
      <xdr:row>38</xdr:row>
      <xdr:rowOff>17531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20</xdr:col>
      <xdr:colOff>189380</xdr:colOff>
      <xdr:row>1</xdr:row>
      <xdr:rowOff>150405</xdr:rowOff>
    </xdr:from>
    <xdr:to>
      <xdr:col>28</xdr:col>
      <xdr:colOff>136918</xdr:colOff>
      <xdr:row>21</xdr:row>
      <xdr:rowOff>65443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20</xdr:col>
      <xdr:colOff>205461</xdr:colOff>
      <xdr:row>21</xdr:row>
      <xdr:rowOff>123642</xdr:rowOff>
    </xdr:from>
    <xdr:to>
      <xdr:col>28</xdr:col>
      <xdr:colOff>152999</xdr:colOff>
      <xdr:row>41</xdr:row>
      <xdr:rowOff>72873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29</xdr:col>
      <xdr:colOff>26194</xdr:colOff>
      <xdr:row>2</xdr:row>
      <xdr:rowOff>30956</xdr:rowOff>
    </xdr:from>
    <xdr:to>
      <xdr:col>34</xdr:col>
      <xdr:colOff>526256</xdr:colOff>
      <xdr:row>18</xdr:row>
      <xdr:rowOff>78581</xdr:rowOff>
    </xdr:to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29</xdr:col>
      <xdr:colOff>33338</xdr:colOff>
      <xdr:row>18</xdr:row>
      <xdr:rowOff>133350</xdr:rowOff>
    </xdr:from>
    <xdr:to>
      <xdr:col>34</xdr:col>
      <xdr:colOff>533400</xdr:colOff>
      <xdr:row>34</xdr:row>
      <xdr:rowOff>123825</xdr:rowOff>
    </xdr:to>
    <xdr:graphicFrame macro="">
      <xdr:nvGraphicFramePr>
        <xdr:cNvPr id="3" name="Graphique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29</xdr:col>
      <xdr:colOff>4763</xdr:colOff>
      <xdr:row>35</xdr:row>
      <xdr:rowOff>28575</xdr:rowOff>
    </xdr:from>
    <xdr:to>
      <xdr:col>34</xdr:col>
      <xdr:colOff>504825</xdr:colOff>
      <xdr:row>51</xdr:row>
      <xdr:rowOff>104775</xdr:rowOff>
    </xdr:to>
    <xdr:graphicFrame macro="">
      <xdr:nvGraphicFramePr>
        <xdr:cNvPr id="4" name="Graphique 3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34</xdr:col>
      <xdr:colOff>561975</xdr:colOff>
      <xdr:row>2</xdr:row>
      <xdr:rowOff>33338</xdr:rowOff>
    </xdr:from>
    <xdr:to>
      <xdr:col>40</xdr:col>
      <xdr:colOff>247650</xdr:colOff>
      <xdr:row>18</xdr:row>
      <xdr:rowOff>80963</xdr:rowOff>
    </xdr:to>
    <xdr:graphicFrame macro="">
      <xdr:nvGraphicFramePr>
        <xdr:cNvPr id="5" name="Graphique 4">
          <a:extLst>
            <a:ext uri="{FF2B5EF4-FFF2-40B4-BE49-F238E27FC236}">
              <a16:creationId xmlns:a16="http://schemas.microsoft.com/office/drawing/2014/main" id="{00000000-0008-0000-0300-000005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34</xdr:col>
      <xdr:colOff>590550</xdr:colOff>
      <xdr:row>18</xdr:row>
      <xdr:rowOff>133350</xdr:rowOff>
    </xdr:from>
    <xdr:to>
      <xdr:col>40</xdr:col>
      <xdr:colOff>276225</xdr:colOff>
      <xdr:row>34</xdr:row>
      <xdr:rowOff>123825</xdr:rowOff>
    </xdr:to>
    <xdr:graphicFrame macro="">
      <xdr:nvGraphicFramePr>
        <xdr:cNvPr id="6" name="Graphique 5">
          <a:extLst>
            <a:ext uri="{FF2B5EF4-FFF2-40B4-BE49-F238E27FC236}">
              <a16:creationId xmlns:a16="http://schemas.microsoft.com/office/drawing/2014/main" id="{00000000-0008-0000-0300-000006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34</xdr:col>
      <xdr:colOff>609600</xdr:colOff>
      <xdr:row>35</xdr:row>
      <xdr:rowOff>47625</xdr:rowOff>
    </xdr:from>
    <xdr:to>
      <xdr:col>40</xdr:col>
      <xdr:colOff>295275</xdr:colOff>
      <xdr:row>51</xdr:row>
      <xdr:rowOff>123825</xdr:rowOff>
    </xdr:to>
    <xdr:graphicFrame macro="">
      <xdr:nvGraphicFramePr>
        <xdr:cNvPr id="7" name="Graphique 6">
          <a:extLst>
            <a:ext uri="{FF2B5EF4-FFF2-40B4-BE49-F238E27FC236}">
              <a16:creationId xmlns:a16="http://schemas.microsoft.com/office/drawing/2014/main" id="{00000000-0008-0000-03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29</xdr:col>
      <xdr:colOff>24492</xdr:colOff>
      <xdr:row>51</xdr:row>
      <xdr:rowOff>146957</xdr:rowOff>
    </xdr:from>
    <xdr:to>
      <xdr:col>34</xdr:col>
      <xdr:colOff>568778</xdr:colOff>
      <xdr:row>75</xdr:row>
      <xdr:rowOff>59872</xdr:rowOff>
    </xdr:to>
    <xdr:graphicFrame macro="">
      <xdr:nvGraphicFramePr>
        <xdr:cNvPr id="8" name="Graphique 7">
          <a:extLst>
            <a:ext uri="{FF2B5EF4-FFF2-40B4-BE49-F238E27FC236}">
              <a16:creationId xmlns:a16="http://schemas.microsoft.com/office/drawing/2014/main" id="{00000000-0008-0000-03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32</xdr:col>
      <xdr:colOff>40821</xdr:colOff>
      <xdr:row>76</xdr:row>
      <xdr:rowOff>10884</xdr:rowOff>
    </xdr:from>
    <xdr:to>
      <xdr:col>37</xdr:col>
      <xdr:colOff>585106</xdr:colOff>
      <xdr:row>96</xdr:row>
      <xdr:rowOff>108857</xdr:rowOff>
    </xdr:to>
    <xdr:graphicFrame macro="">
      <xdr:nvGraphicFramePr>
        <xdr:cNvPr id="9" name="Graphique 8">
          <a:extLst>
            <a:ext uri="{FF2B5EF4-FFF2-40B4-BE49-F238E27FC236}">
              <a16:creationId xmlns:a16="http://schemas.microsoft.com/office/drawing/2014/main" id="{00000000-0008-0000-0300-000009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34</xdr:col>
      <xdr:colOff>680357</xdr:colOff>
      <xdr:row>52</xdr:row>
      <xdr:rowOff>10886</xdr:rowOff>
    </xdr:from>
    <xdr:to>
      <xdr:col>40</xdr:col>
      <xdr:colOff>419100</xdr:colOff>
      <xdr:row>75</xdr:row>
      <xdr:rowOff>87087</xdr:rowOff>
    </xdr:to>
    <xdr:graphicFrame macro="">
      <xdr:nvGraphicFramePr>
        <xdr:cNvPr id="12" name="Graphique 11">
          <a:extLst>
            <a:ext uri="{FF2B5EF4-FFF2-40B4-BE49-F238E27FC236}">
              <a16:creationId xmlns:a16="http://schemas.microsoft.com/office/drawing/2014/main" id="{00000000-0008-0000-03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mortality.org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2599C1-AC1C-46DA-B770-0F3EC68FEBB8}">
  <dimension ref="A2:P18"/>
  <sheetViews>
    <sheetView workbookViewId="0">
      <selection activeCell="A16" sqref="A16"/>
    </sheetView>
  </sheetViews>
  <sheetFormatPr baseColWidth="10" defaultColWidth="11.453125" defaultRowHeight="14.5" x14ac:dyDescent="0.35"/>
  <cols>
    <col min="1" max="1" width="11.7265625" style="86" customWidth="1"/>
    <col min="2" max="2" width="6" style="87" customWidth="1"/>
    <col min="3" max="16384" width="11.453125" style="86"/>
  </cols>
  <sheetData>
    <row r="2" spans="1:16" x14ac:dyDescent="0.35">
      <c r="A2" s="86" t="s">
        <v>83</v>
      </c>
      <c r="B2" s="87">
        <v>1</v>
      </c>
      <c r="C2" s="86" t="s">
        <v>84</v>
      </c>
    </row>
    <row r="3" spans="1:16" x14ac:dyDescent="0.35">
      <c r="B3" s="87">
        <v>2</v>
      </c>
      <c r="C3" s="86" t="s">
        <v>85</v>
      </c>
    </row>
    <row r="4" spans="1:16" x14ac:dyDescent="0.35">
      <c r="B4" s="87">
        <v>3</v>
      </c>
      <c r="C4" s="86" t="s">
        <v>86</v>
      </c>
    </row>
    <row r="6" spans="1:16" x14ac:dyDescent="0.35">
      <c r="A6" s="86" t="s">
        <v>87</v>
      </c>
      <c r="B6" s="87">
        <v>3</v>
      </c>
      <c r="C6" s="86" t="s">
        <v>88</v>
      </c>
    </row>
    <row r="7" spans="1:16" x14ac:dyDescent="0.35">
      <c r="B7" s="87">
        <v>4</v>
      </c>
      <c r="C7" s="86" t="s">
        <v>25</v>
      </c>
    </row>
    <row r="8" spans="1:16" x14ac:dyDescent="0.35">
      <c r="B8" s="87">
        <v>5</v>
      </c>
      <c r="C8" s="86" t="s">
        <v>89</v>
      </c>
    </row>
    <row r="9" spans="1:16" x14ac:dyDescent="0.35">
      <c r="C9" s="86" t="s">
        <v>12</v>
      </c>
    </row>
    <row r="11" spans="1:16" x14ac:dyDescent="0.35">
      <c r="A11" s="86" t="s">
        <v>90</v>
      </c>
      <c r="B11" s="87">
        <v>6</v>
      </c>
      <c r="C11" s="86" t="s">
        <v>59</v>
      </c>
    </row>
    <row r="12" spans="1:16" x14ac:dyDescent="0.35">
      <c r="B12" s="87">
        <v>7</v>
      </c>
      <c r="C12" s="86" t="s">
        <v>9</v>
      </c>
    </row>
    <row r="14" spans="1:16" x14ac:dyDescent="0.35">
      <c r="A14" s="88" t="s">
        <v>91</v>
      </c>
    </row>
    <row r="15" spans="1:16" x14ac:dyDescent="0.35">
      <c r="A15" s="86" t="s">
        <v>92</v>
      </c>
      <c r="B15" s="89">
        <v>8</v>
      </c>
      <c r="C15" s="90" t="s">
        <v>93</v>
      </c>
      <c r="D15" s="91"/>
      <c r="E15" s="91"/>
      <c r="F15" s="91"/>
      <c r="G15" s="91"/>
      <c r="H15" s="91"/>
      <c r="I15" s="91"/>
      <c r="J15" s="91"/>
      <c r="K15" s="91"/>
      <c r="L15" s="91"/>
      <c r="M15" s="91"/>
      <c r="N15" s="91"/>
      <c r="O15" s="91"/>
      <c r="P15" s="91"/>
    </row>
    <row r="16" spans="1:16" x14ac:dyDescent="0.35">
      <c r="C16" s="91" t="s">
        <v>94</v>
      </c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3:3" x14ac:dyDescent="0.35">
      <c r="C17" s="92" t="s">
        <v>95</v>
      </c>
    </row>
    <row r="18" spans="3:3" ht="15.5" x14ac:dyDescent="0.35">
      <c r="C18" s="93"/>
    </row>
  </sheetData>
  <hyperlinks>
    <hyperlink ref="C17" r:id="rId1" xr:uid="{FDE96F66-10CB-4871-8125-A212BF35CA28}"/>
  </hyperlinks>
  <pageMargins left="0.78740157499999996" right="0.78740157499999996" top="0.984251969" bottom="0.984251969" header="0.4921259845" footer="0.4921259845"/>
  <pageSetup paperSize="9" orientation="portrait" verticalDpi="12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96AFBE-31F9-4C28-BA6A-C1FA487AB3C6}">
  <dimension ref="A1:AA48"/>
  <sheetViews>
    <sheetView tabSelected="1" workbookViewId="0">
      <selection activeCell="G6" sqref="G6"/>
    </sheetView>
  </sheetViews>
  <sheetFormatPr baseColWidth="10" defaultColWidth="11.1796875" defaultRowHeight="13" x14ac:dyDescent="0.3"/>
  <cols>
    <col min="1" max="1" width="4.7265625" style="39" customWidth="1"/>
    <col min="2" max="5" width="11.1796875" style="39"/>
    <col min="6" max="6" width="9.1796875" style="39" customWidth="1"/>
    <col min="7" max="12" width="11.1796875" style="39"/>
    <col min="13" max="13" width="5.7265625" style="39" customWidth="1"/>
    <col min="14" max="14" width="7.26953125" style="39" customWidth="1"/>
    <col min="15" max="15" width="7" style="39" customWidth="1"/>
    <col min="16" max="16" width="9.1796875" style="39" customWidth="1"/>
    <col min="17" max="17" width="8" style="39" customWidth="1"/>
    <col min="18" max="16384" width="11.1796875" style="39"/>
  </cols>
  <sheetData>
    <row r="1" spans="1:27" ht="14.5" x14ac:dyDescent="0.35">
      <c r="B1" s="40" t="s">
        <v>61</v>
      </c>
    </row>
    <row r="2" spans="1:27" ht="14.5" x14ac:dyDescent="0.35">
      <c r="A2" s="39" t="s">
        <v>62</v>
      </c>
      <c r="B2" s="40" t="s">
        <v>10</v>
      </c>
      <c r="O2" s="39" t="s">
        <v>63</v>
      </c>
    </row>
    <row r="4" spans="1:27" x14ac:dyDescent="0.3">
      <c r="A4" s="41"/>
      <c r="B4" s="97">
        <v>1935</v>
      </c>
      <c r="C4" s="98"/>
      <c r="D4" s="97">
        <v>1935</v>
      </c>
      <c r="E4" s="98"/>
      <c r="F4" s="42" t="s">
        <v>64</v>
      </c>
      <c r="G4" s="43" t="s">
        <v>65</v>
      </c>
      <c r="H4" s="43" t="s">
        <v>65</v>
      </c>
      <c r="I4" s="97" t="s">
        <v>7</v>
      </c>
      <c r="J4" s="99"/>
      <c r="K4" s="98"/>
      <c r="O4" s="10"/>
      <c r="P4" s="10" t="s">
        <v>66</v>
      </c>
      <c r="Q4" s="10"/>
    </row>
    <row r="5" spans="1:27" ht="16.5" x14ac:dyDescent="0.45">
      <c r="A5" s="44"/>
      <c r="B5" s="45" t="s">
        <v>67</v>
      </c>
      <c r="C5" s="45" t="s">
        <v>68</v>
      </c>
      <c r="D5" s="45" t="s">
        <v>69</v>
      </c>
      <c r="E5" s="45" t="s">
        <v>70</v>
      </c>
      <c r="F5" s="46" t="s">
        <v>71</v>
      </c>
      <c r="G5" s="47" t="s">
        <v>72</v>
      </c>
      <c r="H5" s="45" t="s">
        <v>67</v>
      </c>
      <c r="I5" s="48" t="s">
        <v>19</v>
      </c>
      <c r="J5" s="44" t="s">
        <v>64</v>
      </c>
      <c r="K5" s="44" t="s">
        <v>65</v>
      </c>
      <c r="O5" s="10" t="s">
        <v>2</v>
      </c>
      <c r="P5" s="26" t="s">
        <v>4</v>
      </c>
      <c r="Q5" s="26" t="s">
        <v>20</v>
      </c>
      <c r="Y5" s="10" t="s">
        <v>22</v>
      </c>
      <c r="Z5" s="10"/>
      <c r="AA5" s="10"/>
    </row>
    <row r="6" spans="1:27" x14ac:dyDescent="0.3">
      <c r="A6" s="49">
        <v>0</v>
      </c>
      <c r="B6" s="50">
        <v>1</v>
      </c>
      <c r="C6" s="51">
        <v>0.96353999999999995</v>
      </c>
      <c r="D6" s="52">
        <f>SUM(C6:$C$24)</f>
        <v>63.320629999999994</v>
      </c>
      <c r="E6" s="52">
        <f>D6/B6</f>
        <v>63.320629999999994</v>
      </c>
      <c r="F6" s="53">
        <f>B6*(E6-E29)-B7*(E7-E30)</f>
        <v>-3.0645530668237502</v>
      </c>
      <c r="G6" s="54">
        <f t="shared" ref="G6:G24" si="0">0.5*(F6-F29)</f>
        <v>-2.8092917398377466</v>
      </c>
      <c r="H6" s="55">
        <f>0.5*(B6+B29)*(E6-E29)-0.5*(B7+B30)*(E7-E30)</f>
        <v>-2.8092917398377466</v>
      </c>
      <c r="I6" s="55">
        <f t="shared" ref="I6:I23" si="1">B29*(C6/B6-C29/B29)+D7*(B29/B6-B30/B7)</f>
        <v>-2.5540304128517257</v>
      </c>
      <c r="J6" s="56">
        <f t="shared" ref="J6:J23" si="2">B6*(C29/B29-C6/B6)+D30*(B6/B29-B7/B30)</f>
        <v>3.0645530668237404</v>
      </c>
      <c r="K6" s="55">
        <f>0.5*(J6+ABS(I6))</f>
        <v>2.8092917398377333</v>
      </c>
      <c r="L6" s="57">
        <f>K6/$K$25</f>
        <v>0.17916401402026358</v>
      </c>
      <c r="N6" s="55"/>
      <c r="O6" s="10" t="str">
        <f t="shared" ref="O6:O23" si="3">AA6</f>
        <v>0-4</v>
      </c>
      <c r="P6" s="37">
        <f>K6+K7</f>
        <v>3.8473992914596944</v>
      </c>
      <c r="Q6" s="9">
        <f>P6/$K$25</f>
        <v>0.24536985277166415</v>
      </c>
      <c r="Y6" s="10">
        <v>0</v>
      </c>
      <c r="Z6" s="10">
        <v>4</v>
      </c>
      <c r="AA6" s="10" t="str">
        <f>CONCATENATE(Y6,"-",Z6)</f>
        <v>0-4</v>
      </c>
    </row>
    <row r="7" spans="1:27" x14ac:dyDescent="0.3">
      <c r="A7" s="58">
        <v>1</v>
      </c>
      <c r="B7" s="59">
        <v>0.95457999999999998</v>
      </c>
      <c r="C7" s="60">
        <v>3.7787700000000002</v>
      </c>
      <c r="D7" s="61">
        <f>SUM(C7:$C$24)</f>
        <v>62.357089999999999</v>
      </c>
      <c r="E7" s="61">
        <f t="shared" ref="E7:E24" si="4">D7/B7</f>
        <v>65.324111127406823</v>
      </c>
      <c r="F7" s="53">
        <f t="shared" ref="F7:F24" si="5">B7*(E7-E30)-B8*(E8-E31)</f>
        <v>-1.1071815449388094</v>
      </c>
      <c r="G7" s="54">
        <f t="shared" si="0"/>
        <v>-1.0381075516219358</v>
      </c>
      <c r="H7" s="55">
        <f t="shared" ref="H7:H24" si="6">0.5*(B7+B30)*(E7-E30)-0.5*(B8+B31)*(E8-E31)</f>
        <v>-1.038107551621934</v>
      </c>
      <c r="I7" s="55">
        <f t="shared" si="1"/>
        <v>-0.96903355830509141</v>
      </c>
      <c r="J7" s="56">
        <f t="shared" si="2"/>
        <v>1.1071815449388307</v>
      </c>
      <c r="K7" s="55">
        <f t="shared" ref="K7:K24" si="7">0.5*(J7+ABS(I7))</f>
        <v>1.0381075516219611</v>
      </c>
      <c r="L7" s="57">
        <f t="shared" ref="L7:L24" si="8">K7/$K$25</f>
        <v>6.620583875140057E-2</v>
      </c>
      <c r="N7" s="55"/>
      <c r="O7" s="10" t="str">
        <f t="shared" si="3"/>
        <v>5-9</v>
      </c>
      <c r="P7" s="29">
        <f>K8</f>
        <v>0.4330235407563397</v>
      </c>
      <c r="Q7" s="9">
        <f t="shared" ref="Q7:Q23" si="9">P7/$K$25</f>
        <v>2.7616297242113497E-2</v>
      </c>
      <c r="Y7" s="10">
        <v>5</v>
      </c>
      <c r="Z7" s="10">
        <v>9</v>
      </c>
      <c r="AA7" s="10" t="str">
        <f t="shared" ref="AA7:AA23" si="10">CONCATENATE(Y7,"-",Z7)</f>
        <v>5-9</v>
      </c>
    </row>
    <row r="8" spans="1:27" x14ac:dyDescent="0.3">
      <c r="A8" s="58">
        <v>5</v>
      </c>
      <c r="B8" s="59">
        <v>0.93886999999999998</v>
      </c>
      <c r="C8" s="60">
        <v>4.6747399999999999</v>
      </c>
      <c r="D8" s="61">
        <f>SUM(C8:$C$24)</f>
        <v>58.578319999999991</v>
      </c>
      <c r="E8" s="61">
        <f t="shared" si="4"/>
        <v>62.392365290189261</v>
      </c>
      <c r="F8" s="53">
        <f t="shared" si="5"/>
        <v>-0.45980017753267255</v>
      </c>
      <c r="G8" s="54">
        <f t="shared" si="0"/>
        <v>-0.43302354075635652</v>
      </c>
      <c r="H8" s="55">
        <f t="shared" si="6"/>
        <v>-0.43302354075635918</v>
      </c>
      <c r="I8" s="55">
        <f t="shared" si="1"/>
        <v>-0.40624690398002405</v>
      </c>
      <c r="J8" s="56">
        <f t="shared" si="2"/>
        <v>0.45980017753265534</v>
      </c>
      <c r="K8" s="55">
        <f t="shared" si="7"/>
        <v>0.4330235407563397</v>
      </c>
      <c r="L8" s="57">
        <f t="shared" si="8"/>
        <v>2.7616297242113497E-2</v>
      </c>
      <c r="N8" s="55"/>
      <c r="O8" s="10" t="str">
        <f t="shared" si="3"/>
        <v>10-14</v>
      </c>
      <c r="P8" s="29">
        <f t="shared" ref="P8:P23" si="11">K9</f>
        <v>0.29683003893114507</v>
      </c>
      <c r="Q8" s="9">
        <f t="shared" si="9"/>
        <v>1.8930487176731188E-2</v>
      </c>
      <c r="Y8" s="10">
        <v>10</v>
      </c>
      <c r="Z8" s="10">
        <v>14</v>
      </c>
      <c r="AA8" s="10" t="str">
        <f t="shared" si="10"/>
        <v>10-14</v>
      </c>
    </row>
    <row r="9" spans="1:27" x14ac:dyDescent="0.3">
      <c r="A9" s="58">
        <v>10</v>
      </c>
      <c r="B9" s="59">
        <v>0.93174000000000001</v>
      </c>
      <c r="C9" s="60">
        <v>4.64534</v>
      </c>
      <c r="D9" s="61">
        <f>SUM(C9:$C$24)</f>
        <v>53.903580000000005</v>
      </c>
      <c r="E9" s="61">
        <f t="shared" si="4"/>
        <v>57.852598364350577</v>
      </c>
      <c r="F9" s="53">
        <f t="shared" si="5"/>
        <v>-0.31574784598389982</v>
      </c>
      <c r="G9" s="54">
        <f t="shared" si="0"/>
        <v>-0.29683003893112758</v>
      </c>
      <c r="H9" s="55">
        <f t="shared" si="6"/>
        <v>-0.29683003893112669</v>
      </c>
      <c r="I9" s="55">
        <f t="shared" si="1"/>
        <v>-0.27791223187836916</v>
      </c>
      <c r="J9" s="56">
        <f t="shared" si="2"/>
        <v>0.31574784598392097</v>
      </c>
      <c r="K9" s="55">
        <f t="shared" si="7"/>
        <v>0.29683003893114507</v>
      </c>
      <c r="L9" s="57">
        <f t="shared" si="8"/>
        <v>1.8930487176731188E-2</v>
      </c>
      <c r="N9" s="55"/>
      <c r="O9" s="10" t="str">
        <f t="shared" si="3"/>
        <v>15-19</v>
      </c>
      <c r="P9" s="29">
        <f t="shared" si="11"/>
        <v>0.29282776210025707</v>
      </c>
      <c r="Q9" s="9">
        <f t="shared" si="9"/>
        <v>1.8675239929863332E-2</v>
      </c>
      <c r="Y9" s="10">
        <v>15</v>
      </c>
      <c r="Z9" s="10">
        <v>19</v>
      </c>
      <c r="AA9" s="10" t="str">
        <f t="shared" si="10"/>
        <v>15-19</v>
      </c>
    </row>
    <row r="10" spans="1:27" x14ac:dyDescent="0.3">
      <c r="A10" s="58">
        <v>15</v>
      </c>
      <c r="B10" s="59">
        <v>0.92613000000000001</v>
      </c>
      <c r="C10" s="60">
        <v>4.6091499999999996</v>
      </c>
      <c r="D10" s="61">
        <f>SUM(C10:$C$24)</f>
        <v>49.258239999999994</v>
      </c>
      <c r="E10" s="61">
        <f t="shared" si="4"/>
        <v>53.187176746245122</v>
      </c>
      <c r="F10" s="53">
        <f t="shared" si="5"/>
        <v>-0.31195577581463851</v>
      </c>
      <c r="G10" s="54">
        <f t="shared" si="0"/>
        <v>-0.29282776210026196</v>
      </c>
      <c r="H10" s="55">
        <f t="shared" si="6"/>
        <v>-0.29282776210026285</v>
      </c>
      <c r="I10" s="55">
        <f t="shared" si="1"/>
        <v>-0.27369974838588651</v>
      </c>
      <c r="J10" s="56">
        <f t="shared" si="2"/>
        <v>0.31195577581462758</v>
      </c>
      <c r="K10" s="55">
        <f t="shared" si="7"/>
        <v>0.29282776210025707</v>
      </c>
      <c r="L10" s="57">
        <f t="shared" si="8"/>
        <v>1.8675239929863332E-2</v>
      </c>
      <c r="N10" s="55"/>
      <c r="O10" s="10" t="str">
        <f t="shared" si="3"/>
        <v>20-24</v>
      </c>
      <c r="P10" s="29">
        <f t="shared" si="11"/>
        <v>0.73408696795811146</v>
      </c>
      <c r="Q10" s="9">
        <f t="shared" si="9"/>
        <v>4.6816770915695881E-2</v>
      </c>
      <c r="Y10" s="10">
        <v>20</v>
      </c>
      <c r="Z10" s="10">
        <v>24</v>
      </c>
      <c r="AA10" s="10" t="str">
        <f t="shared" si="10"/>
        <v>20-24</v>
      </c>
    </row>
    <row r="11" spans="1:27" x14ac:dyDescent="0.3">
      <c r="A11" s="58">
        <v>20</v>
      </c>
      <c r="B11" s="59">
        <v>0.91861000000000004</v>
      </c>
      <c r="C11" s="60">
        <v>4.5519299999999996</v>
      </c>
      <c r="D11" s="61">
        <f>SUM(C11:$C$24)</f>
        <v>44.649090000000001</v>
      </c>
      <c r="E11" s="61">
        <f t="shared" si="4"/>
        <v>48.605055464234006</v>
      </c>
      <c r="F11" s="53">
        <f t="shared" si="5"/>
        <v>-0.78240583704406319</v>
      </c>
      <c r="G11" s="54">
        <f t="shared" si="0"/>
        <v>-0.73408696795810702</v>
      </c>
      <c r="H11" s="55">
        <f t="shared" si="6"/>
        <v>-0.73408696795810613</v>
      </c>
      <c r="I11" s="55">
        <f t="shared" si="1"/>
        <v>-0.68576809887215351</v>
      </c>
      <c r="J11" s="56">
        <f t="shared" si="2"/>
        <v>0.78240583704406952</v>
      </c>
      <c r="K11" s="55">
        <f t="shared" si="7"/>
        <v>0.73408696795811146</v>
      </c>
      <c r="L11" s="57">
        <f t="shared" si="8"/>
        <v>4.6816770915695881E-2</v>
      </c>
      <c r="N11" s="55"/>
      <c r="O11" s="10" t="str">
        <f t="shared" si="3"/>
        <v>25-29</v>
      </c>
      <c r="P11" s="29">
        <f t="shared" si="11"/>
        <v>0.63783720335858818</v>
      </c>
      <c r="Q11" s="9">
        <f t="shared" si="9"/>
        <v>4.0678393071338526E-2</v>
      </c>
      <c r="Y11" s="10">
        <v>25</v>
      </c>
      <c r="Z11" s="10">
        <v>29</v>
      </c>
      <c r="AA11" s="10" t="str">
        <f t="shared" si="10"/>
        <v>25-29</v>
      </c>
    </row>
    <row r="12" spans="1:27" x14ac:dyDescent="0.3">
      <c r="A12" s="58">
        <v>25</v>
      </c>
      <c r="B12" s="59">
        <v>0.90341000000000005</v>
      </c>
      <c r="C12" s="60">
        <v>4.47783</v>
      </c>
      <c r="D12" s="61">
        <f>SUM(C12:$C$24)</f>
        <v>40.097159999999995</v>
      </c>
      <c r="E12" s="61">
        <f t="shared" si="4"/>
        <v>44.384233072469854</v>
      </c>
      <c r="F12" s="53">
        <f t="shared" si="5"/>
        <v>-0.67793466394491908</v>
      </c>
      <c r="G12" s="54">
        <f t="shared" si="0"/>
        <v>-0.63783720335858529</v>
      </c>
      <c r="H12" s="55">
        <f t="shared" si="6"/>
        <v>-0.63783720335858618</v>
      </c>
      <c r="I12" s="55">
        <f t="shared" si="1"/>
        <v>-0.5977397427722565</v>
      </c>
      <c r="J12" s="56">
        <f t="shared" si="2"/>
        <v>0.67793466394491986</v>
      </c>
      <c r="K12" s="55">
        <f t="shared" si="7"/>
        <v>0.63783720335858818</v>
      </c>
      <c r="L12" s="57">
        <f t="shared" si="8"/>
        <v>4.0678393071338526E-2</v>
      </c>
      <c r="N12" s="55"/>
      <c r="O12" s="10" t="str">
        <f t="shared" si="3"/>
        <v>30-34</v>
      </c>
      <c r="P12" s="29">
        <f t="shared" si="11"/>
        <v>0.61166686117776481</v>
      </c>
      <c r="Q12" s="9">
        <f t="shared" si="9"/>
        <v>3.9009366146541116E-2</v>
      </c>
      <c r="Y12" s="10">
        <v>30</v>
      </c>
      <c r="Z12" s="10">
        <v>34</v>
      </c>
      <c r="AA12" s="10" t="str">
        <f t="shared" si="10"/>
        <v>30-34</v>
      </c>
    </row>
    <row r="13" spans="1:27" x14ac:dyDescent="0.3">
      <c r="A13" s="58">
        <v>30</v>
      </c>
      <c r="B13" s="59">
        <v>0.88746000000000003</v>
      </c>
      <c r="C13" s="60">
        <v>4.39466</v>
      </c>
      <c r="D13" s="61">
        <f>SUM(C13:$C$24)</f>
        <v>35.619329999999998</v>
      </c>
      <c r="E13" s="61">
        <f t="shared" si="4"/>
        <v>40.13626529646406</v>
      </c>
      <c r="F13" s="53">
        <f t="shared" si="5"/>
        <v>-0.6486744884838771</v>
      </c>
      <c r="G13" s="54">
        <f t="shared" si="0"/>
        <v>-0.61166686117776781</v>
      </c>
      <c r="H13" s="55">
        <f t="shared" si="6"/>
        <v>-0.61166686117776692</v>
      </c>
      <c r="I13" s="55">
        <f t="shared" si="1"/>
        <v>-0.57465923387165319</v>
      </c>
      <c r="J13" s="56">
        <f t="shared" si="2"/>
        <v>0.64867448848387643</v>
      </c>
      <c r="K13" s="55">
        <f t="shared" si="7"/>
        <v>0.61166686117776481</v>
      </c>
      <c r="L13" s="57">
        <f t="shared" si="8"/>
        <v>3.9009366146541116E-2</v>
      </c>
      <c r="N13" s="55"/>
      <c r="O13" s="10" t="str">
        <f t="shared" si="3"/>
        <v>35-39</v>
      </c>
      <c r="P13" s="29">
        <f t="shared" si="11"/>
        <v>0.65330337657524973</v>
      </c>
      <c r="Q13" s="9">
        <f t="shared" si="9"/>
        <v>4.166475615913582E-2</v>
      </c>
      <c r="Y13" s="10">
        <v>35</v>
      </c>
      <c r="Z13" s="10">
        <v>39</v>
      </c>
      <c r="AA13" s="10" t="str">
        <f t="shared" si="10"/>
        <v>35-39</v>
      </c>
    </row>
    <row r="14" spans="1:27" x14ac:dyDescent="0.3">
      <c r="A14" s="58">
        <v>35</v>
      </c>
      <c r="B14" s="59">
        <v>0.86997000000000002</v>
      </c>
      <c r="C14" s="60">
        <v>4.2974199999999998</v>
      </c>
      <c r="D14" s="61">
        <f>SUM(C14:$C$24)</f>
        <v>31.22467</v>
      </c>
      <c r="E14" s="61">
        <f t="shared" si="4"/>
        <v>35.89166293090566</v>
      </c>
      <c r="F14" s="53">
        <f t="shared" si="5"/>
        <v>-0.69130199716064045</v>
      </c>
      <c r="G14" s="54">
        <f t="shared" si="0"/>
        <v>-0.65330337657525517</v>
      </c>
      <c r="H14" s="55">
        <f t="shared" si="6"/>
        <v>-0.65330337657525561</v>
      </c>
      <c r="I14" s="55">
        <f t="shared" si="1"/>
        <v>-0.61530475598986478</v>
      </c>
      <c r="J14" s="56">
        <f t="shared" si="2"/>
        <v>0.69130199716063467</v>
      </c>
      <c r="K14" s="55">
        <f t="shared" si="7"/>
        <v>0.65330337657524973</v>
      </c>
      <c r="L14" s="57">
        <f t="shared" si="8"/>
        <v>4.166475615913582E-2</v>
      </c>
      <c r="N14" s="55"/>
      <c r="O14" s="10" t="str">
        <f t="shared" si="3"/>
        <v>40-44</v>
      </c>
      <c r="P14" s="29">
        <f t="shared" si="11"/>
        <v>0.63153877214052012</v>
      </c>
      <c r="Q14" s="9">
        <f t="shared" si="9"/>
        <v>4.0276707406920922E-2</v>
      </c>
      <c r="Y14" s="10">
        <v>40</v>
      </c>
      <c r="Z14" s="10">
        <v>44</v>
      </c>
      <c r="AA14" s="10" t="str">
        <f t="shared" si="10"/>
        <v>40-44</v>
      </c>
    </row>
    <row r="15" spans="1:27" x14ac:dyDescent="0.3">
      <c r="A15" s="58">
        <v>40</v>
      </c>
      <c r="B15" s="59">
        <v>0.84846999999999995</v>
      </c>
      <c r="C15" s="60">
        <v>4.18269</v>
      </c>
      <c r="D15" s="61">
        <f>SUM(C15:$C$24)</f>
        <v>26.927250000000001</v>
      </c>
      <c r="E15" s="61">
        <f t="shared" si="4"/>
        <v>31.736242884250476</v>
      </c>
      <c r="F15" s="53">
        <f t="shared" si="5"/>
        <v>-0.66694327431160083</v>
      </c>
      <c r="G15" s="54">
        <f t="shared" si="0"/>
        <v>-0.6315387721405159</v>
      </c>
      <c r="H15" s="55">
        <f t="shared" si="6"/>
        <v>-0.6315387721405159</v>
      </c>
      <c r="I15" s="55">
        <f t="shared" si="1"/>
        <v>-0.59613426996943586</v>
      </c>
      <c r="J15" s="56">
        <f t="shared" si="2"/>
        <v>0.66694327431160427</v>
      </c>
      <c r="K15" s="55">
        <f t="shared" si="7"/>
        <v>0.63153877214052012</v>
      </c>
      <c r="L15" s="57">
        <f t="shared" si="8"/>
        <v>4.0276707406920922E-2</v>
      </c>
      <c r="N15" s="55"/>
      <c r="O15" s="10" t="str">
        <f t="shared" si="3"/>
        <v>45-49</v>
      </c>
      <c r="P15" s="29">
        <f t="shared" si="11"/>
        <v>0.73618156398328782</v>
      </c>
      <c r="Q15" s="9">
        <f t="shared" si="9"/>
        <v>4.6950354845872941E-2</v>
      </c>
      <c r="Y15" s="10">
        <v>45</v>
      </c>
      <c r="Z15" s="10">
        <v>49</v>
      </c>
      <c r="AA15" s="10" t="str">
        <f t="shared" si="10"/>
        <v>45-49</v>
      </c>
    </row>
    <row r="16" spans="1:27" x14ac:dyDescent="0.3">
      <c r="A16" s="58">
        <v>45</v>
      </c>
      <c r="B16" s="59">
        <v>0.82367999999999997</v>
      </c>
      <c r="C16" s="60">
        <v>4.0385900000000001</v>
      </c>
      <c r="D16" s="61">
        <f>SUM(C16:$C$24)</f>
        <v>22.744560000000003</v>
      </c>
      <c r="E16" s="61">
        <f t="shared" si="4"/>
        <v>27.613344988344995</v>
      </c>
      <c r="F16" s="53">
        <f t="shared" si="5"/>
        <v>-0.77516364258110393</v>
      </c>
      <c r="G16" s="54">
        <f t="shared" si="0"/>
        <v>-0.73618156398329226</v>
      </c>
      <c r="H16" s="55">
        <f t="shared" si="6"/>
        <v>-0.73618156398329138</v>
      </c>
      <c r="I16" s="55">
        <f t="shared" si="1"/>
        <v>-0.69719948538547338</v>
      </c>
      <c r="J16" s="56">
        <f t="shared" si="2"/>
        <v>0.77516364258110215</v>
      </c>
      <c r="K16" s="55">
        <f t="shared" si="7"/>
        <v>0.73618156398328782</v>
      </c>
      <c r="L16" s="57">
        <f t="shared" si="8"/>
        <v>4.6950354845872941E-2</v>
      </c>
      <c r="N16" s="55"/>
      <c r="O16" s="10" t="str">
        <f t="shared" si="3"/>
        <v>50-54</v>
      </c>
      <c r="P16" s="29">
        <f t="shared" si="11"/>
        <v>0.80189166307619186</v>
      </c>
      <c r="Q16" s="9">
        <f t="shared" si="9"/>
        <v>5.1141049941083663E-2</v>
      </c>
      <c r="Y16" s="10">
        <v>50</v>
      </c>
      <c r="Z16" s="10">
        <v>54</v>
      </c>
      <c r="AA16" s="10" t="str">
        <f t="shared" si="10"/>
        <v>50-54</v>
      </c>
    </row>
    <row r="17" spans="1:27" x14ac:dyDescent="0.3">
      <c r="A17" s="58">
        <v>50</v>
      </c>
      <c r="B17" s="59">
        <v>0.79012000000000004</v>
      </c>
      <c r="C17" s="60">
        <v>3.8435600000000001</v>
      </c>
      <c r="D17" s="61">
        <f>SUM(C17:$C$24)</f>
        <v>18.705970000000001</v>
      </c>
      <c r="E17" s="61">
        <f t="shared" si="4"/>
        <v>23.674846858705006</v>
      </c>
      <c r="F17" s="53">
        <f t="shared" si="5"/>
        <v>-0.83914522472577602</v>
      </c>
      <c r="G17" s="54">
        <f t="shared" si="0"/>
        <v>-0.80189166307618898</v>
      </c>
      <c r="H17" s="55">
        <f t="shared" si="6"/>
        <v>-0.80189166307618898</v>
      </c>
      <c r="I17" s="55">
        <f t="shared" si="1"/>
        <v>-0.76463810142660704</v>
      </c>
      <c r="J17" s="56">
        <f t="shared" si="2"/>
        <v>0.83914522472577668</v>
      </c>
      <c r="K17" s="55">
        <f t="shared" si="7"/>
        <v>0.80189166307619186</v>
      </c>
      <c r="L17" s="57">
        <f t="shared" si="8"/>
        <v>5.1141049941083663E-2</v>
      </c>
      <c r="N17" s="55"/>
      <c r="O17" s="10" t="str">
        <f t="shared" si="3"/>
        <v>55-59</v>
      </c>
      <c r="P17" s="29">
        <f t="shared" si="11"/>
        <v>0.83958972283412403</v>
      </c>
      <c r="Q17" s="9">
        <f t="shared" si="9"/>
        <v>5.3545262935849741E-2</v>
      </c>
      <c r="Y17" s="10">
        <v>55</v>
      </c>
      <c r="Z17" s="10">
        <v>59</v>
      </c>
      <c r="AA17" s="10" t="str">
        <f t="shared" si="10"/>
        <v>55-59</v>
      </c>
    </row>
    <row r="18" spans="1:27" x14ac:dyDescent="0.3">
      <c r="A18" s="58">
        <v>55</v>
      </c>
      <c r="B18" s="59">
        <v>0.74539</v>
      </c>
      <c r="C18" s="60">
        <v>3.5876600000000001</v>
      </c>
      <c r="D18" s="61">
        <f>SUM(C18:$C$24)</f>
        <v>14.862409999999999</v>
      </c>
      <c r="E18" s="61">
        <f t="shared" si="4"/>
        <v>19.939105703054775</v>
      </c>
      <c r="F18" s="53">
        <f t="shared" si="5"/>
        <v>-0.87087645450353968</v>
      </c>
      <c r="G18" s="54">
        <f t="shared" si="0"/>
        <v>-0.83958972283412692</v>
      </c>
      <c r="H18" s="55">
        <f t="shared" si="6"/>
        <v>-0.83958972283412781</v>
      </c>
      <c r="I18" s="55">
        <f t="shared" si="1"/>
        <v>-0.80830299116471005</v>
      </c>
      <c r="J18" s="56">
        <f t="shared" si="2"/>
        <v>0.8708764545035379</v>
      </c>
      <c r="K18" s="55">
        <f t="shared" si="7"/>
        <v>0.83958972283412403</v>
      </c>
      <c r="L18" s="57">
        <f t="shared" si="8"/>
        <v>5.3545262935849741E-2</v>
      </c>
      <c r="N18" s="55"/>
      <c r="O18" s="10" t="str">
        <f t="shared" si="3"/>
        <v>60-64</v>
      </c>
      <c r="P18" s="29">
        <f t="shared" si="11"/>
        <v>0.92888067691253728</v>
      </c>
      <c r="Q18" s="9">
        <f t="shared" si="9"/>
        <v>5.9239839088809768E-2</v>
      </c>
      <c r="Y18" s="10">
        <v>60</v>
      </c>
      <c r="Z18" s="10">
        <v>64</v>
      </c>
      <c r="AA18" s="10" t="str">
        <f t="shared" si="10"/>
        <v>60-64</v>
      </c>
    </row>
    <row r="19" spans="1:27" x14ac:dyDescent="0.3">
      <c r="A19" s="58">
        <v>60</v>
      </c>
      <c r="B19" s="59">
        <v>0.68688000000000005</v>
      </c>
      <c r="C19" s="60">
        <v>3.2449400000000002</v>
      </c>
      <c r="D19" s="61">
        <f>SUM(C19:$C$24)</f>
        <v>11.274749999999999</v>
      </c>
      <c r="E19" s="61">
        <f t="shared" si="4"/>
        <v>16.414439203354295</v>
      </c>
      <c r="F19" s="53">
        <f t="shared" si="5"/>
        <v>-0.94917059926915215</v>
      </c>
      <c r="G19" s="54">
        <f t="shared" si="0"/>
        <v>-0.92888067691253529</v>
      </c>
      <c r="H19" s="55">
        <f t="shared" si="6"/>
        <v>-0.92888067691253529</v>
      </c>
      <c r="I19" s="55">
        <f t="shared" si="1"/>
        <v>-0.90859075455592075</v>
      </c>
      <c r="J19" s="56">
        <f t="shared" si="2"/>
        <v>0.9491705992691537</v>
      </c>
      <c r="K19" s="55">
        <f t="shared" si="7"/>
        <v>0.92888067691253728</v>
      </c>
      <c r="L19" s="57">
        <f t="shared" si="8"/>
        <v>5.9239839088809768E-2</v>
      </c>
      <c r="N19" s="55"/>
      <c r="O19" s="10" t="str">
        <f t="shared" si="3"/>
        <v>65-69</v>
      </c>
      <c r="P19" s="29">
        <f t="shared" si="11"/>
        <v>0.93732209826538682</v>
      </c>
      <c r="Q19" s="9">
        <f t="shared" si="9"/>
        <v>5.9778195042435381E-2</v>
      </c>
      <c r="Y19" s="10">
        <v>65</v>
      </c>
      <c r="Z19" s="10">
        <v>69</v>
      </c>
      <c r="AA19" s="10" t="str">
        <f t="shared" si="10"/>
        <v>65-69</v>
      </c>
    </row>
    <row r="20" spans="1:27" x14ac:dyDescent="0.3">
      <c r="A20" s="58">
        <v>65</v>
      </c>
      <c r="B20" s="59">
        <v>0.60779000000000005</v>
      </c>
      <c r="C20" s="60">
        <v>2.7976100000000002</v>
      </c>
      <c r="D20" s="61">
        <f>SUM(C20:$C$24)</f>
        <v>8.0298099999999994</v>
      </c>
      <c r="E20" s="61">
        <f t="shared" si="4"/>
        <v>13.211487520360649</v>
      </c>
      <c r="F20" s="53">
        <f t="shared" si="5"/>
        <v>-0.93480606660861909</v>
      </c>
      <c r="G20" s="54">
        <f t="shared" si="0"/>
        <v>-0.93732209826538471</v>
      </c>
      <c r="H20" s="55">
        <f t="shared" si="6"/>
        <v>-0.93732209826538471</v>
      </c>
      <c r="I20" s="55">
        <f t="shared" si="1"/>
        <v>-0.93983812992215265</v>
      </c>
      <c r="J20" s="56">
        <f t="shared" si="2"/>
        <v>0.93480606660862098</v>
      </c>
      <c r="K20" s="55">
        <f t="shared" si="7"/>
        <v>0.93732209826538682</v>
      </c>
      <c r="L20" s="57">
        <f t="shared" si="8"/>
        <v>5.9778195042435381E-2</v>
      </c>
      <c r="O20" s="10" t="str">
        <f t="shared" si="3"/>
        <v>70-74</v>
      </c>
      <c r="P20" s="29">
        <f t="shared" si="11"/>
        <v>1.0039964328694615</v>
      </c>
      <c r="Q20" s="9">
        <f t="shared" si="9"/>
        <v>6.4030384749327901E-2</v>
      </c>
      <c r="Y20" s="10">
        <v>70</v>
      </c>
      <c r="Z20" s="10">
        <v>74</v>
      </c>
      <c r="AA20" s="10" t="str">
        <f t="shared" si="10"/>
        <v>70-74</v>
      </c>
    </row>
    <row r="21" spans="1:27" x14ac:dyDescent="0.3">
      <c r="A21" s="58">
        <v>70</v>
      </c>
      <c r="B21" s="59">
        <v>0.50756999999999997</v>
      </c>
      <c r="C21" s="60">
        <v>2.2379699999999998</v>
      </c>
      <c r="D21" s="61">
        <f>SUM(C21:$C$24)</f>
        <v>5.2321999999999989</v>
      </c>
      <c r="E21" s="61">
        <f t="shared" si="4"/>
        <v>10.30833185570463</v>
      </c>
      <c r="F21" s="53">
        <f t="shared" si="5"/>
        <v>-0.95754530926295378</v>
      </c>
      <c r="G21" s="54">
        <f t="shared" si="0"/>
        <v>-1.0039964328694642</v>
      </c>
      <c r="H21" s="55">
        <f t="shared" si="6"/>
        <v>-1.0039964328694642</v>
      </c>
      <c r="I21" s="55">
        <f t="shared" si="1"/>
        <v>-1.0504475564759714</v>
      </c>
      <c r="J21" s="56">
        <f t="shared" si="2"/>
        <v>0.95754530926295156</v>
      </c>
      <c r="K21" s="55">
        <f t="shared" si="7"/>
        <v>1.0039964328694615</v>
      </c>
      <c r="L21" s="57">
        <f t="shared" si="8"/>
        <v>6.4030384749327901E-2</v>
      </c>
      <c r="O21" s="10" t="str">
        <f t="shared" si="3"/>
        <v>75-79</v>
      </c>
      <c r="P21" s="29">
        <f t="shared" si="11"/>
        <v>1.0393110962221164</v>
      </c>
      <c r="Q21" s="9">
        <f t="shared" si="9"/>
        <v>6.6282595422328838E-2</v>
      </c>
      <c r="Y21" s="10">
        <v>75</v>
      </c>
      <c r="Z21" s="10">
        <v>79</v>
      </c>
      <c r="AA21" s="10" t="str">
        <f t="shared" si="10"/>
        <v>75-79</v>
      </c>
    </row>
    <row r="22" spans="1:27" x14ac:dyDescent="0.3">
      <c r="A22" s="58">
        <v>75</v>
      </c>
      <c r="B22" s="59">
        <v>0.38275999999999999</v>
      </c>
      <c r="C22" s="60">
        <v>1.55169</v>
      </c>
      <c r="D22" s="61">
        <f>SUM(C22:$C$24)</f>
        <v>2.9942299999999999</v>
      </c>
      <c r="E22" s="61">
        <f t="shared" si="4"/>
        <v>7.8227348730274846</v>
      </c>
      <c r="F22" s="53">
        <f t="shared" si="5"/>
        <v>-0.88753638805930046</v>
      </c>
      <c r="G22" s="54">
        <f t="shared" si="0"/>
        <v>-1.0393110962221161</v>
      </c>
      <c r="H22" s="55">
        <f t="shared" si="6"/>
        <v>-1.0393110962221159</v>
      </c>
      <c r="I22" s="55">
        <f t="shared" si="1"/>
        <v>-1.1910858043849322</v>
      </c>
      <c r="J22" s="56">
        <f t="shared" si="2"/>
        <v>0.88753638805930057</v>
      </c>
      <c r="K22" s="55">
        <f t="shared" si="7"/>
        <v>1.0393110962221164</v>
      </c>
      <c r="L22" s="57">
        <f t="shared" si="8"/>
        <v>6.6282595422328838E-2</v>
      </c>
      <c r="O22" s="10" t="str">
        <f t="shared" si="3"/>
        <v>80-84</v>
      </c>
      <c r="P22" s="29">
        <f t="shared" si="11"/>
        <v>0.68419930317001953</v>
      </c>
      <c r="Q22" s="9">
        <f t="shared" si="9"/>
        <v>4.3635159640945116E-2</v>
      </c>
      <c r="Y22" s="10">
        <v>80</v>
      </c>
      <c r="Z22" s="10">
        <v>84</v>
      </c>
      <c r="AA22" s="10" t="str">
        <f t="shared" si="10"/>
        <v>80-84</v>
      </c>
    </row>
    <row r="23" spans="1:27" x14ac:dyDescent="0.3">
      <c r="A23" s="58">
        <v>80</v>
      </c>
      <c r="B23" s="59">
        <v>0.23930000000000001</v>
      </c>
      <c r="C23" s="60">
        <v>0.89054</v>
      </c>
      <c r="D23" s="61">
        <f>SUM(C23:$C$24)</f>
        <v>1.4425400000000002</v>
      </c>
      <c r="E23" s="61">
        <f t="shared" si="4"/>
        <v>6.0281654826577524</v>
      </c>
      <c r="F23" s="53">
        <f t="shared" si="5"/>
        <v>-0.47851598135353468</v>
      </c>
      <c r="G23" s="54">
        <f t="shared" si="0"/>
        <v>-0.68419930317001909</v>
      </c>
      <c r="H23" s="55">
        <f t="shared" si="6"/>
        <v>-0.68419930317001909</v>
      </c>
      <c r="I23" s="55">
        <f t="shared" si="1"/>
        <v>-0.88988262498650428</v>
      </c>
      <c r="J23" s="56">
        <f t="shared" si="2"/>
        <v>0.4785159813535349</v>
      </c>
      <c r="K23" s="55">
        <f t="shared" si="7"/>
        <v>0.68419930317001953</v>
      </c>
      <c r="L23" s="57">
        <f t="shared" si="8"/>
        <v>4.3635159640945116E-2</v>
      </c>
      <c r="O23" s="10" t="str">
        <f t="shared" si="3"/>
        <v>85-+</v>
      </c>
      <c r="P23" s="29">
        <f t="shared" si="11"/>
        <v>0.57011362820920519</v>
      </c>
      <c r="Q23" s="9">
        <f t="shared" si="9"/>
        <v>3.6359287513342164E-2</v>
      </c>
      <c r="Y23" s="10">
        <v>85</v>
      </c>
      <c r="Z23" s="10" t="s">
        <v>21</v>
      </c>
      <c r="AA23" s="10" t="str">
        <f t="shared" si="10"/>
        <v>85-+</v>
      </c>
    </row>
    <row r="24" spans="1:27" x14ac:dyDescent="0.3">
      <c r="A24" s="62" t="s">
        <v>5</v>
      </c>
      <c r="B24" s="63">
        <v>0.12281</v>
      </c>
      <c r="C24" s="64">
        <v>0.55200000000000005</v>
      </c>
      <c r="D24" s="65">
        <f>SUM(C24:$C$24)</f>
        <v>0.55200000000000005</v>
      </c>
      <c r="E24" s="65">
        <f t="shared" si="4"/>
        <v>4.4947479846918004</v>
      </c>
      <c r="F24" s="53">
        <f t="shared" si="5"/>
        <v>-0.26074166159714174</v>
      </c>
      <c r="G24" s="54">
        <f t="shared" si="0"/>
        <v>-0.57011362820920519</v>
      </c>
      <c r="H24" s="55">
        <f t="shared" si="6"/>
        <v>-0.57011362820920519</v>
      </c>
      <c r="I24" s="55">
        <f>B47*(C24/B24-C47/B47)</f>
        <v>-0.87948559482126865</v>
      </c>
      <c r="J24" s="56">
        <f>B24*(C47/B47-C24/B24)</f>
        <v>0.26074166159714174</v>
      </c>
      <c r="K24" s="55">
        <f t="shared" si="7"/>
        <v>0.57011362820920519</v>
      </c>
      <c r="L24" s="57">
        <f t="shared" si="8"/>
        <v>3.6359287513342164E-2</v>
      </c>
    </row>
    <row r="25" spans="1:27" x14ac:dyDescent="0.3">
      <c r="A25" s="66"/>
      <c r="B25" s="67"/>
      <c r="C25" s="67"/>
      <c r="D25" s="67"/>
      <c r="E25" s="68">
        <f>E6-E29</f>
        <v>-15.679999999999993</v>
      </c>
      <c r="F25" s="68">
        <f t="shared" ref="F25:K25" si="12">SUM(F6:F24)</f>
        <v>-15.679999999999993</v>
      </c>
      <c r="G25" s="69">
        <f t="shared" si="12"/>
        <v>-15.679999999999991</v>
      </c>
      <c r="H25" s="69">
        <f t="shared" si="12"/>
        <v>-15.679999999999991</v>
      </c>
      <c r="I25" s="69">
        <f t="shared" si="12"/>
        <v>-15.680000000000001</v>
      </c>
      <c r="J25" s="70">
        <f t="shared" si="12"/>
        <v>15.68</v>
      </c>
      <c r="K25" s="70">
        <f t="shared" si="12"/>
        <v>15.680000000000001</v>
      </c>
      <c r="L25" s="57"/>
    </row>
    <row r="26" spans="1:27" x14ac:dyDescent="0.3">
      <c r="P26" s="10" t="s">
        <v>23</v>
      </c>
      <c r="Q26" s="10" t="s">
        <v>23</v>
      </c>
    </row>
    <row r="27" spans="1:27" x14ac:dyDescent="0.3">
      <c r="A27" s="41"/>
      <c r="B27" s="97">
        <v>1995</v>
      </c>
      <c r="C27" s="98"/>
      <c r="D27" s="97">
        <v>1995</v>
      </c>
      <c r="E27" s="98"/>
      <c r="F27" s="42" t="s">
        <v>19</v>
      </c>
      <c r="O27" s="71" t="s">
        <v>2</v>
      </c>
      <c r="P27" s="26" t="s">
        <v>4</v>
      </c>
      <c r="Q27" s="26" t="s">
        <v>20</v>
      </c>
    </row>
    <row r="28" spans="1:27" ht="16.5" x14ac:dyDescent="0.45">
      <c r="A28" s="44"/>
      <c r="B28" s="45" t="s">
        <v>67</v>
      </c>
      <c r="C28" s="45" t="s">
        <v>68</v>
      </c>
      <c r="D28" s="45" t="s">
        <v>69</v>
      </c>
      <c r="E28" s="45" t="s">
        <v>70</v>
      </c>
      <c r="F28" s="46" t="s">
        <v>73</v>
      </c>
      <c r="O28" s="71" t="s">
        <v>14</v>
      </c>
      <c r="P28" s="37">
        <f>P6</f>
        <v>3.8473992914596944</v>
      </c>
      <c r="Q28" s="57">
        <f>P28/$K$25</f>
        <v>0.24536985277166415</v>
      </c>
    </row>
    <row r="29" spans="1:27" x14ac:dyDescent="0.3">
      <c r="A29" s="49">
        <v>0</v>
      </c>
      <c r="B29" s="72">
        <v>1</v>
      </c>
      <c r="C29" s="72">
        <v>0.99409999999999998</v>
      </c>
      <c r="D29" s="52">
        <f>SUM(C29:$C47)</f>
        <v>79.000629999999987</v>
      </c>
      <c r="E29" s="52">
        <f>D29/B29</f>
        <v>79.000629999999987</v>
      </c>
      <c r="F29" s="55">
        <f>B29*(E29-E6)-B30*(E30-E7)</f>
        <v>2.554030412851743</v>
      </c>
      <c r="O29" s="73" t="s">
        <v>15</v>
      </c>
      <c r="P29" s="37">
        <f>SUM(P7:P9)</f>
        <v>1.0226813417877418</v>
      </c>
      <c r="Q29" s="57">
        <f t="shared" ref="Q29:Q31" si="13">P29/$K$25</f>
        <v>6.5222024348708024E-2</v>
      </c>
    </row>
    <row r="30" spans="1:27" x14ac:dyDescent="0.3">
      <c r="A30" s="58">
        <v>1</v>
      </c>
      <c r="B30" s="74">
        <v>0.99321000000000004</v>
      </c>
      <c r="C30" s="74">
        <v>3.9694699999999998</v>
      </c>
      <c r="D30" s="61">
        <f>SUM(C30:$C48)</f>
        <v>78.006529999999984</v>
      </c>
      <c r="E30" s="61">
        <f t="shared" ref="E30:E47" si="14">D30/B30</f>
        <v>78.539815346200683</v>
      </c>
      <c r="F30" s="55">
        <f t="shared" ref="F30:F47" si="15">B30*(E30-E7)-B31*(E31-E8)</f>
        <v>0.96903355830506221</v>
      </c>
      <c r="O30" s="73" t="s">
        <v>16</v>
      </c>
      <c r="P30" s="37">
        <f>SUM(P10:P18)</f>
        <v>6.5749768080163751</v>
      </c>
      <c r="Q30" s="57">
        <f t="shared" si="13"/>
        <v>0.41932250051124836</v>
      </c>
    </row>
    <row r="31" spans="1:27" x14ac:dyDescent="0.3">
      <c r="A31" s="58">
        <v>5</v>
      </c>
      <c r="B31" s="74">
        <v>0.99178999999999995</v>
      </c>
      <c r="C31" s="74">
        <v>4.9567600000000001</v>
      </c>
      <c r="D31" s="61">
        <f>SUM(C31:$C49)</f>
        <v>74.037059999999997</v>
      </c>
      <c r="E31" s="61">
        <f t="shared" si="14"/>
        <v>74.649935974349404</v>
      </c>
      <c r="F31" s="55">
        <f t="shared" si="15"/>
        <v>0.40624690398004049</v>
      </c>
      <c r="O31" s="73" t="s">
        <v>17</v>
      </c>
      <c r="P31" s="37">
        <f>SUM(P19:P23)</f>
        <v>4.23494255873619</v>
      </c>
      <c r="Q31" s="57">
        <f t="shared" si="13"/>
        <v>0.27008562236837946</v>
      </c>
    </row>
    <row r="32" spans="1:27" x14ac:dyDescent="0.3">
      <c r="A32" s="58">
        <v>10</v>
      </c>
      <c r="B32" s="74">
        <v>0.99095999999999995</v>
      </c>
      <c r="C32" s="74">
        <v>4.95275</v>
      </c>
      <c r="D32" s="61">
        <f>SUM(C32:$C50)</f>
        <v>69.080299999999994</v>
      </c>
      <c r="E32" s="61">
        <f t="shared" si="14"/>
        <v>69.710482764188257</v>
      </c>
      <c r="F32" s="55">
        <f t="shared" si="15"/>
        <v>0.27791223187835534</v>
      </c>
    </row>
    <row r="33" spans="1:17" x14ac:dyDescent="0.3">
      <c r="A33" s="58">
        <v>15</v>
      </c>
      <c r="B33" s="74">
        <v>0.98999000000000004</v>
      </c>
      <c r="C33" s="74">
        <v>4.9445899999999998</v>
      </c>
      <c r="D33" s="61">
        <f>SUM(C33:$C51)</f>
        <v>64.127549999999999</v>
      </c>
      <c r="E33" s="61">
        <f t="shared" si="14"/>
        <v>64.775957332902351</v>
      </c>
      <c r="F33" s="55">
        <f t="shared" si="15"/>
        <v>0.2736997483858854</v>
      </c>
      <c r="P33" s="10" t="s">
        <v>24</v>
      </c>
      <c r="Q33" s="10" t="s">
        <v>24</v>
      </c>
    </row>
    <row r="34" spans="1:17" x14ac:dyDescent="0.3">
      <c r="A34" s="58">
        <v>20</v>
      </c>
      <c r="B34" s="74">
        <v>0.98721999999999999</v>
      </c>
      <c r="C34" s="74">
        <v>4.9325400000000004</v>
      </c>
      <c r="D34" s="61">
        <f>SUM(C34:$C52)</f>
        <v>59.182960000000001</v>
      </c>
      <c r="E34" s="61">
        <f t="shared" si="14"/>
        <v>59.949109620955817</v>
      </c>
      <c r="F34" s="55">
        <f t="shared" si="15"/>
        <v>0.68576809887215084</v>
      </c>
      <c r="O34" s="71" t="s">
        <v>2</v>
      </c>
      <c r="P34" s="26" t="s">
        <v>4</v>
      </c>
      <c r="Q34" s="26" t="s">
        <v>20</v>
      </c>
    </row>
    <row r="35" spans="1:17" x14ac:dyDescent="0.3">
      <c r="A35" s="58">
        <v>25</v>
      </c>
      <c r="B35" s="74">
        <v>0.98541999999999996</v>
      </c>
      <c r="C35" s="74">
        <v>4.9186300000000003</v>
      </c>
      <c r="D35" s="61">
        <f>SUM(C35:$C53)</f>
        <v>54.250419999999998</v>
      </c>
      <c r="E35" s="61">
        <f t="shared" si="14"/>
        <v>55.053094112155222</v>
      </c>
      <c r="F35" s="55">
        <f t="shared" si="15"/>
        <v>0.5977397427722515</v>
      </c>
      <c r="O35" s="10">
        <v>0</v>
      </c>
      <c r="P35" s="37">
        <f>P28</f>
        <v>3.8473992914596944</v>
      </c>
      <c r="Q35" s="57">
        <f>P35/$K$25</f>
        <v>0.24536985277166415</v>
      </c>
    </row>
    <row r="36" spans="1:17" x14ac:dyDescent="0.3">
      <c r="A36" s="58">
        <v>30</v>
      </c>
      <c r="B36" s="74">
        <v>0.98206000000000004</v>
      </c>
      <c r="C36" s="74">
        <v>4.8999600000000001</v>
      </c>
      <c r="D36" s="61">
        <f>SUM(C36:$C54)</f>
        <v>49.331789999999998</v>
      </c>
      <c r="E36" s="61">
        <f t="shared" si="14"/>
        <v>50.232969472333664</v>
      </c>
      <c r="F36" s="55">
        <f t="shared" si="15"/>
        <v>0.57465923387165851</v>
      </c>
      <c r="O36" s="10">
        <f>O37</f>
        <v>5</v>
      </c>
      <c r="P36" s="37">
        <f>P35</f>
        <v>3.8473992914596944</v>
      </c>
      <c r="Q36" s="57">
        <f t="shared" ref="Q36:Q44" si="16">P36/$K$25</f>
        <v>0.24536985277166415</v>
      </c>
    </row>
    <row r="37" spans="1:17" x14ac:dyDescent="0.3">
      <c r="A37" s="58">
        <v>35</v>
      </c>
      <c r="B37" s="74">
        <v>0.97768999999999995</v>
      </c>
      <c r="C37" s="74">
        <v>4.8738299999999999</v>
      </c>
      <c r="D37" s="61">
        <f>SUM(C37:$C55)</f>
        <v>44.431829999999998</v>
      </c>
      <c r="E37" s="61">
        <f t="shared" si="14"/>
        <v>45.44572410477759</v>
      </c>
      <c r="F37" s="55">
        <f t="shared" si="15"/>
        <v>0.61530475598986989</v>
      </c>
      <c r="O37" s="10">
        <v>5</v>
      </c>
      <c r="P37" s="37">
        <f>P29/3</f>
        <v>0.34089378059591396</v>
      </c>
      <c r="Q37" s="57">
        <f t="shared" si="16"/>
        <v>2.1740674782902675E-2</v>
      </c>
    </row>
    <row r="38" spans="1:17" x14ac:dyDescent="0.3">
      <c r="A38" s="58">
        <v>40</v>
      </c>
      <c r="B38" s="74">
        <v>0.97152000000000005</v>
      </c>
      <c r="C38" s="74">
        <v>4.8374300000000003</v>
      </c>
      <c r="D38" s="61">
        <f>SUM(C38:$C56)</f>
        <v>39.558</v>
      </c>
      <c r="E38" s="61">
        <f t="shared" si="14"/>
        <v>40.717638339920946</v>
      </c>
      <c r="F38" s="55">
        <f t="shared" si="15"/>
        <v>0.59613426996943097</v>
      </c>
      <c r="O38" s="10">
        <f>O39</f>
        <v>20</v>
      </c>
      <c r="P38" s="37">
        <f>P37</f>
        <v>0.34089378059591396</v>
      </c>
      <c r="Q38" s="57">
        <f t="shared" si="16"/>
        <v>2.1740674782902675E-2</v>
      </c>
    </row>
    <row r="39" spans="1:17" x14ac:dyDescent="0.3">
      <c r="A39" s="58">
        <v>45</v>
      </c>
      <c r="B39" s="74">
        <v>0.96297999999999995</v>
      </c>
      <c r="C39" s="74">
        <v>4.7858299999999998</v>
      </c>
      <c r="D39" s="61">
        <f>SUM(C39:$C57)</f>
        <v>34.720570000000002</v>
      </c>
      <c r="E39" s="61">
        <f t="shared" si="14"/>
        <v>36.055338636316442</v>
      </c>
      <c r="F39" s="55">
        <f t="shared" si="15"/>
        <v>0.6971994853854806</v>
      </c>
      <c r="O39" s="10">
        <v>20</v>
      </c>
      <c r="P39" s="37">
        <f>P30/8</f>
        <v>0.82187210100204688</v>
      </c>
      <c r="Q39" s="57">
        <f t="shared" si="16"/>
        <v>5.2415312563906045E-2</v>
      </c>
    </row>
    <row r="40" spans="1:17" x14ac:dyDescent="0.3">
      <c r="A40" s="58">
        <v>50</v>
      </c>
      <c r="B40" s="74">
        <v>0.95047999999999999</v>
      </c>
      <c r="C40" s="74">
        <v>4.7067899999999998</v>
      </c>
      <c r="D40" s="61">
        <f>SUM(C40:$C58)</f>
        <v>29.934739999999998</v>
      </c>
      <c r="E40" s="61">
        <f t="shared" si="14"/>
        <v>31.494339702045281</v>
      </c>
      <c r="F40" s="55">
        <f t="shared" si="15"/>
        <v>0.76463810142660193</v>
      </c>
      <c r="O40" s="10">
        <f>O41</f>
        <v>65</v>
      </c>
      <c r="P40" s="37">
        <f>P39</f>
        <v>0.82187210100204688</v>
      </c>
      <c r="Q40" s="57">
        <f t="shared" si="16"/>
        <v>5.2415312563906045E-2</v>
      </c>
    </row>
    <row r="41" spans="1:17" x14ac:dyDescent="0.3">
      <c r="A41" s="58">
        <v>55</v>
      </c>
      <c r="B41" s="74">
        <v>0.93084999999999996</v>
      </c>
      <c r="C41" s="74">
        <v>4.5839699999999999</v>
      </c>
      <c r="D41" s="61">
        <f>SUM(C41:$C59)</f>
        <v>25.22795</v>
      </c>
      <c r="E41" s="61">
        <f t="shared" si="14"/>
        <v>27.102057259494011</v>
      </c>
      <c r="F41" s="55">
        <f t="shared" si="15"/>
        <v>0.80830299116471416</v>
      </c>
      <c r="O41" s="10">
        <v>65</v>
      </c>
      <c r="P41" s="37">
        <f>P31/8</f>
        <v>0.52936781984202375</v>
      </c>
      <c r="Q41" s="57">
        <f t="shared" si="16"/>
        <v>3.3760702796047433E-2</v>
      </c>
    </row>
    <row r="42" spans="1:17" x14ac:dyDescent="0.3">
      <c r="A42" s="58">
        <v>60</v>
      </c>
      <c r="B42" s="74">
        <v>0.90071000000000001</v>
      </c>
      <c r="C42" s="74">
        <v>4.39689</v>
      </c>
      <c r="D42" s="61">
        <f>SUM(C42:$C60)</f>
        <v>20.643979999999996</v>
      </c>
      <c r="E42" s="61">
        <f t="shared" si="14"/>
        <v>22.919674479022099</v>
      </c>
      <c r="F42" s="55">
        <f t="shared" si="15"/>
        <v>0.90859075455591842</v>
      </c>
      <c r="O42" s="10">
        <f>O43</f>
        <v>105</v>
      </c>
      <c r="P42" s="37">
        <f>P41</f>
        <v>0.52936781984202375</v>
      </c>
      <c r="Q42" s="57">
        <f t="shared" si="16"/>
        <v>3.3760702796047433E-2</v>
      </c>
    </row>
    <row r="43" spans="1:17" x14ac:dyDescent="0.3">
      <c r="A43" s="58">
        <v>65</v>
      </c>
      <c r="B43" s="74">
        <v>0.85504000000000002</v>
      </c>
      <c r="C43" s="74">
        <v>4.1158000000000001</v>
      </c>
      <c r="D43" s="61">
        <f>SUM(C43:$C61)</f>
        <v>16.24709</v>
      </c>
      <c r="E43" s="61">
        <f t="shared" si="14"/>
        <v>19.001555482784429</v>
      </c>
      <c r="F43" s="55">
        <f t="shared" si="15"/>
        <v>0.93983812992215032</v>
      </c>
      <c r="O43" s="10">
        <v>105</v>
      </c>
      <c r="P43" s="37">
        <f>P42</f>
        <v>0.52936781984202375</v>
      </c>
      <c r="Q43" s="57">
        <f t="shared" si="16"/>
        <v>3.3760702796047433E-2</v>
      </c>
    </row>
    <row r="44" spans="1:17" x14ac:dyDescent="0.3">
      <c r="A44" s="58">
        <v>70</v>
      </c>
      <c r="B44" s="74">
        <v>0.78774999999999995</v>
      </c>
      <c r="C44" s="74">
        <v>3.7219099999999998</v>
      </c>
      <c r="D44" s="61">
        <f>SUM(C44:$C62)</f>
        <v>12.13129</v>
      </c>
      <c r="E44" s="61">
        <f t="shared" si="14"/>
        <v>15.399923833703587</v>
      </c>
      <c r="F44" s="55">
        <f t="shared" si="15"/>
        <v>1.0504475564759748</v>
      </c>
      <c r="O44" s="10">
        <v>105</v>
      </c>
      <c r="P44" s="37">
        <v>0</v>
      </c>
      <c r="Q44" s="57">
        <f t="shared" si="16"/>
        <v>0</v>
      </c>
    </row>
    <row r="45" spans="1:17" x14ac:dyDescent="0.3">
      <c r="A45" s="58">
        <v>75</v>
      </c>
      <c r="B45" s="74">
        <v>0.69655</v>
      </c>
      <c r="C45" s="74">
        <v>3.1873800000000001</v>
      </c>
      <c r="D45" s="61">
        <f>SUM(C45:$C63)</f>
        <v>8.4093799999999987</v>
      </c>
      <c r="E45" s="61">
        <f t="shared" si="14"/>
        <v>12.07290216064891</v>
      </c>
      <c r="F45" s="55">
        <f t="shared" si="15"/>
        <v>1.1910858043849319</v>
      </c>
    </row>
    <row r="46" spans="1:17" x14ac:dyDescent="0.3">
      <c r="A46" s="58">
        <v>80</v>
      </c>
      <c r="B46" s="74">
        <v>0.57274999999999998</v>
      </c>
      <c r="C46" s="74">
        <v>2.48061</v>
      </c>
      <c r="D46" s="61">
        <f>SUM(C46:$C64)</f>
        <v>5.2219999999999995</v>
      </c>
      <c r="E46" s="61">
        <f t="shared" si="14"/>
        <v>9.1174159755565256</v>
      </c>
      <c r="F46" s="55">
        <f t="shared" si="15"/>
        <v>0.88988262498650361</v>
      </c>
    </row>
    <row r="47" spans="1:17" x14ac:dyDescent="0.3">
      <c r="A47" s="62" t="s">
        <v>5</v>
      </c>
      <c r="B47" s="75">
        <v>0.41424</v>
      </c>
      <c r="C47" s="75">
        <v>2.74139</v>
      </c>
      <c r="D47" s="65">
        <f>SUM(C47:$C65)</f>
        <v>2.74139</v>
      </c>
      <c r="E47" s="65">
        <f t="shared" si="14"/>
        <v>6.6178785245268443</v>
      </c>
      <c r="F47" s="55">
        <f t="shared" si="15"/>
        <v>0.87948559482126865</v>
      </c>
    </row>
    <row r="48" spans="1:17" x14ac:dyDescent="0.3">
      <c r="E48" s="68">
        <f>E29-E6</f>
        <v>15.679999999999993</v>
      </c>
      <c r="F48" s="70">
        <f>SUM(F29:F47)</f>
        <v>15.679999999999991</v>
      </c>
    </row>
  </sheetData>
  <mergeCells count="5">
    <mergeCell ref="B4:C4"/>
    <mergeCell ref="D4:E4"/>
    <mergeCell ref="I4:K4"/>
    <mergeCell ref="B27:C27"/>
    <mergeCell ref="D27:E27"/>
  </mergeCells>
  <pageMargins left="0.78740157499999996" right="0.78740157499999996" top="0.984251969" bottom="0.984251969" header="0.4921259845" footer="0.4921259845"/>
  <headerFooter alignWithMargins="0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T18"/>
  <sheetViews>
    <sheetView zoomScale="113" zoomScaleNormal="113" workbookViewId="0">
      <selection activeCell="AD12" sqref="AD12"/>
    </sheetView>
  </sheetViews>
  <sheetFormatPr baseColWidth="10" defaultColWidth="11.453125" defaultRowHeight="11.5" x14ac:dyDescent="0.25"/>
  <cols>
    <col min="1" max="1" width="4.1796875" style="1" customWidth="1"/>
    <col min="2" max="2" width="5.26953125" style="1" customWidth="1"/>
    <col min="3" max="9" width="7.1796875" style="1" customWidth="1"/>
    <col min="10" max="10" width="9" style="1" customWidth="1"/>
    <col min="11" max="11" width="7.1796875" style="1" customWidth="1"/>
    <col min="12" max="12" width="6.453125" style="1" customWidth="1"/>
    <col min="13" max="15" width="8" style="1" customWidth="1"/>
    <col min="16" max="16" width="9.54296875" style="1" customWidth="1"/>
    <col min="17" max="17" width="5.7265625" style="1" customWidth="1"/>
    <col min="18" max="18" width="7.26953125" style="1" customWidth="1"/>
    <col min="19" max="22" width="8.08984375" style="1" customWidth="1"/>
    <col min="23" max="23" width="6.81640625" style="1" customWidth="1"/>
    <col min="24" max="26" width="7.26953125" style="1" customWidth="1"/>
    <col min="27" max="27" width="8.81640625" style="1" customWidth="1"/>
    <col min="28" max="16384" width="11.453125" style="1"/>
  </cols>
  <sheetData>
    <row r="1" spans="1:20" x14ac:dyDescent="0.25">
      <c r="E1" s="1" t="s">
        <v>76</v>
      </c>
      <c r="N1" s="85" t="s">
        <v>82</v>
      </c>
      <c r="T1" s="1" t="s">
        <v>81</v>
      </c>
    </row>
    <row r="2" spans="1:20" ht="13.5" x14ac:dyDescent="0.35">
      <c r="B2" s="1" t="s">
        <v>75</v>
      </c>
      <c r="C2" s="102" t="s">
        <v>0</v>
      </c>
      <c r="D2" s="103"/>
      <c r="E2" s="76" t="s">
        <v>77</v>
      </c>
      <c r="F2" s="100" t="s">
        <v>79</v>
      </c>
      <c r="G2" s="101"/>
      <c r="H2" s="100" t="s">
        <v>80</v>
      </c>
      <c r="I2" s="101"/>
      <c r="J2" s="77" t="s">
        <v>13</v>
      </c>
      <c r="K2" s="38"/>
      <c r="L2" s="78" t="s">
        <v>76</v>
      </c>
      <c r="M2" s="79"/>
      <c r="N2" s="4" t="s">
        <v>78</v>
      </c>
    </row>
    <row r="3" spans="1:20" ht="12" x14ac:dyDescent="0.3">
      <c r="A3" s="1" t="s">
        <v>29</v>
      </c>
      <c r="B3" s="1" t="s">
        <v>74</v>
      </c>
      <c r="C3" s="3">
        <v>1930</v>
      </c>
      <c r="D3" s="3">
        <v>1982</v>
      </c>
      <c r="E3" s="3" t="s">
        <v>8</v>
      </c>
      <c r="F3" s="3">
        <v>1930</v>
      </c>
      <c r="G3" s="3">
        <v>1982</v>
      </c>
      <c r="H3" s="3">
        <v>1930</v>
      </c>
      <c r="I3" s="3">
        <v>1982</v>
      </c>
      <c r="J3" s="80" t="s">
        <v>6</v>
      </c>
      <c r="K3" s="80" t="s">
        <v>11</v>
      </c>
      <c r="L3" s="80" t="s">
        <v>6</v>
      </c>
      <c r="M3" s="80" t="s">
        <v>11</v>
      </c>
    </row>
    <row r="4" spans="1:20" x14ac:dyDescent="0.25">
      <c r="A4" s="1">
        <v>1</v>
      </c>
      <c r="B4" s="1">
        <v>0</v>
      </c>
      <c r="C4" s="1">
        <v>59.77</v>
      </c>
      <c r="D4" s="1">
        <v>78.58</v>
      </c>
      <c r="E4" s="1">
        <f>D4-C4</f>
        <v>18.809999999999995</v>
      </c>
      <c r="F4" s="2">
        <f>(C5-C4+A4)/(C5+A4/2)</f>
        <v>6.8374724929267439E-2</v>
      </c>
      <c r="G4" s="2">
        <f>(D5-D4+A4)/(D5+A4/2)</f>
        <v>8.2560650323892492E-3</v>
      </c>
      <c r="H4" s="1">
        <v>10000</v>
      </c>
      <c r="I4" s="1">
        <v>10000</v>
      </c>
      <c r="J4" s="5">
        <f t="shared" ref="J4:J16" si="0">(0.5*(H4+I4)/10000*(D4-C4))-(0.5*(H5+I5)/10000)*(D5-C5)</f>
        <v>4.2789456181603036</v>
      </c>
      <c r="K4" s="8">
        <f>J4/$J$17</f>
        <v>0.22748248900373763</v>
      </c>
      <c r="L4" s="1">
        <f t="shared" ref="L4:L16" si="1">E4-E5</f>
        <v>3.6999999999999886</v>
      </c>
      <c r="M4" s="7">
        <f t="shared" ref="M4:M16" si="2">L4/$L$17</f>
        <v>0.19670388091440669</v>
      </c>
      <c r="N4" s="1">
        <v>0</v>
      </c>
      <c r="O4" s="5">
        <f>SUM(J4:$J$16)</f>
        <v>18.809999999999995</v>
      </c>
      <c r="P4" s="109" t="s">
        <v>117</v>
      </c>
      <c r="Q4" s="77" t="s">
        <v>13</v>
      </c>
      <c r="R4" s="96"/>
      <c r="S4" s="78" t="s">
        <v>76</v>
      </c>
      <c r="T4" s="79"/>
    </row>
    <row r="5" spans="1:20" ht="12" x14ac:dyDescent="0.3">
      <c r="A5" s="1">
        <v>4</v>
      </c>
      <c r="B5" s="1">
        <v>1</v>
      </c>
      <c r="C5" s="1">
        <v>63.12</v>
      </c>
      <c r="D5" s="1">
        <v>78.23</v>
      </c>
      <c r="E5" s="1">
        <f t="shared" ref="E5:E16" si="3">D5-C5</f>
        <v>15.110000000000007</v>
      </c>
      <c r="F5" s="2">
        <f t="shared" ref="F5:F15" si="4">(C6-C5+A5)/(C6+A5/2)</f>
        <v>2.7525855210819475E-2</v>
      </c>
      <c r="G5" s="2">
        <f t="shared" ref="G5:G15" si="5">(D6-D5+A5)/(D6+A5/2)</f>
        <v>2.0945149888728443E-3</v>
      </c>
      <c r="H5" s="6">
        <f>H4*(1-F4)</f>
        <v>9316.2527507073264</v>
      </c>
      <c r="I5" s="6">
        <f>I4*(1-G4)</f>
        <v>9917.4393496761077</v>
      </c>
      <c r="J5" s="5">
        <f t="shared" si="0"/>
        <v>1.6975160335219321</v>
      </c>
      <c r="K5" s="8">
        <f t="shared" ref="K5:K17" si="6">J5/$J$17</f>
        <v>9.0245403164377069E-2</v>
      </c>
      <c r="L5" s="1">
        <f t="shared" si="1"/>
        <v>1.5700000000000074</v>
      </c>
      <c r="M5" s="7">
        <f t="shared" si="2"/>
        <v>8.3466241360978619E-2</v>
      </c>
      <c r="N5" s="1">
        <v>1</v>
      </c>
      <c r="O5" s="5">
        <f>SUM(J5:$J$16)</f>
        <v>14.531054381839692</v>
      </c>
      <c r="P5" s="110" t="s">
        <v>118</v>
      </c>
      <c r="Q5" s="80" t="s">
        <v>6</v>
      </c>
      <c r="R5" s="80" t="s">
        <v>11</v>
      </c>
      <c r="S5" s="80" t="s">
        <v>6</v>
      </c>
      <c r="T5" s="80" t="s">
        <v>11</v>
      </c>
    </row>
    <row r="6" spans="1:20" x14ac:dyDescent="0.25">
      <c r="A6" s="1">
        <v>5</v>
      </c>
      <c r="B6" s="1">
        <v>5</v>
      </c>
      <c r="C6" s="1">
        <v>60.85</v>
      </c>
      <c r="D6" s="1">
        <v>74.39</v>
      </c>
      <c r="E6" s="1">
        <f t="shared" si="3"/>
        <v>13.54</v>
      </c>
      <c r="F6" s="2">
        <f t="shared" si="4"/>
        <v>1.0178117048346079E-2</v>
      </c>
      <c r="G6" s="2">
        <f t="shared" si="5"/>
        <v>1.2503473186996862E-3</v>
      </c>
      <c r="H6" s="6">
        <f t="shared" ref="H6:I16" si="7">H5*(1-F5)</f>
        <v>9059.8149263839568</v>
      </c>
      <c r="I6" s="6">
        <f t="shared" si="7"/>
        <v>9896.6671243069741</v>
      </c>
      <c r="J6" s="5">
        <f t="shared" si="0"/>
        <v>0.55152815465857685</v>
      </c>
      <c r="K6" s="8">
        <f t="shared" si="6"/>
        <v>2.9321007690514461E-2</v>
      </c>
      <c r="L6" s="1">
        <f t="shared" si="1"/>
        <v>0.50999999999999801</v>
      </c>
      <c r="M6" s="7">
        <f t="shared" si="2"/>
        <v>2.7113237639553329E-2</v>
      </c>
      <c r="N6" s="1">
        <v>5</v>
      </c>
      <c r="O6" s="5">
        <f>SUM(J6:$J$16)</f>
        <v>12.833538348317759</v>
      </c>
      <c r="P6" s="1" t="s">
        <v>114</v>
      </c>
      <c r="Q6" s="5">
        <f>J4+J5+J6</f>
        <v>6.5279898063408126</v>
      </c>
      <c r="R6" s="107">
        <f>K4+K5+K6</f>
        <v>0.34704889985862919</v>
      </c>
      <c r="S6" s="5">
        <f>L4+L5+L6</f>
        <v>5.779999999999994</v>
      </c>
      <c r="T6" s="107">
        <f>M4+M5+M6</f>
        <v>0.3072833599149386</v>
      </c>
    </row>
    <row r="7" spans="1:20" x14ac:dyDescent="0.25">
      <c r="A7" s="1">
        <v>5</v>
      </c>
      <c r="B7" s="1">
        <v>10</v>
      </c>
      <c r="C7" s="1">
        <v>56.45</v>
      </c>
      <c r="D7" s="1">
        <v>69.48</v>
      </c>
      <c r="E7" s="1">
        <f t="shared" si="3"/>
        <v>13.030000000000001</v>
      </c>
      <c r="F7" s="2">
        <f t="shared" si="4"/>
        <v>8.8186661767407099E-3</v>
      </c>
      <c r="G7" s="2">
        <f t="shared" si="5"/>
        <v>1.192961526990729E-3</v>
      </c>
      <c r="H7" s="6">
        <f t="shared" si="7"/>
        <v>8967.6030696268681</v>
      </c>
      <c r="I7" s="6">
        <f t="shared" si="7"/>
        <v>9884.2928531040343</v>
      </c>
      <c r="J7" s="5">
        <f t="shared" si="0"/>
        <v>0.43442477302531834</v>
      </c>
      <c r="K7" s="8">
        <f t="shared" si="6"/>
        <v>2.3095415897146115E-2</v>
      </c>
      <c r="L7" s="1">
        <f t="shared" si="1"/>
        <v>0.39999999999999858</v>
      </c>
      <c r="M7" s="7">
        <f t="shared" si="2"/>
        <v>2.1265284423179091E-2</v>
      </c>
      <c r="N7" s="1">
        <v>10</v>
      </c>
      <c r="O7" s="5">
        <f>SUM(J7:$J$16)</f>
        <v>12.282010193659183</v>
      </c>
      <c r="P7" s="108" t="s">
        <v>115</v>
      </c>
      <c r="Q7" s="5">
        <f>J7+J8</f>
        <v>1.2361954024180832</v>
      </c>
      <c r="R7" s="107">
        <f>K7+K8</f>
        <v>6.5720117087617408E-2</v>
      </c>
      <c r="S7" s="5">
        <f>L7+L8</f>
        <v>1.1400000000000006</v>
      </c>
      <c r="T7" s="107">
        <f>M7+M8</f>
        <v>6.0606060606060656E-2</v>
      </c>
    </row>
    <row r="8" spans="1:20" x14ac:dyDescent="0.25">
      <c r="A8" s="1">
        <v>5</v>
      </c>
      <c r="B8" s="1">
        <v>15</v>
      </c>
      <c r="C8" s="1">
        <v>51.93</v>
      </c>
      <c r="D8" s="1">
        <v>64.56</v>
      </c>
      <c r="E8" s="1">
        <f t="shared" si="3"/>
        <v>12.630000000000003</v>
      </c>
      <c r="F8" s="2">
        <f t="shared" si="4"/>
        <v>1.7686804451510343E-2</v>
      </c>
      <c r="G8" s="2">
        <f t="shared" si="5"/>
        <v>2.4111879119112453E-3</v>
      </c>
      <c r="H8" s="6">
        <f t="shared" si="7"/>
        <v>8888.5207717503126</v>
      </c>
      <c r="I8" s="6">
        <f t="shared" si="7"/>
        <v>9872.5012720087707</v>
      </c>
      <c r="J8" s="5">
        <f t="shared" si="0"/>
        <v>0.80177062939276489</v>
      </c>
      <c r="K8" s="8">
        <f t="shared" si="6"/>
        <v>4.2624701190471299E-2</v>
      </c>
      <c r="L8" s="1">
        <f t="shared" si="1"/>
        <v>0.74000000000000199</v>
      </c>
      <c r="M8" s="7">
        <f t="shared" si="2"/>
        <v>3.9340776182881565E-2</v>
      </c>
      <c r="N8" s="1">
        <v>15</v>
      </c>
      <c r="O8" s="5">
        <f>SUM(J8:$J$16)</f>
        <v>11.847585420633864</v>
      </c>
      <c r="P8" s="1" t="s">
        <v>116</v>
      </c>
      <c r="Q8" s="5">
        <f>J10</f>
        <v>1.471705050704645</v>
      </c>
      <c r="R8" s="107">
        <f>K10</f>
        <v>7.8240566225658975E-2</v>
      </c>
      <c r="S8" s="5">
        <f>L10</f>
        <v>1.3800000000000026</v>
      </c>
      <c r="T8" s="107">
        <f>M10</f>
        <v>7.3365231259968258E-2</v>
      </c>
    </row>
    <row r="9" spans="1:20" x14ac:dyDescent="0.25">
      <c r="A9" s="1">
        <v>10</v>
      </c>
      <c r="B9" s="1">
        <v>20</v>
      </c>
      <c r="C9" s="1">
        <v>47.82</v>
      </c>
      <c r="D9" s="1">
        <v>59.71</v>
      </c>
      <c r="E9" s="1">
        <f t="shared" si="3"/>
        <v>11.89</v>
      </c>
      <c r="F9" s="2">
        <f>(C10-C9+A9)/(C10+A9/2)</f>
        <v>4.5687541787385717E-2</v>
      </c>
      <c r="G9" s="2">
        <f t="shared" si="5"/>
        <v>5.8150099945484335E-3</v>
      </c>
      <c r="H9" s="6">
        <f t="shared" si="7"/>
        <v>8731.311242997177</v>
      </c>
      <c r="I9" s="6">
        <f t="shared" si="7"/>
        <v>9848.6968162813755</v>
      </c>
      <c r="J9" s="5">
        <f t="shared" si="0"/>
        <v>1.8389113653156635</v>
      </c>
      <c r="K9" s="8">
        <f t="shared" si="6"/>
        <v>9.776243303113577E-2</v>
      </c>
      <c r="L9" s="1">
        <f t="shared" si="1"/>
        <v>1.7299999999999969</v>
      </c>
      <c r="M9" s="7">
        <f t="shared" si="2"/>
        <v>9.1972355130249719E-2</v>
      </c>
      <c r="N9" s="1">
        <v>20</v>
      </c>
      <c r="O9" s="5">
        <f>SUM(J9:$J$16)</f>
        <v>11.045814791241099</v>
      </c>
      <c r="P9" s="1" t="s">
        <v>106</v>
      </c>
      <c r="Q9" s="5">
        <f>J9</f>
        <v>1.8389113653156635</v>
      </c>
      <c r="R9" s="107">
        <f>K9</f>
        <v>9.776243303113577E-2</v>
      </c>
      <c r="S9" s="5">
        <f>L9</f>
        <v>1.7299999999999969</v>
      </c>
      <c r="T9" s="107">
        <f>M9</f>
        <v>9.1972355130249719E-2</v>
      </c>
    </row>
    <row r="10" spans="1:20" x14ac:dyDescent="0.25">
      <c r="A10" s="1">
        <v>10</v>
      </c>
      <c r="B10" s="1">
        <v>30</v>
      </c>
      <c r="C10" s="1">
        <v>39.869999999999997</v>
      </c>
      <c r="D10" s="1">
        <v>50.03</v>
      </c>
      <c r="E10" s="1">
        <f t="shared" si="3"/>
        <v>10.160000000000004</v>
      </c>
      <c r="F10" s="2">
        <f t="shared" si="4"/>
        <v>4.9345692475463533E-2</v>
      </c>
      <c r="G10" s="2">
        <f t="shared" si="5"/>
        <v>9.4588649362076487E-3</v>
      </c>
      <c r="H10" s="6">
        <f t="shared" si="7"/>
        <v>8332.399095724073</v>
      </c>
      <c r="I10" s="6">
        <f t="shared" si="7"/>
        <v>9791.4265458614227</v>
      </c>
      <c r="J10" s="5">
        <f t="shared" si="0"/>
        <v>1.471705050704645</v>
      </c>
      <c r="K10" s="8">
        <f t="shared" si="6"/>
        <v>7.8240566225658975E-2</v>
      </c>
      <c r="L10" s="1">
        <f t="shared" si="1"/>
        <v>1.3800000000000026</v>
      </c>
      <c r="M10" s="7">
        <f t="shared" si="2"/>
        <v>7.3365231259968258E-2</v>
      </c>
      <c r="N10" s="1">
        <v>30</v>
      </c>
      <c r="O10" s="5">
        <f>SUM(J10:$J$16)</f>
        <v>9.2069034259254359</v>
      </c>
      <c r="P10" s="1" t="s">
        <v>107</v>
      </c>
      <c r="Q10" s="5">
        <f>J10</f>
        <v>1.471705050704645</v>
      </c>
      <c r="R10" s="107">
        <f>K10</f>
        <v>7.8240566225658975E-2</v>
      </c>
      <c r="S10" s="5">
        <f>L10</f>
        <v>1.3800000000000026</v>
      </c>
      <c r="T10" s="107">
        <f>M10</f>
        <v>7.3365231259968258E-2</v>
      </c>
    </row>
    <row r="11" spans="1:20" x14ac:dyDescent="0.25">
      <c r="A11" s="1">
        <v>10</v>
      </c>
      <c r="B11" s="1">
        <v>40</v>
      </c>
      <c r="C11" s="1">
        <v>31.68</v>
      </c>
      <c r="D11" s="1">
        <v>40.46</v>
      </c>
      <c r="E11" s="1">
        <f t="shared" si="3"/>
        <v>8.7800000000000011</v>
      </c>
      <c r="F11" s="2">
        <f t="shared" si="4"/>
        <v>6.8760907504362964E-2</v>
      </c>
      <c r="G11" s="2">
        <f t="shared" si="5"/>
        <v>2.0712510356255178E-2</v>
      </c>
      <c r="H11" s="6">
        <f t="shared" si="7"/>
        <v>7921.2310923636423</v>
      </c>
      <c r="I11" s="6">
        <f t="shared" si="7"/>
        <v>9698.8107646313219</v>
      </c>
      <c r="J11" s="5">
        <f t="shared" si="0"/>
        <v>1.3566433853729798</v>
      </c>
      <c r="K11" s="8">
        <f t="shared" si="6"/>
        <v>7.2123518626952696E-2</v>
      </c>
      <c r="L11" s="1">
        <f t="shared" si="1"/>
        <v>1.2199999999999989</v>
      </c>
      <c r="M11" s="7">
        <f t="shared" si="2"/>
        <v>6.4859117490696394E-2</v>
      </c>
      <c r="N11" s="1">
        <v>40</v>
      </c>
      <c r="O11" s="5">
        <f>SUM(J11:$J$16)</f>
        <v>7.7351983752207909</v>
      </c>
      <c r="P11" s="1" t="s">
        <v>108</v>
      </c>
      <c r="Q11" s="5">
        <f>J11</f>
        <v>1.3566433853729798</v>
      </c>
      <c r="R11" s="107">
        <f>K11</f>
        <v>7.2123518626952696E-2</v>
      </c>
      <c r="S11" s="5">
        <f>L11</f>
        <v>1.2199999999999989</v>
      </c>
      <c r="T11" s="107">
        <f>M11</f>
        <v>6.4859117490696394E-2</v>
      </c>
    </row>
    <row r="12" spans="1:20" x14ac:dyDescent="0.25">
      <c r="A12" s="1">
        <v>10</v>
      </c>
      <c r="B12" s="1">
        <v>50</v>
      </c>
      <c r="C12" s="1">
        <v>23.65</v>
      </c>
      <c r="D12" s="1">
        <v>31.21</v>
      </c>
      <c r="E12" s="1">
        <f t="shared" si="3"/>
        <v>7.5600000000000023</v>
      </c>
      <c r="F12" s="2">
        <f t="shared" si="4"/>
        <v>0.1182033096926714</v>
      </c>
      <c r="G12" s="2">
        <f t="shared" si="5"/>
        <v>4.5173041894353311E-2</v>
      </c>
      <c r="H12" s="6">
        <f t="shared" si="7"/>
        <v>7376.560053900942</v>
      </c>
      <c r="I12" s="6">
        <f t="shared" si="7"/>
        <v>9497.9240462255366</v>
      </c>
      <c r="J12" s="5">
        <f t="shared" si="0"/>
        <v>1.4729024373186919</v>
      </c>
      <c r="K12" s="8">
        <f t="shared" si="6"/>
        <v>7.8304223142939514E-2</v>
      </c>
      <c r="L12" s="1">
        <f t="shared" si="1"/>
        <v>1.2600000000000016</v>
      </c>
      <c r="M12" s="7">
        <f t="shared" si="2"/>
        <v>6.6985645933014454E-2</v>
      </c>
      <c r="N12" s="1">
        <v>50</v>
      </c>
      <c r="O12" s="5">
        <f>SUM(J12:$J$16)</f>
        <v>6.3785549898478111</v>
      </c>
      <c r="P12" s="1" t="s">
        <v>109</v>
      </c>
      <c r="Q12" s="5">
        <f>J12</f>
        <v>1.4729024373186919</v>
      </c>
      <c r="R12" s="107">
        <f>K12</f>
        <v>7.8304223142939514E-2</v>
      </c>
      <c r="S12" s="5">
        <f>L12</f>
        <v>1.2600000000000016</v>
      </c>
      <c r="T12" s="107">
        <f>M12</f>
        <v>6.6985645933014454E-2</v>
      </c>
    </row>
    <row r="13" spans="1:20" x14ac:dyDescent="0.25">
      <c r="A13" s="1">
        <v>10</v>
      </c>
      <c r="B13" s="1">
        <v>60</v>
      </c>
      <c r="C13" s="1">
        <v>16.149999999999999</v>
      </c>
      <c r="D13" s="1">
        <v>22.45</v>
      </c>
      <c r="E13" s="1">
        <f t="shared" si="3"/>
        <v>6.3000000000000007</v>
      </c>
      <c r="F13" s="2">
        <f t="shared" si="4"/>
        <v>0.24457994579945808</v>
      </c>
      <c r="G13" s="2">
        <f t="shared" si="5"/>
        <v>9.6790890269151192E-2</v>
      </c>
      <c r="H13" s="6">
        <f t="shared" si="7"/>
        <v>6504.6262413831009</v>
      </c>
      <c r="I13" s="6">
        <f t="shared" si="7"/>
        <v>9068.873925376005</v>
      </c>
      <c r="J13" s="5">
        <f t="shared" si="0"/>
        <v>1.9177548118229457</v>
      </c>
      <c r="K13" s="8">
        <f t="shared" si="6"/>
        <v>0.10195400381833845</v>
      </c>
      <c r="L13" s="1">
        <f t="shared" si="1"/>
        <v>1.7400000000000002</v>
      </c>
      <c r="M13" s="7">
        <f t="shared" si="2"/>
        <v>9.250398724082938E-2</v>
      </c>
      <c r="N13" s="1">
        <v>60</v>
      </c>
      <c r="O13" s="5">
        <f>SUM(J13:$J$16)</f>
        <v>4.9056525525291192</v>
      </c>
      <c r="P13" s="1" t="s">
        <v>110</v>
      </c>
      <c r="Q13" s="5">
        <f>J13</f>
        <v>1.9177548118229457</v>
      </c>
      <c r="R13" s="107">
        <f>K13</f>
        <v>0.10195400381833845</v>
      </c>
      <c r="S13" s="5">
        <f>L13</f>
        <v>1.7400000000000002</v>
      </c>
      <c r="T13" s="107">
        <f>M13</f>
        <v>9.250398724082938E-2</v>
      </c>
    </row>
    <row r="14" spans="1:20" x14ac:dyDescent="0.25">
      <c r="A14" s="1">
        <v>10</v>
      </c>
      <c r="B14" s="1">
        <v>70</v>
      </c>
      <c r="C14" s="1">
        <v>9.76</v>
      </c>
      <c r="D14" s="1">
        <v>14.32</v>
      </c>
      <c r="E14" s="1">
        <f t="shared" si="3"/>
        <v>4.5600000000000005</v>
      </c>
      <c r="F14" s="2">
        <f t="shared" si="4"/>
        <v>0.53470185728250252</v>
      </c>
      <c r="G14" s="2">
        <f t="shared" si="5"/>
        <v>0.26671911880409122</v>
      </c>
      <c r="H14" s="6">
        <f t="shared" si="7"/>
        <v>4913.7251078198897</v>
      </c>
      <c r="I14" s="6">
        <f t="shared" si="7"/>
        <v>8191.089544400169</v>
      </c>
      <c r="J14" s="5">
        <f t="shared" si="0"/>
        <v>1.9596008915360787</v>
      </c>
      <c r="K14" s="8">
        <f t="shared" si="6"/>
        <v>0.10417867578607545</v>
      </c>
      <c r="L14" s="1">
        <f t="shared" si="1"/>
        <v>2.080000000000001</v>
      </c>
      <c r="M14" s="7">
        <f t="shared" si="2"/>
        <v>0.11057947900053171</v>
      </c>
      <c r="N14" s="1">
        <v>70</v>
      </c>
      <c r="O14" s="5">
        <f>SUM(J14:$J$16)</f>
        <v>2.9878977407061735</v>
      </c>
      <c r="P14" s="1" t="s">
        <v>111</v>
      </c>
      <c r="Q14" s="5">
        <f>J14</f>
        <v>1.9596008915360787</v>
      </c>
      <c r="R14" s="107">
        <f>K14</f>
        <v>0.10417867578607545</v>
      </c>
      <c r="S14" s="5">
        <f>L14</f>
        <v>2.080000000000001</v>
      </c>
      <c r="T14" s="107">
        <f>M14</f>
        <v>0.11057947900053171</v>
      </c>
    </row>
    <row r="15" spans="1:20" x14ac:dyDescent="0.25">
      <c r="A15" s="1">
        <v>10</v>
      </c>
      <c r="B15" s="1">
        <v>80</v>
      </c>
      <c r="C15" s="1">
        <v>5.23</v>
      </c>
      <c r="D15" s="1">
        <v>7.71</v>
      </c>
      <c r="E15" s="1">
        <f t="shared" si="3"/>
        <v>2.4799999999999995</v>
      </c>
      <c r="F15" s="2">
        <f t="shared" si="4"/>
        <v>0.97084917617236999</v>
      </c>
      <c r="G15" s="2">
        <f t="shared" si="5"/>
        <v>0.68814729574223255</v>
      </c>
      <c r="H15" s="6">
        <f t="shared" si="7"/>
        <v>2286.3471664929298</v>
      </c>
      <c r="I15" s="6">
        <f t="shared" si="7"/>
        <v>6006.3693590723515</v>
      </c>
      <c r="J15" s="5">
        <f t="shared" si="0"/>
        <v>0.95070679193581709</v>
      </c>
      <c r="K15" s="8">
        <f t="shared" si="6"/>
        <v>5.0542625833908415E-2</v>
      </c>
      <c r="L15" s="1">
        <f t="shared" si="1"/>
        <v>1.6799999999999997</v>
      </c>
      <c r="M15" s="7">
        <f t="shared" si="2"/>
        <v>8.9314194577352485E-2</v>
      </c>
      <c r="N15" s="1">
        <v>80</v>
      </c>
      <c r="O15" s="5">
        <f>SUM(J15:$J$16)</f>
        <v>1.0282968491700948</v>
      </c>
      <c r="P15" s="1" t="s">
        <v>112</v>
      </c>
      <c r="Q15" s="5">
        <f>J15</f>
        <v>0.95070679193581709</v>
      </c>
      <c r="R15" s="107">
        <f>K15</f>
        <v>5.0542625833908415E-2</v>
      </c>
      <c r="S15" s="5">
        <f>L15</f>
        <v>1.6799999999999997</v>
      </c>
      <c r="T15" s="107">
        <f>M15</f>
        <v>8.9314194577352485E-2</v>
      </c>
    </row>
    <row r="16" spans="1:20" x14ac:dyDescent="0.25">
      <c r="A16" s="1">
        <v>10</v>
      </c>
      <c r="B16" s="1">
        <v>90</v>
      </c>
      <c r="C16" s="1">
        <v>2.89</v>
      </c>
      <c r="D16" s="1">
        <v>3.69</v>
      </c>
      <c r="E16" s="1">
        <f t="shared" si="3"/>
        <v>0.79999999999999982</v>
      </c>
      <c r="F16" s="2">
        <v>1</v>
      </c>
      <c r="G16" s="2">
        <v>1</v>
      </c>
      <c r="H16" s="6">
        <f t="shared" si="7"/>
        <v>66.648903459236465</v>
      </c>
      <c r="I16" s="6">
        <f>I15*(1-G15)</f>
        <v>1873.1025273977064</v>
      </c>
      <c r="J16" s="5">
        <f t="shared" si="0"/>
        <v>7.7590057234277698E-2</v>
      </c>
      <c r="K16" s="8">
        <f t="shared" si="6"/>
        <v>4.1249365887441637E-3</v>
      </c>
      <c r="L16" s="1">
        <f t="shared" si="1"/>
        <v>0.79999999999999982</v>
      </c>
      <c r="M16" s="7">
        <f t="shared" si="2"/>
        <v>4.2530568846358321E-2</v>
      </c>
      <c r="N16" s="1">
        <v>90</v>
      </c>
      <c r="O16" s="5">
        <f>SUM(J16:$J$16)</f>
        <v>7.7590057234277698E-2</v>
      </c>
      <c r="P16" s="1" t="s">
        <v>113</v>
      </c>
      <c r="Q16" s="5">
        <f>J16</f>
        <v>7.7590057234277698E-2</v>
      </c>
      <c r="R16" s="107">
        <f>K16</f>
        <v>4.1249365887441637E-3</v>
      </c>
      <c r="S16" s="5">
        <f>L16</f>
        <v>0.79999999999999982</v>
      </c>
      <c r="T16" s="107">
        <f>M16</f>
        <v>4.2530568846358321E-2</v>
      </c>
    </row>
    <row r="17" spans="3:14" x14ac:dyDescent="0.25">
      <c r="C17" s="1">
        <v>0</v>
      </c>
      <c r="D17" s="1">
        <v>0</v>
      </c>
      <c r="E17" s="1">
        <f>D17-C17</f>
        <v>0</v>
      </c>
      <c r="J17" s="81">
        <f>SUM(J4:J16)</f>
        <v>18.809999999999995</v>
      </c>
      <c r="K17" s="82">
        <f t="shared" si="6"/>
        <v>1</v>
      </c>
      <c r="L17" s="83">
        <f>SUM(L4:L16)</f>
        <v>18.809999999999995</v>
      </c>
      <c r="M17" s="84">
        <f>SUM(M4:M16)</f>
        <v>1</v>
      </c>
      <c r="N17" s="84"/>
    </row>
    <row r="18" spans="3:14" x14ac:dyDescent="0.25">
      <c r="E18" s="1">
        <f>SUM(E4:E17)</f>
        <v>125.65000000000002</v>
      </c>
      <c r="F18" s="1">
        <f>E4/E18</f>
        <v>0.14970155192996412</v>
      </c>
    </row>
  </sheetData>
  <mergeCells count="3">
    <mergeCell ref="H2:I2"/>
    <mergeCell ref="F2:G2"/>
    <mergeCell ref="C2:D2"/>
  </mergeCells>
  <phoneticPr fontId="3" type="noConversion"/>
  <pageMargins left="0.78740157499999996" right="0.78740157499999996" top="0.984251969" bottom="0.984251969" header="0.4921259845" footer="0.4921259845"/>
  <pageSetup paperSize="9" orientation="portrait" verticalDpi="200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Equation.3" shapeId="4099" r:id="rId4">
          <objectPr defaultSize="0" autoPict="0" r:id="rId5">
            <anchor>
              <from>
                <xdr:col>1</xdr:col>
                <xdr:colOff>0</xdr:colOff>
                <xdr:row>20</xdr:row>
                <xdr:rowOff>120650</xdr:rowOff>
              </from>
              <to>
                <xdr:col>10</xdr:col>
                <xdr:colOff>107950</xdr:colOff>
                <xdr:row>25</xdr:row>
                <xdr:rowOff>31750</xdr:rowOff>
              </to>
            </anchor>
          </objectPr>
        </oleObject>
      </mc:Choice>
      <mc:Fallback>
        <oleObject progId="Equation.3" shapeId="4099" r:id="rId4"/>
      </mc:Fallback>
    </mc:AlternateContent>
  </oleObjec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4E270B-70EB-46FC-BD1A-629FF31DF934}">
  <dimension ref="B1:AB64"/>
  <sheetViews>
    <sheetView zoomScale="120" zoomScaleNormal="120" workbookViewId="0">
      <selection activeCell="H35" sqref="H35"/>
    </sheetView>
  </sheetViews>
  <sheetFormatPr baseColWidth="10" defaultColWidth="11.453125" defaultRowHeight="13" x14ac:dyDescent="0.3"/>
  <cols>
    <col min="1" max="1" width="3.81640625" style="10" customWidth="1"/>
    <col min="2" max="2" width="6.54296875" style="10" customWidth="1"/>
    <col min="3" max="10" width="7.7265625" style="10" customWidth="1"/>
    <col min="11" max="11" width="4.54296875" style="10" customWidth="1"/>
    <col min="12" max="12" width="7.7265625" style="10" customWidth="1"/>
    <col min="13" max="20" width="7.81640625" style="10" customWidth="1"/>
    <col min="21" max="21" width="4.81640625" style="10" customWidth="1"/>
    <col min="22" max="22" width="4.54296875" style="10" customWidth="1"/>
    <col min="23" max="28" width="6.81640625" style="10" customWidth="1"/>
    <col min="29" max="29" width="8.81640625" style="10" customWidth="1"/>
    <col min="30" max="16384" width="11.453125" style="10"/>
  </cols>
  <sheetData>
    <row r="1" spans="2:28" x14ac:dyDescent="0.3">
      <c r="B1" s="10">
        <v>1</v>
      </c>
      <c r="C1" s="10" t="s">
        <v>26</v>
      </c>
    </row>
    <row r="2" spans="2:28" x14ac:dyDescent="0.3">
      <c r="B2" s="10">
        <v>2</v>
      </c>
      <c r="C2" s="10" t="s">
        <v>9</v>
      </c>
    </row>
    <row r="3" spans="2:28" x14ac:dyDescent="0.3">
      <c r="B3" s="10">
        <v>3</v>
      </c>
      <c r="C3" s="10" t="s">
        <v>27</v>
      </c>
    </row>
    <row r="4" spans="2:28" x14ac:dyDescent="0.3">
      <c r="B4" s="28" t="s">
        <v>30</v>
      </c>
      <c r="W4" s="10" t="s">
        <v>35</v>
      </c>
      <c r="Y4" s="10" t="s">
        <v>57</v>
      </c>
    </row>
    <row r="5" spans="2:28" ht="15" x14ac:dyDescent="0.4">
      <c r="B5" s="27" t="s">
        <v>98</v>
      </c>
      <c r="C5" s="104" t="s">
        <v>1</v>
      </c>
      <c r="D5" s="105"/>
      <c r="E5" s="105"/>
      <c r="F5" s="106"/>
      <c r="G5" s="104" t="s">
        <v>3</v>
      </c>
      <c r="H5" s="105"/>
      <c r="I5" s="105"/>
      <c r="J5" s="106"/>
      <c r="L5" s="27" t="s">
        <v>28</v>
      </c>
      <c r="M5" s="104" t="s">
        <v>1</v>
      </c>
      <c r="N5" s="105"/>
      <c r="O5" s="105"/>
      <c r="P5" s="106"/>
      <c r="Q5" s="104" t="s">
        <v>3</v>
      </c>
      <c r="R5" s="105"/>
      <c r="S5" s="105"/>
      <c r="T5" s="106"/>
      <c r="U5" s="30"/>
      <c r="W5" s="10" t="s">
        <v>1</v>
      </c>
      <c r="X5" s="10" t="s">
        <v>1</v>
      </c>
      <c r="Y5" s="10" t="s">
        <v>1</v>
      </c>
      <c r="Z5" s="10" t="s">
        <v>3</v>
      </c>
      <c r="AA5" s="10" t="s">
        <v>3</v>
      </c>
      <c r="AB5" s="10" t="s">
        <v>3</v>
      </c>
    </row>
    <row r="6" spans="2:28" x14ac:dyDescent="0.3">
      <c r="B6" s="11" t="s">
        <v>2</v>
      </c>
      <c r="C6" s="12">
        <v>1950</v>
      </c>
      <c r="D6" s="12">
        <v>1970</v>
      </c>
      <c r="E6" s="12">
        <v>1990</v>
      </c>
      <c r="F6" s="12">
        <v>2010</v>
      </c>
      <c r="G6" s="12">
        <v>1950</v>
      </c>
      <c r="H6" s="12">
        <v>1970</v>
      </c>
      <c r="I6" s="12">
        <v>1990</v>
      </c>
      <c r="J6" s="12">
        <v>2010</v>
      </c>
      <c r="L6" s="11" t="s">
        <v>2</v>
      </c>
      <c r="M6" s="12">
        <v>1950</v>
      </c>
      <c r="N6" s="12">
        <v>1970</v>
      </c>
      <c r="O6" s="12">
        <v>1990</v>
      </c>
      <c r="P6" s="12">
        <v>2010</v>
      </c>
      <c r="Q6" s="12">
        <v>1950</v>
      </c>
      <c r="R6" s="12">
        <v>1970</v>
      </c>
      <c r="S6" s="12">
        <v>1990</v>
      </c>
      <c r="T6" s="12">
        <v>2010</v>
      </c>
      <c r="U6" s="30"/>
      <c r="V6" s="10" t="s">
        <v>58</v>
      </c>
      <c r="W6" s="95" t="s">
        <v>31</v>
      </c>
      <c r="X6" s="95" t="s">
        <v>32</v>
      </c>
      <c r="Y6" s="95" t="s">
        <v>34</v>
      </c>
      <c r="Z6" s="95" t="s">
        <v>31</v>
      </c>
      <c r="AA6" s="95" t="s">
        <v>32</v>
      </c>
      <c r="AB6" s="95" t="s">
        <v>34</v>
      </c>
    </row>
    <row r="7" spans="2:28" x14ac:dyDescent="0.3">
      <c r="B7" s="13">
        <v>0</v>
      </c>
      <c r="C7" s="14">
        <v>100000</v>
      </c>
      <c r="D7" s="15">
        <v>100000</v>
      </c>
      <c r="E7" s="15">
        <v>100000</v>
      </c>
      <c r="F7" s="14">
        <v>100000</v>
      </c>
      <c r="G7" s="14">
        <v>100000</v>
      </c>
      <c r="H7" s="15">
        <v>100000</v>
      </c>
      <c r="I7" s="15">
        <v>100000</v>
      </c>
      <c r="J7" s="14">
        <v>100000</v>
      </c>
      <c r="L7" s="13">
        <v>0</v>
      </c>
      <c r="M7" s="23">
        <v>63.43</v>
      </c>
      <c r="N7" s="23">
        <v>68.38</v>
      </c>
      <c r="O7" s="23">
        <v>72.73</v>
      </c>
      <c r="P7" s="23">
        <v>78.040000000000006</v>
      </c>
      <c r="Q7" s="23">
        <v>69.19</v>
      </c>
      <c r="R7" s="23">
        <v>75.819999999999993</v>
      </c>
      <c r="S7" s="23">
        <v>80.97</v>
      </c>
      <c r="T7" s="23">
        <v>84.72</v>
      </c>
      <c r="U7" s="31"/>
      <c r="V7" s="10" t="s">
        <v>36</v>
      </c>
      <c r="W7" s="16">
        <f t="shared" ref="W7:AB7" si="0">C35+C36</f>
        <v>2.9359416999999963</v>
      </c>
      <c r="X7" s="16">
        <f t="shared" si="0"/>
        <v>0.97875590000000212</v>
      </c>
      <c r="Y7" s="16">
        <f t="shared" si="0"/>
        <v>0.43630945000000593</v>
      </c>
      <c r="Z7" s="16">
        <f t="shared" si="0"/>
        <v>2.5407532000000002</v>
      </c>
      <c r="AA7" s="16">
        <f t="shared" si="0"/>
        <v>0.8665502000000026</v>
      </c>
      <c r="AB7" s="16">
        <f t="shared" si="0"/>
        <v>0.30960089999999213</v>
      </c>
    </row>
    <row r="8" spans="2:28" x14ac:dyDescent="0.3">
      <c r="B8" s="17">
        <v>1</v>
      </c>
      <c r="C8" s="18">
        <v>94210</v>
      </c>
      <c r="D8" s="19">
        <v>97954</v>
      </c>
      <c r="E8" s="19">
        <v>99153</v>
      </c>
      <c r="F8" s="18">
        <v>99618</v>
      </c>
      <c r="G8" s="18">
        <v>95546</v>
      </c>
      <c r="H8" s="19">
        <v>98419</v>
      </c>
      <c r="I8" s="19">
        <v>99372</v>
      </c>
      <c r="J8" s="18">
        <v>99685</v>
      </c>
      <c r="L8" s="17">
        <v>1</v>
      </c>
      <c r="M8" s="24">
        <v>66.319999999999993</v>
      </c>
      <c r="N8" s="24">
        <v>68.81</v>
      </c>
      <c r="O8" s="24">
        <v>72.349999999999994</v>
      </c>
      <c r="P8" s="24">
        <v>77.34</v>
      </c>
      <c r="Q8" s="24">
        <v>71.400000000000006</v>
      </c>
      <c r="R8" s="24">
        <v>76.040000000000006</v>
      </c>
      <c r="S8" s="24">
        <v>80.48</v>
      </c>
      <c r="T8" s="24">
        <v>83.99</v>
      </c>
      <c r="U8" s="31"/>
      <c r="V8" s="10" t="s">
        <v>37</v>
      </c>
      <c r="W8" s="16">
        <f t="shared" ref="W8:W27" si="1">C37</f>
        <v>9.1826299999996558E-2</v>
      </c>
      <c r="X8" s="16">
        <f t="shared" ref="X8:X27" si="2">D37</f>
        <v>8.4240850000012441E-2</v>
      </c>
      <c r="Y8" s="16">
        <f t="shared" ref="Y8:Y27" si="3">E37</f>
        <v>3.3486949999986686E-2</v>
      </c>
      <c r="Z8" s="16">
        <f t="shared" ref="Z8:Z27" si="4">F37</f>
        <v>6.6749199999995762E-2</v>
      </c>
      <c r="AA8" s="16">
        <f t="shared" ref="AA8:AA27" si="5">G37</f>
        <v>6.4311400000002475E-2</v>
      </c>
      <c r="AB8" s="16">
        <f t="shared" ref="AB8:AB27" si="6">H37</f>
        <v>3.1819450000015209E-2</v>
      </c>
    </row>
    <row r="9" spans="2:28" x14ac:dyDescent="0.3">
      <c r="B9" s="17">
        <v>5</v>
      </c>
      <c r="C9" s="18">
        <v>93306</v>
      </c>
      <c r="D9" s="19">
        <v>97600</v>
      </c>
      <c r="E9" s="19">
        <v>98974</v>
      </c>
      <c r="F9" s="18">
        <v>99547</v>
      </c>
      <c r="G9" s="18">
        <v>94742</v>
      </c>
      <c r="H9" s="19">
        <v>98147</v>
      </c>
      <c r="I9" s="19">
        <v>99247</v>
      </c>
      <c r="J9" s="18">
        <v>99620</v>
      </c>
      <c r="L9" s="17">
        <v>5</v>
      </c>
      <c r="M9" s="24">
        <v>62.94</v>
      </c>
      <c r="N9" s="24">
        <v>65.05</v>
      </c>
      <c r="O9" s="24">
        <v>68.48</v>
      </c>
      <c r="P9" s="24">
        <v>73.39</v>
      </c>
      <c r="Q9" s="24">
        <v>68</v>
      </c>
      <c r="R9" s="24">
        <v>72.239999999999995</v>
      </c>
      <c r="S9" s="24">
        <v>76.58</v>
      </c>
      <c r="T9" s="24">
        <v>80.040000000000006</v>
      </c>
      <c r="U9" s="31"/>
      <c r="V9" s="10" t="s">
        <v>38</v>
      </c>
      <c r="W9" s="16">
        <f t="shared" si="1"/>
        <v>6.2407600000002138E-2</v>
      </c>
      <c r="X9" s="16">
        <f t="shared" si="2"/>
        <v>6.4250849999994974E-2</v>
      </c>
      <c r="Y9" s="16">
        <f t="shared" si="3"/>
        <v>3.3829350000008127E-2</v>
      </c>
      <c r="Z9" s="16">
        <f t="shared" si="4"/>
        <v>9.4400250000003155E-2</v>
      </c>
      <c r="AA9" s="16">
        <f t="shared" si="5"/>
        <v>2.4188599999995789E-2</v>
      </c>
      <c r="AB9" s="16">
        <f t="shared" si="6"/>
        <v>3.1920650000001188E-2</v>
      </c>
    </row>
    <row r="10" spans="2:28" x14ac:dyDescent="0.3">
      <c r="B10" s="17">
        <v>10</v>
      </c>
      <c r="C10" s="18">
        <v>92952</v>
      </c>
      <c r="D10" s="19">
        <v>97368</v>
      </c>
      <c r="E10" s="19">
        <v>98871</v>
      </c>
      <c r="F10" s="18">
        <v>99498</v>
      </c>
      <c r="G10" s="18">
        <v>94475</v>
      </c>
      <c r="H10" s="19">
        <v>97989</v>
      </c>
      <c r="I10" s="19">
        <v>99167</v>
      </c>
      <c r="J10" s="18">
        <v>99584</v>
      </c>
      <c r="L10" s="17">
        <v>10</v>
      </c>
      <c r="M10" s="24">
        <v>58.18</v>
      </c>
      <c r="N10" s="24">
        <v>60.2</v>
      </c>
      <c r="O10" s="24">
        <v>63.55</v>
      </c>
      <c r="P10" s="24">
        <v>68.430000000000007</v>
      </c>
      <c r="Q10" s="24">
        <v>63.18</v>
      </c>
      <c r="R10" s="24">
        <v>67.36</v>
      </c>
      <c r="S10" s="24">
        <v>71.64</v>
      </c>
      <c r="T10" s="24">
        <v>75.069999999999993</v>
      </c>
      <c r="U10" s="31"/>
      <c r="V10" s="10" t="s">
        <v>39</v>
      </c>
      <c r="W10" s="16">
        <f t="shared" si="1"/>
        <v>2.2818500000020142E-3</v>
      </c>
      <c r="X10" s="16">
        <f t="shared" si="2"/>
        <v>0.1049603999999963</v>
      </c>
      <c r="Y10" s="16">
        <f t="shared" si="3"/>
        <v>0.12451034999999976</v>
      </c>
      <c r="Z10" s="16">
        <f t="shared" si="4"/>
        <v>9.0607549999998302E-2</v>
      </c>
      <c r="AA10" s="16">
        <f t="shared" si="5"/>
        <v>6.8323800000002377E-2</v>
      </c>
      <c r="AB10" s="16">
        <f t="shared" si="6"/>
        <v>5.3927999999996978E-2</v>
      </c>
    </row>
    <row r="11" spans="2:28" x14ac:dyDescent="0.3">
      <c r="B11" s="17">
        <v>15</v>
      </c>
      <c r="C11" s="18">
        <v>92624</v>
      </c>
      <c r="D11" s="19">
        <v>97154</v>
      </c>
      <c r="E11" s="19">
        <v>98758</v>
      </c>
      <c r="F11" s="18">
        <v>99443</v>
      </c>
      <c r="G11" s="18">
        <v>94223</v>
      </c>
      <c r="H11" s="19">
        <v>97860</v>
      </c>
      <c r="I11" s="19">
        <v>99086</v>
      </c>
      <c r="J11" s="18">
        <v>99541</v>
      </c>
      <c r="L11" s="17">
        <v>15</v>
      </c>
      <c r="M11" s="24">
        <v>53.37</v>
      </c>
      <c r="N11" s="24">
        <v>55.33</v>
      </c>
      <c r="O11" s="24">
        <v>58.62</v>
      </c>
      <c r="P11" s="24">
        <v>63.47</v>
      </c>
      <c r="Q11" s="24">
        <v>58.35</v>
      </c>
      <c r="R11" s="24">
        <v>62.44</v>
      </c>
      <c r="S11" s="24">
        <v>66.7</v>
      </c>
      <c r="T11" s="24">
        <v>70.099999999999994</v>
      </c>
      <c r="U11" s="31"/>
      <c r="V11" s="10" t="s">
        <v>40</v>
      </c>
      <c r="W11" s="16">
        <f t="shared" si="1"/>
        <v>5.3368899999999268E-2</v>
      </c>
      <c r="X11" s="16">
        <f t="shared" si="2"/>
        <v>1.4749200000002167E-2</v>
      </c>
      <c r="Y11" s="16">
        <f t="shared" si="3"/>
        <v>0.22265320000000299</v>
      </c>
      <c r="Z11" s="16">
        <f t="shared" si="4"/>
        <v>0.17092304999999644</v>
      </c>
      <c r="AA11" s="16">
        <f t="shared" si="5"/>
        <v>5.0158800000005874E-2</v>
      </c>
      <c r="AB11" s="16">
        <f t="shared" si="6"/>
        <v>6.4989449999995424E-2</v>
      </c>
    </row>
    <row r="12" spans="2:28" x14ac:dyDescent="0.3">
      <c r="B12" s="17">
        <v>20</v>
      </c>
      <c r="C12" s="18">
        <v>92045</v>
      </c>
      <c r="D12" s="19">
        <v>96538</v>
      </c>
      <c r="E12" s="19">
        <v>98324</v>
      </c>
      <c r="F12" s="18">
        <v>99223</v>
      </c>
      <c r="G12" s="18">
        <v>93805</v>
      </c>
      <c r="H12" s="19">
        <v>97591</v>
      </c>
      <c r="I12" s="19">
        <v>98915</v>
      </c>
      <c r="J12" s="18">
        <v>99457</v>
      </c>
      <c r="L12" s="17">
        <v>20</v>
      </c>
      <c r="M12" s="24">
        <v>48.69</v>
      </c>
      <c r="N12" s="24">
        <v>50.66</v>
      </c>
      <c r="O12" s="24">
        <v>53.86</v>
      </c>
      <c r="P12" s="24">
        <v>58.6</v>
      </c>
      <c r="Q12" s="24">
        <v>53.6</v>
      </c>
      <c r="R12" s="24">
        <v>57.61</v>
      </c>
      <c r="S12" s="24">
        <v>61.81</v>
      </c>
      <c r="T12" s="24">
        <v>65.16</v>
      </c>
      <c r="U12" s="31"/>
      <c r="V12" s="10" t="s">
        <v>41</v>
      </c>
      <c r="W12" s="16">
        <f t="shared" si="1"/>
        <v>0.13777865000000225</v>
      </c>
      <c r="X12" s="16">
        <f t="shared" si="2"/>
        <v>-3.7284000000008385E-3</v>
      </c>
      <c r="Y12" s="16">
        <f t="shared" si="3"/>
        <v>0.1933259500000015</v>
      </c>
      <c r="Z12" s="16">
        <f t="shared" si="4"/>
        <v>0.22021475000000096</v>
      </c>
      <c r="AA12" s="16">
        <f t="shared" si="5"/>
        <v>4.1911499999994418E-2</v>
      </c>
      <c r="AB12" s="16">
        <f t="shared" si="6"/>
        <v>6.6146250000002335E-2</v>
      </c>
    </row>
    <row r="13" spans="2:28" x14ac:dyDescent="0.3">
      <c r="B13" s="17">
        <v>25</v>
      </c>
      <c r="C13" s="18">
        <v>91198</v>
      </c>
      <c r="D13" s="19">
        <v>95763</v>
      </c>
      <c r="E13" s="19">
        <v>97573</v>
      </c>
      <c r="F13" s="18">
        <v>98868</v>
      </c>
      <c r="G13" s="18">
        <v>93186</v>
      </c>
      <c r="H13" s="19">
        <v>97285</v>
      </c>
      <c r="I13" s="19">
        <v>98699</v>
      </c>
      <c r="J13" s="18">
        <v>99340</v>
      </c>
      <c r="L13" s="17">
        <v>25</v>
      </c>
      <c r="M13" s="24">
        <v>44.12</v>
      </c>
      <c r="N13" s="24">
        <v>46.05</v>
      </c>
      <c r="O13" s="24">
        <v>49.26</v>
      </c>
      <c r="P13" s="24">
        <v>53.8</v>
      </c>
      <c r="Q13" s="24">
        <v>48.93</v>
      </c>
      <c r="R13" s="24">
        <v>52.78</v>
      </c>
      <c r="S13" s="24">
        <v>56.94</v>
      </c>
      <c r="T13" s="24">
        <v>60.23</v>
      </c>
      <c r="U13" s="31"/>
      <c r="V13" s="10" t="s">
        <v>42</v>
      </c>
      <c r="W13" s="16">
        <f t="shared" si="1"/>
        <v>0.12886739999999758</v>
      </c>
      <c r="X13" s="16">
        <f t="shared" si="2"/>
        <v>1.0406900000003516E-2</v>
      </c>
      <c r="Y13" s="16">
        <f t="shared" si="3"/>
        <v>0.19522374999999478</v>
      </c>
      <c r="Z13" s="16">
        <f t="shared" si="4"/>
        <v>0.22239210000000081</v>
      </c>
      <c r="AA13" s="16">
        <f t="shared" si="5"/>
        <v>5.5333350000006033E-2</v>
      </c>
      <c r="AB13" s="16">
        <f t="shared" si="6"/>
        <v>8.7317549999998301E-2</v>
      </c>
    </row>
    <row r="14" spans="2:28" x14ac:dyDescent="0.3">
      <c r="B14" s="17">
        <v>30</v>
      </c>
      <c r="C14" s="18">
        <v>90155</v>
      </c>
      <c r="D14" s="19">
        <v>95000</v>
      </c>
      <c r="E14" s="19">
        <v>96776</v>
      </c>
      <c r="F14" s="18">
        <v>98459</v>
      </c>
      <c r="G14" s="18">
        <v>92413</v>
      </c>
      <c r="H14" s="19">
        <v>96947</v>
      </c>
      <c r="I14" s="19">
        <v>98431</v>
      </c>
      <c r="J14" s="18">
        <v>99191</v>
      </c>
      <c r="L14" s="17">
        <v>30</v>
      </c>
      <c r="M14" s="24">
        <v>39.6</v>
      </c>
      <c r="N14" s="24">
        <v>41.4</v>
      </c>
      <c r="O14" s="24">
        <v>44.64</v>
      </c>
      <c r="P14" s="24">
        <v>49.01</v>
      </c>
      <c r="Q14" s="24">
        <v>44.32</v>
      </c>
      <c r="R14" s="24">
        <v>47.96</v>
      </c>
      <c r="S14" s="24">
        <v>52.09</v>
      </c>
      <c r="T14" s="24">
        <v>55.32</v>
      </c>
      <c r="U14" s="31"/>
      <c r="V14" s="10" t="s">
        <v>43</v>
      </c>
      <c r="W14" s="16">
        <f t="shared" si="1"/>
        <v>0.12374259999999632</v>
      </c>
      <c r="X14" s="16">
        <f t="shared" si="2"/>
        <v>6.8788400000000846E-2</v>
      </c>
      <c r="Y14" s="16">
        <f t="shared" si="3"/>
        <v>0.19252360000000338</v>
      </c>
      <c r="Z14" s="16">
        <f t="shared" si="4"/>
        <v>0.21765354999999634</v>
      </c>
      <c r="AA14" s="16">
        <f t="shared" si="5"/>
        <v>8.1607850000002077E-2</v>
      </c>
      <c r="AB14" s="16">
        <f t="shared" si="6"/>
        <v>7.1473649999995253E-2</v>
      </c>
    </row>
    <row r="15" spans="2:28" x14ac:dyDescent="0.3">
      <c r="B15" s="17">
        <v>35</v>
      </c>
      <c r="C15" s="18">
        <v>88948</v>
      </c>
      <c r="D15" s="19">
        <v>94091</v>
      </c>
      <c r="E15" s="19">
        <v>95870</v>
      </c>
      <c r="F15" s="18">
        <v>97971</v>
      </c>
      <c r="G15" s="18">
        <v>91490</v>
      </c>
      <c r="H15" s="19">
        <v>96496</v>
      </c>
      <c r="I15" s="19">
        <v>98087</v>
      </c>
      <c r="J15" s="18">
        <v>99010</v>
      </c>
      <c r="L15" s="17">
        <v>35</v>
      </c>
      <c r="M15" s="24">
        <v>35.1</v>
      </c>
      <c r="N15" s="24">
        <v>36.78</v>
      </c>
      <c r="O15" s="24">
        <v>40.04</v>
      </c>
      <c r="P15" s="24">
        <v>44.24</v>
      </c>
      <c r="Q15" s="24">
        <v>39.74</v>
      </c>
      <c r="R15" s="24">
        <v>43.17</v>
      </c>
      <c r="S15" s="24">
        <v>47.26</v>
      </c>
      <c r="T15" s="24">
        <v>50.41</v>
      </c>
      <c r="U15" s="31"/>
      <c r="V15" s="10" t="s">
        <v>44</v>
      </c>
      <c r="W15" s="16">
        <f t="shared" si="1"/>
        <v>0.13952500000000104</v>
      </c>
      <c r="X15" s="16">
        <f t="shared" si="2"/>
        <v>0.13189114999999876</v>
      </c>
      <c r="Y15" s="16">
        <f t="shared" si="3"/>
        <v>0.21444710000000197</v>
      </c>
      <c r="Z15" s="16">
        <f t="shared" si="4"/>
        <v>0.18753979999999984</v>
      </c>
      <c r="AA15" s="16">
        <f t="shared" si="5"/>
        <v>0.13045404999999446</v>
      </c>
      <c r="AB15" s="16">
        <f t="shared" si="6"/>
        <v>7.7463300000008894E-2</v>
      </c>
    </row>
    <row r="16" spans="2:28" x14ac:dyDescent="0.3">
      <c r="B16" s="17">
        <v>40</v>
      </c>
      <c r="C16" s="18">
        <v>87343</v>
      </c>
      <c r="D16" s="19">
        <v>92757</v>
      </c>
      <c r="E16" s="19">
        <v>94709</v>
      </c>
      <c r="F16" s="18">
        <v>97278</v>
      </c>
      <c r="G16" s="18">
        <v>90321</v>
      </c>
      <c r="H16" s="19">
        <v>95828</v>
      </c>
      <c r="I16" s="19">
        <v>97602</v>
      </c>
      <c r="J16" s="18">
        <v>98696</v>
      </c>
      <c r="L16" s="17">
        <v>40</v>
      </c>
      <c r="M16" s="24">
        <v>30.7</v>
      </c>
      <c r="N16" s="24">
        <v>32.270000000000003</v>
      </c>
      <c r="O16" s="24">
        <v>35.5</v>
      </c>
      <c r="P16" s="24">
        <v>39.54</v>
      </c>
      <c r="Q16" s="24">
        <v>35.22</v>
      </c>
      <c r="R16" s="24">
        <v>38.450000000000003</v>
      </c>
      <c r="S16" s="24">
        <v>42.48</v>
      </c>
      <c r="T16" s="24">
        <v>45.57</v>
      </c>
      <c r="U16" s="31"/>
      <c r="V16" s="10" t="s">
        <v>45</v>
      </c>
      <c r="W16" s="16">
        <f t="shared" si="1"/>
        <v>0.19881129999999977</v>
      </c>
      <c r="X16" s="16">
        <f t="shared" si="2"/>
        <v>0.18063034999999919</v>
      </c>
      <c r="Y16" s="16">
        <f t="shared" si="3"/>
        <v>0.23445629999999831</v>
      </c>
      <c r="Z16" s="16">
        <f t="shared" si="4"/>
        <v>0.2269105500000046</v>
      </c>
      <c r="AA16" s="16">
        <f t="shared" si="5"/>
        <v>0.1727024499999994</v>
      </c>
      <c r="AB16" s="16">
        <f t="shared" si="6"/>
        <v>5.7475799999994345E-2</v>
      </c>
    </row>
    <row r="17" spans="2:28" x14ac:dyDescent="0.3">
      <c r="B17" s="17">
        <v>45</v>
      </c>
      <c r="C17" s="18">
        <v>84998</v>
      </c>
      <c r="D17" s="19">
        <v>90762</v>
      </c>
      <c r="E17" s="19">
        <v>93091</v>
      </c>
      <c r="F17" s="18">
        <v>96247</v>
      </c>
      <c r="G17" s="18">
        <v>88825</v>
      </c>
      <c r="H17" s="19">
        <v>94808</v>
      </c>
      <c r="I17" s="19">
        <v>96905</v>
      </c>
      <c r="J17" s="18">
        <v>98167</v>
      </c>
      <c r="L17" s="17">
        <v>45</v>
      </c>
      <c r="M17" s="24">
        <v>26.47</v>
      </c>
      <c r="N17" s="24">
        <v>27.92</v>
      </c>
      <c r="O17" s="24">
        <v>31.07</v>
      </c>
      <c r="P17" s="24">
        <v>34.94</v>
      </c>
      <c r="Q17" s="24">
        <v>30.77</v>
      </c>
      <c r="R17" s="24">
        <v>33.840000000000003</v>
      </c>
      <c r="S17" s="24">
        <v>37.770000000000003</v>
      </c>
      <c r="T17" s="24">
        <v>40.799999999999997</v>
      </c>
      <c r="U17" s="31"/>
      <c r="V17" s="10" t="s">
        <v>46</v>
      </c>
      <c r="W17" s="16">
        <f t="shared" si="1"/>
        <v>0.2591886000000031</v>
      </c>
      <c r="X17" s="16">
        <f t="shared" si="2"/>
        <v>0.21119359999999668</v>
      </c>
      <c r="Y17" s="16">
        <f t="shared" si="3"/>
        <v>0.23156715000000203</v>
      </c>
      <c r="Z17" s="16">
        <f t="shared" si="4"/>
        <v>0.25048739999999936</v>
      </c>
      <c r="AA17" s="16">
        <f t="shared" si="5"/>
        <v>0.2287946000000014</v>
      </c>
      <c r="AB17" s="16">
        <f t="shared" si="6"/>
        <v>8.0314999999999429E-2</v>
      </c>
    </row>
    <row r="18" spans="2:28" x14ac:dyDescent="0.3">
      <c r="B18" s="17">
        <v>50</v>
      </c>
      <c r="C18" s="18">
        <v>81520</v>
      </c>
      <c r="D18" s="19">
        <v>87842</v>
      </c>
      <c r="E18" s="19">
        <v>90780</v>
      </c>
      <c r="F18" s="18">
        <v>94584</v>
      </c>
      <c r="G18" s="18">
        <v>86699</v>
      </c>
      <c r="H18" s="19">
        <v>93291</v>
      </c>
      <c r="I18" s="19">
        <v>95891</v>
      </c>
      <c r="J18" s="18">
        <v>97300</v>
      </c>
      <c r="L18" s="17">
        <v>50</v>
      </c>
      <c r="M18" s="24">
        <v>22.49</v>
      </c>
      <c r="N18" s="24">
        <v>23.76</v>
      </c>
      <c r="O18" s="24">
        <v>26.8</v>
      </c>
      <c r="P18" s="24">
        <v>30.5</v>
      </c>
      <c r="Q18" s="24">
        <v>26.46</v>
      </c>
      <c r="R18" s="24">
        <v>29.34</v>
      </c>
      <c r="S18" s="24">
        <v>33.14</v>
      </c>
      <c r="T18" s="24">
        <v>36.14</v>
      </c>
      <c r="U18" s="31"/>
      <c r="V18" s="10" t="s">
        <v>47</v>
      </c>
      <c r="W18" s="16">
        <f t="shared" si="1"/>
        <v>0.18399239999999875</v>
      </c>
      <c r="X18" s="16">
        <f t="shared" si="2"/>
        <v>0.28653280000000175</v>
      </c>
      <c r="Y18" s="16">
        <f t="shared" si="3"/>
        <v>0.33058879999999952</v>
      </c>
      <c r="Z18" s="16">
        <f t="shared" si="4"/>
        <v>0.30581835000000024</v>
      </c>
      <c r="AA18" s="16">
        <f t="shared" si="5"/>
        <v>0.25657514999999959</v>
      </c>
      <c r="AB18" s="16">
        <f t="shared" si="6"/>
        <v>0.10464430000000052</v>
      </c>
    </row>
    <row r="19" spans="2:28" x14ac:dyDescent="0.3">
      <c r="B19" s="17">
        <v>55</v>
      </c>
      <c r="C19" s="18">
        <v>76431</v>
      </c>
      <c r="D19" s="19">
        <v>83620</v>
      </c>
      <c r="E19" s="19">
        <v>87292</v>
      </c>
      <c r="F19" s="18">
        <v>91849</v>
      </c>
      <c r="G19" s="18">
        <v>83683</v>
      </c>
      <c r="H19" s="19">
        <v>91046</v>
      </c>
      <c r="I19" s="19">
        <v>94390</v>
      </c>
      <c r="J19" s="18">
        <v>95985</v>
      </c>
      <c r="L19" s="17">
        <v>55</v>
      </c>
      <c r="M19" s="24">
        <v>18.809999999999999</v>
      </c>
      <c r="N19" s="24">
        <v>19.829999999999998</v>
      </c>
      <c r="O19" s="24">
        <v>22.76</v>
      </c>
      <c r="P19" s="24">
        <v>26.33</v>
      </c>
      <c r="Q19" s="24">
        <v>22.32</v>
      </c>
      <c r="R19" s="24">
        <v>25</v>
      </c>
      <c r="S19" s="24">
        <v>28.63</v>
      </c>
      <c r="T19" s="24">
        <v>31.59</v>
      </c>
      <c r="U19" s="31"/>
      <c r="V19" s="10" t="s">
        <v>48</v>
      </c>
      <c r="W19" s="16">
        <f t="shared" si="1"/>
        <v>9.619145000000201E-2</v>
      </c>
      <c r="X19" s="16">
        <f t="shared" si="2"/>
        <v>0.42467800000000111</v>
      </c>
      <c r="Y19" s="16">
        <f t="shared" si="3"/>
        <v>0.46383644999999818</v>
      </c>
      <c r="Z19" s="16">
        <f t="shared" si="4"/>
        <v>0.35514734999999786</v>
      </c>
      <c r="AA19" s="16">
        <f t="shared" si="5"/>
        <v>0.35388525000000143</v>
      </c>
      <c r="AB19" s="16">
        <f t="shared" si="6"/>
        <v>0.15908549999999991</v>
      </c>
    </row>
    <row r="20" spans="2:28" x14ac:dyDescent="0.3">
      <c r="B20" s="17">
        <v>60</v>
      </c>
      <c r="C20" s="18">
        <v>69724</v>
      </c>
      <c r="D20" s="19">
        <v>77315</v>
      </c>
      <c r="E20" s="19">
        <v>82205</v>
      </c>
      <c r="F20" s="18">
        <v>87948</v>
      </c>
      <c r="G20" s="18">
        <v>79547</v>
      </c>
      <c r="H20" s="19">
        <v>87988</v>
      </c>
      <c r="I20" s="19">
        <v>92249</v>
      </c>
      <c r="J20" s="18">
        <v>94205</v>
      </c>
      <c r="L20" s="17">
        <v>60</v>
      </c>
      <c r="M20" s="24">
        <v>15.37</v>
      </c>
      <c r="N20" s="24">
        <v>16.23</v>
      </c>
      <c r="O20" s="24">
        <v>19.010000000000002</v>
      </c>
      <c r="P20" s="24">
        <v>22.38</v>
      </c>
      <c r="Q20" s="24">
        <v>18.350000000000001</v>
      </c>
      <c r="R20" s="24">
        <v>20.78</v>
      </c>
      <c r="S20" s="24">
        <v>24.23</v>
      </c>
      <c r="T20" s="24">
        <v>27.14</v>
      </c>
      <c r="U20" s="31"/>
      <c r="V20" s="10" t="s">
        <v>49</v>
      </c>
      <c r="W20" s="16">
        <f t="shared" si="1"/>
        <v>9.5682399999998891E-2</v>
      </c>
      <c r="X20" s="16">
        <f t="shared" si="2"/>
        <v>0.53468800000000061</v>
      </c>
      <c r="Y20" s="16">
        <f t="shared" si="3"/>
        <v>0.50404149999999937</v>
      </c>
      <c r="Z20" s="16">
        <f t="shared" si="4"/>
        <v>0.41623330000000253</v>
      </c>
      <c r="AA20" s="16">
        <f t="shared" si="5"/>
        <v>0.49553299999999761</v>
      </c>
      <c r="AB20" s="16">
        <f t="shared" si="6"/>
        <v>0.23778209999999877</v>
      </c>
    </row>
    <row r="21" spans="2:28" x14ac:dyDescent="0.3">
      <c r="B21" s="17">
        <v>65</v>
      </c>
      <c r="C21" s="18">
        <v>60936</v>
      </c>
      <c r="D21" s="19">
        <v>68239</v>
      </c>
      <c r="E21" s="19">
        <v>75173</v>
      </c>
      <c r="F21" s="18">
        <v>82935</v>
      </c>
      <c r="G21" s="18">
        <v>73576</v>
      </c>
      <c r="H21" s="19">
        <v>83471</v>
      </c>
      <c r="I21" s="19">
        <v>89269</v>
      </c>
      <c r="J21" s="18">
        <v>91853</v>
      </c>
      <c r="L21" s="17">
        <v>65</v>
      </c>
      <c r="M21" s="24">
        <v>12.21</v>
      </c>
      <c r="N21" s="24">
        <v>13.04</v>
      </c>
      <c r="O21" s="24">
        <v>15.54</v>
      </c>
      <c r="P21" s="24">
        <v>18.579999999999998</v>
      </c>
      <c r="Q21" s="24">
        <v>14.62</v>
      </c>
      <c r="R21" s="24">
        <v>16.760000000000002</v>
      </c>
      <c r="S21" s="24">
        <v>19.95</v>
      </c>
      <c r="T21" s="24">
        <v>22.77</v>
      </c>
      <c r="U21" s="31"/>
      <c r="V21" s="10" t="s">
        <v>50</v>
      </c>
      <c r="W21" s="16">
        <f t="shared" si="1"/>
        <v>0.13159075000000001</v>
      </c>
      <c r="X21" s="16">
        <f t="shared" si="2"/>
        <v>0.52978699999999901</v>
      </c>
      <c r="Y21" s="16">
        <f t="shared" si="3"/>
        <v>0.55551465000000033</v>
      </c>
      <c r="Z21" s="16">
        <f t="shared" si="4"/>
        <v>0.44166959999999922</v>
      </c>
      <c r="AA21" s="16">
        <f t="shared" si="5"/>
        <v>0.64593625000000066</v>
      </c>
      <c r="AB21" s="16">
        <f t="shared" si="6"/>
        <v>0.36868580000000134</v>
      </c>
    </row>
    <row r="22" spans="2:28" x14ac:dyDescent="0.3">
      <c r="B22" s="17">
        <v>70</v>
      </c>
      <c r="C22" s="18">
        <v>49686</v>
      </c>
      <c r="D22" s="19">
        <v>56433</v>
      </c>
      <c r="E22" s="19">
        <v>66295</v>
      </c>
      <c r="F22" s="18">
        <v>76502</v>
      </c>
      <c r="G22" s="18">
        <v>64745</v>
      </c>
      <c r="H22" s="19">
        <v>76503</v>
      </c>
      <c r="I22" s="19">
        <v>84902</v>
      </c>
      <c r="J22" s="18">
        <v>88584</v>
      </c>
      <c r="L22" s="17">
        <v>70</v>
      </c>
      <c r="M22" s="24">
        <v>9.39</v>
      </c>
      <c r="N22" s="24">
        <v>10.220000000000001</v>
      </c>
      <c r="O22" s="24">
        <v>12.27</v>
      </c>
      <c r="P22" s="24">
        <v>14.93</v>
      </c>
      <c r="Q22" s="24">
        <v>11.25</v>
      </c>
      <c r="R22" s="24">
        <v>13.04</v>
      </c>
      <c r="S22" s="24">
        <v>15.84</v>
      </c>
      <c r="T22" s="24">
        <v>18.510000000000002</v>
      </c>
      <c r="U22" s="31"/>
      <c r="V22" s="10" t="s">
        <v>51</v>
      </c>
      <c r="W22" s="16">
        <f t="shared" si="1"/>
        <v>0.14151605000000014</v>
      </c>
      <c r="X22" s="16">
        <f t="shared" si="2"/>
        <v>0.38551110000000033</v>
      </c>
      <c r="Y22" s="16">
        <f t="shared" si="3"/>
        <v>0.55413570000000012</v>
      </c>
      <c r="Z22" s="16">
        <f t="shared" si="4"/>
        <v>0.39701500000000017</v>
      </c>
      <c r="AA22" s="16">
        <f t="shared" si="5"/>
        <v>0.66049574999999983</v>
      </c>
      <c r="AB22" s="16">
        <f t="shared" si="6"/>
        <v>0.55301585000000086</v>
      </c>
    </row>
    <row r="23" spans="2:28" x14ac:dyDescent="0.3">
      <c r="B23" s="17">
        <v>75</v>
      </c>
      <c r="C23" s="18">
        <v>35915</v>
      </c>
      <c r="D23" s="19">
        <v>42263</v>
      </c>
      <c r="E23" s="19">
        <v>54827</v>
      </c>
      <c r="F23" s="18">
        <v>67884</v>
      </c>
      <c r="G23" s="18">
        <v>51934</v>
      </c>
      <c r="H23" s="19">
        <v>65566</v>
      </c>
      <c r="I23" s="19">
        <v>77877</v>
      </c>
      <c r="J23" s="18">
        <v>83729</v>
      </c>
      <c r="L23" s="17">
        <v>75</v>
      </c>
      <c r="M23" s="24">
        <v>7.01</v>
      </c>
      <c r="N23" s="24">
        <v>7.8</v>
      </c>
      <c r="O23" s="24">
        <v>9.3000000000000007</v>
      </c>
      <c r="P23" s="24">
        <v>11.49</v>
      </c>
      <c r="Q23" s="24">
        <v>8.3699999999999992</v>
      </c>
      <c r="R23" s="24">
        <v>9.77</v>
      </c>
      <c r="S23" s="24">
        <v>12.02</v>
      </c>
      <c r="T23" s="24">
        <v>14.43</v>
      </c>
      <c r="U23" s="31"/>
      <c r="V23" s="10" t="s">
        <v>52</v>
      </c>
      <c r="W23" s="16">
        <f t="shared" si="1"/>
        <v>0.10278869999999986</v>
      </c>
      <c r="X23" s="16">
        <f t="shared" si="2"/>
        <v>0.23405670000000017</v>
      </c>
      <c r="Y23" s="16">
        <f t="shared" si="3"/>
        <v>0.44875034999999985</v>
      </c>
      <c r="Z23" s="16">
        <f t="shared" si="4"/>
        <v>0.27174925000000005</v>
      </c>
      <c r="AA23" s="16">
        <f t="shared" si="5"/>
        <v>0.53339880000000017</v>
      </c>
      <c r="AB23" s="16">
        <f t="shared" si="6"/>
        <v>0.61861174999999935</v>
      </c>
    </row>
    <row r="24" spans="2:28" x14ac:dyDescent="0.3">
      <c r="B24" s="17">
        <v>80</v>
      </c>
      <c r="C24" s="18">
        <v>21391</v>
      </c>
      <c r="D24" s="19">
        <v>27098</v>
      </c>
      <c r="E24" s="19">
        <v>40091</v>
      </c>
      <c r="F24" s="18">
        <v>55612</v>
      </c>
      <c r="G24" s="18">
        <v>35479</v>
      </c>
      <c r="H24" s="19">
        <v>49618</v>
      </c>
      <c r="I24" s="19">
        <v>65926</v>
      </c>
      <c r="J24" s="18">
        <v>75631</v>
      </c>
      <c r="L24" s="17">
        <v>80</v>
      </c>
      <c r="M24" s="24">
        <v>5.08</v>
      </c>
      <c r="N24" s="24">
        <v>5.77</v>
      </c>
      <c r="O24" s="24">
        <v>6.79</v>
      </c>
      <c r="P24" s="24">
        <v>8.44</v>
      </c>
      <c r="Q24" s="24">
        <v>6.07</v>
      </c>
      <c r="R24" s="24">
        <v>7.07</v>
      </c>
      <c r="S24" s="24">
        <v>8.7200000000000006</v>
      </c>
      <c r="T24" s="24">
        <v>10.69</v>
      </c>
      <c r="U24" s="31"/>
      <c r="V24" s="10" t="s">
        <v>53</v>
      </c>
      <c r="W24" s="16">
        <f t="shared" si="1"/>
        <v>4.8532350000000044E-2</v>
      </c>
      <c r="X24" s="16">
        <f t="shared" si="2"/>
        <v>8.7407699999999963E-2</v>
      </c>
      <c r="Y24" s="16">
        <f t="shared" si="3"/>
        <v>0.25048440000000005</v>
      </c>
      <c r="Z24" s="16">
        <f t="shared" si="4"/>
        <v>0.12148484999999998</v>
      </c>
      <c r="AA24" s="16">
        <f t="shared" si="5"/>
        <v>0.30019470000000004</v>
      </c>
      <c r="AB24" s="16">
        <f t="shared" si="6"/>
        <v>0.47758620000000024</v>
      </c>
    </row>
    <row r="25" spans="2:28" x14ac:dyDescent="0.3">
      <c r="B25" s="17">
        <v>85</v>
      </c>
      <c r="C25" s="18">
        <v>9265</v>
      </c>
      <c r="D25" s="19">
        <v>13366</v>
      </c>
      <c r="E25" s="19">
        <v>23450</v>
      </c>
      <c r="F25" s="18">
        <v>39082</v>
      </c>
      <c r="G25" s="18">
        <v>18621</v>
      </c>
      <c r="H25" s="19">
        <v>30184</v>
      </c>
      <c r="I25" s="19">
        <v>47564</v>
      </c>
      <c r="J25" s="18">
        <v>61693</v>
      </c>
      <c r="L25" s="17">
        <v>85</v>
      </c>
      <c r="M25" s="24">
        <v>3.67</v>
      </c>
      <c r="N25" s="24">
        <v>4.24</v>
      </c>
      <c r="O25" s="24">
        <v>4.83</v>
      </c>
      <c r="P25" s="24">
        <v>5.92</v>
      </c>
      <c r="Q25" s="24">
        <v>4.3600000000000003</v>
      </c>
      <c r="R25" s="24">
        <v>4.99</v>
      </c>
      <c r="S25" s="24">
        <v>6.07</v>
      </c>
      <c r="T25" s="24">
        <v>7.49</v>
      </c>
      <c r="U25" s="31"/>
      <c r="V25" s="10" t="s">
        <v>54</v>
      </c>
      <c r="W25" s="16">
        <f t="shared" si="1"/>
        <v>1.3905199999999989E-2</v>
      </c>
      <c r="X25" s="16">
        <f t="shared" si="2"/>
        <v>1.9743750000000025E-2</v>
      </c>
      <c r="Y25" s="16">
        <f t="shared" si="3"/>
        <v>7.5932599999999947E-2</v>
      </c>
      <c r="Z25" s="16">
        <f t="shared" si="4"/>
        <v>2.785145000000001E-2</v>
      </c>
      <c r="AA25" s="16">
        <f t="shared" si="5"/>
        <v>0.10146300000000004</v>
      </c>
      <c r="AB25" s="16">
        <f t="shared" si="6"/>
        <v>0.23325514999999983</v>
      </c>
    </row>
    <row r="26" spans="2:28" x14ac:dyDescent="0.3">
      <c r="B26" s="17">
        <v>90</v>
      </c>
      <c r="C26" s="18">
        <v>2532</v>
      </c>
      <c r="D26" s="19">
        <v>4564</v>
      </c>
      <c r="E26" s="19">
        <v>9569</v>
      </c>
      <c r="F26" s="18">
        <v>20536</v>
      </c>
      <c r="G26" s="18">
        <v>6596</v>
      </c>
      <c r="H26" s="19">
        <v>12950</v>
      </c>
      <c r="I26" s="19">
        <v>25645</v>
      </c>
      <c r="J26" s="18">
        <v>40608</v>
      </c>
      <c r="L26" s="17">
        <v>90</v>
      </c>
      <c r="M26" s="24">
        <v>2.66</v>
      </c>
      <c r="N26" s="24">
        <v>3.11</v>
      </c>
      <c r="O26" s="24">
        <v>3.41</v>
      </c>
      <c r="P26" s="24">
        <v>4.01</v>
      </c>
      <c r="Q26" s="24">
        <v>3.16</v>
      </c>
      <c r="R26" s="24">
        <v>3.49</v>
      </c>
      <c r="S26" s="24">
        <v>4.1100000000000003</v>
      </c>
      <c r="T26" s="24">
        <v>5.01</v>
      </c>
      <c r="U26" s="31"/>
      <c r="V26" s="10" t="s">
        <v>55</v>
      </c>
      <c r="W26" s="16">
        <f t="shared" si="1"/>
        <v>1.9200000000000018E-3</v>
      </c>
      <c r="X26" s="16">
        <f t="shared" si="2"/>
        <v>1.4557499999999976E-3</v>
      </c>
      <c r="Y26" s="16">
        <f t="shared" si="3"/>
        <v>1.3520499999999996E-2</v>
      </c>
      <c r="Z26" s="16">
        <f t="shared" si="4"/>
        <v>4.1469999999999996E-3</v>
      </c>
      <c r="AA26" s="16">
        <f t="shared" si="5"/>
        <v>1.7094300000000003E-2</v>
      </c>
      <c r="AB26" s="16">
        <f t="shared" si="6"/>
        <v>5.8542250000000039E-2</v>
      </c>
    </row>
    <row r="27" spans="2:28" x14ac:dyDescent="0.3">
      <c r="B27" s="17">
        <v>95</v>
      </c>
      <c r="C27" s="18">
        <v>356</v>
      </c>
      <c r="D27" s="19">
        <v>932</v>
      </c>
      <c r="E27" s="19">
        <v>2303</v>
      </c>
      <c r="F27" s="18">
        <v>6686</v>
      </c>
      <c r="G27" s="18">
        <v>1363</v>
      </c>
      <c r="H27" s="19">
        <v>3268</v>
      </c>
      <c r="I27" s="19">
        <v>8462</v>
      </c>
      <c r="J27" s="18">
        <v>18021</v>
      </c>
      <c r="L27" s="17">
        <v>95</v>
      </c>
      <c r="M27" s="24">
        <v>2.0299999999999998</v>
      </c>
      <c r="N27" s="24">
        <v>2.35</v>
      </c>
      <c r="O27" s="24">
        <v>2.44</v>
      </c>
      <c r="P27" s="24">
        <v>2.76</v>
      </c>
      <c r="Q27" s="24">
        <v>2.3199999999999998</v>
      </c>
      <c r="R27" s="24">
        <v>2.5099999999999998</v>
      </c>
      <c r="S27" s="24">
        <v>2.82</v>
      </c>
      <c r="T27" s="24">
        <v>3.31</v>
      </c>
      <c r="U27" s="31"/>
      <c r="V27" s="10" t="s">
        <v>56</v>
      </c>
      <c r="W27" s="16">
        <f t="shared" si="1"/>
        <v>1.4080000000000001E-4</v>
      </c>
      <c r="X27" s="16">
        <f t="shared" si="2"/>
        <v>0</v>
      </c>
      <c r="Y27" s="16">
        <f t="shared" si="3"/>
        <v>8.6189999999999932E-4</v>
      </c>
      <c r="Z27" s="16">
        <f t="shared" si="4"/>
        <v>2.5244999999999966E-4</v>
      </c>
      <c r="AA27" s="16">
        <f t="shared" si="5"/>
        <v>1.0872000000000011E-3</v>
      </c>
      <c r="AB27" s="16">
        <f t="shared" si="6"/>
        <v>6.3410999999999997E-3</v>
      </c>
    </row>
    <row r="28" spans="2:28" x14ac:dyDescent="0.3">
      <c r="B28" s="20">
        <v>100</v>
      </c>
      <c r="C28" s="21">
        <v>26</v>
      </c>
      <c r="D28" s="22">
        <v>102</v>
      </c>
      <c r="E28" s="22">
        <v>276</v>
      </c>
      <c r="F28" s="21">
        <v>1050</v>
      </c>
      <c r="G28" s="21">
        <v>144</v>
      </c>
      <c r="H28" s="22">
        <v>417</v>
      </c>
      <c r="I28" s="22">
        <v>1395</v>
      </c>
      <c r="J28" s="21">
        <v>4119</v>
      </c>
      <c r="L28" s="20">
        <v>100</v>
      </c>
      <c r="M28" s="25">
        <v>1.62</v>
      </c>
      <c r="N28" s="25">
        <v>1.84</v>
      </c>
      <c r="O28" s="25">
        <v>1.84</v>
      </c>
      <c r="P28" s="25">
        <v>1.97</v>
      </c>
      <c r="Q28" s="25">
        <v>1.79</v>
      </c>
      <c r="R28" s="25">
        <v>1.88</v>
      </c>
      <c r="S28" s="25">
        <v>2</v>
      </c>
      <c r="T28" s="25">
        <v>2.23</v>
      </c>
      <c r="U28" s="31"/>
      <c r="W28" s="10" t="s">
        <v>60</v>
      </c>
    </row>
    <row r="29" spans="2:28" x14ac:dyDescent="0.3">
      <c r="N29" s="29">
        <f>N7-M7</f>
        <v>4.9499999999999957</v>
      </c>
      <c r="O29" s="29">
        <f t="shared" ref="O29:P29" si="7">O7-N7</f>
        <v>4.3500000000000085</v>
      </c>
      <c r="P29" s="29">
        <f t="shared" si="7"/>
        <v>5.3100000000000023</v>
      </c>
      <c r="R29" s="29">
        <f>R7-Q7</f>
        <v>6.6299999999999955</v>
      </c>
      <c r="S29" s="29">
        <f t="shared" ref="S29:T29" si="8">S7-R7</f>
        <v>5.1500000000000057</v>
      </c>
      <c r="T29" s="29">
        <f t="shared" si="8"/>
        <v>3.75</v>
      </c>
      <c r="V29" s="4" t="s">
        <v>18</v>
      </c>
      <c r="W29" s="36">
        <f t="shared" ref="W29:AB29" si="9">SUM(W7:W10)</f>
        <v>3.0924574499999968</v>
      </c>
      <c r="X29" s="37">
        <f t="shared" si="9"/>
        <v>1.232208000000006</v>
      </c>
      <c r="Y29" s="37">
        <f t="shared" si="9"/>
        <v>0.62813610000000053</v>
      </c>
      <c r="Z29" s="36">
        <f t="shared" si="9"/>
        <v>2.7925101999999975</v>
      </c>
      <c r="AA29" s="37">
        <f t="shared" si="9"/>
        <v>1.0233740000000031</v>
      </c>
      <c r="AB29" s="37">
        <f t="shared" si="9"/>
        <v>0.42726900000000556</v>
      </c>
    </row>
    <row r="30" spans="2:28" x14ac:dyDescent="0.3">
      <c r="Q30" s="29">
        <f>Q7-M7</f>
        <v>5.759999999999998</v>
      </c>
      <c r="R30" s="29">
        <f t="shared" ref="R30:T30" si="10">R7-N7</f>
        <v>7.4399999999999977</v>
      </c>
      <c r="S30" s="29">
        <f t="shared" si="10"/>
        <v>8.2399999999999949</v>
      </c>
      <c r="T30" s="29">
        <f t="shared" si="10"/>
        <v>6.6799999999999926</v>
      </c>
      <c r="V30" s="4" t="s">
        <v>16</v>
      </c>
      <c r="W30" s="37">
        <f t="shared" ref="W30:AB30" si="11">SUM(W11:W19)</f>
        <v>1.3214663000000002</v>
      </c>
      <c r="X30" s="37">
        <f t="shared" si="11"/>
        <v>1.3251420000000032</v>
      </c>
      <c r="Y30" s="37">
        <f t="shared" si="11"/>
        <v>2.2786223000000025</v>
      </c>
      <c r="Z30" s="37">
        <f t="shared" si="11"/>
        <v>2.1570868999999964</v>
      </c>
      <c r="AA30" s="37">
        <f t="shared" si="11"/>
        <v>1.3714230000000047</v>
      </c>
      <c r="AB30" s="37">
        <f t="shared" si="11"/>
        <v>0.76891079999999434</v>
      </c>
    </row>
    <row r="31" spans="2:28" x14ac:dyDescent="0.3">
      <c r="V31" s="4" t="s">
        <v>17</v>
      </c>
      <c r="W31" s="37">
        <f t="shared" ref="W31:AB31" si="12">SUM(W20:W27)</f>
        <v>0.53607624999999892</v>
      </c>
      <c r="X31" s="36">
        <f t="shared" si="12"/>
        <v>1.7926500000000001</v>
      </c>
      <c r="Y31" s="36">
        <f t="shared" si="12"/>
        <v>2.403241599999999</v>
      </c>
      <c r="Z31" s="37">
        <f t="shared" si="12"/>
        <v>1.6804029000000018</v>
      </c>
      <c r="AA31" s="36">
        <f t="shared" si="12"/>
        <v>2.7552029999999985</v>
      </c>
      <c r="AB31" s="36">
        <f t="shared" si="12"/>
        <v>2.5538202000000005</v>
      </c>
    </row>
    <row r="33" spans="2:26" ht="15" x14ac:dyDescent="0.3">
      <c r="B33" s="94" t="s">
        <v>33</v>
      </c>
      <c r="C33" s="104" t="s">
        <v>1</v>
      </c>
      <c r="D33" s="105"/>
      <c r="E33" s="105"/>
      <c r="F33" s="104" t="s">
        <v>3</v>
      </c>
      <c r="G33" s="105"/>
      <c r="H33" s="106"/>
      <c r="L33" s="94" t="s">
        <v>33</v>
      </c>
      <c r="M33" s="104" t="s">
        <v>99</v>
      </c>
      <c r="N33" s="105"/>
      <c r="O33" s="105"/>
      <c r="P33" s="106"/>
      <c r="U33" s="30"/>
      <c r="X33" s="10" t="s">
        <v>104</v>
      </c>
    </row>
    <row r="34" spans="2:26" x14ac:dyDescent="0.3">
      <c r="B34" s="11" t="s">
        <v>2</v>
      </c>
      <c r="C34" s="95" t="s">
        <v>31</v>
      </c>
      <c r="D34" s="95" t="s">
        <v>32</v>
      </c>
      <c r="E34" s="95" t="s">
        <v>34</v>
      </c>
      <c r="F34" s="95" t="s">
        <v>31</v>
      </c>
      <c r="G34" s="95" t="s">
        <v>32</v>
      </c>
      <c r="H34" s="95" t="s">
        <v>34</v>
      </c>
      <c r="L34" s="11" t="s">
        <v>2</v>
      </c>
      <c r="M34" s="12">
        <v>1950</v>
      </c>
      <c r="N34" s="12">
        <v>1970</v>
      </c>
      <c r="O34" s="12">
        <v>1990</v>
      </c>
      <c r="P34" s="12">
        <v>2010</v>
      </c>
      <c r="U34" s="30"/>
      <c r="V34" s="10" t="s">
        <v>58</v>
      </c>
      <c r="W34" s="12">
        <v>1950</v>
      </c>
      <c r="X34" s="12">
        <v>1970</v>
      </c>
      <c r="Y34" s="12">
        <v>1990</v>
      </c>
      <c r="Z34" s="12">
        <v>2010</v>
      </c>
    </row>
    <row r="35" spans="2:26" x14ac:dyDescent="0.3">
      <c r="B35" s="13">
        <v>0</v>
      </c>
      <c r="C35" s="33">
        <f t="shared" ref="C35:C56" si="13">(0.5/$C$7)*((C7+D7)*(N7-M7)-(C8+D8)*(N8-M8))</f>
        <v>2.5575581999999875</v>
      </c>
      <c r="D35" s="33">
        <f t="shared" ref="D35:D56" si="14">(0.5/$C$7)*((D7+E7)*(O7-N7)-(D8+E8)*(O8-N8))</f>
        <v>0.86120610000001685</v>
      </c>
      <c r="E35" s="33">
        <f t="shared" ref="E35:E56" si="15">(0.5/$C$7)*((E7+F7)*(P7-O7)-(E8+F8)*(P8-O8))</f>
        <v>0.35066354999999344</v>
      </c>
      <c r="F35" s="33">
        <f t="shared" ref="F35:F56" si="16">(0.5/$C$7)*((G7+H7)*(R7-Q7)-(G8+H8)*(R8-Q8))</f>
        <v>2.1300119999999949</v>
      </c>
      <c r="G35" s="33">
        <f t="shared" ref="G35:G56" si="17">(0.5/$C$7)*((H7+I7)*(S7-R7)-(H8+I8)*(S8-R8))</f>
        <v>0.75903980000000804</v>
      </c>
      <c r="H35" s="33">
        <f t="shared" ref="H35:H56" si="18">(0.5/$C$7)*((I7+J7)*(T7-S7)-(I8+J8)*(T8-S8))</f>
        <v>0.25654965000000901</v>
      </c>
      <c r="L35" s="13">
        <v>0</v>
      </c>
      <c r="M35" s="33">
        <f>(0.5/$C$7)*((C7+G7)*(Q7-M7)-(C8+G8)*(Q8-M8))</f>
        <v>0.94019759999998564</v>
      </c>
      <c r="N35" s="33">
        <f t="shared" ref="N35:P50" si="19">(0.5/$C$7)*((D7+H7)*(R7-N7)-(D8+H8)*(R8-N8))</f>
        <v>0.34111604999999401</v>
      </c>
      <c r="O35" s="33">
        <f t="shared" si="19"/>
        <v>0.16995874999998603</v>
      </c>
      <c r="P35" s="33">
        <f t="shared" si="19"/>
        <v>5.3175250000001402E-2</v>
      </c>
      <c r="U35" s="32"/>
      <c r="V35" s="10" t="s">
        <v>36</v>
      </c>
      <c r="W35" s="16">
        <f>M35+M36</f>
        <v>1.0023855999999953</v>
      </c>
      <c r="X35" s="16">
        <f t="shared" ref="X35:Z35" si="20">N35+N36</f>
        <v>0.40289535000000032</v>
      </c>
      <c r="Y35" s="16">
        <f t="shared" si="20"/>
        <v>0.2120495000000007</v>
      </c>
      <c r="Z35" s="16">
        <f t="shared" si="20"/>
        <v>5.7697249999986967E-2</v>
      </c>
    </row>
    <row r="36" spans="2:26" x14ac:dyDescent="0.3">
      <c r="B36" s="17">
        <v>1</v>
      </c>
      <c r="C36" s="34">
        <f t="shared" si="13"/>
        <v>0.37838350000000909</v>
      </c>
      <c r="D36" s="34">
        <f t="shared" si="14"/>
        <v>0.11754979999998527</v>
      </c>
      <c r="E36" s="34">
        <f t="shared" si="15"/>
        <v>8.5645900000012487E-2</v>
      </c>
      <c r="F36" s="34">
        <f t="shared" si="16"/>
        <v>0.41074120000000525</v>
      </c>
      <c r="G36" s="34">
        <f t="shared" si="17"/>
        <v>0.10751039999999457</v>
      </c>
      <c r="H36" s="34">
        <f t="shared" si="18"/>
        <v>5.3051249999983126E-2</v>
      </c>
      <c r="L36" s="17">
        <v>1</v>
      </c>
      <c r="M36" s="34">
        <f t="shared" ref="M36:M56" si="21">(0.5/$C$7)*((C8+G8)*(Q8-M8)-(C9+G9)*(Q9-M9))</f>
        <v>6.2188000000009784E-2</v>
      </c>
      <c r="N36" s="34">
        <f t="shared" si="19"/>
        <v>6.1779300000006337E-2</v>
      </c>
      <c r="O36" s="34">
        <f t="shared" si="19"/>
        <v>4.2090750000014672E-2</v>
      </c>
      <c r="P36" s="34">
        <f t="shared" si="19"/>
        <v>4.5219999999855645E-3</v>
      </c>
      <c r="U36" s="32"/>
      <c r="V36" s="10" t="s">
        <v>37</v>
      </c>
      <c r="W36" s="16">
        <f>M37</f>
        <v>7.193940000000236E-2</v>
      </c>
      <c r="X36" s="16">
        <f t="shared" ref="X36:Z51" si="22">N37</f>
        <v>4.332405000000028E-2</v>
      </c>
      <c r="Y36" s="16">
        <f t="shared" si="22"/>
        <v>1.7313399999991527E-2</v>
      </c>
      <c r="Z36" s="16">
        <f t="shared" si="22"/>
        <v>1.2780350000020117E-2</v>
      </c>
    </row>
    <row r="37" spans="2:26" x14ac:dyDescent="0.3">
      <c r="B37" s="17">
        <v>5</v>
      </c>
      <c r="C37" s="34">
        <f t="shared" si="13"/>
        <v>9.1826299999996558E-2</v>
      </c>
      <c r="D37" s="34">
        <f t="shared" si="14"/>
        <v>8.4240850000012441E-2</v>
      </c>
      <c r="E37" s="34">
        <f t="shared" si="15"/>
        <v>3.3486949999986686E-2</v>
      </c>
      <c r="F37" s="34">
        <f t="shared" si="16"/>
        <v>6.6749199999995762E-2</v>
      </c>
      <c r="G37" s="34">
        <f t="shared" si="17"/>
        <v>6.4311400000002475E-2</v>
      </c>
      <c r="H37" s="34">
        <f t="shared" si="18"/>
        <v>3.1819450000015209E-2</v>
      </c>
      <c r="L37" s="17">
        <v>5</v>
      </c>
      <c r="M37" s="34">
        <f t="shared" si="21"/>
        <v>7.193940000000236E-2</v>
      </c>
      <c r="N37" s="34">
        <f t="shared" si="19"/>
        <v>4.332405000000028E-2</v>
      </c>
      <c r="O37" s="34">
        <f t="shared" si="19"/>
        <v>1.7313399999991527E-2</v>
      </c>
      <c r="P37" s="34">
        <f t="shared" si="19"/>
        <v>1.2780350000020117E-2</v>
      </c>
      <c r="U37" s="32"/>
      <c r="V37" s="10" t="s">
        <v>38</v>
      </c>
      <c r="W37" s="16">
        <f t="shared" ref="W37:W55" si="23">M38</f>
        <v>3.318469999999623E-2</v>
      </c>
      <c r="X37" s="16">
        <f t="shared" si="22"/>
        <v>6.1032899999998051E-2</v>
      </c>
      <c r="Y37" s="16">
        <f t="shared" si="22"/>
        <v>1.7739499999997209E-2</v>
      </c>
      <c r="Z37" s="16">
        <f t="shared" si="22"/>
        <v>1.3202799999990968E-2</v>
      </c>
    </row>
    <row r="38" spans="2:26" x14ac:dyDescent="0.3">
      <c r="B38" s="17">
        <v>10</v>
      </c>
      <c r="C38" s="34">
        <f t="shared" si="13"/>
        <v>6.2407600000002138E-2</v>
      </c>
      <c r="D38" s="34">
        <f t="shared" si="14"/>
        <v>6.4250849999994974E-2</v>
      </c>
      <c r="E38" s="34">
        <f t="shared" si="15"/>
        <v>3.3829350000008127E-2</v>
      </c>
      <c r="F38" s="34">
        <f t="shared" si="16"/>
        <v>9.4400250000003155E-2</v>
      </c>
      <c r="G38" s="34">
        <f t="shared" si="17"/>
        <v>2.4188599999995789E-2</v>
      </c>
      <c r="H38" s="34">
        <f t="shared" si="18"/>
        <v>3.1920650000001188E-2</v>
      </c>
      <c r="L38" s="17">
        <v>10</v>
      </c>
      <c r="M38" s="34">
        <f t="shared" si="21"/>
        <v>3.318469999999623E-2</v>
      </c>
      <c r="N38" s="34">
        <f t="shared" si="19"/>
        <v>6.1032899999998051E-2</v>
      </c>
      <c r="O38" s="34">
        <f t="shared" si="19"/>
        <v>1.7739499999997209E-2</v>
      </c>
      <c r="P38" s="34">
        <f t="shared" si="19"/>
        <v>1.3202799999990968E-2</v>
      </c>
      <c r="U38" s="32"/>
      <c r="V38" s="10" t="s">
        <v>39</v>
      </c>
      <c r="W38" s="16">
        <f t="shared" si="23"/>
        <v>8.987280000000028E-2</v>
      </c>
      <c r="X38" s="16">
        <f t="shared" si="22"/>
        <v>0.18676494999999649</v>
      </c>
      <c r="Y38" s="16">
        <f t="shared" si="22"/>
        <v>0.15264735000000337</v>
      </c>
      <c r="Z38" s="16">
        <f t="shared" si="22"/>
        <v>7.9615599999999398E-2</v>
      </c>
    </row>
    <row r="39" spans="2:26" x14ac:dyDescent="0.3">
      <c r="B39" s="17">
        <v>15</v>
      </c>
      <c r="C39" s="34">
        <f t="shared" si="13"/>
        <v>2.2818500000020142E-3</v>
      </c>
      <c r="D39" s="34">
        <f t="shared" si="14"/>
        <v>0.1049603999999963</v>
      </c>
      <c r="E39" s="34">
        <f t="shared" si="15"/>
        <v>0.12451034999999976</v>
      </c>
      <c r="F39" s="34">
        <f t="shared" si="16"/>
        <v>9.0607549999998302E-2</v>
      </c>
      <c r="G39" s="34">
        <f t="shared" si="17"/>
        <v>6.8323800000002377E-2</v>
      </c>
      <c r="H39" s="34">
        <f t="shared" si="18"/>
        <v>5.3927999999996978E-2</v>
      </c>
      <c r="L39" s="17">
        <v>15</v>
      </c>
      <c r="M39" s="34">
        <f t="shared" si="21"/>
        <v>8.987280000000028E-2</v>
      </c>
      <c r="N39" s="34">
        <f t="shared" si="19"/>
        <v>0.18676494999999649</v>
      </c>
      <c r="O39" s="34">
        <f t="shared" si="19"/>
        <v>0.15264735000000337</v>
      </c>
      <c r="P39" s="34">
        <f t="shared" si="19"/>
        <v>7.9615599999999398E-2</v>
      </c>
      <c r="U39" s="32"/>
      <c r="V39" s="10" t="s">
        <v>40</v>
      </c>
      <c r="W39" s="16">
        <f t="shared" si="23"/>
        <v>0.12818230000000158</v>
      </c>
      <c r="X39" s="16">
        <f t="shared" si="22"/>
        <v>0.24991754999999891</v>
      </c>
      <c r="Y39" s="16">
        <f t="shared" si="22"/>
        <v>0.3034054500000028</v>
      </c>
      <c r="Z39" s="16">
        <f t="shared" si="22"/>
        <v>0.14431679999999586</v>
      </c>
    </row>
    <row r="40" spans="2:26" x14ac:dyDescent="0.3">
      <c r="B40" s="17">
        <v>20</v>
      </c>
      <c r="C40" s="34">
        <f t="shared" si="13"/>
        <v>5.3368899999999268E-2</v>
      </c>
      <c r="D40" s="34">
        <f t="shared" si="14"/>
        <v>1.4749200000002167E-2</v>
      </c>
      <c r="E40" s="34">
        <f t="shared" si="15"/>
        <v>0.22265320000000299</v>
      </c>
      <c r="F40" s="34">
        <f t="shared" si="16"/>
        <v>0.17092304999999644</v>
      </c>
      <c r="G40" s="34">
        <f t="shared" si="17"/>
        <v>5.0158800000005874E-2</v>
      </c>
      <c r="H40" s="34">
        <f t="shared" si="18"/>
        <v>6.4989449999995424E-2</v>
      </c>
      <c r="L40" s="17">
        <v>20</v>
      </c>
      <c r="M40" s="34">
        <f t="shared" si="21"/>
        <v>0.12818230000000158</v>
      </c>
      <c r="N40" s="34">
        <f t="shared" si="19"/>
        <v>0.24991754999999891</v>
      </c>
      <c r="O40" s="34">
        <f t="shared" si="19"/>
        <v>0.3034054500000028</v>
      </c>
      <c r="P40" s="34">
        <f t="shared" si="19"/>
        <v>0.14431679999999586</v>
      </c>
      <c r="U40" s="32"/>
      <c r="V40" s="10" t="s">
        <v>41</v>
      </c>
      <c r="W40" s="16">
        <f t="shared" si="23"/>
        <v>0.1258304000000027</v>
      </c>
      <c r="X40" s="16">
        <f t="shared" si="22"/>
        <v>0.20020360000000104</v>
      </c>
      <c r="Y40" s="16">
        <f t="shared" si="22"/>
        <v>0.26538404999999682</v>
      </c>
      <c r="Z40" s="16">
        <f t="shared" si="22"/>
        <v>0.13652969999999739</v>
      </c>
    </row>
    <row r="41" spans="2:26" x14ac:dyDescent="0.3">
      <c r="B41" s="17">
        <v>25</v>
      </c>
      <c r="C41" s="34">
        <f t="shared" si="13"/>
        <v>0.13777865000000225</v>
      </c>
      <c r="D41" s="34">
        <f t="shared" si="14"/>
        <v>-3.7284000000008385E-3</v>
      </c>
      <c r="E41" s="34">
        <f t="shared" si="15"/>
        <v>0.1933259500000015</v>
      </c>
      <c r="F41" s="34">
        <f t="shared" si="16"/>
        <v>0.22021475000000096</v>
      </c>
      <c r="G41" s="34">
        <f t="shared" si="17"/>
        <v>4.1911499999994418E-2</v>
      </c>
      <c r="H41" s="34">
        <f t="shared" si="18"/>
        <v>6.6146250000002335E-2</v>
      </c>
      <c r="L41" s="17">
        <v>25</v>
      </c>
      <c r="M41" s="34">
        <f t="shared" si="21"/>
        <v>0.1258304000000027</v>
      </c>
      <c r="N41" s="34">
        <f t="shared" si="19"/>
        <v>0.20020360000000104</v>
      </c>
      <c r="O41" s="34">
        <f t="shared" si="19"/>
        <v>0.26538404999999682</v>
      </c>
      <c r="P41" s="34">
        <f t="shared" si="19"/>
        <v>0.13652969999999739</v>
      </c>
      <c r="U41" s="32"/>
      <c r="V41" s="10" t="s">
        <v>42</v>
      </c>
      <c r="W41" s="16">
        <f t="shared" si="23"/>
        <v>0.12244319999999892</v>
      </c>
      <c r="X41" s="16">
        <f t="shared" si="22"/>
        <v>0.20660695000000184</v>
      </c>
      <c r="Y41" s="16">
        <f t="shared" si="22"/>
        <v>0.26961305000000402</v>
      </c>
      <c r="Z41" s="16">
        <f t="shared" si="22"/>
        <v>0.15899365000000806</v>
      </c>
    </row>
    <row r="42" spans="2:26" x14ac:dyDescent="0.3">
      <c r="B42" s="17">
        <v>30</v>
      </c>
      <c r="C42" s="34">
        <f t="shared" si="13"/>
        <v>0.12886739999999758</v>
      </c>
      <c r="D42" s="34">
        <f t="shared" si="14"/>
        <v>1.0406900000003516E-2</v>
      </c>
      <c r="E42" s="34">
        <f t="shared" si="15"/>
        <v>0.19522374999999478</v>
      </c>
      <c r="F42" s="34">
        <f t="shared" si="16"/>
        <v>0.22239210000000081</v>
      </c>
      <c r="G42" s="34">
        <f t="shared" si="17"/>
        <v>5.5333350000006033E-2</v>
      </c>
      <c r="H42" s="34">
        <f t="shared" si="18"/>
        <v>8.7317549999998301E-2</v>
      </c>
      <c r="L42" s="17">
        <v>30</v>
      </c>
      <c r="M42" s="34">
        <f t="shared" si="21"/>
        <v>0.12244319999999892</v>
      </c>
      <c r="N42" s="34">
        <f t="shared" si="19"/>
        <v>0.20660695000000184</v>
      </c>
      <c r="O42" s="34">
        <f t="shared" si="19"/>
        <v>0.26961305000000402</v>
      </c>
      <c r="P42" s="34">
        <f t="shared" si="19"/>
        <v>0.15899365000000806</v>
      </c>
      <c r="U42" s="32"/>
      <c r="V42" s="10" t="s">
        <v>43</v>
      </c>
      <c r="W42" s="16">
        <f t="shared" si="23"/>
        <v>0.17095520000000078</v>
      </c>
      <c r="X42" s="16">
        <f t="shared" si="22"/>
        <v>0.26197815000000063</v>
      </c>
      <c r="Y42" s="16">
        <f t="shared" si="22"/>
        <v>0.29019380000000239</v>
      </c>
      <c r="Z42" s="16">
        <f t="shared" si="22"/>
        <v>0.16824774999999326</v>
      </c>
    </row>
    <row r="43" spans="2:26" x14ac:dyDescent="0.3">
      <c r="B43" s="17">
        <v>35</v>
      </c>
      <c r="C43" s="34">
        <f t="shared" si="13"/>
        <v>0.12374259999999632</v>
      </c>
      <c r="D43" s="34">
        <f t="shared" si="14"/>
        <v>6.8788400000000846E-2</v>
      </c>
      <c r="E43" s="34">
        <f t="shared" si="15"/>
        <v>0.19252360000000338</v>
      </c>
      <c r="F43" s="34">
        <f t="shared" si="16"/>
        <v>0.21765354999999634</v>
      </c>
      <c r="G43" s="34">
        <f t="shared" si="17"/>
        <v>8.1607850000002077E-2</v>
      </c>
      <c r="H43" s="34">
        <f t="shared" si="18"/>
        <v>7.1473649999995253E-2</v>
      </c>
      <c r="L43" s="17">
        <v>35</v>
      </c>
      <c r="M43" s="34">
        <f t="shared" si="21"/>
        <v>0.17095520000000078</v>
      </c>
      <c r="N43" s="34">
        <f t="shared" si="19"/>
        <v>0.26197815000000063</v>
      </c>
      <c r="O43" s="34">
        <f t="shared" si="19"/>
        <v>0.29019380000000239</v>
      </c>
      <c r="P43" s="34">
        <f t="shared" si="19"/>
        <v>0.16824774999999326</v>
      </c>
      <c r="U43" s="32"/>
      <c r="V43" s="10" t="s">
        <v>44</v>
      </c>
      <c r="W43" s="16">
        <f t="shared" si="23"/>
        <v>0.27801189999999887</v>
      </c>
      <c r="X43" s="16">
        <f t="shared" si="22"/>
        <v>0.33440449999999838</v>
      </c>
      <c r="Y43" s="16">
        <f t="shared" si="22"/>
        <v>0.34678789999999343</v>
      </c>
      <c r="Z43" s="16">
        <f t="shared" si="22"/>
        <v>0.21228590000000203</v>
      </c>
    </row>
    <row r="44" spans="2:26" x14ac:dyDescent="0.3">
      <c r="B44" s="17">
        <v>40</v>
      </c>
      <c r="C44" s="34">
        <f t="shared" si="13"/>
        <v>0.13952500000000104</v>
      </c>
      <c r="D44" s="34">
        <f t="shared" si="14"/>
        <v>0.13189114999999876</v>
      </c>
      <c r="E44" s="34">
        <f t="shared" si="15"/>
        <v>0.21444710000000197</v>
      </c>
      <c r="F44" s="34">
        <f t="shared" si="16"/>
        <v>0.18753979999999984</v>
      </c>
      <c r="G44" s="34">
        <f t="shared" si="17"/>
        <v>0.13045404999999446</v>
      </c>
      <c r="H44" s="34">
        <f t="shared" si="18"/>
        <v>7.7463300000008894E-2</v>
      </c>
      <c r="L44" s="17">
        <v>40</v>
      </c>
      <c r="M44" s="34">
        <f t="shared" si="21"/>
        <v>0.27801189999999887</v>
      </c>
      <c r="N44" s="34">
        <f t="shared" si="19"/>
        <v>0.33440449999999838</v>
      </c>
      <c r="O44" s="34">
        <f t="shared" si="19"/>
        <v>0.34678789999999343</v>
      </c>
      <c r="P44" s="34">
        <f t="shared" si="19"/>
        <v>0.21228590000000203</v>
      </c>
      <c r="U44" s="32"/>
      <c r="V44" s="10" t="s">
        <v>45</v>
      </c>
      <c r="W44" s="16">
        <f t="shared" si="23"/>
        <v>0.39804734999999875</v>
      </c>
      <c r="X44" s="16">
        <f t="shared" si="22"/>
        <v>0.43926130000000357</v>
      </c>
      <c r="Y44" s="16">
        <f t="shared" si="22"/>
        <v>0.44739530000000383</v>
      </c>
      <c r="Z44" s="16">
        <f t="shared" si="22"/>
        <v>0.28520139999999899</v>
      </c>
    </row>
    <row r="45" spans="2:26" x14ac:dyDescent="0.3">
      <c r="B45" s="17">
        <v>45</v>
      </c>
      <c r="C45" s="34">
        <f t="shared" si="13"/>
        <v>0.19881129999999977</v>
      </c>
      <c r="D45" s="34">
        <f t="shared" si="14"/>
        <v>0.18063034999999919</v>
      </c>
      <c r="E45" s="34">
        <f t="shared" si="15"/>
        <v>0.23445629999999831</v>
      </c>
      <c r="F45" s="34">
        <f t="shared" si="16"/>
        <v>0.2269105500000046</v>
      </c>
      <c r="G45" s="34">
        <f t="shared" si="17"/>
        <v>0.1727024499999994</v>
      </c>
      <c r="H45" s="34">
        <f t="shared" si="18"/>
        <v>5.7475799999994345E-2</v>
      </c>
      <c r="L45" s="17">
        <v>45</v>
      </c>
      <c r="M45" s="34">
        <f t="shared" si="21"/>
        <v>0.39804734999999875</v>
      </c>
      <c r="N45" s="34">
        <f t="shared" si="19"/>
        <v>0.43926130000000357</v>
      </c>
      <c r="O45" s="34">
        <f t="shared" si="19"/>
        <v>0.44739530000000383</v>
      </c>
      <c r="P45" s="34">
        <f t="shared" si="19"/>
        <v>0.28520139999999899</v>
      </c>
      <c r="U45" s="32"/>
      <c r="V45" s="10" t="s">
        <v>46</v>
      </c>
      <c r="W45" s="16">
        <f t="shared" si="23"/>
        <v>0.52914645000000082</v>
      </c>
      <c r="X45" s="16">
        <f t="shared" si="22"/>
        <v>0.53849459999999671</v>
      </c>
      <c r="Y45" s="16">
        <f t="shared" si="22"/>
        <v>0.5851040000000014</v>
      </c>
      <c r="Z45" s="16">
        <f t="shared" si="22"/>
        <v>0.47109459999999848</v>
      </c>
    </row>
    <row r="46" spans="2:26" x14ac:dyDescent="0.3">
      <c r="B46" s="17">
        <v>50</v>
      </c>
      <c r="C46" s="34">
        <f t="shared" si="13"/>
        <v>0.2591886000000031</v>
      </c>
      <c r="D46" s="34">
        <f t="shared" si="14"/>
        <v>0.21119359999999668</v>
      </c>
      <c r="E46" s="34">
        <f t="shared" si="15"/>
        <v>0.23156715000000203</v>
      </c>
      <c r="F46" s="34">
        <f t="shared" si="16"/>
        <v>0.25048739999999936</v>
      </c>
      <c r="G46" s="34">
        <f t="shared" si="17"/>
        <v>0.2287946000000014</v>
      </c>
      <c r="H46" s="34">
        <f t="shared" si="18"/>
        <v>8.0314999999999429E-2</v>
      </c>
      <c r="L46" s="17">
        <v>50</v>
      </c>
      <c r="M46" s="34">
        <f t="shared" si="21"/>
        <v>0.52914645000000082</v>
      </c>
      <c r="N46" s="34">
        <f t="shared" si="19"/>
        <v>0.53849459999999671</v>
      </c>
      <c r="O46" s="34">
        <f t="shared" si="19"/>
        <v>0.5851040000000014</v>
      </c>
      <c r="P46" s="34">
        <f t="shared" si="19"/>
        <v>0.47109459999999848</v>
      </c>
      <c r="U46" s="32"/>
      <c r="V46" s="10" t="s">
        <v>47</v>
      </c>
      <c r="W46" s="16">
        <f t="shared" si="23"/>
        <v>0.58586279999999979</v>
      </c>
      <c r="X46" s="16">
        <f t="shared" si="22"/>
        <v>0.75447285000000097</v>
      </c>
      <c r="Y46" s="16">
        <f t="shared" si="22"/>
        <v>0.77911729999999935</v>
      </c>
      <c r="Z46" s="16">
        <f t="shared" si="22"/>
        <v>0.60479280000000035</v>
      </c>
    </row>
    <row r="47" spans="2:26" x14ac:dyDescent="0.3">
      <c r="B47" s="17">
        <v>55</v>
      </c>
      <c r="C47" s="34">
        <f t="shared" si="13"/>
        <v>0.18399239999999875</v>
      </c>
      <c r="D47" s="34">
        <f t="shared" si="14"/>
        <v>0.28653280000000175</v>
      </c>
      <c r="E47" s="34">
        <f t="shared" si="15"/>
        <v>0.33058879999999952</v>
      </c>
      <c r="F47" s="34">
        <f t="shared" si="16"/>
        <v>0.30581835000000024</v>
      </c>
      <c r="G47" s="34">
        <f t="shared" si="17"/>
        <v>0.25657514999999959</v>
      </c>
      <c r="H47" s="34">
        <f t="shared" si="18"/>
        <v>0.10464430000000052</v>
      </c>
      <c r="L47" s="17">
        <v>55</v>
      </c>
      <c r="M47" s="34">
        <f t="shared" si="21"/>
        <v>0.58586279999999979</v>
      </c>
      <c r="N47" s="34">
        <f t="shared" si="19"/>
        <v>0.75447285000000097</v>
      </c>
      <c r="O47" s="34">
        <f t="shared" si="19"/>
        <v>0.77911729999999935</v>
      </c>
      <c r="P47" s="34">
        <f t="shared" si="19"/>
        <v>0.60479280000000035</v>
      </c>
      <c r="U47" s="32"/>
      <c r="V47" s="10" t="s">
        <v>48</v>
      </c>
      <c r="W47" s="16">
        <f t="shared" si="23"/>
        <v>0.60326830000000253</v>
      </c>
      <c r="X47" s="16">
        <f t="shared" si="22"/>
        <v>0.93883724999999874</v>
      </c>
      <c r="Y47" s="16">
        <f t="shared" si="22"/>
        <v>0.92730329999999905</v>
      </c>
      <c r="Z47" s="16">
        <f t="shared" si="22"/>
        <v>0.67343280000000039</v>
      </c>
    </row>
    <row r="48" spans="2:26" x14ac:dyDescent="0.3">
      <c r="B48" s="17">
        <v>60</v>
      </c>
      <c r="C48" s="34">
        <f t="shared" si="13"/>
        <v>9.619145000000201E-2</v>
      </c>
      <c r="D48" s="34">
        <f t="shared" si="14"/>
        <v>0.42467800000000111</v>
      </c>
      <c r="E48" s="34">
        <f t="shared" si="15"/>
        <v>0.46383644999999818</v>
      </c>
      <c r="F48" s="34">
        <f t="shared" si="16"/>
        <v>0.35514734999999786</v>
      </c>
      <c r="G48" s="34">
        <f t="shared" si="17"/>
        <v>0.35388525000000143</v>
      </c>
      <c r="H48" s="34">
        <f t="shared" si="18"/>
        <v>0.15908549999999991</v>
      </c>
      <c r="L48" s="17">
        <v>60</v>
      </c>
      <c r="M48" s="34">
        <f t="shared" si="21"/>
        <v>0.60326830000000253</v>
      </c>
      <c r="N48" s="34">
        <f t="shared" si="19"/>
        <v>0.93883724999999874</v>
      </c>
      <c r="O48" s="34">
        <f t="shared" si="19"/>
        <v>0.92730329999999905</v>
      </c>
      <c r="P48" s="34">
        <f t="shared" si="19"/>
        <v>0.67343280000000039</v>
      </c>
      <c r="U48" s="32"/>
      <c r="V48" s="10" t="s">
        <v>49</v>
      </c>
      <c r="W48" s="16">
        <f t="shared" si="23"/>
        <v>0.55666129999999936</v>
      </c>
      <c r="X48" s="16">
        <f t="shared" si="22"/>
        <v>0.94740840000000326</v>
      </c>
      <c r="Y48" s="16">
        <f t="shared" si="22"/>
        <v>0.9270796499999997</v>
      </c>
      <c r="Z48" s="16">
        <f t="shared" si="22"/>
        <v>0.70676919999999932</v>
      </c>
    </row>
    <row r="49" spans="2:26" x14ac:dyDescent="0.3">
      <c r="B49" s="17">
        <v>65</v>
      </c>
      <c r="C49" s="34">
        <f t="shared" si="13"/>
        <v>9.5682399999998891E-2</v>
      </c>
      <c r="D49" s="34">
        <f t="shared" si="14"/>
        <v>0.53468800000000061</v>
      </c>
      <c r="E49" s="34">
        <f t="shared" si="15"/>
        <v>0.50404149999999937</v>
      </c>
      <c r="F49" s="34">
        <f t="shared" si="16"/>
        <v>0.41623330000000253</v>
      </c>
      <c r="G49" s="34">
        <f t="shared" si="17"/>
        <v>0.49553299999999761</v>
      </c>
      <c r="H49" s="34">
        <f t="shared" si="18"/>
        <v>0.23778209999999877</v>
      </c>
      <c r="L49" s="17">
        <v>65</v>
      </c>
      <c r="M49" s="34">
        <f t="shared" si="21"/>
        <v>0.55666129999999936</v>
      </c>
      <c r="N49" s="34">
        <f t="shared" si="19"/>
        <v>0.94740840000000326</v>
      </c>
      <c r="O49" s="34">
        <f t="shared" si="19"/>
        <v>0.9270796499999997</v>
      </c>
      <c r="P49" s="34">
        <f t="shared" si="19"/>
        <v>0.70676919999999932</v>
      </c>
      <c r="U49" s="32"/>
      <c r="V49" s="10" t="s">
        <v>50</v>
      </c>
      <c r="W49" s="16">
        <f t="shared" si="23"/>
        <v>0.4668351</v>
      </c>
      <c r="X49" s="16">
        <f t="shared" si="22"/>
        <v>0.81228194999999914</v>
      </c>
      <c r="Y49" s="16">
        <f t="shared" si="22"/>
        <v>0.89409205000000114</v>
      </c>
      <c r="Z49" s="16">
        <f t="shared" si="22"/>
        <v>0.72632830000000226</v>
      </c>
    </row>
    <row r="50" spans="2:26" x14ac:dyDescent="0.3">
      <c r="B50" s="17">
        <v>70</v>
      </c>
      <c r="C50" s="34">
        <f t="shared" si="13"/>
        <v>0.13159075000000001</v>
      </c>
      <c r="D50" s="34">
        <f t="shared" si="14"/>
        <v>0.52978699999999901</v>
      </c>
      <c r="E50" s="34">
        <f t="shared" si="15"/>
        <v>0.55551465000000033</v>
      </c>
      <c r="F50" s="34">
        <f t="shared" si="16"/>
        <v>0.44166959999999922</v>
      </c>
      <c r="G50" s="34">
        <f t="shared" si="17"/>
        <v>0.64593625000000066</v>
      </c>
      <c r="H50" s="34">
        <f t="shared" si="18"/>
        <v>0.36868580000000134</v>
      </c>
      <c r="L50" s="17">
        <v>70</v>
      </c>
      <c r="M50" s="34">
        <f t="shared" si="21"/>
        <v>0.4668351</v>
      </c>
      <c r="N50" s="34">
        <f t="shared" si="19"/>
        <v>0.81228194999999914</v>
      </c>
      <c r="O50" s="34">
        <f t="shared" si="19"/>
        <v>0.89409205000000114</v>
      </c>
      <c r="P50" s="34">
        <f t="shared" si="19"/>
        <v>0.72632830000000226</v>
      </c>
      <c r="U50" s="32"/>
      <c r="V50" s="10" t="s">
        <v>51</v>
      </c>
      <c r="W50" s="16">
        <f t="shared" si="23"/>
        <v>0.31586669999999978</v>
      </c>
      <c r="X50" s="16">
        <f t="shared" si="22"/>
        <v>0.56346164999999959</v>
      </c>
      <c r="Y50" s="16">
        <f t="shared" si="22"/>
        <v>0.78171034999999889</v>
      </c>
      <c r="Z50" s="16">
        <f t="shared" si="22"/>
        <v>0.75222734999999963</v>
      </c>
    </row>
    <row r="51" spans="2:26" x14ac:dyDescent="0.3">
      <c r="B51" s="17">
        <v>75</v>
      </c>
      <c r="C51" s="34">
        <f t="shared" si="13"/>
        <v>0.14151605000000014</v>
      </c>
      <c r="D51" s="34">
        <f t="shared" si="14"/>
        <v>0.38551110000000033</v>
      </c>
      <c r="E51" s="34">
        <f t="shared" si="15"/>
        <v>0.55413570000000012</v>
      </c>
      <c r="F51" s="34">
        <f t="shared" si="16"/>
        <v>0.39701500000000017</v>
      </c>
      <c r="G51" s="34">
        <f t="shared" si="17"/>
        <v>0.66049574999999983</v>
      </c>
      <c r="H51" s="34">
        <f t="shared" si="18"/>
        <v>0.55301585000000086</v>
      </c>
      <c r="L51" s="17">
        <v>75</v>
      </c>
      <c r="M51" s="34">
        <f t="shared" si="21"/>
        <v>0.31586669999999978</v>
      </c>
      <c r="N51" s="34">
        <f t="shared" ref="N51:N56" si="24">(0.5/$C$7)*((D23+H23)*(R23-N23)-(D24+H24)*(R24-N24))</f>
        <v>0.56346164999999959</v>
      </c>
      <c r="O51" s="34">
        <f t="shared" ref="O51:O56" si="25">(0.5/$C$7)*((E23+I23)*(S23-O23)-(E24+I24)*(S24-O24))</f>
        <v>0.78171034999999889</v>
      </c>
      <c r="P51" s="34">
        <f t="shared" ref="P51:P56" si="26">(0.5/$C$7)*((F23+J23)*(T23-P23)-(F24+J24)*(T24-P24))</f>
        <v>0.75222734999999963</v>
      </c>
      <c r="U51" s="32"/>
      <c r="V51" s="10" t="s">
        <v>52</v>
      </c>
      <c r="W51" s="16">
        <f t="shared" si="23"/>
        <v>0.18529980000000001</v>
      </c>
      <c r="X51" s="16">
        <f t="shared" si="22"/>
        <v>0.33534150000000035</v>
      </c>
      <c r="Y51" s="16">
        <f t="shared" si="22"/>
        <v>0.58277725000000025</v>
      </c>
      <c r="Z51" s="16">
        <f t="shared" si="22"/>
        <v>0.6853999999999999</v>
      </c>
    </row>
    <row r="52" spans="2:26" x14ac:dyDescent="0.3">
      <c r="B52" s="17">
        <v>80</v>
      </c>
      <c r="C52" s="34">
        <f t="shared" si="13"/>
        <v>0.10278869999999986</v>
      </c>
      <c r="D52" s="34">
        <f t="shared" si="14"/>
        <v>0.23405670000000017</v>
      </c>
      <c r="E52" s="34">
        <f t="shared" si="15"/>
        <v>0.44875034999999985</v>
      </c>
      <c r="F52" s="34">
        <f t="shared" si="16"/>
        <v>0.27174925000000005</v>
      </c>
      <c r="G52" s="34">
        <f t="shared" si="17"/>
        <v>0.53339880000000017</v>
      </c>
      <c r="H52" s="34">
        <f t="shared" si="18"/>
        <v>0.61861174999999935</v>
      </c>
      <c r="L52" s="17">
        <v>80</v>
      </c>
      <c r="M52" s="34">
        <f t="shared" si="21"/>
        <v>0.18529980000000001</v>
      </c>
      <c r="N52" s="34">
        <f t="shared" si="24"/>
        <v>0.33534150000000035</v>
      </c>
      <c r="O52" s="34">
        <f t="shared" si="25"/>
        <v>0.58277725000000025</v>
      </c>
      <c r="P52" s="34">
        <f t="shared" si="26"/>
        <v>0.6853999999999999</v>
      </c>
      <c r="U52" s="32"/>
      <c r="V52" s="10" t="s">
        <v>53</v>
      </c>
      <c r="W52" s="16">
        <f t="shared" si="23"/>
        <v>7.3386700000000055E-2</v>
      </c>
      <c r="X52" s="16">
        <f t="shared" ref="X52:X55" si="27">N53</f>
        <v>0.13003589999999998</v>
      </c>
      <c r="Y52" s="16">
        <f t="shared" ref="Y52:Y55" si="28">O53</f>
        <v>0.31703780000000009</v>
      </c>
      <c r="Z52" s="16">
        <f t="shared" ref="Z52:Z55" si="29">P53</f>
        <v>0.4853637500000002</v>
      </c>
    </row>
    <row r="53" spans="2:26" x14ac:dyDescent="0.3">
      <c r="B53" s="17">
        <v>85</v>
      </c>
      <c r="C53" s="34">
        <f t="shared" si="13"/>
        <v>4.8532350000000044E-2</v>
      </c>
      <c r="D53" s="34">
        <f t="shared" si="14"/>
        <v>8.7407699999999963E-2</v>
      </c>
      <c r="E53" s="34">
        <f t="shared" si="15"/>
        <v>0.25048440000000005</v>
      </c>
      <c r="F53" s="34">
        <f t="shared" si="16"/>
        <v>0.12148484999999998</v>
      </c>
      <c r="G53" s="34">
        <f t="shared" si="17"/>
        <v>0.30019470000000004</v>
      </c>
      <c r="H53" s="34">
        <f t="shared" si="18"/>
        <v>0.47758620000000024</v>
      </c>
      <c r="L53" s="17">
        <v>85</v>
      </c>
      <c r="M53" s="34">
        <f t="shared" si="21"/>
        <v>7.3386700000000055E-2</v>
      </c>
      <c r="N53" s="34">
        <f t="shared" si="24"/>
        <v>0.13003589999999998</v>
      </c>
      <c r="O53" s="34">
        <f t="shared" si="25"/>
        <v>0.31703780000000009</v>
      </c>
      <c r="P53" s="34">
        <f t="shared" si="26"/>
        <v>0.4853637500000002</v>
      </c>
      <c r="U53" s="32"/>
      <c r="V53" s="10" t="s">
        <v>54</v>
      </c>
      <c r="W53" s="16">
        <f t="shared" si="23"/>
        <v>2.032745E-2</v>
      </c>
      <c r="X53" s="16">
        <f t="shared" si="27"/>
        <v>2.9916600000000036E-2</v>
      </c>
      <c r="Y53" s="16">
        <f t="shared" si="28"/>
        <v>0.10279550000000004</v>
      </c>
      <c r="Z53" s="16">
        <f t="shared" si="29"/>
        <v>0.23777574999999998</v>
      </c>
    </row>
    <row r="54" spans="2:26" x14ac:dyDescent="0.3">
      <c r="B54" s="17">
        <v>90</v>
      </c>
      <c r="C54" s="34">
        <f t="shared" si="13"/>
        <v>1.3905199999999989E-2</v>
      </c>
      <c r="D54" s="34">
        <f t="shared" si="14"/>
        <v>1.9743750000000025E-2</v>
      </c>
      <c r="E54" s="34">
        <f t="shared" si="15"/>
        <v>7.5932599999999947E-2</v>
      </c>
      <c r="F54" s="34">
        <f t="shared" si="16"/>
        <v>2.785145000000001E-2</v>
      </c>
      <c r="G54" s="34">
        <f t="shared" si="17"/>
        <v>0.10146300000000004</v>
      </c>
      <c r="H54" s="34">
        <f t="shared" si="18"/>
        <v>0.23325514999999983</v>
      </c>
      <c r="L54" s="17">
        <v>90</v>
      </c>
      <c r="M54" s="34">
        <f t="shared" si="21"/>
        <v>2.032745E-2</v>
      </c>
      <c r="N54" s="34">
        <f t="shared" si="24"/>
        <v>2.9916600000000036E-2</v>
      </c>
      <c r="O54" s="34">
        <f t="shared" si="25"/>
        <v>0.10279550000000004</v>
      </c>
      <c r="P54" s="34">
        <f t="shared" si="26"/>
        <v>0.23777574999999998</v>
      </c>
      <c r="U54" s="32"/>
      <c r="V54" s="10" t="s">
        <v>55</v>
      </c>
      <c r="W54" s="16">
        <f t="shared" si="23"/>
        <v>2.3480500000000004E-3</v>
      </c>
      <c r="X54" s="16">
        <f t="shared" si="27"/>
        <v>3.2561999999999947E-3</v>
      </c>
      <c r="Y54" s="16">
        <f t="shared" si="28"/>
        <v>1.9116699999999997E-2</v>
      </c>
      <c r="Z54" s="16">
        <f t="shared" si="29"/>
        <v>6.122455000000003E-2</v>
      </c>
    </row>
    <row r="55" spans="2:26" x14ac:dyDescent="0.3">
      <c r="B55" s="17">
        <v>95</v>
      </c>
      <c r="C55" s="34">
        <f t="shared" si="13"/>
        <v>1.9200000000000018E-3</v>
      </c>
      <c r="D55" s="34">
        <f t="shared" si="14"/>
        <v>1.4557499999999976E-3</v>
      </c>
      <c r="E55" s="34">
        <f t="shared" si="15"/>
        <v>1.3520499999999996E-2</v>
      </c>
      <c r="F55" s="34">
        <f t="shared" si="16"/>
        <v>4.1469999999999996E-3</v>
      </c>
      <c r="G55" s="34">
        <f t="shared" si="17"/>
        <v>1.7094300000000003E-2</v>
      </c>
      <c r="H55" s="34">
        <f t="shared" si="18"/>
        <v>5.8542250000000039E-2</v>
      </c>
      <c r="L55" s="17">
        <v>95</v>
      </c>
      <c r="M55" s="34">
        <f t="shared" si="21"/>
        <v>2.3480500000000004E-3</v>
      </c>
      <c r="N55" s="34">
        <f t="shared" si="24"/>
        <v>3.2561999999999947E-3</v>
      </c>
      <c r="O55" s="34">
        <f t="shared" si="25"/>
        <v>1.9116699999999997E-2</v>
      </c>
      <c r="P55" s="34">
        <f t="shared" si="26"/>
        <v>6.122455000000003E-2</v>
      </c>
      <c r="U55" s="32"/>
      <c r="V55" s="10" t="s">
        <v>56</v>
      </c>
      <c r="W55" s="16">
        <f t="shared" si="23"/>
        <v>1.4449999999999996E-4</v>
      </c>
      <c r="X55" s="16">
        <f t="shared" si="27"/>
        <v>1.0379999999999951E-4</v>
      </c>
      <c r="Y55" s="16">
        <f t="shared" si="28"/>
        <v>1.3367999999999993E-3</v>
      </c>
      <c r="Z55" s="16">
        <f t="shared" si="29"/>
        <v>6.7197000000000012E-3</v>
      </c>
    </row>
    <row r="56" spans="2:26" x14ac:dyDescent="0.3">
      <c r="B56" s="20">
        <v>100</v>
      </c>
      <c r="C56" s="35">
        <f t="shared" si="13"/>
        <v>1.4080000000000001E-4</v>
      </c>
      <c r="D56" s="35">
        <f t="shared" si="14"/>
        <v>0</v>
      </c>
      <c r="E56" s="35">
        <f t="shared" si="15"/>
        <v>8.6189999999999932E-4</v>
      </c>
      <c r="F56" s="35">
        <f t="shared" si="16"/>
        <v>2.5244999999999966E-4</v>
      </c>
      <c r="G56" s="35">
        <f t="shared" si="17"/>
        <v>1.0872000000000011E-3</v>
      </c>
      <c r="H56" s="35">
        <f t="shared" si="18"/>
        <v>6.3410999999999997E-3</v>
      </c>
      <c r="L56" s="20">
        <v>100</v>
      </c>
      <c r="M56" s="35">
        <f t="shared" si="21"/>
        <v>1.4449999999999996E-4</v>
      </c>
      <c r="N56" s="35">
        <f t="shared" si="24"/>
        <v>1.0379999999999951E-4</v>
      </c>
      <c r="O56" s="35">
        <f t="shared" si="25"/>
        <v>1.3367999999999993E-3</v>
      </c>
      <c r="P56" s="35">
        <f t="shared" si="26"/>
        <v>6.7197000000000012E-3</v>
      </c>
      <c r="U56" s="32"/>
      <c r="V56" s="10" t="s">
        <v>103</v>
      </c>
      <c r="W56" s="16">
        <f>SUM(W35:W55)</f>
        <v>5.7599999999999989</v>
      </c>
      <c r="X56" s="16">
        <f t="shared" ref="X56:Z56" si="30">SUM(X35:X55)</f>
        <v>7.4399999999999986</v>
      </c>
      <c r="Y56" s="16">
        <f t="shared" si="30"/>
        <v>8.2399999999999967</v>
      </c>
      <c r="Z56" s="16">
        <f t="shared" si="30"/>
        <v>6.6799999999999944</v>
      </c>
    </row>
    <row r="57" spans="2:26" x14ac:dyDescent="0.3">
      <c r="B57" s="10" t="s">
        <v>96</v>
      </c>
      <c r="C57" s="10">
        <f t="shared" ref="C57:H57" si="31">SUM(C35:C56)</f>
        <v>4.9499999999999948</v>
      </c>
      <c r="D57" s="10">
        <f t="shared" si="31"/>
        <v>4.3500000000000085</v>
      </c>
      <c r="E57" s="10">
        <f t="shared" si="31"/>
        <v>5.3100000000000032</v>
      </c>
      <c r="F57" s="10">
        <f t="shared" si="31"/>
        <v>6.6299999999999946</v>
      </c>
      <c r="G57" s="10">
        <f t="shared" si="31"/>
        <v>5.1500000000000057</v>
      </c>
      <c r="H57" s="10">
        <f t="shared" si="31"/>
        <v>3.7500000000000004</v>
      </c>
      <c r="L57" s="10" t="s">
        <v>96</v>
      </c>
      <c r="M57" s="16">
        <f>SUM(M35:M56)</f>
        <v>5.7599999999999989</v>
      </c>
      <c r="N57" s="16">
        <f t="shared" ref="N57:P57" si="32">SUM(N35:N56)</f>
        <v>7.4399999999999986</v>
      </c>
      <c r="O57" s="16">
        <f t="shared" si="32"/>
        <v>8.2399999999999967</v>
      </c>
      <c r="P57" s="16">
        <f t="shared" si="32"/>
        <v>6.6799999999999944</v>
      </c>
      <c r="W57" s="10" t="s">
        <v>105</v>
      </c>
    </row>
    <row r="58" spans="2:26" x14ac:dyDescent="0.3">
      <c r="B58" s="10" t="s">
        <v>97</v>
      </c>
      <c r="C58" s="29">
        <f>C57-N29</f>
        <v>0</v>
      </c>
      <c r="D58" s="29">
        <f t="shared" ref="D58:E58" si="33">D57-O29</f>
        <v>0</v>
      </c>
      <c r="E58" s="29">
        <f t="shared" si="33"/>
        <v>0</v>
      </c>
      <c r="F58" s="29">
        <f>F57-R29</f>
        <v>0</v>
      </c>
      <c r="G58" s="29">
        <f t="shared" ref="G58:H58" si="34">G57-S29</f>
        <v>0</v>
      </c>
      <c r="H58" s="29">
        <f t="shared" si="34"/>
        <v>0</v>
      </c>
      <c r="L58" s="10" t="s">
        <v>97</v>
      </c>
      <c r="M58" s="16">
        <f>M57-Q30</f>
        <v>0</v>
      </c>
      <c r="N58" s="16">
        <f t="shared" ref="N58:P58" si="35">N57-R30</f>
        <v>0</v>
      </c>
      <c r="O58" s="16">
        <f t="shared" si="35"/>
        <v>0</v>
      </c>
      <c r="P58" s="16">
        <f t="shared" si="35"/>
        <v>0</v>
      </c>
      <c r="V58" s="10" t="s">
        <v>18</v>
      </c>
      <c r="W58" s="37">
        <f>SUM(W35:W38)</f>
        <v>1.1973824999999942</v>
      </c>
      <c r="X58" s="37">
        <f>SUM(X35:X38)</f>
        <v>0.69401724999999514</v>
      </c>
      <c r="Y58" s="37">
        <f>SUM(Y35:Y38)</f>
        <v>0.3997497499999928</v>
      </c>
      <c r="Z58" s="37">
        <f>SUM(Z35:Z38)</f>
        <v>0.16329599999999744</v>
      </c>
    </row>
    <row r="59" spans="2:26" x14ac:dyDescent="0.3">
      <c r="V59" s="10" t="s">
        <v>16</v>
      </c>
      <c r="W59" s="37">
        <f>SUM(W39:W47)</f>
        <v>2.9417479000000046</v>
      </c>
      <c r="X59" s="37">
        <f>SUM(X39:X47)</f>
        <v>3.9241767500000009</v>
      </c>
      <c r="Y59" s="37">
        <f>SUM(Y39:Y47)</f>
        <v>4.2143041500000029</v>
      </c>
      <c r="Z59" s="37">
        <f>SUM(Z39:Z47)</f>
        <v>2.8548953999999949</v>
      </c>
    </row>
    <row r="60" spans="2:26" x14ac:dyDescent="0.3">
      <c r="V60" s="10" t="s">
        <v>17</v>
      </c>
      <c r="W60" s="37">
        <f>SUM(W48:W55)</f>
        <v>1.6208695999999991</v>
      </c>
      <c r="X60" s="37">
        <f>SUM(X48:X55)</f>
        <v>2.8218060000000027</v>
      </c>
      <c r="Y60" s="37">
        <f>SUM(Y48:Y55)</f>
        <v>3.6259461000000002</v>
      </c>
      <c r="Z60" s="37">
        <f>SUM(Z48:Z55)</f>
        <v>3.6618086000000014</v>
      </c>
    </row>
    <row r="62" spans="2:26" x14ac:dyDescent="0.3">
      <c r="W62" s="10" t="s">
        <v>100</v>
      </c>
    </row>
    <row r="63" spans="2:26" x14ac:dyDescent="0.3">
      <c r="W63" s="10" t="s">
        <v>101</v>
      </c>
    </row>
    <row r="64" spans="2:26" x14ac:dyDescent="0.3">
      <c r="W64" s="10" t="s">
        <v>102</v>
      </c>
    </row>
  </sheetData>
  <mergeCells count="7">
    <mergeCell ref="M33:P33"/>
    <mergeCell ref="C5:F5"/>
    <mergeCell ref="G5:J5"/>
    <mergeCell ref="M5:P5"/>
    <mergeCell ref="Q5:T5"/>
    <mergeCell ref="C33:E33"/>
    <mergeCell ref="F33:H33"/>
  </mergeCells>
  <pageMargins left="0.78740157499999996" right="0.78740157499999996" top="0.984251969" bottom="0.984251969" header="0.4921259845" footer="0.492125984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workbookViewId="0"/>
  </sheetViews>
  <sheetFormatPr baseColWidth="10" defaultRowHeight="12.5" x14ac:dyDescent="0.25"/>
  <sheetData/>
  <phoneticPr fontId="3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Enoncés</vt:lpstr>
      <vt:lpstr>Exercice 1</vt:lpstr>
      <vt:lpstr>Exercice 2</vt:lpstr>
      <vt:lpstr>Exercice 3</vt:lpstr>
      <vt:lpstr>Feuil5</vt:lpstr>
      <vt:lpstr>Feuil6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Avdeev</dc:creator>
  <cp:lastModifiedBy>Alexandre Avdeev</cp:lastModifiedBy>
  <dcterms:created xsi:type="dcterms:W3CDTF">2009-02-24T06:52:16Z</dcterms:created>
  <dcterms:modified xsi:type="dcterms:W3CDTF">2022-02-15T14:24:27Z</dcterms:modified>
</cp:coreProperties>
</file>