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M1 Analyse statistique\02 Lecture + graphiques\"/>
    </mc:Choice>
  </mc:AlternateContent>
  <xr:revisionPtr revIDLastSave="0" documentId="13_ncr:1_{7FF816E0-178C-4CD2-84AB-DFC387AFD9A2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Q2. tableau 1" sheetId="1" r:id="rId1"/>
    <sheet name="Q.3 tableau 2" sheetId="2" r:id="rId2"/>
    <sheet name="MO_Me_Moy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29" i="3"/>
  <c r="F20" i="3"/>
  <c r="F21" i="3"/>
  <c r="F22" i="3"/>
  <c r="F23" i="3"/>
  <c r="F24" i="3"/>
  <c r="F25" i="3"/>
  <c r="F26" i="3"/>
  <c r="F27" i="3"/>
  <c r="F28" i="3"/>
  <c r="F19" i="3"/>
  <c r="E29" i="3"/>
  <c r="E21" i="3"/>
  <c r="E22" i="3" s="1"/>
  <c r="E23" i="3" s="1"/>
  <c r="E24" i="3" s="1"/>
  <c r="E25" i="3" s="1"/>
  <c r="E26" i="3" s="1"/>
  <c r="E27" i="3" s="1"/>
  <c r="E28" i="3" s="1"/>
  <c r="E20" i="3"/>
  <c r="D20" i="3"/>
  <c r="D21" i="3"/>
  <c r="D22" i="3"/>
  <c r="D23" i="3"/>
  <c r="G23" i="3" s="1"/>
  <c r="D24" i="3"/>
  <c r="D25" i="3"/>
  <c r="D26" i="3"/>
  <c r="D27" i="3"/>
  <c r="D28" i="3"/>
  <c r="D19" i="3"/>
  <c r="C21" i="3"/>
  <c r="C22" i="3"/>
  <c r="C23" i="3"/>
  <c r="C24" i="3"/>
  <c r="G25" i="3" s="1"/>
  <c r="C25" i="3"/>
  <c r="C26" i="3"/>
  <c r="C27" i="3"/>
  <c r="C28" i="3"/>
  <c r="C20" i="3"/>
  <c r="G27" i="3"/>
  <c r="G26" i="3"/>
  <c r="G22" i="3"/>
  <c r="G21" i="3"/>
  <c r="G28" i="3" l="1"/>
  <c r="G19" i="3"/>
  <c r="G24" i="3"/>
  <c r="G20" i="3"/>
  <c r="G30" i="3" s="1"/>
  <c r="G31" i="3" s="1"/>
  <c r="G4" i="3"/>
  <c r="D5" i="3"/>
  <c r="G5" i="3" s="1"/>
  <c r="D6" i="3"/>
  <c r="G6" i="3" s="1"/>
  <c r="D7" i="3"/>
  <c r="G7" i="3" s="1"/>
  <c r="D8" i="3"/>
  <c r="G8" i="3" s="1"/>
  <c r="D9" i="3"/>
  <c r="G9" i="3" s="1"/>
  <c r="D10" i="3"/>
  <c r="G10" i="3" s="1"/>
  <c r="D11" i="3"/>
  <c r="G11" i="3" s="1"/>
  <c r="D12" i="3"/>
  <c r="G12" i="3" s="1"/>
  <c r="D4" i="3"/>
  <c r="D3" i="3" s="1"/>
  <c r="G3" i="3" s="1"/>
  <c r="E3" i="3"/>
  <c r="E4" i="3" s="1"/>
  <c r="E5" i="3" s="1"/>
  <c r="E6" i="3" s="1"/>
  <c r="E7" i="3" s="1"/>
  <c r="E8" i="3" s="1"/>
  <c r="E9" i="3" s="1"/>
  <c r="E10" i="3" s="1"/>
  <c r="E11" i="3" s="1"/>
  <c r="E12" i="3" s="1"/>
  <c r="F12" i="3" s="1"/>
  <c r="G14" i="3" l="1"/>
  <c r="G15" i="3" s="1"/>
  <c r="F7" i="3"/>
  <c r="F9" i="3"/>
  <c r="F4" i="3"/>
  <c r="F3" i="3"/>
  <c r="F8" i="3"/>
  <c r="F11" i="3"/>
  <c r="F5" i="3"/>
  <c r="F15" i="3" s="1"/>
  <c r="F10" i="3"/>
  <c r="F6" i="3"/>
  <c r="S75" i="2"/>
  <c r="S76" i="2" s="1"/>
  <c r="S77" i="2" s="1"/>
  <c r="S78" i="2" s="1"/>
  <c r="C54" i="2"/>
  <c r="D54" i="2" s="1"/>
  <c r="D53" i="2"/>
  <c r="E53" i="2" s="1"/>
  <c r="D52" i="2"/>
  <c r="E52" i="2" s="1"/>
  <c r="F48" i="2"/>
  <c r="F37" i="2"/>
  <c r="I37" i="2" s="1"/>
  <c r="D37" i="2"/>
  <c r="B37" i="2" s="1"/>
  <c r="D38" i="2"/>
  <c r="B38" i="2" s="1"/>
  <c r="C39" i="2"/>
  <c r="O73" i="2"/>
  <c r="O68" i="2"/>
  <c r="O63" i="2"/>
  <c r="O58" i="2"/>
  <c r="O53" i="2"/>
  <c r="O48" i="2"/>
  <c r="O43" i="2"/>
  <c r="O38" i="2"/>
  <c r="O33" i="2"/>
  <c r="O28" i="2"/>
  <c r="Q74" i="2"/>
  <c r="Q23" i="2"/>
  <c r="R75" i="2"/>
  <c r="R76" i="2"/>
  <c r="R77" i="2" s="1"/>
  <c r="R78" i="2" s="1"/>
  <c r="P75" i="2"/>
  <c r="P76" i="2" s="1"/>
  <c r="P77" i="2" s="1"/>
  <c r="P78" i="2" s="1"/>
  <c r="Q78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22" i="2"/>
  <c r="J22" i="2" s="1"/>
  <c r="H23" i="2"/>
  <c r="L23" i="2" s="1"/>
  <c r="R29" i="2" s="1"/>
  <c r="R30" i="2" s="1"/>
  <c r="R31" i="2" s="1"/>
  <c r="R32" i="2" s="1"/>
  <c r="R33" i="2" s="1"/>
  <c r="H24" i="2"/>
  <c r="L24" i="2" s="1"/>
  <c r="R34" i="2" s="1"/>
  <c r="R35" i="2" s="1"/>
  <c r="R36" i="2" s="1"/>
  <c r="R37" i="2" s="1"/>
  <c r="R38" i="2" s="1"/>
  <c r="H25" i="2"/>
  <c r="H26" i="2"/>
  <c r="H27" i="2"/>
  <c r="L27" i="2" s="1"/>
  <c r="R49" i="2" s="1"/>
  <c r="R50" i="2" s="1"/>
  <c r="R51" i="2" s="1"/>
  <c r="R52" i="2" s="1"/>
  <c r="R53" i="2" s="1"/>
  <c r="H28" i="2"/>
  <c r="L28" i="2" s="1"/>
  <c r="R54" i="2" s="1"/>
  <c r="R55" i="2" s="1"/>
  <c r="R56" i="2" s="1"/>
  <c r="R57" i="2" s="1"/>
  <c r="R58" i="2" s="1"/>
  <c r="H29" i="2"/>
  <c r="H30" i="2"/>
  <c r="H31" i="2"/>
  <c r="L31" i="2" s="1"/>
  <c r="R69" i="2" s="1"/>
  <c r="R70" i="2" s="1"/>
  <c r="R71" i="2" s="1"/>
  <c r="R72" i="2" s="1"/>
  <c r="R73" i="2" s="1"/>
  <c r="H22" i="2"/>
  <c r="L22" i="2" s="1"/>
  <c r="G33" i="2"/>
  <c r="F33" i="2"/>
  <c r="D22" i="2"/>
  <c r="E22" i="2" s="1"/>
  <c r="C23" i="2"/>
  <c r="C24" i="2" s="1"/>
  <c r="C25" i="2" s="1"/>
  <c r="C26" i="2" s="1"/>
  <c r="C27" i="2" s="1"/>
  <c r="C28" i="2" s="1"/>
  <c r="C29" i="2" s="1"/>
  <c r="C30" i="2" s="1"/>
  <c r="C31" i="2" s="1"/>
  <c r="C32" i="2" s="1"/>
  <c r="D32" i="2" s="1"/>
  <c r="F30" i="1"/>
  <c r="I23" i="1"/>
  <c r="D36" i="1" s="1"/>
  <c r="I24" i="1"/>
  <c r="G37" i="1" s="1"/>
  <c r="I22" i="1"/>
  <c r="F35" i="1" s="1"/>
  <c r="E25" i="1"/>
  <c r="E28" i="1" s="1"/>
  <c r="F25" i="1"/>
  <c r="G25" i="1"/>
  <c r="G30" i="1" s="1"/>
  <c r="H25" i="1"/>
  <c r="H29" i="1" s="1"/>
  <c r="D25" i="1"/>
  <c r="D29" i="1" s="1"/>
  <c r="H35" i="1" l="1"/>
  <c r="G35" i="1"/>
  <c r="E30" i="1"/>
  <c r="D30" i="1"/>
  <c r="H28" i="1"/>
  <c r="E35" i="1"/>
  <c r="H30" i="1"/>
  <c r="D35" i="1"/>
  <c r="I35" i="1" s="1"/>
  <c r="G36" i="1"/>
  <c r="G29" i="1"/>
  <c r="F37" i="1"/>
  <c r="R24" i="2"/>
  <c r="R25" i="2" s="1"/>
  <c r="R26" i="2" s="1"/>
  <c r="R27" i="2" s="1"/>
  <c r="R28" i="2" s="1"/>
  <c r="M24" i="2"/>
  <c r="S34" i="2" s="1"/>
  <c r="S35" i="2" s="1"/>
  <c r="S36" i="2" s="1"/>
  <c r="S37" i="2" s="1"/>
  <c r="S38" i="2" s="1"/>
  <c r="F29" i="1"/>
  <c r="G28" i="1"/>
  <c r="G31" i="1" s="1"/>
  <c r="E37" i="1"/>
  <c r="F36" i="1"/>
  <c r="E29" i="1"/>
  <c r="E31" i="1" s="1"/>
  <c r="F28" i="1"/>
  <c r="F31" i="1" s="1"/>
  <c r="D37" i="1"/>
  <c r="L30" i="2"/>
  <c r="R64" i="2" s="1"/>
  <c r="R65" i="2" s="1"/>
  <c r="R66" i="2" s="1"/>
  <c r="R67" i="2" s="1"/>
  <c r="R68" i="2" s="1"/>
  <c r="L26" i="2"/>
  <c r="R44" i="2" s="1"/>
  <c r="R45" i="2" s="1"/>
  <c r="R46" i="2" s="1"/>
  <c r="R47" i="2" s="1"/>
  <c r="R48" i="2" s="1"/>
  <c r="M30" i="2"/>
  <c r="S64" i="2" s="1"/>
  <c r="S65" i="2" s="1"/>
  <c r="S66" i="2" s="1"/>
  <c r="S67" i="2" s="1"/>
  <c r="S68" i="2" s="1"/>
  <c r="M26" i="2"/>
  <c r="S44" i="2" s="1"/>
  <c r="S45" i="2" s="1"/>
  <c r="S46" i="2" s="1"/>
  <c r="S47" i="2" s="1"/>
  <c r="S48" i="2" s="1"/>
  <c r="M22" i="2"/>
  <c r="S24" i="2" s="1"/>
  <c r="S25" i="2" s="1"/>
  <c r="S26" i="2" s="1"/>
  <c r="S27" i="2" s="1"/>
  <c r="S28" i="2" s="1"/>
  <c r="M28" i="2"/>
  <c r="S54" i="2" s="1"/>
  <c r="S55" i="2" s="1"/>
  <c r="S56" i="2" s="1"/>
  <c r="S57" i="2" s="1"/>
  <c r="S58" i="2" s="1"/>
  <c r="M31" i="2"/>
  <c r="S69" i="2" s="1"/>
  <c r="S70" i="2" s="1"/>
  <c r="S71" i="2" s="1"/>
  <c r="S72" i="2" s="1"/>
  <c r="S73" i="2" s="1"/>
  <c r="M27" i="2"/>
  <c r="S49" i="2" s="1"/>
  <c r="S50" i="2" s="1"/>
  <c r="S51" i="2" s="1"/>
  <c r="S52" i="2" s="1"/>
  <c r="S53" i="2" s="1"/>
  <c r="M23" i="2"/>
  <c r="S29" i="2" s="1"/>
  <c r="S30" i="2" s="1"/>
  <c r="S31" i="2" s="1"/>
  <c r="S32" i="2" s="1"/>
  <c r="S33" i="2" s="1"/>
  <c r="D28" i="1"/>
  <c r="H37" i="1"/>
  <c r="E36" i="1"/>
  <c r="H36" i="1"/>
  <c r="L29" i="2"/>
  <c r="R59" i="2" s="1"/>
  <c r="R60" i="2" s="1"/>
  <c r="R61" i="2" s="1"/>
  <c r="R62" i="2" s="1"/>
  <c r="R63" i="2" s="1"/>
  <c r="L25" i="2"/>
  <c r="R39" i="2" s="1"/>
  <c r="R40" i="2" s="1"/>
  <c r="R41" i="2" s="1"/>
  <c r="R42" i="2" s="1"/>
  <c r="R43" i="2" s="1"/>
  <c r="E38" i="2"/>
  <c r="M29" i="2"/>
  <c r="S59" i="2" s="1"/>
  <c r="S60" i="2" s="1"/>
  <c r="S61" i="2" s="1"/>
  <c r="S62" i="2" s="1"/>
  <c r="S63" i="2" s="1"/>
  <c r="M25" i="2"/>
  <c r="S39" i="2" s="1"/>
  <c r="S40" i="2" s="1"/>
  <c r="S41" i="2" s="1"/>
  <c r="S42" i="2" s="1"/>
  <c r="S43" i="2" s="1"/>
  <c r="E54" i="2"/>
  <c r="C55" i="2"/>
  <c r="E37" i="2"/>
  <c r="H47" i="2"/>
  <c r="H43" i="2"/>
  <c r="H39" i="2"/>
  <c r="H38" i="2"/>
  <c r="H46" i="2"/>
  <c r="H44" i="2"/>
  <c r="H40" i="2"/>
  <c r="D39" i="2"/>
  <c r="E39" i="2" s="1"/>
  <c r="C40" i="2"/>
  <c r="Q76" i="2"/>
  <c r="I33" i="2"/>
  <c r="J33" i="2" s="1"/>
  <c r="Q77" i="2"/>
  <c r="Q75" i="2"/>
  <c r="D31" i="2"/>
  <c r="D29" i="2"/>
  <c r="D27" i="2"/>
  <c r="D25" i="2"/>
  <c r="D23" i="2"/>
  <c r="E23" i="2" s="1"/>
  <c r="E32" i="2"/>
  <c r="H33" i="2"/>
  <c r="K31" i="2"/>
  <c r="K29" i="2"/>
  <c r="K27" i="2"/>
  <c r="K25" i="2"/>
  <c r="K23" i="2"/>
  <c r="D30" i="2"/>
  <c r="E30" i="2" s="1"/>
  <c r="D28" i="2"/>
  <c r="E28" i="2" s="1"/>
  <c r="D26" i="2"/>
  <c r="E26" i="2" s="1"/>
  <c r="D24" i="2"/>
  <c r="E24" i="2" s="1"/>
  <c r="E31" i="2"/>
  <c r="E29" i="2"/>
  <c r="E27" i="2"/>
  <c r="E25" i="2"/>
  <c r="K22" i="2"/>
  <c r="G38" i="2" s="1"/>
  <c r="F38" i="2" s="1"/>
  <c r="K30" i="2"/>
  <c r="K28" i="2"/>
  <c r="K26" i="2"/>
  <c r="K24" i="2"/>
  <c r="I25" i="1"/>
  <c r="D31" i="1" l="1"/>
  <c r="L33" i="2"/>
  <c r="H42" i="2"/>
  <c r="H41" i="2"/>
  <c r="I36" i="1"/>
  <c r="H31" i="1"/>
  <c r="D38" i="1"/>
  <c r="H38" i="1"/>
  <c r="E38" i="1"/>
  <c r="I28" i="1"/>
  <c r="H45" i="2"/>
  <c r="I37" i="1"/>
  <c r="I30" i="1"/>
  <c r="I29" i="1"/>
  <c r="G38" i="1"/>
  <c r="F38" i="1"/>
  <c r="I38" i="2"/>
  <c r="D55" i="2"/>
  <c r="E55" i="2" s="1"/>
  <c r="C56" i="2"/>
  <c r="B39" i="2"/>
  <c r="P34" i="2"/>
  <c r="P35" i="2" s="1"/>
  <c r="G40" i="2"/>
  <c r="F40" i="2" s="1"/>
  <c r="P44" i="2"/>
  <c r="P45" i="2" s="1"/>
  <c r="G42" i="2"/>
  <c r="F42" i="2" s="1"/>
  <c r="P64" i="2"/>
  <c r="P65" i="2" s="1"/>
  <c r="G46" i="2"/>
  <c r="F46" i="2" s="1"/>
  <c r="P29" i="2"/>
  <c r="P30" i="2" s="1"/>
  <c r="G39" i="2"/>
  <c r="F39" i="2" s="1"/>
  <c r="P49" i="2"/>
  <c r="P50" i="2" s="1"/>
  <c r="G43" i="2"/>
  <c r="F43" i="2" s="1"/>
  <c r="P69" i="2"/>
  <c r="P70" i="2" s="1"/>
  <c r="G47" i="2"/>
  <c r="F47" i="2" s="1"/>
  <c r="P54" i="2"/>
  <c r="P55" i="2" s="1"/>
  <c r="G44" i="2"/>
  <c r="F44" i="2" s="1"/>
  <c r="P39" i="2"/>
  <c r="P40" i="2" s="1"/>
  <c r="G41" i="2"/>
  <c r="F41" i="2" s="1"/>
  <c r="P59" i="2"/>
  <c r="P60" i="2" s="1"/>
  <c r="G45" i="2"/>
  <c r="F45" i="2" s="1"/>
  <c r="H49" i="2"/>
  <c r="G55" i="2" s="1"/>
  <c r="C41" i="2"/>
  <c r="D40" i="2"/>
  <c r="E40" i="2" s="1"/>
  <c r="Q44" i="2"/>
  <c r="Q64" i="2"/>
  <c r="Q29" i="2"/>
  <c r="Q49" i="2"/>
  <c r="Q69" i="2"/>
  <c r="Q34" i="2"/>
  <c r="Q54" i="2"/>
  <c r="Q39" i="2"/>
  <c r="Q59" i="2"/>
  <c r="P24" i="2"/>
  <c r="K33" i="2"/>
  <c r="I31" i="1" l="1"/>
  <c r="I38" i="1"/>
  <c r="G49" i="2"/>
  <c r="F49" i="2" s="1"/>
  <c r="F60" i="2" s="1"/>
  <c r="G58" i="2"/>
  <c r="G61" i="2"/>
  <c r="G60" i="2"/>
  <c r="G53" i="2"/>
  <c r="G63" i="2"/>
  <c r="G64" i="2"/>
  <c r="G52" i="2"/>
  <c r="I45" i="2"/>
  <c r="I41" i="2"/>
  <c r="I44" i="2"/>
  <c r="I47" i="2"/>
  <c r="I43" i="2"/>
  <c r="I39" i="2"/>
  <c r="I46" i="2"/>
  <c r="I42" i="2"/>
  <c r="I40" i="2"/>
  <c r="G62" i="2"/>
  <c r="G54" i="2"/>
  <c r="G57" i="2"/>
  <c r="G56" i="2"/>
  <c r="G59" i="2"/>
  <c r="D56" i="2"/>
  <c r="E56" i="2" s="1"/>
  <c r="C57" i="2"/>
  <c r="B40" i="2"/>
  <c r="C42" i="2"/>
  <c r="D41" i="2"/>
  <c r="E41" i="2" s="1"/>
  <c r="P25" i="2"/>
  <c r="Q24" i="2"/>
  <c r="P61" i="2"/>
  <c r="Q60" i="2"/>
  <c r="P41" i="2"/>
  <c r="Q40" i="2"/>
  <c r="P56" i="2"/>
  <c r="Q55" i="2"/>
  <c r="P36" i="2"/>
  <c r="Q35" i="2"/>
  <c r="P71" i="2"/>
  <c r="Q70" i="2"/>
  <c r="P51" i="2"/>
  <c r="Q50" i="2"/>
  <c r="P31" i="2"/>
  <c r="Q30" i="2"/>
  <c r="P66" i="2"/>
  <c r="Q65" i="2"/>
  <c r="P46" i="2"/>
  <c r="Q45" i="2"/>
  <c r="F57" i="2" l="1"/>
  <c r="F62" i="2"/>
  <c r="F56" i="2"/>
  <c r="F54" i="2"/>
  <c r="F55" i="2"/>
  <c r="F61" i="2"/>
  <c r="F58" i="2"/>
  <c r="F59" i="2"/>
  <c r="I49" i="2"/>
  <c r="J45" i="2" s="1"/>
  <c r="F64" i="2"/>
  <c r="F52" i="2"/>
  <c r="F63" i="2"/>
  <c r="F53" i="2"/>
  <c r="D57" i="2"/>
  <c r="C58" i="2"/>
  <c r="E57" i="2"/>
  <c r="B41" i="2"/>
  <c r="C43" i="2"/>
  <c r="D42" i="2"/>
  <c r="B42" i="2" s="1"/>
  <c r="P47" i="2"/>
  <c r="Q46" i="2"/>
  <c r="P67" i="2"/>
  <c r="Q66" i="2"/>
  <c r="P32" i="2"/>
  <c r="Q31" i="2"/>
  <c r="P52" i="2"/>
  <c r="Q51" i="2"/>
  <c r="P72" i="2"/>
  <c r="Q71" i="2"/>
  <c r="P37" i="2"/>
  <c r="Q36" i="2"/>
  <c r="P57" i="2"/>
  <c r="Q56" i="2"/>
  <c r="P42" i="2"/>
  <c r="Q41" i="2"/>
  <c r="P62" i="2"/>
  <c r="Q61" i="2"/>
  <c r="P26" i="2"/>
  <c r="Q25" i="2"/>
  <c r="J44" i="2" l="1"/>
  <c r="J39" i="2"/>
  <c r="J46" i="2"/>
  <c r="J42" i="2"/>
  <c r="H55" i="2"/>
  <c r="J38" i="2"/>
  <c r="J41" i="2"/>
  <c r="J43" i="2"/>
  <c r="J47" i="2"/>
  <c r="J40" i="2"/>
  <c r="H60" i="2"/>
  <c r="H59" i="2"/>
  <c r="H58" i="2"/>
  <c r="H61" i="2"/>
  <c r="H63" i="2"/>
  <c r="H64" i="2"/>
  <c r="H52" i="2"/>
  <c r="H53" i="2"/>
  <c r="H56" i="2"/>
  <c r="H62" i="2"/>
  <c r="H54" i="2"/>
  <c r="H57" i="2"/>
  <c r="D58" i="2"/>
  <c r="E58" i="2" s="1"/>
  <c r="C59" i="2"/>
  <c r="E42" i="2"/>
  <c r="C44" i="2"/>
  <c r="D43" i="2"/>
  <c r="E43" i="2" s="1"/>
  <c r="P27" i="2"/>
  <c r="Q26" i="2"/>
  <c r="P63" i="2"/>
  <c r="Q63" i="2" s="1"/>
  <c r="Q62" i="2"/>
  <c r="P43" i="2"/>
  <c r="Q43" i="2" s="1"/>
  <c r="Q42" i="2"/>
  <c r="P58" i="2"/>
  <c r="Q58" i="2" s="1"/>
  <c r="Q57" i="2"/>
  <c r="P38" i="2"/>
  <c r="Q38" i="2" s="1"/>
  <c r="Q37" i="2"/>
  <c r="P73" i="2"/>
  <c r="Q73" i="2" s="1"/>
  <c r="Q72" i="2"/>
  <c r="P53" i="2"/>
  <c r="Q53" i="2" s="1"/>
  <c r="Q52" i="2"/>
  <c r="P33" i="2"/>
  <c r="Q33" i="2" s="1"/>
  <c r="Q32" i="2"/>
  <c r="P68" i="2"/>
  <c r="Q68" i="2" s="1"/>
  <c r="Q67" i="2"/>
  <c r="P48" i="2"/>
  <c r="Q48" i="2" s="1"/>
  <c r="Q47" i="2"/>
  <c r="J49" i="2" l="1"/>
  <c r="D59" i="2"/>
  <c r="E59" i="2" s="1"/>
  <c r="C60" i="2"/>
  <c r="B43" i="2"/>
  <c r="C45" i="2"/>
  <c r="D44" i="2"/>
  <c r="B44" i="2" s="1"/>
  <c r="P28" i="2"/>
  <c r="Q28" i="2" s="1"/>
  <c r="Q27" i="2"/>
  <c r="D60" i="2" l="1"/>
  <c r="E60" i="2" s="1"/>
  <c r="C61" i="2"/>
  <c r="E44" i="2"/>
  <c r="C46" i="2"/>
  <c r="D45" i="2"/>
  <c r="E45" i="2" s="1"/>
  <c r="D61" i="2" l="1"/>
  <c r="E61" i="2" s="1"/>
  <c r="C62" i="2"/>
  <c r="B45" i="2"/>
  <c r="C47" i="2"/>
  <c r="D46" i="2"/>
  <c r="E46" i="2" s="1"/>
  <c r="D62" i="2" l="1"/>
  <c r="E62" i="2" s="1"/>
  <c r="C63" i="2"/>
  <c r="B46" i="2"/>
  <c r="C48" i="2"/>
  <c r="D47" i="2"/>
  <c r="E47" i="2" s="1"/>
  <c r="D63" i="2" l="1"/>
  <c r="E63" i="2" s="1"/>
  <c r="B47" i="2"/>
  <c r="D48" i="2"/>
  <c r="E48" i="2" s="1"/>
  <c r="B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4% de la population a moins de 21 ans</t>
        </r>
      </text>
    </comment>
    <comment ref="F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46,4 % a moins de 31 ans</t>
        </r>
      </text>
    </comment>
    <comment ref="F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65,1 % a moins de 36 ans</t>
        </r>
      </text>
    </comment>
    <comment ref="F19" authorId="0" shapeId="0" xr:uid="{83E873CB-AABC-4BF9-9086-2E14AE332D7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0% de la population a moins de 16
ans</t>
        </r>
      </text>
    </comment>
    <comment ref="F20" authorId="0" shapeId="0" xr:uid="{1A6011A6-3914-447B-9796-A72701B54C4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4% a moins de 21 ans.
</t>
        </r>
      </text>
    </comment>
    <comment ref="F22" authorId="0" shapeId="0" xr:uid="{55A8102C-89FD-4571-A492-E97322DEC6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46,4 % a moins de 31 ans</t>
        </r>
      </text>
    </comment>
  </commentList>
</comments>
</file>

<file path=xl/sharedStrings.xml><?xml version="1.0" encoding="utf-8"?>
<sst xmlns="http://schemas.openxmlformats.org/spreadsheetml/2006/main" count="101" uniqueCount="37">
  <si>
    <t>Catégorie</t>
  </si>
  <si>
    <t>Officiers</t>
  </si>
  <si>
    <t>Sous-officiers</t>
  </si>
  <si>
    <t>Militaires du rang</t>
  </si>
  <si>
    <t>Total</t>
  </si>
  <si>
    <t>Terre</t>
  </si>
  <si>
    <t>Marine nationale</t>
  </si>
  <si>
    <t>Air</t>
  </si>
  <si>
    <t>DGA</t>
  </si>
  <si>
    <t>Autres</t>
  </si>
  <si>
    <t>Age</t>
  </si>
  <si>
    <t>Hommes</t>
  </si>
  <si>
    <t>Femmes</t>
  </si>
  <si>
    <t>Ensemble</t>
  </si>
  <si>
    <t>RM</t>
  </si>
  <si>
    <t>% d'hommes</t>
  </si>
  <si>
    <t xml:space="preserve"> - Hommes</t>
  </si>
  <si>
    <t>Répartition des militaires de chaque armée selon la catégorie hiérarchique</t>
  </si>
  <si>
    <t>Part de chaque catégorie hiérarchique au sein de chaque armée</t>
  </si>
  <si>
    <t>16-20 ans</t>
  </si>
  <si>
    <t>21-25 ans</t>
  </si>
  <si>
    <t>26-30 ans</t>
  </si>
  <si>
    <t>31-35 ans</t>
  </si>
  <si>
    <t>36-40 ans</t>
  </si>
  <si>
    <t>41-45 ans</t>
  </si>
  <si>
    <t>46-50 ans</t>
  </si>
  <si>
    <t>51-55 ans</t>
  </si>
  <si>
    <t>56-60 ans</t>
  </si>
  <si>
    <t>61-65 ans</t>
  </si>
  <si>
    <t>Borne sup</t>
  </si>
  <si>
    <t>Cumul des effectifs</t>
  </si>
  <si>
    <t>% cumulés</t>
  </si>
  <si>
    <t>centre de classe</t>
  </si>
  <si>
    <t>Âge moyen</t>
  </si>
  <si>
    <t>Médiane</t>
  </si>
  <si>
    <t>Cumul des âges</t>
  </si>
  <si>
    <t>Borne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</si>
</sst>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General;General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9" fontId="0" fillId="0" borderId="0" xfId="1" applyFont="1" applyBorder="1"/>
    <xf numFmtId="9" fontId="0" fillId="0" borderId="3" xfId="1" applyFont="1" applyBorder="1"/>
    <xf numFmtId="9" fontId="0" fillId="0" borderId="2" xfId="1" applyFont="1" applyBorder="1"/>
    <xf numFmtId="9" fontId="0" fillId="0" borderId="1" xfId="1" applyFont="1" applyBorder="1"/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right"/>
    </xf>
    <xf numFmtId="165" fontId="3" fillId="0" borderId="0" xfId="0" applyNumberFormat="1" applyFont="1"/>
    <xf numFmtId="3" fontId="3" fillId="0" borderId="0" xfId="0" applyNumberFormat="1" applyFont="1"/>
    <xf numFmtId="9" fontId="2" fillId="0" borderId="0" xfId="0" applyNumberFormat="1" applyFont="1"/>
    <xf numFmtId="166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44702089951023E-2"/>
          <c:y val="7.030293088363955E-2"/>
          <c:w val="0.87522400710892834"/>
          <c:h val="0.83686533974919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'Q2. tableau 1'!$D$27</c:f>
              <c:strCache>
                <c:ptCount val="1"/>
                <c:pt idx="0">
                  <c:v>Terre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'Q2. tableau 1'!$C$28:$C$30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'Q2. tableau 1'!$D$28:$D$30</c:f>
              <c:numCache>
                <c:formatCode>0%</c:formatCode>
                <c:ptCount val="3"/>
                <c:pt idx="0">
                  <c:v>0.13690322257722756</c:v>
                </c:pt>
                <c:pt idx="1">
                  <c:v>0.33536325944958412</c:v>
                </c:pt>
                <c:pt idx="2">
                  <c:v>0.52773351797318824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2-47BE-B6BB-DD6B0EBE27D8}"/>
            </c:ext>
          </c:extLst>
        </c:ser>
        <c:ser>
          <c:idx val="1"/>
          <c:order val="1"/>
          <c:tx>
            <c:strRef>
              <c:f>'Q2. tableau 1'!$E$27</c:f>
              <c:strCache>
                <c:ptCount val="1"/>
                <c:pt idx="0">
                  <c:v>Marine nationale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'Q2. tableau 1'!$C$28:$C$30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'Q2. tableau 1'!$E$28:$E$30</c:f>
              <c:numCache>
                <c:formatCode>0%</c:formatCode>
                <c:ptCount val="3"/>
                <c:pt idx="0">
                  <c:v>0.12692178496679674</c:v>
                </c:pt>
                <c:pt idx="1">
                  <c:v>0.65964703754424947</c:v>
                </c:pt>
                <c:pt idx="2">
                  <c:v>0.21343117748895377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2-47BE-B6BB-DD6B0EBE27D8}"/>
            </c:ext>
          </c:extLst>
        </c:ser>
        <c:ser>
          <c:idx val="2"/>
          <c:order val="2"/>
          <c:tx>
            <c:strRef>
              <c:f>'Q2. tableau 1'!$F$27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'Q2. tableau 1'!$C$28:$C$30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'Q2. tableau 1'!$F$28:$F$30</c:f>
              <c:numCache>
                <c:formatCode>0%</c:formatCode>
                <c:ptCount val="3"/>
                <c:pt idx="0">
                  <c:v>0.15222279525528623</c:v>
                </c:pt>
                <c:pt idx="1">
                  <c:v>0.56911810211449199</c:v>
                </c:pt>
                <c:pt idx="2">
                  <c:v>0.27865910263022176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2-47BE-B6BB-DD6B0EBE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57736"/>
        <c:axId val="287158128"/>
      </c:barChart>
      <c:catAx>
        <c:axId val="287157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7158128"/>
        <c:crosses val="autoZero"/>
        <c:auto val="1"/>
        <c:lblAlgn val="ctr"/>
        <c:lblOffset val="100"/>
        <c:noMultiLvlLbl val="0"/>
      </c:catAx>
      <c:valAx>
        <c:axId val="287158128"/>
        <c:scaling>
          <c:orientation val="minMax"/>
          <c:max val="0.8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7157736"/>
        <c:crosses val="autoZero"/>
        <c:crossBetween val="between"/>
        <c:majorUnit val="0.1"/>
      </c:valAx>
      <c:spPr>
        <a:solidFill>
          <a:schemeClr val="bg2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2529918193353881"/>
          <c:y val="8.7962962962962993E-2"/>
          <c:w val="0.82453129172110717"/>
          <c:h val="8.371719160104988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693283639698"/>
          <c:y val="7.9178331875182278E-2"/>
          <c:w val="0.83843905785098805"/>
          <c:h val="0.822411417322834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'Q2. tableau 1'!$C$30</c:f>
              <c:strCache>
                <c:ptCount val="1"/>
                <c:pt idx="0">
                  <c:v>Militaires du rang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1'!$D$30:$F$30</c:f>
              <c:numCache>
                <c:formatCode>0%</c:formatCode>
                <c:ptCount val="3"/>
                <c:pt idx="0">
                  <c:v>0.52773351797318824</c:v>
                </c:pt>
                <c:pt idx="1">
                  <c:v>0.21343117748895377</c:v>
                </c:pt>
                <c:pt idx="2">
                  <c:v>0.27865910263022176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F-4A48-916F-6D696DAF3241}"/>
            </c:ext>
          </c:extLst>
        </c:ser>
        <c:ser>
          <c:idx val="1"/>
          <c:order val="1"/>
          <c:tx>
            <c:strRef>
              <c:f>'Q2. tableau 1'!$C$29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1'!$D$29:$F$29</c:f>
              <c:numCache>
                <c:formatCode>0%</c:formatCode>
                <c:ptCount val="3"/>
                <c:pt idx="0">
                  <c:v>0.33536325944958412</c:v>
                </c:pt>
                <c:pt idx="1">
                  <c:v>0.65964703754424947</c:v>
                </c:pt>
                <c:pt idx="2">
                  <c:v>0.56911810211449199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F-4A48-916F-6D696DAF3241}"/>
            </c:ext>
          </c:extLst>
        </c:ser>
        <c:ser>
          <c:idx val="0"/>
          <c:order val="2"/>
          <c:tx>
            <c:strRef>
              <c:f>'Q2. tableau 1'!$C$28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1'!$D$28:$F$28</c:f>
              <c:numCache>
                <c:formatCode>0%</c:formatCode>
                <c:ptCount val="3"/>
                <c:pt idx="0">
                  <c:v>0.13690322257722756</c:v>
                </c:pt>
                <c:pt idx="1">
                  <c:v>0.12692178496679674</c:v>
                </c:pt>
                <c:pt idx="2">
                  <c:v>0.15222279525528623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F-4A48-916F-6D696DAF3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58912"/>
        <c:axId val="291294848"/>
      </c:barChart>
      <c:catAx>
        <c:axId val="28715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91294848"/>
        <c:crosses val="autoZero"/>
        <c:auto val="1"/>
        <c:lblAlgn val="ctr"/>
        <c:lblOffset val="100"/>
        <c:noMultiLvlLbl val="0"/>
      </c:catAx>
      <c:valAx>
        <c:axId val="291294848"/>
        <c:scaling>
          <c:orientation val="minMax"/>
          <c:max val="0.8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87158912"/>
        <c:crosses val="autoZero"/>
        <c:crossBetween val="between"/>
        <c:majorUnit val="0.1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2990275230190992"/>
          <c:y val="8.7386993292505113E-2"/>
          <c:w val="0.84974326468805672"/>
          <c:h val="0.103003426655001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85645370834143"/>
          <c:y val="6.528944298629337E-2"/>
          <c:w val="0.61369064079709679"/>
          <c:h val="0.8409299358413531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'Q2. tableau 1'!$C$30</c:f>
              <c:strCache>
                <c:ptCount val="1"/>
                <c:pt idx="0">
                  <c:v>Militaires du rang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1'!$D$30:$F$30</c:f>
              <c:numCache>
                <c:formatCode>0%</c:formatCode>
                <c:ptCount val="3"/>
                <c:pt idx="0">
                  <c:v>0.52773351797318824</c:v>
                </c:pt>
                <c:pt idx="1">
                  <c:v>0.21343117748895377</c:v>
                </c:pt>
                <c:pt idx="2">
                  <c:v>0.27865910263022176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8-495E-9BAB-24548F65B2EE}"/>
            </c:ext>
          </c:extLst>
        </c:ser>
        <c:ser>
          <c:idx val="1"/>
          <c:order val="1"/>
          <c:tx>
            <c:strRef>
              <c:f>'Q2. tableau 1'!$C$29</c:f>
              <c:strCache>
                <c:ptCount val="1"/>
                <c:pt idx="0">
                  <c:v>Sous-officiers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1'!$D$29:$F$29</c:f>
              <c:numCache>
                <c:formatCode>0%</c:formatCode>
                <c:ptCount val="3"/>
                <c:pt idx="0">
                  <c:v>0.33536325944958412</c:v>
                </c:pt>
                <c:pt idx="1">
                  <c:v>0.65964703754424947</c:v>
                </c:pt>
                <c:pt idx="2">
                  <c:v>0.56911810211449199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8-495E-9BAB-24548F65B2EE}"/>
            </c:ext>
          </c:extLst>
        </c:ser>
        <c:ser>
          <c:idx val="0"/>
          <c:order val="2"/>
          <c:tx>
            <c:strRef>
              <c:f>'Q2. tableau 1'!$C$28</c:f>
              <c:strCache>
                <c:ptCount val="1"/>
                <c:pt idx="0">
                  <c:v>Officiers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'Q2. tableau 1'!$D$27:$F$27</c:f>
              <c:strCache>
                <c:ptCount val="3"/>
                <c:pt idx="0">
                  <c:v>Terre</c:v>
                </c:pt>
                <c:pt idx="1">
                  <c:v>Marine nationale</c:v>
                </c:pt>
                <c:pt idx="2">
                  <c:v>Air</c:v>
                </c:pt>
              </c:strCache>
            </c:strRef>
          </c:cat>
          <c:val>
            <c:numRef>
              <c:f>'Q2. tableau 1'!$D$28:$F$28</c:f>
              <c:numCache>
                <c:formatCode>0%</c:formatCode>
                <c:ptCount val="3"/>
                <c:pt idx="0">
                  <c:v>0.13690322257722756</c:v>
                </c:pt>
                <c:pt idx="1">
                  <c:v>0.12692178496679674</c:v>
                </c:pt>
                <c:pt idx="2">
                  <c:v>0.15222279525528623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8-495E-9BAB-24548F65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295632"/>
        <c:axId val="291296024"/>
      </c:barChart>
      <c:catAx>
        <c:axId val="29129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91296024"/>
        <c:crosses val="autoZero"/>
        <c:auto val="1"/>
        <c:lblAlgn val="ctr"/>
        <c:lblOffset val="100"/>
        <c:noMultiLvlLbl val="0"/>
      </c:catAx>
      <c:valAx>
        <c:axId val="2912960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91295632"/>
        <c:crosses val="autoZero"/>
        <c:crossBetween val="between"/>
        <c:majorUnit val="0.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5354635323067565"/>
          <c:y val="6.886847477398661E-2"/>
          <c:w val="0.24305379502427685"/>
          <c:h val="0.839114537766112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84180790960467E-2"/>
          <c:y val="4.6698295205212896E-2"/>
          <c:w val="0.8210810089416789"/>
          <c:h val="0.84793197380295882"/>
        </c:manualLayout>
      </c:layout>
      <c:scatterChart>
        <c:scatterStyle val="lineMarker"/>
        <c:varyColors val="0"/>
        <c:ser>
          <c:idx val="0"/>
          <c:order val="0"/>
          <c:tx>
            <c:v>Hommes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'Q.3 tableau 2'!$Q$22:$Q$78</c:f>
              <c:numCache>
                <c:formatCode>General;General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-1611.8</c:v>
                </c:pt>
                <c:pt idx="3">
                  <c:v>-1611.8</c:v>
                </c:pt>
                <c:pt idx="4">
                  <c:v>-1611.8</c:v>
                </c:pt>
                <c:pt idx="5">
                  <c:v>-1611.8</c:v>
                </c:pt>
                <c:pt idx="6">
                  <c:v>-1611.8</c:v>
                </c:pt>
                <c:pt idx="7">
                  <c:v>-8419.6</c:v>
                </c:pt>
                <c:pt idx="8">
                  <c:v>-8419.6</c:v>
                </c:pt>
                <c:pt idx="9">
                  <c:v>-8419.6</c:v>
                </c:pt>
                <c:pt idx="10">
                  <c:v>-8419.6</c:v>
                </c:pt>
                <c:pt idx="11">
                  <c:v>-8419.6</c:v>
                </c:pt>
                <c:pt idx="12">
                  <c:v>-8023.2</c:v>
                </c:pt>
                <c:pt idx="13">
                  <c:v>-8023.2</c:v>
                </c:pt>
                <c:pt idx="14">
                  <c:v>-8023.2</c:v>
                </c:pt>
                <c:pt idx="15">
                  <c:v>-8023.2</c:v>
                </c:pt>
                <c:pt idx="16">
                  <c:v>-8023.2</c:v>
                </c:pt>
                <c:pt idx="17">
                  <c:v>-7057</c:v>
                </c:pt>
                <c:pt idx="18">
                  <c:v>-7057</c:v>
                </c:pt>
                <c:pt idx="19">
                  <c:v>-7057</c:v>
                </c:pt>
                <c:pt idx="20">
                  <c:v>-7057</c:v>
                </c:pt>
                <c:pt idx="21">
                  <c:v>-7057</c:v>
                </c:pt>
                <c:pt idx="22">
                  <c:v>-5954.4</c:v>
                </c:pt>
                <c:pt idx="23">
                  <c:v>-5954.4</c:v>
                </c:pt>
                <c:pt idx="24">
                  <c:v>-5954.4</c:v>
                </c:pt>
                <c:pt idx="25">
                  <c:v>-5954.4</c:v>
                </c:pt>
                <c:pt idx="26">
                  <c:v>-5954.4</c:v>
                </c:pt>
                <c:pt idx="27">
                  <c:v>-3614.2</c:v>
                </c:pt>
                <c:pt idx="28">
                  <c:v>-3614.2</c:v>
                </c:pt>
                <c:pt idx="29">
                  <c:v>-3614.2</c:v>
                </c:pt>
                <c:pt idx="30">
                  <c:v>-3614.2</c:v>
                </c:pt>
                <c:pt idx="31">
                  <c:v>-3614.2</c:v>
                </c:pt>
                <c:pt idx="32">
                  <c:v>-2626.8</c:v>
                </c:pt>
                <c:pt idx="33">
                  <c:v>-2626.8</c:v>
                </c:pt>
                <c:pt idx="34">
                  <c:v>-2626.8</c:v>
                </c:pt>
                <c:pt idx="35">
                  <c:v>-2626.8</c:v>
                </c:pt>
                <c:pt idx="36">
                  <c:v>-2626.8</c:v>
                </c:pt>
                <c:pt idx="37">
                  <c:v>-1578.8</c:v>
                </c:pt>
                <c:pt idx="38">
                  <c:v>-1578.8</c:v>
                </c:pt>
                <c:pt idx="39">
                  <c:v>-1578.8</c:v>
                </c:pt>
                <c:pt idx="40">
                  <c:v>-1578.8</c:v>
                </c:pt>
                <c:pt idx="41">
                  <c:v>-1578.8</c:v>
                </c:pt>
                <c:pt idx="42">
                  <c:v>-464.2</c:v>
                </c:pt>
                <c:pt idx="43">
                  <c:v>-464.2</c:v>
                </c:pt>
                <c:pt idx="44">
                  <c:v>-464.2</c:v>
                </c:pt>
                <c:pt idx="45">
                  <c:v>-464.2</c:v>
                </c:pt>
                <c:pt idx="46">
                  <c:v>-464.2</c:v>
                </c:pt>
                <c:pt idx="47">
                  <c:v>-32.799999999999997</c:v>
                </c:pt>
                <c:pt idx="48">
                  <c:v>-32.799999999999997</c:v>
                </c:pt>
                <c:pt idx="49">
                  <c:v>-32.799999999999997</c:v>
                </c:pt>
                <c:pt idx="50">
                  <c:v>-32.799999999999997</c:v>
                </c:pt>
                <c:pt idx="51">
                  <c:v>-32.799999999999997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'Q.3 tableau 2'!$O$22:$O$78</c:f>
              <c:numCache>
                <c:formatCode>General</c:formatCode>
                <c:ptCount val="57"/>
                <c:pt idx="0">
                  <c:v>15</c:v>
                </c:pt>
                <c:pt idx="1">
                  <c:v>15.99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20.99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25.99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30.99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35.99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40.99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45.99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50.99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55.99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60.99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65.989999999999995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0C-4779-985E-AB5ED2955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06056"/>
        <c:axId val="124006448"/>
      </c:scatterChart>
      <c:valAx>
        <c:axId val="124006056"/>
        <c:scaling>
          <c:orientation val="minMax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4006448"/>
        <c:crosses val="autoZero"/>
        <c:crossBetween val="midCat"/>
        <c:majorUnit val="2000"/>
      </c:valAx>
      <c:valAx>
        <c:axId val="124006448"/>
        <c:scaling>
          <c:orientation val="minMax"/>
          <c:max val="70"/>
          <c:min val="15"/>
        </c:scaling>
        <c:delete val="0"/>
        <c:axPos val="l"/>
        <c:majorGridlines/>
        <c:numFmt formatCode="General" sourceLinked="1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124006056"/>
        <c:crosses val="autoZero"/>
        <c:crossBetween val="midCat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84180790960467E-2"/>
          <c:y val="4.6698295205212896E-2"/>
          <c:w val="0.8210810089416789"/>
          <c:h val="0.84793197380295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'Q.3 tableau 2'!$R$21</c:f>
              <c:strCache>
                <c:ptCount val="1"/>
                <c:pt idx="0">
                  <c:v>Femmes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'Q.3 tableau 2'!$R$22:$R$78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219.8</c:v>
                </c:pt>
                <c:pt idx="3">
                  <c:v>219.8</c:v>
                </c:pt>
                <c:pt idx="4">
                  <c:v>219.8</c:v>
                </c:pt>
                <c:pt idx="5">
                  <c:v>219.8</c:v>
                </c:pt>
                <c:pt idx="6">
                  <c:v>219.8</c:v>
                </c:pt>
                <c:pt idx="7">
                  <c:v>1258.2</c:v>
                </c:pt>
                <c:pt idx="8">
                  <c:v>1258.2</c:v>
                </c:pt>
                <c:pt idx="9">
                  <c:v>1258.2</c:v>
                </c:pt>
                <c:pt idx="10">
                  <c:v>1258.2</c:v>
                </c:pt>
                <c:pt idx="11">
                  <c:v>1258.2</c:v>
                </c:pt>
                <c:pt idx="12">
                  <c:v>1882</c:v>
                </c:pt>
                <c:pt idx="13">
                  <c:v>1882</c:v>
                </c:pt>
                <c:pt idx="14">
                  <c:v>1882</c:v>
                </c:pt>
                <c:pt idx="15">
                  <c:v>1882</c:v>
                </c:pt>
                <c:pt idx="16">
                  <c:v>1882</c:v>
                </c:pt>
                <c:pt idx="17">
                  <c:v>1549.2</c:v>
                </c:pt>
                <c:pt idx="18">
                  <c:v>1549.2</c:v>
                </c:pt>
                <c:pt idx="19">
                  <c:v>1549.2</c:v>
                </c:pt>
                <c:pt idx="20">
                  <c:v>1549.2</c:v>
                </c:pt>
                <c:pt idx="21">
                  <c:v>1549.2</c:v>
                </c:pt>
                <c:pt idx="22">
                  <c:v>889.8</c:v>
                </c:pt>
                <c:pt idx="23">
                  <c:v>889.8</c:v>
                </c:pt>
                <c:pt idx="24">
                  <c:v>889.8</c:v>
                </c:pt>
                <c:pt idx="25">
                  <c:v>889.8</c:v>
                </c:pt>
                <c:pt idx="26">
                  <c:v>889.8</c:v>
                </c:pt>
                <c:pt idx="27">
                  <c:v>446.8</c:v>
                </c:pt>
                <c:pt idx="28">
                  <c:v>446.8</c:v>
                </c:pt>
                <c:pt idx="29">
                  <c:v>446.8</c:v>
                </c:pt>
                <c:pt idx="30">
                  <c:v>446.8</c:v>
                </c:pt>
                <c:pt idx="31">
                  <c:v>446.8</c:v>
                </c:pt>
                <c:pt idx="32">
                  <c:v>291.8</c:v>
                </c:pt>
                <c:pt idx="33">
                  <c:v>291.8</c:v>
                </c:pt>
                <c:pt idx="34">
                  <c:v>291.8</c:v>
                </c:pt>
                <c:pt idx="35">
                  <c:v>291.8</c:v>
                </c:pt>
                <c:pt idx="36">
                  <c:v>291.8</c:v>
                </c:pt>
                <c:pt idx="37">
                  <c:v>156.19999999999999</c:v>
                </c:pt>
                <c:pt idx="38">
                  <c:v>156.19999999999999</c:v>
                </c:pt>
                <c:pt idx="39">
                  <c:v>156.19999999999999</c:v>
                </c:pt>
                <c:pt idx="40">
                  <c:v>156.19999999999999</c:v>
                </c:pt>
                <c:pt idx="41">
                  <c:v>156.19999999999999</c:v>
                </c:pt>
                <c:pt idx="42">
                  <c:v>40.4</c:v>
                </c:pt>
                <c:pt idx="43">
                  <c:v>40.4</c:v>
                </c:pt>
                <c:pt idx="44">
                  <c:v>40.4</c:v>
                </c:pt>
                <c:pt idx="45">
                  <c:v>40.4</c:v>
                </c:pt>
                <c:pt idx="46">
                  <c:v>40.4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  <c:pt idx="50">
                  <c:v>1.8</c:v>
                </c:pt>
                <c:pt idx="51">
                  <c:v>1.8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xVal>
          <c:yVal>
            <c:numRef>
              <c:f>'Q.3 tableau 2'!$O$22:$O$78</c:f>
              <c:numCache>
                <c:formatCode>General</c:formatCode>
                <c:ptCount val="57"/>
                <c:pt idx="0">
                  <c:v>15</c:v>
                </c:pt>
                <c:pt idx="1">
                  <c:v>15.99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20.99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25.99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30.99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35.99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40.99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45.99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50.99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55.99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60.99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65.989999999999995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3-428B-A589-78D3C416C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17080"/>
        <c:axId val="124017472"/>
      </c:scatterChart>
      <c:valAx>
        <c:axId val="124017080"/>
        <c:scaling>
          <c:orientation val="minMax"/>
          <c:max val="10000"/>
          <c:min val="0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4017472"/>
        <c:crosses val="autoZero"/>
        <c:crossBetween val="midCat"/>
        <c:majorUnit val="2000"/>
      </c:valAx>
      <c:valAx>
        <c:axId val="124017472"/>
        <c:scaling>
          <c:orientation val="minMax"/>
          <c:max val="7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24017080"/>
        <c:crosses val="autoZero"/>
        <c:crossBetween val="midCat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51125348783895E-2"/>
          <c:y val="4.6005303321660626E-2"/>
          <c:w val="0.77441954371088262"/>
          <c:h val="0.8345871033472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'Q.3 tableau 2'!$F$21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'Q.3 tableau 2'!$B$37:$B$47</c:f>
              <c:strCache>
                <c:ptCount val="11"/>
                <c:pt idx="0">
                  <c:v>11-15</c:v>
                </c:pt>
                <c:pt idx="1">
                  <c:v>16-20</c:v>
                </c:pt>
                <c:pt idx="2">
                  <c:v>21-25</c:v>
                </c:pt>
                <c:pt idx="3">
                  <c:v>26-30</c:v>
                </c:pt>
                <c:pt idx="4">
                  <c:v>31-35</c:v>
                </c:pt>
                <c:pt idx="5">
                  <c:v>36-40</c:v>
                </c:pt>
                <c:pt idx="6">
                  <c:v>41-45</c:v>
                </c:pt>
                <c:pt idx="7">
                  <c:v>46-50</c:v>
                </c:pt>
                <c:pt idx="8">
                  <c:v>51-55</c:v>
                </c:pt>
                <c:pt idx="9">
                  <c:v>56-60</c:v>
                </c:pt>
                <c:pt idx="10">
                  <c:v>61-65</c:v>
                </c:pt>
              </c:strCache>
            </c:strRef>
          </c:cat>
          <c:val>
            <c:numRef>
              <c:f>'Q.3 tableau 2'!$H$37:$H$47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1099</c:v>
                </c:pt>
                <c:pt idx="2">
                  <c:v>6291</c:v>
                </c:pt>
                <c:pt idx="3">
                  <c:v>9410</c:v>
                </c:pt>
                <c:pt idx="4">
                  <c:v>7746</c:v>
                </c:pt>
                <c:pt idx="5">
                  <c:v>4449</c:v>
                </c:pt>
                <c:pt idx="6">
                  <c:v>2234</c:v>
                </c:pt>
                <c:pt idx="7">
                  <c:v>1459</c:v>
                </c:pt>
                <c:pt idx="8">
                  <c:v>781</c:v>
                </c:pt>
                <c:pt idx="9">
                  <c:v>202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9-4112-82EB-3A761B9EC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018736"/>
        <c:axId val="124019128"/>
      </c:barChart>
      <c:catAx>
        <c:axId val="124018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24019128"/>
        <c:crosses val="autoZero"/>
        <c:auto val="1"/>
        <c:lblAlgn val="ctr"/>
        <c:lblOffset val="100"/>
        <c:noMultiLvlLbl val="0"/>
      </c:catAx>
      <c:valAx>
        <c:axId val="124019128"/>
        <c:scaling>
          <c:orientation val="minMax"/>
          <c:max val="50000"/>
          <c:min val="0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4018736"/>
        <c:crosses val="autoZero"/>
        <c:crossBetween val="between"/>
        <c:majorUnit val="1000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86472274274003E-2"/>
          <c:y val="4.6005303321660626E-2"/>
          <c:w val="0.77441954371088262"/>
          <c:h val="0.82430446194225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'Q.3 tableau 2'!$F$21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'Q.3 tableau 2'!$B$37:$B$47</c:f>
              <c:strCache>
                <c:ptCount val="11"/>
                <c:pt idx="0">
                  <c:v>11-15</c:v>
                </c:pt>
                <c:pt idx="1">
                  <c:v>16-20</c:v>
                </c:pt>
                <c:pt idx="2">
                  <c:v>21-25</c:v>
                </c:pt>
                <c:pt idx="3">
                  <c:v>26-30</c:v>
                </c:pt>
                <c:pt idx="4">
                  <c:v>31-35</c:v>
                </c:pt>
                <c:pt idx="5">
                  <c:v>36-40</c:v>
                </c:pt>
                <c:pt idx="6">
                  <c:v>41-45</c:v>
                </c:pt>
                <c:pt idx="7">
                  <c:v>46-50</c:v>
                </c:pt>
                <c:pt idx="8">
                  <c:v>51-55</c:v>
                </c:pt>
                <c:pt idx="9">
                  <c:v>56-60</c:v>
                </c:pt>
                <c:pt idx="10">
                  <c:v>61-65</c:v>
                </c:pt>
              </c:strCache>
            </c:strRef>
          </c:cat>
          <c:val>
            <c:numRef>
              <c:f>'Q.3 tableau 2'!$G$37:$G$47</c:f>
              <c:numCache>
                <c:formatCode>General;General</c:formatCode>
                <c:ptCount val="11"/>
                <c:pt idx="0" formatCode="General">
                  <c:v>0</c:v>
                </c:pt>
                <c:pt idx="1">
                  <c:v>-8059</c:v>
                </c:pt>
                <c:pt idx="2">
                  <c:v>-42098</c:v>
                </c:pt>
                <c:pt idx="3">
                  <c:v>-40116</c:v>
                </c:pt>
                <c:pt idx="4">
                  <c:v>-35285</c:v>
                </c:pt>
                <c:pt idx="5">
                  <c:v>-29772</c:v>
                </c:pt>
                <c:pt idx="6">
                  <c:v>-18071</c:v>
                </c:pt>
                <c:pt idx="7">
                  <c:v>-13134</c:v>
                </c:pt>
                <c:pt idx="8">
                  <c:v>-7894</c:v>
                </c:pt>
                <c:pt idx="9">
                  <c:v>-2321</c:v>
                </c:pt>
                <c:pt idx="10">
                  <c:v>-164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1-4B01-93CD-1DC7FED7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016688"/>
        <c:axId val="124016296"/>
      </c:barChart>
      <c:catAx>
        <c:axId val="12401668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high"/>
        <c:spPr>
          <a:ln>
            <a:solidFill>
              <a:schemeClr val="tx1"/>
            </a:solidFill>
          </a:ln>
        </c:spPr>
        <c:crossAx val="124016296"/>
        <c:crosses val="autoZero"/>
        <c:auto val="1"/>
        <c:lblAlgn val="ctr"/>
        <c:lblOffset val="100"/>
        <c:noMultiLvlLbl val="0"/>
      </c:catAx>
      <c:valAx>
        <c:axId val="124016296"/>
        <c:scaling>
          <c:orientation val="minMax"/>
          <c:max val="0"/>
          <c:min val="-50000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16688"/>
        <c:crosses val="autoZero"/>
        <c:crossBetween val="between"/>
        <c:majorUnit val="10000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84180790960467E-2"/>
          <c:y val="4.6698295205212896E-2"/>
          <c:w val="0.8210810089416789"/>
          <c:h val="0.8479319738029585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'Q.3 tableau 2'!$S$22:$S$78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1831.6</c:v>
                </c:pt>
                <c:pt idx="3">
                  <c:v>1831.6</c:v>
                </c:pt>
                <c:pt idx="4">
                  <c:v>1831.6</c:v>
                </c:pt>
                <c:pt idx="5">
                  <c:v>1831.6</c:v>
                </c:pt>
                <c:pt idx="6">
                  <c:v>1831.6</c:v>
                </c:pt>
                <c:pt idx="7">
                  <c:v>9677.7999999999993</c:v>
                </c:pt>
                <c:pt idx="8">
                  <c:v>9677.7999999999993</c:v>
                </c:pt>
                <c:pt idx="9">
                  <c:v>9677.7999999999993</c:v>
                </c:pt>
                <c:pt idx="10">
                  <c:v>9677.7999999999993</c:v>
                </c:pt>
                <c:pt idx="11">
                  <c:v>9677.7999999999993</c:v>
                </c:pt>
                <c:pt idx="12">
                  <c:v>9905.2000000000007</c:v>
                </c:pt>
                <c:pt idx="13">
                  <c:v>9905.2000000000007</c:v>
                </c:pt>
                <c:pt idx="14">
                  <c:v>9905.2000000000007</c:v>
                </c:pt>
                <c:pt idx="15">
                  <c:v>9905.2000000000007</c:v>
                </c:pt>
                <c:pt idx="16">
                  <c:v>9905.2000000000007</c:v>
                </c:pt>
                <c:pt idx="17">
                  <c:v>8606.2000000000007</c:v>
                </c:pt>
                <c:pt idx="18">
                  <c:v>8606.2000000000007</c:v>
                </c:pt>
                <c:pt idx="19">
                  <c:v>8606.2000000000007</c:v>
                </c:pt>
                <c:pt idx="20">
                  <c:v>8606.2000000000007</c:v>
                </c:pt>
                <c:pt idx="21">
                  <c:v>8606.2000000000007</c:v>
                </c:pt>
                <c:pt idx="22">
                  <c:v>6844.2</c:v>
                </c:pt>
                <c:pt idx="23">
                  <c:v>6844.2</c:v>
                </c:pt>
                <c:pt idx="24">
                  <c:v>6844.2</c:v>
                </c:pt>
                <c:pt idx="25">
                  <c:v>6844.2</c:v>
                </c:pt>
                <c:pt idx="26">
                  <c:v>6844.2</c:v>
                </c:pt>
                <c:pt idx="27">
                  <c:v>4061</c:v>
                </c:pt>
                <c:pt idx="28">
                  <c:v>4061</c:v>
                </c:pt>
                <c:pt idx="29">
                  <c:v>4061</c:v>
                </c:pt>
                <c:pt idx="30">
                  <c:v>4061</c:v>
                </c:pt>
                <c:pt idx="31">
                  <c:v>4061</c:v>
                </c:pt>
                <c:pt idx="32">
                  <c:v>2918.6</c:v>
                </c:pt>
                <c:pt idx="33">
                  <c:v>2918.6</c:v>
                </c:pt>
                <c:pt idx="34">
                  <c:v>2918.6</c:v>
                </c:pt>
                <c:pt idx="35">
                  <c:v>2918.6</c:v>
                </c:pt>
                <c:pt idx="36">
                  <c:v>2918.6</c:v>
                </c:pt>
                <c:pt idx="37">
                  <c:v>1735</c:v>
                </c:pt>
                <c:pt idx="38">
                  <c:v>1735</c:v>
                </c:pt>
                <c:pt idx="39">
                  <c:v>1735</c:v>
                </c:pt>
                <c:pt idx="40">
                  <c:v>1735</c:v>
                </c:pt>
                <c:pt idx="41">
                  <c:v>1735</c:v>
                </c:pt>
                <c:pt idx="42">
                  <c:v>504.6</c:v>
                </c:pt>
                <c:pt idx="43">
                  <c:v>504.6</c:v>
                </c:pt>
                <c:pt idx="44">
                  <c:v>504.6</c:v>
                </c:pt>
                <c:pt idx="45">
                  <c:v>504.6</c:v>
                </c:pt>
                <c:pt idx="46">
                  <c:v>504.6</c:v>
                </c:pt>
                <c:pt idx="47">
                  <c:v>34.6</c:v>
                </c:pt>
                <c:pt idx="48">
                  <c:v>34.6</c:v>
                </c:pt>
                <c:pt idx="49">
                  <c:v>34.6</c:v>
                </c:pt>
                <c:pt idx="50">
                  <c:v>34.6</c:v>
                </c:pt>
                <c:pt idx="51">
                  <c:v>34.6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xVal>
          <c:yVal>
            <c:numRef>
              <c:f>'Q.3 tableau 2'!$O$22:$O$78</c:f>
              <c:numCache>
                <c:formatCode>General</c:formatCode>
                <c:ptCount val="57"/>
                <c:pt idx="0">
                  <c:v>15</c:v>
                </c:pt>
                <c:pt idx="1">
                  <c:v>15.99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20.99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25.99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30.99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35.99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40.99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45.99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50.99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55.99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60.99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65.989999999999995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14-44C5-B541-77F5F88D8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18344"/>
        <c:axId val="124007624"/>
      </c:scatterChart>
      <c:valAx>
        <c:axId val="124018344"/>
        <c:scaling>
          <c:orientation val="minMax"/>
        </c:scaling>
        <c:delete val="0"/>
        <c:axPos val="b"/>
        <c:numFmt formatCode="General;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4007624"/>
        <c:crosses val="autoZero"/>
        <c:crossBetween val="midCat"/>
      </c:valAx>
      <c:valAx>
        <c:axId val="124007624"/>
        <c:scaling>
          <c:orientation val="minMax"/>
          <c:max val="70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4018344"/>
        <c:crosses val="autoZero"/>
        <c:crossBetween val="midCat"/>
        <c:majorUnit val="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emf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14315</xdr:colOff>
      <xdr:row>17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215340" cy="310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14</xdr:col>
      <xdr:colOff>737152</xdr:colOff>
      <xdr:row>34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21</xdr:col>
      <xdr:colOff>16565</xdr:colOff>
      <xdr:row>34</xdr:row>
      <xdr:rowOff>76200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20</xdr:row>
      <xdr:rowOff>0</xdr:rowOff>
    </xdr:from>
    <xdr:to>
      <xdr:col>27</xdr:col>
      <xdr:colOff>8283</xdr:colOff>
      <xdr:row>34</xdr:row>
      <xdr:rowOff>76200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10</xdr:col>
      <xdr:colOff>113058</xdr:colOff>
      <xdr:row>19</xdr:row>
      <xdr:rowOff>5860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499"/>
          <a:ext cx="5581650" cy="3434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400050</xdr:colOff>
      <xdr:row>3</xdr:row>
      <xdr:rowOff>38100</xdr:rowOff>
    </xdr:from>
    <xdr:to>
      <xdr:col>14</xdr:col>
      <xdr:colOff>600075</xdr:colOff>
      <xdr:row>4</xdr:row>
      <xdr:rowOff>114300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210550" y="609600"/>
          <a:ext cx="962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Hommes</a:t>
          </a:r>
        </a:p>
      </xdr:txBody>
    </xdr:sp>
    <xdr:clientData/>
  </xdr:twoCellAnchor>
  <xdr:twoCellAnchor>
    <xdr:from>
      <xdr:col>18</xdr:col>
      <xdr:colOff>733425</xdr:colOff>
      <xdr:row>3</xdr:row>
      <xdr:rowOff>38099</xdr:rowOff>
    </xdr:from>
    <xdr:to>
      <xdr:col>20</xdr:col>
      <xdr:colOff>171450</xdr:colOff>
      <xdr:row>4</xdr:row>
      <xdr:rowOff>114299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925300" y="609599"/>
          <a:ext cx="9620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fr-FR" sz="1100"/>
            <a:t>Femmes</a:t>
          </a:r>
        </a:p>
      </xdr:txBody>
    </xdr:sp>
    <xdr:clientData/>
  </xdr:twoCellAnchor>
  <xdr:twoCellAnchor>
    <xdr:from>
      <xdr:col>13</xdr:col>
      <xdr:colOff>28575</xdr:colOff>
      <xdr:row>0</xdr:row>
      <xdr:rowOff>76200</xdr:rowOff>
    </xdr:from>
    <xdr:to>
      <xdr:col>20</xdr:col>
      <xdr:colOff>742950</xdr:colOff>
      <xdr:row>19</xdr:row>
      <xdr:rowOff>9526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8635711" y="76200"/>
          <a:ext cx="5615421" cy="3552826"/>
          <a:chOff x="8658225" y="76200"/>
          <a:chExt cx="5619750" cy="3552826"/>
        </a:xfrm>
      </xdr:grpSpPr>
      <xdr:grpSp>
        <xdr:nvGrpSpPr>
          <xdr:cNvPr id="22" name="Group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8658225" y="190499"/>
            <a:ext cx="5619750" cy="3438527"/>
            <a:chOff x="8658225" y="190499"/>
            <a:chExt cx="5619750" cy="3438527"/>
          </a:xfrm>
        </xdr:grpSpPr>
        <xdr:grpSp>
          <xdr:nvGrpSpPr>
            <xdr:cNvPr id="7" name="Group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8658225" y="190499"/>
              <a:ext cx="5457825" cy="3438527"/>
              <a:chOff x="7839075" y="190499"/>
              <a:chExt cx="5457825" cy="3438527"/>
            </a:xfrm>
          </xdr:grpSpPr>
          <xdr:graphicFrame macro="">
            <xdr:nvGraphicFramePr>
              <xdr:cNvPr id="4" name="Graphique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aphicFramePr/>
            </xdr:nvGraphicFramePr>
            <xdr:xfrm>
              <a:off x="7839075" y="190499"/>
              <a:ext cx="2809875" cy="343852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6" name="Graphique 5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GraphicFramePr/>
            </xdr:nvGraphicFramePr>
            <xdr:xfrm>
              <a:off x="10487025" y="190500"/>
              <a:ext cx="2809875" cy="343852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</xdr:grpSp>
        <xdr:sp macro="" textlink="">
          <xdr:nvSpPr>
            <xdr:cNvPr id="17" name="ZoneTexte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2392025" y="3009900"/>
              <a:ext cx="1885950" cy="228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fr-FR" sz="1100"/>
                <a:t>Effectif</a:t>
              </a:r>
              <a:r>
                <a:rPr lang="fr-FR" sz="1100" baseline="0"/>
                <a:t> moyen par âge</a:t>
              </a:r>
              <a:endParaRPr lang="fr-FR" sz="1100"/>
            </a:p>
          </xdr:txBody>
        </xdr:sp>
      </xdr:grpSp>
      <xdr:sp macro="" textlink="">
        <xdr:nvSpPr>
          <xdr:cNvPr id="18" name="ZoneText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11182350" y="76200"/>
            <a:ext cx="5143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fr-FR" sz="1100"/>
              <a:t>Age</a:t>
            </a:r>
          </a:p>
        </xdr:txBody>
      </xdr:sp>
    </xdr:grpSp>
    <xdr:clientData/>
  </xdr:twoCellAnchor>
  <xdr:twoCellAnchor>
    <xdr:from>
      <xdr:col>21</xdr:col>
      <xdr:colOff>0</xdr:colOff>
      <xdr:row>0</xdr:row>
      <xdr:rowOff>171450</xdr:rowOff>
    </xdr:from>
    <xdr:to>
      <xdr:col>28</xdr:col>
      <xdr:colOff>600076</xdr:colOff>
      <xdr:row>19</xdr:row>
      <xdr:rowOff>123265</xdr:rowOff>
    </xdr:to>
    <xdr:grpSp>
      <xdr:nvGrpSpPr>
        <xdr:cNvPr id="24" name="Group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14270182" y="171450"/>
          <a:ext cx="5934076" cy="3571315"/>
          <a:chOff x="14297025" y="171450"/>
          <a:chExt cx="5934076" cy="3571315"/>
        </a:xfrm>
      </xdr:grpSpPr>
      <xdr:grpSp>
        <xdr:nvGrpSpPr>
          <xdr:cNvPr id="19" name="Group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14297025" y="209550"/>
            <a:ext cx="5934076" cy="3533215"/>
            <a:chOff x="13477875" y="209550"/>
            <a:chExt cx="5934076" cy="3533215"/>
          </a:xfrm>
        </xdr:grpSpPr>
        <xdr:graphicFrame macro="">
          <xdr:nvGraphicFramePr>
            <xdr:cNvPr id="13" name="Graphique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GraphicFramePr/>
          </xdr:nvGraphicFramePr>
          <xdr:xfrm>
            <a:off x="16441272" y="215347"/>
            <a:ext cx="2970679" cy="34786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4" name="Graphique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GraphicFramePr/>
          </xdr:nvGraphicFramePr>
          <xdr:xfrm>
            <a:off x="13477875" y="209550"/>
            <a:ext cx="2974602" cy="353321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20" name="ZoneTexte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6859250" y="171450"/>
            <a:ext cx="4572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fr-FR" sz="1100"/>
              <a:t>Age</a:t>
            </a:r>
          </a:p>
        </xdr:txBody>
      </xdr:sp>
    </xdr:grpSp>
    <xdr:clientData/>
  </xdr:twoCellAnchor>
  <xdr:twoCellAnchor>
    <xdr:from>
      <xdr:col>29</xdr:col>
      <xdr:colOff>0</xdr:colOff>
      <xdr:row>1</xdr:row>
      <xdr:rowOff>0</xdr:rowOff>
    </xdr:from>
    <xdr:to>
      <xdr:col>32</xdr:col>
      <xdr:colOff>525317</xdr:colOff>
      <xdr:row>19</xdr:row>
      <xdr:rowOff>9526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0.48099</cdr:x>
      <cdr:y>0.10417</cdr:y>
    </cdr:from>
    <cdr:to>
      <cdr:x>0.78768</cdr:x>
      <cdr:y>0.21131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EB53B0E-7AF7-4034-9C26-51BE5D6BDB0D}"/>
            </a:ext>
          </a:extLst>
        </cdr:cNvPr>
        <cdr:cNvSpPr txBox="1"/>
      </cdr:nvSpPr>
      <cdr:spPr>
        <a:xfrm xmlns:a="http://schemas.openxmlformats.org/drawingml/2006/main">
          <a:off x="1428871" y="362365"/>
          <a:ext cx="911087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FEMMES</a:t>
          </a:r>
        </a:p>
      </cdr:txBody>
    </cdr:sp>
  </cdr:relSizeAnchor>
  <cdr:relSizeAnchor xmlns:cdr="http://schemas.openxmlformats.org/drawingml/2006/chartDrawing">
    <cdr:from>
      <cdr:x>0.27857</cdr:x>
      <cdr:y>0.80881</cdr:y>
    </cdr:from>
    <cdr:to>
      <cdr:x>0.88457</cdr:x>
      <cdr:y>0.88548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E1677FE1-EC02-49B1-85A8-67917F8DDC46}"/>
            </a:ext>
          </a:extLst>
        </cdr:cNvPr>
        <cdr:cNvSpPr txBox="1"/>
      </cdr:nvSpPr>
      <cdr:spPr>
        <a:xfrm xmlns:a="http://schemas.openxmlformats.org/drawingml/2006/main">
          <a:off x="827553" y="2813603"/>
          <a:ext cx="18002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Effectif</a:t>
          </a:r>
          <a:r>
            <a:rPr lang="fr-FR" sz="1000" baseline="0"/>
            <a:t>  des groupes d'âges</a:t>
          </a:r>
          <a:endParaRPr lang="fr-FR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0.11207</cdr:x>
      <cdr:y>0.10244</cdr:y>
    </cdr:from>
    <cdr:to>
      <cdr:x>0.39066</cdr:x>
      <cdr:y>0.22106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E784D766-99A9-4A66-809B-263E626EC025}"/>
            </a:ext>
          </a:extLst>
        </cdr:cNvPr>
        <cdr:cNvSpPr txBox="1"/>
      </cdr:nvSpPr>
      <cdr:spPr>
        <a:xfrm xmlns:a="http://schemas.openxmlformats.org/drawingml/2006/main">
          <a:off x="333375" y="361950"/>
          <a:ext cx="8286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HOMMES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0.33482</cdr:x>
      <cdr:y>0.81473</cdr:y>
    </cdr:from>
    <cdr:to>
      <cdr:x>0.91678</cdr:x>
      <cdr:y>0.8962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62CCBD2D-045F-42C9-BE4B-682BC8B83A58}"/>
            </a:ext>
          </a:extLst>
        </cdr:cNvPr>
        <cdr:cNvSpPr txBox="1"/>
      </cdr:nvSpPr>
      <cdr:spPr>
        <a:xfrm xmlns:a="http://schemas.openxmlformats.org/drawingml/2006/main">
          <a:off x="941294" y="2801471"/>
          <a:ext cx="1636059" cy="28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Effectif moyen  par âge</a:t>
          </a:r>
        </a:p>
      </cdr:txBody>
    </cdr:sp>
  </cdr:relSizeAnchor>
  <cdr:relSizeAnchor xmlns:cdr="http://schemas.openxmlformats.org/drawingml/2006/chartDrawing">
    <cdr:from>
      <cdr:x>0.3707</cdr:x>
      <cdr:y>0.10754</cdr:y>
    </cdr:from>
    <cdr:to>
      <cdr:x>0.97379</cdr:x>
      <cdr:y>0.21594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68566162-FC45-45EE-8D32-5AB4A4EF1A96}"/>
            </a:ext>
          </a:extLst>
        </cdr:cNvPr>
        <cdr:cNvSpPr txBox="1"/>
      </cdr:nvSpPr>
      <cdr:spPr>
        <a:xfrm xmlns:a="http://schemas.openxmlformats.org/drawingml/2006/main">
          <a:off x="1042147" y="369794"/>
          <a:ext cx="1695489" cy="372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/>
            <a:t>HOMMES</a:t>
          </a:r>
          <a:r>
            <a:rPr lang="fr-FR" sz="1100" baseline="0"/>
            <a:t> + </a:t>
          </a:r>
          <a:r>
            <a:rPr lang="fr-FR" sz="1100"/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9:Q38"/>
  <sheetViews>
    <sheetView topLeftCell="C23" zoomScale="85" zoomScaleNormal="85" workbookViewId="0">
      <selection activeCell="AB28" sqref="AB28"/>
    </sheetView>
  </sheetViews>
  <sheetFormatPr baseColWidth="10" defaultColWidth="11.140625" defaultRowHeight="15" x14ac:dyDescent="0.25"/>
  <cols>
    <col min="3" max="3" width="16.5703125" bestFit="1" customWidth="1"/>
    <col min="4" max="4" width="7.5703125" bestFit="1" customWidth="1"/>
    <col min="5" max="5" width="16.42578125" bestFit="1" customWidth="1"/>
    <col min="6" max="6" width="6.5703125" bestFit="1" customWidth="1"/>
    <col min="7" max="7" width="5.5703125" bestFit="1" customWidth="1"/>
    <col min="8" max="8" width="7" bestFit="1" customWidth="1"/>
    <col min="9" max="9" width="7.5703125" bestFit="1" customWidth="1"/>
  </cols>
  <sheetData>
    <row r="19" spans="3:17" x14ac:dyDescent="0.25">
      <c r="K19" t="s">
        <v>18</v>
      </c>
      <c r="Q19" t="s">
        <v>17</v>
      </c>
    </row>
    <row r="21" spans="3:17" x14ac:dyDescent="0.25">
      <c r="C21" s="4" t="s">
        <v>0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4" t="s">
        <v>4</v>
      </c>
    </row>
    <row r="22" spans="3:17" x14ac:dyDescent="0.25">
      <c r="C22" s="5" t="s">
        <v>1</v>
      </c>
      <c r="D22" s="2">
        <v>16411</v>
      </c>
      <c r="E22" s="2">
        <v>4912</v>
      </c>
      <c r="F22" s="2">
        <v>7379</v>
      </c>
      <c r="G22" s="2">
        <v>2108</v>
      </c>
      <c r="H22" s="2">
        <v>5164</v>
      </c>
      <c r="I22" s="7">
        <f>SUM(D22:H22)</f>
        <v>35974</v>
      </c>
    </row>
    <row r="23" spans="3:17" x14ac:dyDescent="0.25">
      <c r="C23" s="5" t="s">
        <v>2</v>
      </c>
      <c r="D23" s="2">
        <v>40201</v>
      </c>
      <c r="E23" s="2">
        <v>25529</v>
      </c>
      <c r="F23" s="2">
        <v>27588</v>
      </c>
      <c r="G23" s="2">
        <v>0</v>
      </c>
      <c r="H23" s="2">
        <v>8392</v>
      </c>
      <c r="I23" s="7">
        <f t="shared" ref="I23:I24" si="0">SUM(D23:H23)</f>
        <v>101710</v>
      </c>
    </row>
    <row r="24" spans="3:17" x14ac:dyDescent="0.25">
      <c r="C24" s="5" t="s">
        <v>3</v>
      </c>
      <c r="D24" s="2">
        <v>63261</v>
      </c>
      <c r="E24" s="2">
        <v>8260</v>
      </c>
      <c r="F24" s="2">
        <v>13508</v>
      </c>
      <c r="G24" s="2">
        <v>21</v>
      </c>
      <c r="H24" s="2">
        <v>7860</v>
      </c>
      <c r="I24" s="7">
        <f t="shared" si="0"/>
        <v>92910</v>
      </c>
    </row>
    <row r="25" spans="3:17" x14ac:dyDescent="0.25">
      <c r="C25" s="4" t="s">
        <v>4</v>
      </c>
      <c r="D25" s="6">
        <f>SUM(D22:D24)</f>
        <v>119873</v>
      </c>
      <c r="E25" s="6">
        <f t="shared" ref="E25:I25" si="1">SUM(E22:E24)</f>
        <v>38701</v>
      </c>
      <c r="F25" s="6">
        <f t="shared" si="1"/>
        <v>48475</v>
      </c>
      <c r="G25" s="6">
        <f t="shared" si="1"/>
        <v>2129</v>
      </c>
      <c r="H25" s="6">
        <f t="shared" si="1"/>
        <v>21416</v>
      </c>
      <c r="I25" s="8">
        <f t="shared" si="1"/>
        <v>230594</v>
      </c>
    </row>
    <row r="27" spans="3:17" x14ac:dyDescent="0.25">
      <c r="C27" s="4" t="s">
        <v>0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4" t="s">
        <v>4</v>
      </c>
    </row>
    <row r="28" spans="3:17" x14ac:dyDescent="0.25">
      <c r="C28" s="5" t="s">
        <v>1</v>
      </c>
      <c r="D28" s="9">
        <f>D22/D$25</f>
        <v>0.13690322257722756</v>
      </c>
      <c r="E28" s="9">
        <f t="shared" ref="E28:I28" si="2">E22/E$25</f>
        <v>0.12692178496679674</v>
      </c>
      <c r="F28" s="9">
        <f t="shared" si="2"/>
        <v>0.15222279525528623</v>
      </c>
      <c r="G28" s="9">
        <f t="shared" si="2"/>
        <v>0.99013621418506337</v>
      </c>
      <c r="H28" s="9">
        <f t="shared" si="2"/>
        <v>0.24112812850205453</v>
      </c>
      <c r="I28" s="10">
        <f t="shared" si="2"/>
        <v>0.1560057937327077</v>
      </c>
    </row>
    <row r="29" spans="3:17" x14ac:dyDescent="0.25">
      <c r="C29" s="5" t="s">
        <v>2</v>
      </c>
      <c r="D29" s="9">
        <f>D23/D$25</f>
        <v>0.33536325944958412</v>
      </c>
      <c r="E29" s="9">
        <f t="shared" ref="E29:I29" si="3">E23/E$25</f>
        <v>0.65964703754424947</v>
      </c>
      <c r="F29" s="9">
        <f t="shared" si="3"/>
        <v>0.56911810211449199</v>
      </c>
      <c r="G29" s="9">
        <f t="shared" si="3"/>
        <v>0</v>
      </c>
      <c r="H29" s="9">
        <f t="shared" si="3"/>
        <v>0.39185655584609635</v>
      </c>
      <c r="I29" s="10">
        <f t="shared" si="3"/>
        <v>0.44107825875781675</v>
      </c>
    </row>
    <row r="30" spans="3:17" x14ac:dyDescent="0.25">
      <c r="C30" s="5" t="s">
        <v>3</v>
      </c>
      <c r="D30" s="9">
        <f>D24/D$25</f>
        <v>0.52773351797318824</v>
      </c>
      <c r="E30" s="9">
        <f t="shared" ref="E30:I30" si="4">E24/E$25</f>
        <v>0.21343117748895377</v>
      </c>
      <c r="F30" s="9">
        <f t="shared" si="4"/>
        <v>0.27865910263022176</v>
      </c>
      <c r="G30" s="9">
        <f t="shared" si="4"/>
        <v>9.8637858149365903E-3</v>
      </c>
      <c r="H30" s="9">
        <f t="shared" si="4"/>
        <v>0.36701531565184908</v>
      </c>
      <c r="I30" s="10">
        <f t="shared" si="4"/>
        <v>0.40291594750947551</v>
      </c>
    </row>
    <row r="31" spans="3:17" x14ac:dyDescent="0.25">
      <c r="C31" s="4" t="s">
        <v>4</v>
      </c>
      <c r="D31" s="11">
        <f>SUM(D28:D30)</f>
        <v>0.99999999999999989</v>
      </c>
      <c r="E31" s="11">
        <f t="shared" ref="E31" si="5">SUM(E28:E30)</f>
        <v>1</v>
      </c>
      <c r="F31" s="11">
        <f t="shared" ref="F31" si="6">SUM(F28:F30)</f>
        <v>1</v>
      </c>
      <c r="G31" s="11">
        <f t="shared" ref="G31" si="7">SUM(G28:G30)</f>
        <v>1</v>
      </c>
      <c r="H31" s="11">
        <f t="shared" ref="H31" si="8">SUM(H28:H30)</f>
        <v>1</v>
      </c>
      <c r="I31" s="12">
        <f t="shared" ref="I31" si="9">SUM(I28:I30)</f>
        <v>1</v>
      </c>
    </row>
    <row r="32" spans="3:17" x14ac:dyDescent="0.25">
      <c r="D32" s="13"/>
      <c r="E32" s="13"/>
      <c r="F32" s="13"/>
      <c r="G32" s="13"/>
      <c r="H32" s="13"/>
      <c r="I32" s="14"/>
    </row>
    <row r="34" spans="3:9" x14ac:dyDescent="0.25">
      <c r="C34" s="4" t="s">
        <v>0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4" t="s">
        <v>4</v>
      </c>
    </row>
    <row r="35" spans="3:9" x14ac:dyDescent="0.25">
      <c r="C35" s="5" t="s">
        <v>1</v>
      </c>
      <c r="D35" s="9">
        <f>D22/$I22</f>
        <v>0.45619058208706287</v>
      </c>
      <c r="E35" s="9">
        <f t="shared" ref="E35:H35" si="10">E22/$I22</f>
        <v>0.13654305887585477</v>
      </c>
      <c r="F35" s="9">
        <f t="shared" si="10"/>
        <v>0.20512036470784456</v>
      </c>
      <c r="G35" s="9">
        <f t="shared" si="10"/>
        <v>5.8597876243953968E-2</v>
      </c>
      <c r="H35" s="9">
        <f t="shared" si="10"/>
        <v>0.14354811808528381</v>
      </c>
      <c r="I35" s="10">
        <f>SUM(D35:H35)</f>
        <v>0.99999999999999989</v>
      </c>
    </row>
    <row r="36" spans="3:9" x14ac:dyDescent="0.25">
      <c r="C36" s="5" t="s">
        <v>2</v>
      </c>
      <c r="D36" s="9">
        <f t="shared" ref="D36:H36" si="11">D23/$I23</f>
        <v>0.39525120440467998</v>
      </c>
      <c r="E36" s="9">
        <f t="shared" si="11"/>
        <v>0.25099793530626291</v>
      </c>
      <c r="F36" s="9">
        <f t="shared" si="11"/>
        <v>0.27124176580473897</v>
      </c>
      <c r="G36" s="9">
        <f t="shared" si="11"/>
        <v>0</v>
      </c>
      <c r="H36" s="9">
        <f t="shared" si="11"/>
        <v>8.250909448431816E-2</v>
      </c>
      <c r="I36" s="10">
        <f t="shared" ref="I36:I38" si="12">SUM(D36:H36)</f>
        <v>1</v>
      </c>
    </row>
    <row r="37" spans="3:9" x14ac:dyDescent="0.25">
      <c r="C37" s="5" t="s">
        <v>3</v>
      </c>
      <c r="D37" s="9">
        <f t="shared" ref="D37:H37" si="13">D24/$I24</f>
        <v>0.68088472715531156</v>
      </c>
      <c r="E37" s="9">
        <f t="shared" si="13"/>
        <v>8.890323969432784E-2</v>
      </c>
      <c r="F37" s="9">
        <f t="shared" si="13"/>
        <v>0.14538800990205575</v>
      </c>
      <c r="G37" s="9">
        <f t="shared" si="13"/>
        <v>2.2602518566354536E-4</v>
      </c>
      <c r="H37" s="9">
        <f t="shared" si="13"/>
        <v>8.4597998062641261E-2</v>
      </c>
      <c r="I37" s="10">
        <f t="shared" si="12"/>
        <v>0.99999999999999989</v>
      </c>
    </row>
    <row r="38" spans="3:9" x14ac:dyDescent="0.25">
      <c r="C38" s="4" t="s">
        <v>4</v>
      </c>
      <c r="D38" s="11">
        <f t="shared" ref="D38:H38" si="14">D25/$I25</f>
        <v>0.51984440184913749</v>
      </c>
      <c r="E38" s="11">
        <f t="shared" si="14"/>
        <v>0.16783177359341528</v>
      </c>
      <c r="F38" s="11">
        <f t="shared" si="14"/>
        <v>0.21021795883674338</v>
      </c>
      <c r="G38" s="11">
        <f t="shared" si="14"/>
        <v>9.2326773463316473E-3</v>
      </c>
      <c r="H38" s="11">
        <f t="shared" si="14"/>
        <v>9.2873188374372279E-2</v>
      </c>
      <c r="I38" s="12">
        <f t="shared" si="12"/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1:S78"/>
  <sheetViews>
    <sheetView zoomScale="55" zoomScaleNormal="55" workbookViewId="0">
      <selection activeCell="W34" sqref="W34"/>
    </sheetView>
  </sheetViews>
  <sheetFormatPr baseColWidth="10" defaultRowHeight="15" x14ac:dyDescent="0.25"/>
  <cols>
    <col min="3" max="4" width="3.42578125" bestFit="1" customWidth="1"/>
    <col min="5" max="5" width="9.7109375" bestFit="1" customWidth="1"/>
    <col min="6" max="6" width="9" bestFit="1" customWidth="1"/>
    <col min="8" max="8" width="9.7109375" bestFit="1" customWidth="1"/>
    <col min="10" max="10" width="12.42578125" customWidth="1"/>
    <col min="12" max="12" width="12.28515625" bestFit="1" customWidth="1"/>
    <col min="13" max="13" width="12.28515625" customWidth="1"/>
    <col min="16" max="16" width="8.85546875" bestFit="1" customWidth="1"/>
    <col min="17" max="17" width="10.42578125" bestFit="1" customWidth="1"/>
    <col min="18" max="18" width="8.5703125" bestFit="1" customWidth="1"/>
  </cols>
  <sheetData>
    <row r="21" spans="3:19" x14ac:dyDescent="0.25">
      <c r="E21" t="s">
        <v>10</v>
      </c>
      <c r="F21" s="16" t="s">
        <v>11</v>
      </c>
      <c r="G21" s="16" t="s">
        <v>12</v>
      </c>
      <c r="H21" s="16" t="s">
        <v>13</v>
      </c>
      <c r="I21" s="16" t="s">
        <v>14</v>
      </c>
      <c r="J21" s="16" t="s">
        <v>15</v>
      </c>
      <c r="K21" s="18" t="s">
        <v>11</v>
      </c>
      <c r="L21" s="18" t="s">
        <v>12</v>
      </c>
      <c r="M21" s="18" t="s">
        <v>13</v>
      </c>
      <c r="O21" t="s">
        <v>10</v>
      </c>
      <c r="P21" t="s">
        <v>11</v>
      </c>
      <c r="Q21" t="s">
        <v>16</v>
      </c>
      <c r="R21" t="s">
        <v>12</v>
      </c>
      <c r="S21" t="s">
        <v>13</v>
      </c>
    </row>
    <row r="22" spans="3:19" x14ac:dyDescent="0.25">
      <c r="C22">
        <v>16</v>
      </c>
      <c r="D22">
        <f>C22+4</f>
        <v>20</v>
      </c>
      <c r="E22" t="str">
        <f>CONCATENATE(C22,"-",D22," ans")</f>
        <v>16-20 ans</v>
      </c>
      <c r="F22" s="1">
        <v>8076</v>
      </c>
      <c r="G22" s="1">
        <v>1082</v>
      </c>
      <c r="H22" s="1">
        <f>SUM(F22:G22)</f>
        <v>9158</v>
      </c>
      <c r="I22" s="15">
        <f>ROUND(100*F22/G22,1)</f>
        <v>746.4</v>
      </c>
      <c r="J22" s="17">
        <f>ROUND(I22/(I22+100),2)</f>
        <v>0.88</v>
      </c>
      <c r="K22" s="1">
        <f>ROUND($H22*J22,0)</f>
        <v>8059</v>
      </c>
      <c r="L22" s="1">
        <f>ROUND($H22*(1-J22),0)</f>
        <v>1099</v>
      </c>
      <c r="M22" s="1">
        <f>H22</f>
        <v>9158</v>
      </c>
      <c r="O22">
        <v>15</v>
      </c>
      <c r="P22">
        <v>0</v>
      </c>
      <c r="Q22" s="19">
        <v>0</v>
      </c>
      <c r="R22">
        <v>0</v>
      </c>
      <c r="S22">
        <v>0</v>
      </c>
    </row>
    <row r="23" spans="3:19" x14ac:dyDescent="0.25">
      <c r="C23">
        <f>C22+5</f>
        <v>21</v>
      </c>
      <c r="D23">
        <f t="shared" ref="D23:D32" si="0">C23+4</f>
        <v>25</v>
      </c>
      <c r="E23" t="str">
        <f t="shared" ref="E23:E32" si="1">CONCATENATE(C23,"-",D23," ans")</f>
        <v>21-25 ans</v>
      </c>
      <c r="F23" s="1">
        <v>41884</v>
      </c>
      <c r="G23" s="1">
        <v>6505</v>
      </c>
      <c r="H23" s="1">
        <f t="shared" ref="H23:H31" si="2">SUM(F23:G23)</f>
        <v>48389</v>
      </c>
      <c r="I23" s="15">
        <f t="shared" ref="I23:I33" si="3">ROUND(100*F23/G23,1)</f>
        <v>643.9</v>
      </c>
      <c r="J23" s="17">
        <f t="shared" ref="J23:J33" si="4">ROUND(I23/(I23+100),2)</f>
        <v>0.87</v>
      </c>
      <c r="K23" s="1">
        <f t="shared" ref="K23:K31" si="5">ROUND($H23*J23,0)</f>
        <v>42098</v>
      </c>
      <c r="L23" s="1">
        <f t="shared" ref="L23:L31" si="6">ROUND($H23*(1-J23),0)</f>
        <v>6291</v>
      </c>
      <c r="M23" s="1">
        <f t="shared" ref="M23:M31" si="7">H23</f>
        <v>48389</v>
      </c>
      <c r="O23">
        <v>15.99</v>
      </c>
      <c r="P23">
        <v>0</v>
      </c>
      <c r="Q23" s="19">
        <f>-P23</f>
        <v>0</v>
      </c>
      <c r="R23">
        <v>0</v>
      </c>
      <c r="S23">
        <v>0</v>
      </c>
    </row>
    <row r="24" spans="3:19" x14ac:dyDescent="0.25">
      <c r="C24">
        <f t="shared" ref="C24:C32" si="8">C23+5</f>
        <v>26</v>
      </c>
      <c r="D24">
        <f t="shared" si="0"/>
        <v>30</v>
      </c>
      <c r="E24" t="str">
        <f t="shared" si="1"/>
        <v>26-30 ans</v>
      </c>
      <c r="F24" s="1">
        <v>40162</v>
      </c>
      <c r="G24" s="1">
        <v>9364</v>
      </c>
      <c r="H24" s="1">
        <f t="shared" si="2"/>
        <v>49526</v>
      </c>
      <c r="I24" s="15">
        <f t="shared" si="3"/>
        <v>428.9</v>
      </c>
      <c r="J24" s="17">
        <f t="shared" si="4"/>
        <v>0.81</v>
      </c>
      <c r="K24" s="1">
        <f t="shared" si="5"/>
        <v>40116</v>
      </c>
      <c r="L24" s="1">
        <f t="shared" si="6"/>
        <v>9410</v>
      </c>
      <c r="M24" s="1">
        <f t="shared" si="7"/>
        <v>49526</v>
      </c>
      <c r="O24">
        <v>16</v>
      </c>
      <c r="P24">
        <f>K22/5</f>
        <v>1611.8</v>
      </c>
      <c r="Q24" s="19">
        <f t="shared" ref="Q24:Q78" si="9">-P24</f>
        <v>-1611.8</v>
      </c>
      <c r="R24">
        <f>L22/5</f>
        <v>219.8</v>
      </c>
      <c r="S24">
        <f>M22/5</f>
        <v>1831.6</v>
      </c>
    </row>
    <row r="25" spans="3:19" x14ac:dyDescent="0.25">
      <c r="C25">
        <f t="shared" si="8"/>
        <v>31</v>
      </c>
      <c r="D25">
        <f t="shared" si="0"/>
        <v>35</v>
      </c>
      <c r="E25" t="str">
        <f t="shared" si="1"/>
        <v>31-35 ans</v>
      </c>
      <c r="F25" s="1">
        <v>35082</v>
      </c>
      <c r="G25" s="1">
        <v>7949</v>
      </c>
      <c r="H25" s="1">
        <f t="shared" si="2"/>
        <v>43031</v>
      </c>
      <c r="I25" s="15">
        <f t="shared" si="3"/>
        <v>441.3</v>
      </c>
      <c r="J25" s="17">
        <f t="shared" si="4"/>
        <v>0.82</v>
      </c>
      <c r="K25" s="1">
        <f t="shared" si="5"/>
        <v>35285</v>
      </c>
      <c r="L25" s="1">
        <f t="shared" si="6"/>
        <v>7746</v>
      </c>
      <c r="M25" s="1">
        <f t="shared" si="7"/>
        <v>43031</v>
      </c>
      <c r="O25">
        <v>17</v>
      </c>
      <c r="P25">
        <f>P24</f>
        <v>1611.8</v>
      </c>
      <c r="Q25" s="19">
        <f t="shared" si="9"/>
        <v>-1611.8</v>
      </c>
      <c r="R25">
        <f>R24</f>
        <v>219.8</v>
      </c>
      <c r="S25">
        <f>S24</f>
        <v>1831.6</v>
      </c>
    </row>
    <row r="26" spans="3:19" x14ac:dyDescent="0.25">
      <c r="C26">
        <f t="shared" si="8"/>
        <v>36</v>
      </c>
      <c r="D26">
        <f t="shared" si="0"/>
        <v>40</v>
      </c>
      <c r="E26" t="str">
        <f t="shared" si="1"/>
        <v>36-40 ans</v>
      </c>
      <c r="F26" s="1">
        <v>29777</v>
      </c>
      <c r="G26" s="1">
        <v>4444</v>
      </c>
      <c r="H26" s="1">
        <f t="shared" si="2"/>
        <v>34221</v>
      </c>
      <c r="I26" s="15">
        <f t="shared" si="3"/>
        <v>670</v>
      </c>
      <c r="J26" s="17">
        <f t="shared" si="4"/>
        <v>0.87</v>
      </c>
      <c r="K26" s="1">
        <f t="shared" si="5"/>
        <v>29772</v>
      </c>
      <c r="L26" s="1">
        <f t="shared" si="6"/>
        <v>4449</v>
      </c>
      <c r="M26" s="1">
        <f t="shared" si="7"/>
        <v>34221</v>
      </c>
      <c r="O26">
        <v>18</v>
      </c>
      <c r="P26">
        <f t="shared" ref="P26:R28" si="10">P25</f>
        <v>1611.8</v>
      </c>
      <c r="Q26" s="19">
        <f t="shared" si="9"/>
        <v>-1611.8</v>
      </c>
      <c r="R26">
        <f t="shared" si="10"/>
        <v>219.8</v>
      </c>
      <c r="S26">
        <f t="shared" ref="S26" si="11">S25</f>
        <v>1831.6</v>
      </c>
    </row>
    <row r="27" spans="3:19" x14ac:dyDescent="0.25">
      <c r="C27">
        <f t="shared" si="8"/>
        <v>41</v>
      </c>
      <c r="D27">
        <f t="shared" si="0"/>
        <v>45</v>
      </c>
      <c r="E27" t="str">
        <f t="shared" si="1"/>
        <v>41-45 ans</v>
      </c>
      <c r="F27" s="1">
        <v>18105</v>
      </c>
      <c r="G27" s="1">
        <v>2200</v>
      </c>
      <c r="H27" s="1">
        <f t="shared" si="2"/>
        <v>20305</v>
      </c>
      <c r="I27" s="15">
        <f t="shared" si="3"/>
        <v>823</v>
      </c>
      <c r="J27" s="17">
        <f t="shared" si="4"/>
        <v>0.89</v>
      </c>
      <c r="K27" s="1">
        <f t="shared" si="5"/>
        <v>18071</v>
      </c>
      <c r="L27" s="1">
        <f t="shared" si="6"/>
        <v>2234</v>
      </c>
      <c r="M27" s="1">
        <f t="shared" si="7"/>
        <v>20305</v>
      </c>
      <c r="O27">
        <v>19</v>
      </c>
      <c r="P27">
        <f t="shared" si="10"/>
        <v>1611.8</v>
      </c>
      <c r="Q27" s="19">
        <f t="shared" si="9"/>
        <v>-1611.8</v>
      </c>
      <c r="R27">
        <f t="shared" si="10"/>
        <v>219.8</v>
      </c>
      <c r="S27">
        <f t="shared" ref="S27" si="12">S26</f>
        <v>1831.6</v>
      </c>
    </row>
    <row r="28" spans="3:19" x14ac:dyDescent="0.25">
      <c r="C28">
        <f t="shared" si="8"/>
        <v>46</v>
      </c>
      <c r="D28">
        <f t="shared" si="0"/>
        <v>50</v>
      </c>
      <c r="E28" t="str">
        <f t="shared" si="1"/>
        <v>46-50 ans</v>
      </c>
      <c r="F28" s="1">
        <v>13090</v>
      </c>
      <c r="G28" s="1">
        <v>1503</v>
      </c>
      <c r="H28" s="1">
        <f t="shared" si="2"/>
        <v>14593</v>
      </c>
      <c r="I28" s="15">
        <f t="shared" si="3"/>
        <v>870.9</v>
      </c>
      <c r="J28" s="17">
        <f t="shared" si="4"/>
        <v>0.9</v>
      </c>
      <c r="K28" s="1">
        <f t="shared" si="5"/>
        <v>13134</v>
      </c>
      <c r="L28" s="1">
        <f t="shared" si="6"/>
        <v>1459</v>
      </c>
      <c r="M28" s="1">
        <f t="shared" si="7"/>
        <v>14593</v>
      </c>
      <c r="O28">
        <f>O27+1.99</f>
        <v>20.99</v>
      </c>
      <c r="P28">
        <f t="shared" si="10"/>
        <v>1611.8</v>
      </c>
      <c r="Q28" s="19">
        <f t="shared" si="9"/>
        <v>-1611.8</v>
      </c>
      <c r="R28">
        <f t="shared" si="10"/>
        <v>219.8</v>
      </c>
      <c r="S28">
        <f t="shared" ref="S28" si="13">S27</f>
        <v>1831.6</v>
      </c>
    </row>
    <row r="29" spans="3:19" x14ac:dyDescent="0.25">
      <c r="C29">
        <f t="shared" si="8"/>
        <v>51</v>
      </c>
      <c r="D29">
        <f t="shared" si="0"/>
        <v>55</v>
      </c>
      <c r="E29" t="str">
        <f t="shared" si="1"/>
        <v>51-55 ans</v>
      </c>
      <c r="F29" s="1">
        <v>7882</v>
      </c>
      <c r="G29" s="1">
        <v>793</v>
      </c>
      <c r="H29" s="1">
        <f t="shared" si="2"/>
        <v>8675</v>
      </c>
      <c r="I29" s="15">
        <f t="shared" si="3"/>
        <v>993.9</v>
      </c>
      <c r="J29" s="17">
        <f t="shared" si="4"/>
        <v>0.91</v>
      </c>
      <c r="K29" s="1">
        <f t="shared" si="5"/>
        <v>7894</v>
      </c>
      <c r="L29" s="1">
        <f t="shared" si="6"/>
        <v>781</v>
      </c>
      <c r="M29" s="1">
        <f t="shared" si="7"/>
        <v>8675</v>
      </c>
      <c r="O29">
        <v>21</v>
      </c>
      <c r="P29">
        <f>K23/5</f>
        <v>8419.6</v>
      </c>
      <c r="Q29" s="19">
        <f t="shared" si="9"/>
        <v>-8419.6</v>
      </c>
      <c r="R29">
        <f>L23/5</f>
        <v>1258.2</v>
      </c>
      <c r="S29">
        <f>M23/5</f>
        <v>9677.7999999999993</v>
      </c>
    </row>
    <row r="30" spans="3:19" x14ac:dyDescent="0.25">
      <c r="C30">
        <f t="shared" si="8"/>
        <v>56</v>
      </c>
      <c r="D30">
        <f t="shared" si="0"/>
        <v>60</v>
      </c>
      <c r="E30" t="str">
        <f t="shared" si="1"/>
        <v>56-60 ans</v>
      </c>
      <c r="F30" s="1">
        <v>2321</v>
      </c>
      <c r="G30" s="1">
        <v>202</v>
      </c>
      <c r="H30" s="1">
        <f t="shared" si="2"/>
        <v>2523</v>
      </c>
      <c r="I30" s="15">
        <f t="shared" si="3"/>
        <v>1149</v>
      </c>
      <c r="J30" s="17">
        <f t="shared" si="4"/>
        <v>0.92</v>
      </c>
      <c r="K30" s="1">
        <f t="shared" si="5"/>
        <v>2321</v>
      </c>
      <c r="L30" s="1">
        <f t="shared" si="6"/>
        <v>202</v>
      </c>
      <c r="M30" s="1">
        <f t="shared" si="7"/>
        <v>2523</v>
      </c>
      <c r="O30">
        <v>22</v>
      </c>
      <c r="P30">
        <f>P29</f>
        <v>8419.6</v>
      </c>
      <c r="Q30" s="19">
        <f t="shared" si="9"/>
        <v>-8419.6</v>
      </c>
      <c r="R30">
        <f>R29</f>
        <v>1258.2</v>
      </c>
      <c r="S30">
        <f>S29</f>
        <v>9677.7999999999993</v>
      </c>
    </row>
    <row r="31" spans="3:19" x14ac:dyDescent="0.25">
      <c r="C31">
        <f t="shared" si="8"/>
        <v>61</v>
      </c>
      <c r="D31">
        <f t="shared" si="0"/>
        <v>65</v>
      </c>
      <c r="E31" t="str">
        <f t="shared" si="1"/>
        <v>61-65 ans</v>
      </c>
      <c r="F31" s="1">
        <v>165</v>
      </c>
      <c r="G31" s="1">
        <v>8</v>
      </c>
      <c r="H31" s="1">
        <f t="shared" si="2"/>
        <v>173</v>
      </c>
      <c r="I31" s="15">
        <f t="shared" si="3"/>
        <v>2062.5</v>
      </c>
      <c r="J31" s="17">
        <f t="shared" si="4"/>
        <v>0.95</v>
      </c>
      <c r="K31" s="1">
        <f t="shared" si="5"/>
        <v>164</v>
      </c>
      <c r="L31" s="1">
        <f t="shared" si="6"/>
        <v>9</v>
      </c>
      <c r="M31" s="1">
        <f t="shared" si="7"/>
        <v>173</v>
      </c>
      <c r="O31">
        <v>23</v>
      </c>
      <c r="P31">
        <f t="shared" ref="P31:R33" si="14">P30</f>
        <v>8419.6</v>
      </c>
      <c r="Q31" s="19">
        <f t="shared" si="9"/>
        <v>-8419.6</v>
      </c>
      <c r="R31">
        <f t="shared" si="14"/>
        <v>1258.2</v>
      </c>
      <c r="S31">
        <f t="shared" ref="S31" si="15">S30</f>
        <v>9677.7999999999993</v>
      </c>
    </row>
    <row r="32" spans="3:19" x14ac:dyDescent="0.25">
      <c r="C32">
        <f t="shared" si="8"/>
        <v>66</v>
      </c>
      <c r="D32">
        <f t="shared" si="0"/>
        <v>70</v>
      </c>
      <c r="E32" t="str">
        <f t="shared" si="1"/>
        <v>66-70 ans</v>
      </c>
      <c r="F32" s="1"/>
      <c r="G32" s="1"/>
      <c r="H32" s="1"/>
      <c r="I32" s="15"/>
      <c r="J32" s="17"/>
      <c r="O32">
        <v>24</v>
      </c>
      <c r="P32">
        <f t="shared" si="14"/>
        <v>8419.6</v>
      </c>
      <c r="Q32" s="19">
        <f t="shared" si="9"/>
        <v>-8419.6</v>
      </c>
      <c r="R32">
        <f t="shared" si="14"/>
        <v>1258.2</v>
      </c>
      <c r="S32">
        <f t="shared" ref="S32" si="16">S31</f>
        <v>9677.7999999999993</v>
      </c>
    </row>
    <row r="33" spans="2:19" x14ac:dyDescent="0.25">
      <c r="E33" t="s">
        <v>4</v>
      </c>
      <c r="F33" s="1">
        <f>SUM(F22:F32)</f>
        <v>196544</v>
      </c>
      <c r="G33" s="1">
        <f>SUM(G22:G32)</f>
        <v>34050</v>
      </c>
      <c r="H33" s="1">
        <f>SUM(H22:H32)</f>
        <v>230594</v>
      </c>
      <c r="I33" s="15">
        <f t="shared" si="3"/>
        <v>577.20000000000005</v>
      </c>
      <c r="J33" s="17">
        <f t="shared" si="4"/>
        <v>0.85</v>
      </c>
      <c r="K33" s="1">
        <f>SUM(K22:K32)</f>
        <v>196914</v>
      </c>
      <c r="L33" s="1">
        <f>SUM(L22:L32)</f>
        <v>33680</v>
      </c>
      <c r="M33" s="1"/>
      <c r="O33">
        <f>O32+1.99</f>
        <v>25.99</v>
      </c>
      <c r="P33">
        <f t="shared" si="14"/>
        <v>8419.6</v>
      </c>
      <c r="Q33" s="19">
        <f t="shared" si="9"/>
        <v>-8419.6</v>
      </c>
      <c r="R33">
        <f t="shared" si="14"/>
        <v>1258.2</v>
      </c>
      <c r="S33">
        <f t="shared" ref="S33" si="17">S32</f>
        <v>9677.7999999999993</v>
      </c>
    </row>
    <row r="34" spans="2:19" x14ac:dyDescent="0.25">
      <c r="O34">
        <v>26</v>
      </c>
      <c r="P34">
        <f>K24/5</f>
        <v>8023.2</v>
      </c>
      <c r="Q34" s="19">
        <f t="shared" si="9"/>
        <v>-8023.2</v>
      </c>
      <c r="R34">
        <f>L24/5</f>
        <v>1882</v>
      </c>
      <c r="S34">
        <f>M24/5</f>
        <v>9905.2000000000007</v>
      </c>
    </row>
    <row r="35" spans="2:19" x14ac:dyDescent="0.25">
      <c r="O35">
        <v>27</v>
      </c>
      <c r="P35">
        <f>P34</f>
        <v>8023.2</v>
      </c>
      <c r="Q35" s="19">
        <f t="shared" si="9"/>
        <v>-8023.2</v>
      </c>
      <c r="R35">
        <f>R34</f>
        <v>1882</v>
      </c>
      <c r="S35">
        <f>S34</f>
        <v>9905.2000000000007</v>
      </c>
    </row>
    <row r="36" spans="2:19" x14ac:dyDescent="0.25">
      <c r="E36" t="s">
        <v>10</v>
      </c>
      <c r="F36" t="s">
        <v>11</v>
      </c>
      <c r="G36" s="20" t="s">
        <v>11</v>
      </c>
      <c r="H36" s="16" t="s">
        <v>12</v>
      </c>
      <c r="I36" t="s">
        <v>13</v>
      </c>
      <c r="O36">
        <v>28</v>
      </c>
      <c r="P36">
        <f>P35</f>
        <v>8023.2</v>
      </c>
      <c r="Q36" s="19">
        <f t="shared" si="9"/>
        <v>-8023.2</v>
      </c>
      <c r="R36">
        <f>R35</f>
        <v>1882</v>
      </c>
      <c r="S36">
        <f>S35</f>
        <v>9905.2000000000007</v>
      </c>
    </row>
    <row r="37" spans="2:19" x14ac:dyDescent="0.25">
      <c r="B37" t="str">
        <f>CONCATENATE(C37,"-",D37)</f>
        <v>11-15</v>
      </c>
      <c r="C37">
        <v>11</v>
      </c>
      <c r="D37">
        <f>C37+4</f>
        <v>15</v>
      </c>
      <c r="E37" t="str">
        <f>CONCATENATE(C37,"-",D37," ans")</f>
        <v>11-15 ans</v>
      </c>
      <c r="F37" s="1">
        <f>-G37</f>
        <v>0</v>
      </c>
      <c r="G37" s="20">
        <v>0</v>
      </c>
      <c r="H37" s="16">
        <v>0</v>
      </c>
      <c r="I37" s="1">
        <f>F37+H37</f>
        <v>0</v>
      </c>
      <c r="O37">
        <v>29</v>
      </c>
      <c r="P37">
        <f t="shared" ref="P37:R38" si="18">P36</f>
        <v>8023.2</v>
      </c>
      <c r="Q37" s="19">
        <f t="shared" si="9"/>
        <v>-8023.2</v>
      </c>
      <c r="R37">
        <f t="shared" si="18"/>
        <v>1882</v>
      </c>
      <c r="S37">
        <f t="shared" ref="S37" si="19">S36</f>
        <v>9905.2000000000007</v>
      </c>
    </row>
    <row r="38" spans="2:19" x14ac:dyDescent="0.25">
      <c r="B38" t="str">
        <f t="shared" ref="B38:B48" si="20">CONCATENATE(C38,"-",D38)</f>
        <v>16-20</v>
      </c>
      <c r="C38">
        <v>16</v>
      </c>
      <c r="D38">
        <f>C38+4</f>
        <v>20</v>
      </c>
      <c r="E38" t="str">
        <f>CONCATENATE(C38,"-",D38," ans")</f>
        <v>16-20 ans</v>
      </c>
      <c r="F38" s="1">
        <f t="shared" ref="F38:F49" si="21">-G38</f>
        <v>8059</v>
      </c>
      <c r="G38" s="21">
        <f>-K22</f>
        <v>-8059</v>
      </c>
      <c r="H38" s="1">
        <f>L22</f>
        <v>1099</v>
      </c>
      <c r="I38" s="1">
        <f t="shared" ref="I38:I49" si="22">F38+H38</f>
        <v>9158</v>
      </c>
      <c r="J38" s="13">
        <f>I38/I$49</f>
        <v>3.9714823455944216E-2</v>
      </c>
      <c r="O38">
        <f>O37+1.99</f>
        <v>30.99</v>
      </c>
      <c r="P38">
        <f t="shared" si="18"/>
        <v>8023.2</v>
      </c>
      <c r="Q38" s="19">
        <f t="shared" si="9"/>
        <v>-8023.2</v>
      </c>
      <c r="R38">
        <f t="shared" si="18"/>
        <v>1882</v>
      </c>
      <c r="S38">
        <f t="shared" ref="S38" si="23">S37</f>
        <v>9905.2000000000007</v>
      </c>
    </row>
    <row r="39" spans="2:19" x14ac:dyDescent="0.25">
      <c r="B39" t="str">
        <f t="shared" si="20"/>
        <v>21-25</v>
      </c>
      <c r="C39">
        <f>C38+5</f>
        <v>21</v>
      </c>
      <c r="D39">
        <f t="shared" ref="D39:D48" si="24">C39+4</f>
        <v>25</v>
      </c>
      <c r="E39" t="str">
        <f t="shared" ref="E39:E48" si="25">CONCATENATE(C39,"-",D39," ans")</f>
        <v>21-25 ans</v>
      </c>
      <c r="F39" s="1">
        <f t="shared" si="21"/>
        <v>42098</v>
      </c>
      <c r="G39" s="21">
        <f t="shared" ref="G39:G47" si="26">-K23</f>
        <v>-42098</v>
      </c>
      <c r="H39" s="1">
        <f t="shared" ref="H39:H47" si="27">L23</f>
        <v>6291</v>
      </c>
      <c r="I39" s="1">
        <f t="shared" si="22"/>
        <v>48389</v>
      </c>
      <c r="J39" s="13">
        <f t="shared" ref="J39:J47" si="28">I39/I$49</f>
        <v>0.20984500897681641</v>
      </c>
      <c r="O39">
        <v>31</v>
      </c>
      <c r="P39">
        <f>K25/5</f>
        <v>7057</v>
      </c>
      <c r="Q39" s="19">
        <f t="shared" si="9"/>
        <v>-7057</v>
      </c>
      <c r="R39">
        <f>L25/5</f>
        <v>1549.2</v>
      </c>
      <c r="S39">
        <f>M25/5</f>
        <v>8606.2000000000007</v>
      </c>
    </row>
    <row r="40" spans="2:19" x14ac:dyDescent="0.25">
      <c r="B40" t="str">
        <f t="shared" si="20"/>
        <v>26-30</v>
      </c>
      <c r="C40">
        <f t="shared" ref="C40:C48" si="29">C39+5</f>
        <v>26</v>
      </c>
      <c r="D40">
        <f t="shared" si="24"/>
        <v>30</v>
      </c>
      <c r="E40" t="str">
        <f t="shared" si="25"/>
        <v>26-30 ans</v>
      </c>
      <c r="F40" s="1">
        <f t="shared" si="21"/>
        <v>40116</v>
      </c>
      <c r="G40" s="21">
        <f t="shared" si="26"/>
        <v>-40116</v>
      </c>
      <c r="H40" s="1">
        <f t="shared" si="27"/>
        <v>9410</v>
      </c>
      <c r="I40" s="1">
        <f t="shared" si="22"/>
        <v>49526</v>
      </c>
      <c r="J40" s="13">
        <f t="shared" si="28"/>
        <v>0.2147757530551532</v>
      </c>
      <c r="O40">
        <v>32</v>
      </c>
      <c r="P40">
        <f>P39</f>
        <v>7057</v>
      </c>
      <c r="Q40" s="19">
        <f t="shared" si="9"/>
        <v>-7057</v>
      </c>
      <c r="R40">
        <f>R39</f>
        <v>1549.2</v>
      </c>
      <c r="S40">
        <f>S39</f>
        <v>8606.2000000000007</v>
      </c>
    </row>
    <row r="41" spans="2:19" x14ac:dyDescent="0.25">
      <c r="B41" t="str">
        <f t="shared" si="20"/>
        <v>31-35</v>
      </c>
      <c r="C41">
        <f t="shared" si="29"/>
        <v>31</v>
      </c>
      <c r="D41">
        <f t="shared" si="24"/>
        <v>35</v>
      </c>
      <c r="E41" t="str">
        <f t="shared" si="25"/>
        <v>31-35 ans</v>
      </c>
      <c r="F41" s="1">
        <f t="shared" si="21"/>
        <v>35285</v>
      </c>
      <c r="G41" s="21">
        <f t="shared" si="26"/>
        <v>-35285</v>
      </c>
      <c r="H41" s="1">
        <f t="shared" si="27"/>
        <v>7746</v>
      </c>
      <c r="I41" s="1">
        <f t="shared" si="22"/>
        <v>43031</v>
      </c>
      <c r="J41" s="13">
        <f t="shared" si="28"/>
        <v>0.18660936537811046</v>
      </c>
      <c r="O41">
        <v>33</v>
      </c>
      <c r="P41">
        <f t="shared" ref="P41:R43" si="30">P40</f>
        <v>7057</v>
      </c>
      <c r="Q41" s="19">
        <f t="shared" si="9"/>
        <v>-7057</v>
      </c>
      <c r="R41">
        <f t="shared" si="30"/>
        <v>1549.2</v>
      </c>
      <c r="S41">
        <f t="shared" ref="S41" si="31">S40</f>
        <v>8606.2000000000007</v>
      </c>
    </row>
    <row r="42" spans="2:19" x14ac:dyDescent="0.25">
      <c r="B42" t="str">
        <f t="shared" si="20"/>
        <v>36-40</v>
      </c>
      <c r="C42">
        <f t="shared" si="29"/>
        <v>36</v>
      </c>
      <c r="D42">
        <f t="shared" si="24"/>
        <v>40</v>
      </c>
      <c r="E42" t="str">
        <f t="shared" si="25"/>
        <v>36-40 ans</v>
      </c>
      <c r="F42" s="1">
        <f t="shared" si="21"/>
        <v>29772</v>
      </c>
      <c r="G42" s="21">
        <f t="shared" si="26"/>
        <v>-29772</v>
      </c>
      <c r="H42" s="1">
        <f t="shared" si="27"/>
        <v>4449</v>
      </c>
      <c r="I42" s="1">
        <f t="shared" si="22"/>
        <v>34221</v>
      </c>
      <c r="J42" s="13">
        <f t="shared" si="28"/>
        <v>0.14840368786698699</v>
      </c>
      <c r="O42">
        <v>34</v>
      </c>
      <c r="P42">
        <f t="shared" si="30"/>
        <v>7057</v>
      </c>
      <c r="Q42" s="19">
        <f t="shared" si="9"/>
        <v>-7057</v>
      </c>
      <c r="R42">
        <f t="shared" si="30"/>
        <v>1549.2</v>
      </c>
      <c r="S42">
        <f t="shared" ref="S42" si="32">S41</f>
        <v>8606.2000000000007</v>
      </c>
    </row>
    <row r="43" spans="2:19" x14ac:dyDescent="0.25">
      <c r="B43" t="str">
        <f t="shared" si="20"/>
        <v>41-45</v>
      </c>
      <c r="C43">
        <f t="shared" si="29"/>
        <v>41</v>
      </c>
      <c r="D43">
        <f t="shared" si="24"/>
        <v>45</v>
      </c>
      <c r="E43" t="str">
        <f t="shared" si="25"/>
        <v>41-45 ans</v>
      </c>
      <c r="F43" s="1">
        <f t="shared" si="21"/>
        <v>18071</v>
      </c>
      <c r="G43" s="21">
        <f t="shared" si="26"/>
        <v>-18071</v>
      </c>
      <c r="H43" s="1">
        <f t="shared" si="27"/>
        <v>2234</v>
      </c>
      <c r="I43" s="1">
        <f t="shared" si="22"/>
        <v>20305</v>
      </c>
      <c r="J43" s="13">
        <f t="shared" si="28"/>
        <v>8.805519657926919E-2</v>
      </c>
      <c r="O43">
        <f>O42+1.99</f>
        <v>35.99</v>
      </c>
      <c r="P43">
        <f t="shared" si="30"/>
        <v>7057</v>
      </c>
      <c r="Q43" s="19">
        <f t="shared" si="9"/>
        <v>-7057</v>
      </c>
      <c r="R43">
        <f t="shared" si="30"/>
        <v>1549.2</v>
      </c>
      <c r="S43">
        <f t="shared" ref="S43" si="33">S42</f>
        <v>8606.2000000000007</v>
      </c>
    </row>
    <row r="44" spans="2:19" x14ac:dyDescent="0.25">
      <c r="B44" t="str">
        <f t="shared" si="20"/>
        <v>46-50</v>
      </c>
      <c r="C44">
        <f t="shared" si="29"/>
        <v>46</v>
      </c>
      <c r="D44">
        <f t="shared" si="24"/>
        <v>50</v>
      </c>
      <c r="E44" t="str">
        <f t="shared" si="25"/>
        <v>46-50 ans</v>
      </c>
      <c r="F44" s="1">
        <f t="shared" si="21"/>
        <v>13134</v>
      </c>
      <c r="G44" s="21">
        <f t="shared" si="26"/>
        <v>-13134</v>
      </c>
      <c r="H44" s="1">
        <f t="shared" si="27"/>
        <v>1459</v>
      </c>
      <c r="I44" s="1">
        <f t="shared" si="22"/>
        <v>14593</v>
      </c>
      <c r="J44" s="13">
        <f t="shared" si="28"/>
        <v>6.3284387278073145E-2</v>
      </c>
      <c r="O44">
        <v>36</v>
      </c>
      <c r="P44">
        <f>K26/5</f>
        <v>5954.4</v>
      </c>
      <c r="Q44" s="19">
        <f t="shared" si="9"/>
        <v>-5954.4</v>
      </c>
      <c r="R44">
        <f>L26/5</f>
        <v>889.8</v>
      </c>
      <c r="S44">
        <f>M26/5</f>
        <v>6844.2</v>
      </c>
    </row>
    <row r="45" spans="2:19" x14ac:dyDescent="0.25">
      <c r="B45" t="str">
        <f t="shared" si="20"/>
        <v>51-55</v>
      </c>
      <c r="C45">
        <f t="shared" si="29"/>
        <v>51</v>
      </c>
      <c r="D45">
        <f t="shared" si="24"/>
        <v>55</v>
      </c>
      <c r="E45" t="str">
        <f t="shared" si="25"/>
        <v>51-55 ans</v>
      </c>
      <c r="F45" s="1">
        <f t="shared" si="21"/>
        <v>7894</v>
      </c>
      <c r="G45" s="21">
        <f t="shared" si="26"/>
        <v>-7894</v>
      </c>
      <c r="H45" s="1">
        <f t="shared" si="27"/>
        <v>781</v>
      </c>
      <c r="I45" s="1">
        <f t="shared" si="22"/>
        <v>8675</v>
      </c>
      <c r="J45" s="13">
        <f t="shared" si="28"/>
        <v>3.7620232963563663E-2</v>
      </c>
      <c r="O45">
        <v>37</v>
      </c>
      <c r="P45">
        <f>P44</f>
        <v>5954.4</v>
      </c>
      <c r="Q45" s="19">
        <f t="shared" si="9"/>
        <v>-5954.4</v>
      </c>
      <c r="R45">
        <f>R44</f>
        <v>889.8</v>
      </c>
      <c r="S45">
        <f>S44</f>
        <v>6844.2</v>
      </c>
    </row>
    <row r="46" spans="2:19" x14ac:dyDescent="0.25">
      <c r="B46" t="str">
        <f t="shared" si="20"/>
        <v>56-60</v>
      </c>
      <c r="C46">
        <f t="shared" si="29"/>
        <v>56</v>
      </c>
      <c r="D46">
        <f t="shared" si="24"/>
        <v>60</v>
      </c>
      <c r="E46" t="str">
        <f t="shared" si="25"/>
        <v>56-60 ans</v>
      </c>
      <c r="F46" s="1">
        <f t="shared" si="21"/>
        <v>2321</v>
      </c>
      <c r="G46" s="21">
        <f t="shared" si="26"/>
        <v>-2321</v>
      </c>
      <c r="H46" s="1">
        <f t="shared" si="27"/>
        <v>202</v>
      </c>
      <c r="I46" s="1">
        <f t="shared" si="22"/>
        <v>2523</v>
      </c>
      <c r="J46" s="13">
        <f t="shared" si="28"/>
        <v>1.0941308099950562E-2</v>
      </c>
      <c r="O46">
        <v>38</v>
      </c>
      <c r="P46">
        <f t="shared" ref="P46:R48" si="34">P45</f>
        <v>5954.4</v>
      </c>
      <c r="Q46" s="19">
        <f t="shared" si="9"/>
        <v>-5954.4</v>
      </c>
      <c r="R46">
        <f t="shared" si="34"/>
        <v>889.8</v>
      </c>
      <c r="S46">
        <f t="shared" ref="S46" si="35">S45</f>
        <v>6844.2</v>
      </c>
    </row>
    <row r="47" spans="2:19" x14ac:dyDescent="0.25">
      <c r="B47" t="str">
        <f t="shared" si="20"/>
        <v>61-65</v>
      </c>
      <c r="C47">
        <f t="shared" si="29"/>
        <v>61</v>
      </c>
      <c r="D47">
        <f t="shared" si="24"/>
        <v>65</v>
      </c>
      <c r="E47" t="str">
        <f t="shared" si="25"/>
        <v>61-65 ans</v>
      </c>
      <c r="F47" s="1">
        <f t="shared" si="21"/>
        <v>164</v>
      </c>
      <c r="G47" s="21">
        <f t="shared" si="26"/>
        <v>-164</v>
      </c>
      <c r="H47" s="1">
        <f t="shared" si="27"/>
        <v>9</v>
      </c>
      <c r="I47" s="1">
        <f t="shared" si="22"/>
        <v>173</v>
      </c>
      <c r="J47" s="13">
        <f t="shared" si="28"/>
        <v>7.5023634613216302E-4</v>
      </c>
      <c r="O47">
        <v>39</v>
      </c>
      <c r="P47">
        <f t="shared" si="34"/>
        <v>5954.4</v>
      </c>
      <c r="Q47" s="19">
        <f t="shared" si="9"/>
        <v>-5954.4</v>
      </c>
      <c r="R47">
        <f t="shared" si="34"/>
        <v>889.8</v>
      </c>
      <c r="S47">
        <f t="shared" ref="S47" si="36">S46</f>
        <v>6844.2</v>
      </c>
    </row>
    <row r="48" spans="2:19" x14ac:dyDescent="0.25">
      <c r="B48" t="str">
        <f t="shared" si="20"/>
        <v>66-70</v>
      </c>
      <c r="C48">
        <f t="shared" si="29"/>
        <v>66</v>
      </c>
      <c r="D48">
        <f t="shared" si="24"/>
        <v>70</v>
      </c>
      <c r="E48" t="str">
        <f t="shared" si="25"/>
        <v>66-70 ans</v>
      </c>
      <c r="F48" s="1">
        <f t="shared" si="21"/>
        <v>0</v>
      </c>
      <c r="G48" s="22">
        <v>0</v>
      </c>
      <c r="H48" s="1"/>
      <c r="O48">
        <f>O47+1.99</f>
        <v>40.99</v>
      </c>
      <c r="P48">
        <f t="shared" si="34"/>
        <v>5954.4</v>
      </c>
      <c r="Q48" s="19">
        <f t="shared" si="9"/>
        <v>-5954.4</v>
      </c>
      <c r="R48">
        <f t="shared" si="34"/>
        <v>889.8</v>
      </c>
      <c r="S48">
        <f t="shared" ref="S48" si="37">S47</f>
        <v>6844.2</v>
      </c>
    </row>
    <row r="49" spans="3:19" x14ac:dyDescent="0.25">
      <c r="E49" t="s">
        <v>4</v>
      </c>
      <c r="F49" s="1">
        <f t="shared" si="21"/>
        <v>196914</v>
      </c>
      <c r="G49" s="21">
        <f>SUM(G38:G48)</f>
        <v>-196914</v>
      </c>
      <c r="H49" s="1">
        <f>SUM(H38:H48)</f>
        <v>33680</v>
      </c>
      <c r="I49" s="1">
        <f t="shared" si="22"/>
        <v>230594</v>
      </c>
      <c r="J49" s="14">
        <f>SUM(J38:J47)</f>
        <v>1</v>
      </c>
      <c r="O49">
        <v>41</v>
      </c>
      <c r="P49">
        <f>K27/5</f>
        <v>3614.2</v>
      </c>
      <c r="Q49" s="19">
        <f t="shared" si="9"/>
        <v>-3614.2</v>
      </c>
      <c r="R49">
        <f>L27/5</f>
        <v>446.8</v>
      </c>
      <c r="S49">
        <f>M27/5</f>
        <v>4061</v>
      </c>
    </row>
    <row r="50" spans="3:19" x14ac:dyDescent="0.25">
      <c r="O50">
        <v>42</v>
      </c>
      <c r="P50">
        <f>P49</f>
        <v>3614.2</v>
      </c>
      <c r="Q50" s="19">
        <f t="shared" si="9"/>
        <v>-3614.2</v>
      </c>
      <c r="R50">
        <f>R49</f>
        <v>446.8</v>
      </c>
      <c r="S50">
        <f>S49</f>
        <v>4061</v>
      </c>
    </row>
    <row r="51" spans="3:19" x14ac:dyDescent="0.25">
      <c r="E51" t="s">
        <v>10</v>
      </c>
      <c r="F51" t="s">
        <v>11</v>
      </c>
      <c r="G51" s="16" t="s">
        <v>12</v>
      </c>
      <c r="H51" s="16" t="s">
        <v>13</v>
      </c>
      <c r="O51">
        <v>43</v>
      </c>
      <c r="P51">
        <f t="shared" ref="P51:R53" si="38">P50</f>
        <v>3614.2</v>
      </c>
      <c r="Q51" s="19">
        <f t="shared" si="9"/>
        <v>-3614.2</v>
      </c>
      <c r="R51">
        <f t="shared" si="38"/>
        <v>446.8</v>
      </c>
      <c r="S51">
        <f t="shared" ref="S51" si="39">S50</f>
        <v>4061</v>
      </c>
    </row>
    <row r="52" spans="3:19" x14ac:dyDescent="0.25">
      <c r="C52">
        <v>11</v>
      </c>
      <c r="D52">
        <f>C52+4</f>
        <v>15</v>
      </c>
      <c r="E52" t="str">
        <f>CONCATENATE(C52,"-",D52," ans")</f>
        <v>11-15 ans</v>
      </c>
      <c r="F52" s="14">
        <f>F37/F$49</f>
        <v>0</v>
      </c>
      <c r="G52" s="14">
        <f t="shared" ref="G52:H64" si="40">H37/H$49</f>
        <v>0</v>
      </c>
      <c r="H52" s="14">
        <f t="shared" si="40"/>
        <v>0</v>
      </c>
      <c r="O52">
        <v>44</v>
      </c>
      <c r="P52">
        <f t="shared" si="38"/>
        <v>3614.2</v>
      </c>
      <c r="Q52" s="19">
        <f t="shared" si="9"/>
        <v>-3614.2</v>
      </c>
      <c r="R52">
        <f t="shared" si="38"/>
        <v>446.8</v>
      </c>
      <c r="S52">
        <f t="shared" ref="S52" si="41">S51</f>
        <v>4061</v>
      </c>
    </row>
    <row r="53" spans="3:19" x14ac:dyDescent="0.25">
      <c r="C53">
        <v>16</v>
      </c>
      <c r="D53">
        <f>C53+4</f>
        <v>20</v>
      </c>
      <c r="E53" t="str">
        <f>CONCATENATE(C53,"-",D53," ans")</f>
        <v>16-20 ans</v>
      </c>
      <c r="F53" s="14">
        <f t="shared" ref="F53:F64" si="42">F38/F$49</f>
        <v>4.0926495830667195E-2</v>
      </c>
      <c r="G53" s="14">
        <f t="shared" si="40"/>
        <v>3.2630641330166271E-2</v>
      </c>
      <c r="H53" s="14">
        <f t="shared" si="40"/>
        <v>3.9714823455944216E-2</v>
      </c>
      <c r="O53">
        <f>O52+1.99</f>
        <v>45.99</v>
      </c>
      <c r="P53">
        <f t="shared" si="38"/>
        <v>3614.2</v>
      </c>
      <c r="Q53" s="19">
        <f t="shared" si="9"/>
        <v>-3614.2</v>
      </c>
      <c r="R53">
        <f t="shared" si="38"/>
        <v>446.8</v>
      </c>
      <c r="S53">
        <f t="shared" ref="S53" si="43">S52</f>
        <v>4061</v>
      </c>
    </row>
    <row r="54" spans="3:19" x14ac:dyDescent="0.25">
      <c r="C54">
        <f>C53+5</f>
        <v>21</v>
      </c>
      <c r="D54">
        <f t="shared" ref="D54:D63" si="44">C54+4</f>
        <v>25</v>
      </c>
      <c r="E54" t="str">
        <f t="shared" ref="E54:E63" si="45">CONCATENATE(C54,"-",D54," ans")</f>
        <v>21-25 ans</v>
      </c>
      <c r="F54" s="23">
        <f t="shared" si="42"/>
        <v>0.21378876057568277</v>
      </c>
      <c r="G54" s="14">
        <f t="shared" si="40"/>
        <v>0.1867874109263658</v>
      </c>
      <c r="H54" s="23">
        <f t="shared" si="40"/>
        <v>0.20984500897681641</v>
      </c>
      <c r="O54">
        <v>46</v>
      </c>
      <c r="P54">
        <f>K28/5</f>
        <v>2626.8</v>
      </c>
      <c r="Q54" s="19">
        <f t="shared" si="9"/>
        <v>-2626.8</v>
      </c>
      <c r="R54">
        <f>L28/5</f>
        <v>291.8</v>
      </c>
      <c r="S54">
        <f>M28/5</f>
        <v>2918.6</v>
      </c>
    </row>
    <row r="55" spans="3:19" x14ac:dyDescent="0.25">
      <c r="C55">
        <f t="shared" ref="C55:C63" si="46">C54+5</f>
        <v>26</v>
      </c>
      <c r="D55">
        <f t="shared" si="44"/>
        <v>30</v>
      </c>
      <c r="E55" t="str">
        <f t="shared" si="45"/>
        <v>26-30 ans</v>
      </c>
      <c r="F55" s="14">
        <f t="shared" si="42"/>
        <v>0.20372345287790608</v>
      </c>
      <c r="G55" s="23">
        <f t="shared" si="40"/>
        <v>0.27939429928741094</v>
      </c>
      <c r="H55" s="23">
        <f t="shared" si="40"/>
        <v>0.2147757530551532</v>
      </c>
      <c r="O55">
        <v>47</v>
      </c>
      <c r="P55">
        <f>P54</f>
        <v>2626.8</v>
      </c>
      <c r="Q55" s="19">
        <f t="shared" si="9"/>
        <v>-2626.8</v>
      </c>
      <c r="R55">
        <f>R54</f>
        <v>291.8</v>
      </c>
      <c r="S55">
        <f>S54</f>
        <v>2918.6</v>
      </c>
    </row>
    <row r="56" spans="3:19" x14ac:dyDescent="0.25">
      <c r="C56">
        <f t="shared" si="46"/>
        <v>31</v>
      </c>
      <c r="D56">
        <f t="shared" si="44"/>
        <v>35</v>
      </c>
      <c r="E56" t="str">
        <f t="shared" si="45"/>
        <v>31-35 ans</v>
      </c>
      <c r="F56" s="14">
        <f t="shared" si="42"/>
        <v>0.17918990015946049</v>
      </c>
      <c r="G56" s="14">
        <f t="shared" si="40"/>
        <v>0.22998812351543943</v>
      </c>
      <c r="H56" s="14">
        <f t="shared" si="40"/>
        <v>0.18660936537811046</v>
      </c>
      <c r="O56">
        <v>48</v>
      </c>
      <c r="P56">
        <f t="shared" ref="P56:R58" si="47">P55</f>
        <v>2626.8</v>
      </c>
      <c r="Q56" s="19">
        <f t="shared" si="9"/>
        <v>-2626.8</v>
      </c>
      <c r="R56">
        <f t="shared" si="47"/>
        <v>291.8</v>
      </c>
      <c r="S56">
        <f t="shared" ref="S56" si="48">S55</f>
        <v>2918.6</v>
      </c>
    </row>
    <row r="57" spans="3:19" x14ac:dyDescent="0.25">
      <c r="C57">
        <f t="shared" si="46"/>
        <v>36</v>
      </c>
      <c r="D57">
        <f t="shared" si="44"/>
        <v>40</v>
      </c>
      <c r="E57" t="str">
        <f t="shared" si="45"/>
        <v>36-40 ans</v>
      </c>
      <c r="F57" s="14">
        <f t="shared" si="42"/>
        <v>0.15119290654803619</v>
      </c>
      <c r="G57" s="14">
        <f t="shared" si="40"/>
        <v>0.13209619952494062</v>
      </c>
      <c r="H57" s="14">
        <f t="shared" si="40"/>
        <v>0.14840368786698699</v>
      </c>
      <c r="O57">
        <v>49</v>
      </c>
      <c r="P57">
        <f t="shared" si="47"/>
        <v>2626.8</v>
      </c>
      <c r="Q57" s="19">
        <f t="shared" si="9"/>
        <v>-2626.8</v>
      </c>
      <c r="R57">
        <f t="shared" si="47"/>
        <v>291.8</v>
      </c>
      <c r="S57">
        <f t="shared" ref="S57" si="49">S56</f>
        <v>2918.6</v>
      </c>
    </row>
    <row r="58" spans="3:19" x14ac:dyDescent="0.25">
      <c r="C58">
        <f t="shared" si="46"/>
        <v>41</v>
      </c>
      <c r="D58">
        <f t="shared" si="44"/>
        <v>45</v>
      </c>
      <c r="E58" t="str">
        <f t="shared" si="45"/>
        <v>41-45 ans</v>
      </c>
      <c r="F58" s="14">
        <f t="shared" si="42"/>
        <v>9.1771026945773285E-2</v>
      </c>
      <c r="G58" s="14">
        <f t="shared" si="40"/>
        <v>6.633016627078385E-2</v>
      </c>
      <c r="H58" s="14">
        <f t="shared" si="40"/>
        <v>8.805519657926919E-2</v>
      </c>
      <c r="O58">
        <f>O57+1.99</f>
        <v>50.99</v>
      </c>
      <c r="P58">
        <f t="shared" si="47"/>
        <v>2626.8</v>
      </c>
      <c r="Q58" s="19">
        <f t="shared" si="9"/>
        <v>-2626.8</v>
      </c>
      <c r="R58">
        <f t="shared" si="47"/>
        <v>291.8</v>
      </c>
      <c r="S58">
        <f t="shared" ref="S58" si="50">S57</f>
        <v>2918.6</v>
      </c>
    </row>
    <row r="59" spans="3:19" x14ac:dyDescent="0.25">
      <c r="C59">
        <f t="shared" si="46"/>
        <v>46</v>
      </c>
      <c r="D59">
        <f t="shared" si="44"/>
        <v>50</v>
      </c>
      <c r="E59" t="str">
        <f t="shared" si="45"/>
        <v>46-50 ans</v>
      </c>
      <c r="F59" s="14">
        <f t="shared" si="42"/>
        <v>6.6699168164782593E-2</v>
      </c>
      <c r="G59" s="14">
        <f t="shared" si="40"/>
        <v>4.3319477434679336E-2</v>
      </c>
      <c r="H59" s="14">
        <f t="shared" si="40"/>
        <v>6.3284387278073145E-2</v>
      </c>
      <c r="O59">
        <v>51</v>
      </c>
      <c r="P59">
        <f>K29/5</f>
        <v>1578.8</v>
      </c>
      <c r="Q59" s="19">
        <f t="shared" si="9"/>
        <v>-1578.8</v>
      </c>
      <c r="R59">
        <f>L29/5</f>
        <v>156.19999999999999</v>
      </c>
      <c r="S59">
        <f>M29/5</f>
        <v>1735</v>
      </c>
    </row>
    <row r="60" spans="3:19" x14ac:dyDescent="0.25">
      <c r="C60">
        <f t="shared" si="46"/>
        <v>51</v>
      </c>
      <c r="D60">
        <f t="shared" si="44"/>
        <v>55</v>
      </c>
      <c r="E60" t="str">
        <f t="shared" si="45"/>
        <v>51-55 ans</v>
      </c>
      <c r="F60" s="14">
        <f t="shared" si="42"/>
        <v>4.0088566582365905E-2</v>
      </c>
      <c r="G60" s="14">
        <f t="shared" si="40"/>
        <v>2.3188836104513066E-2</v>
      </c>
      <c r="H60" s="14">
        <f t="shared" si="40"/>
        <v>3.7620232963563663E-2</v>
      </c>
      <c r="O60">
        <v>52</v>
      </c>
      <c r="P60">
        <f>P59</f>
        <v>1578.8</v>
      </c>
      <c r="Q60" s="19">
        <f t="shared" si="9"/>
        <v>-1578.8</v>
      </c>
      <c r="R60">
        <f>R59</f>
        <v>156.19999999999999</v>
      </c>
      <c r="S60">
        <f>S59</f>
        <v>1735</v>
      </c>
    </row>
    <row r="61" spans="3:19" x14ac:dyDescent="0.25">
      <c r="C61">
        <f t="shared" si="46"/>
        <v>56</v>
      </c>
      <c r="D61">
        <f t="shared" si="44"/>
        <v>60</v>
      </c>
      <c r="E61" t="str">
        <f t="shared" si="45"/>
        <v>56-60 ans</v>
      </c>
      <c r="F61" s="14">
        <f t="shared" si="42"/>
        <v>1.1786871426104796E-2</v>
      </c>
      <c r="G61" s="14">
        <f t="shared" si="40"/>
        <v>5.9976247030878857E-3</v>
      </c>
      <c r="H61" s="14">
        <f t="shared" si="40"/>
        <v>1.0941308099950562E-2</v>
      </c>
      <c r="O61">
        <v>53</v>
      </c>
      <c r="P61">
        <f t="shared" ref="P61:R63" si="51">P60</f>
        <v>1578.8</v>
      </c>
      <c r="Q61" s="19">
        <f t="shared" si="9"/>
        <v>-1578.8</v>
      </c>
      <c r="R61">
        <f t="shared" si="51"/>
        <v>156.19999999999999</v>
      </c>
      <c r="S61">
        <f t="shared" ref="S61" si="52">S60</f>
        <v>1735</v>
      </c>
    </row>
    <row r="62" spans="3:19" x14ac:dyDescent="0.25">
      <c r="C62">
        <f t="shared" si="46"/>
        <v>61</v>
      </c>
      <c r="D62">
        <f t="shared" si="44"/>
        <v>65</v>
      </c>
      <c r="E62" t="str">
        <f t="shared" si="45"/>
        <v>61-65 ans</v>
      </c>
      <c r="F62" s="14">
        <f t="shared" si="42"/>
        <v>8.3285088922067506E-4</v>
      </c>
      <c r="G62" s="14">
        <f t="shared" si="40"/>
        <v>2.6722090261282658E-4</v>
      </c>
      <c r="H62" s="14">
        <f t="shared" si="40"/>
        <v>7.5023634613216302E-4</v>
      </c>
      <c r="O62">
        <v>54</v>
      </c>
      <c r="P62">
        <f t="shared" si="51"/>
        <v>1578.8</v>
      </c>
      <c r="Q62" s="19">
        <f t="shared" si="9"/>
        <v>-1578.8</v>
      </c>
      <c r="R62">
        <f t="shared" si="51"/>
        <v>156.19999999999999</v>
      </c>
      <c r="S62">
        <f t="shared" ref="S62" si="53">S61</f>
        <v>1735</v>
      </c>
    </row>
    <row r="63" spans="3:19" x14ac:dyDescent="0.25">
      <c r="C63">
        <f t="shared" si="46"/>
        <v>66</v>
      </c>
      <c r="D63">
        <f t="shared" si="44"/>
        <v>70</v>
      </c>
      <c r="E63" t="str">
        <f t="shared" si="45"/>
        <v>66-70 ans</v>
      </c>
      <c r="F63" s="14">
        <f t="shared" si="42"/>
        <v>0</v>
      </c>
      <c r="G63" s="14">
        <f t="shared" si="40"/>
        <v>0</v>
      </c>
      <c r="H63" s="14">
        <f t="shared" si="40"/>
        <v>0</v>
      </c>
      <c r="O63">
        <f>O62+1.99</f>
        <v>55.99</v>
      </c>
      <c r="P63">
        <f t="shared" si="51"/>
        <v>1578.8</v>
      </c>
      <c r="Q63" s="19">
        <f t="shared" si="9"/>
        <v>-1578.8</v>
      </c>
      <c r="R63">
        <f t="shared" si="51"/>
        <v>156.19999999999999</v>
      </c>
      <c r="S63">
        <f t="shared" ref="S63" si="54">S62</f>
        <v>1735</v>
      </c>
    </row>
    <row r="64" spans="3:19" x14ac:dyDescent="0.25">
      <c r="E64" t="s">
        <v>4</v>
      </c>
      <c r="F64" s="14">
        <f t="shared" si="42"/>
        <v>1</v>
      </c>
      <c r="G64" s="14">
        <f t="shared" si="40"/>
        <v>1</v>
      </c>
      <c r="H64" s="14">
        <f t="shared" si="40"/>
        <v>1</v>
      </c>
      <c r="O64">
        <v>56</v>
      </c>
      <c r="P64">
        <f>K30/5</f>
        <v>464.2</v>
      </c>
      <c r="Q64" s="19">
        <f t="shared" si="9"/>
        <v>-464.2</v>
      </c>
      <c r="R64">
        <f>L30/5</f>
        <v>40.4</v>
      </c>
      <c r="S64">
        <f>M30/5</f>
        <v>504.6</v>
      </c>
    </row>
    <row r="65" spans="15:19" x14ac:dyDescent="0.25">
      <c r="O65">
        <v>57</v>
      </c>
      <c r="P65">
        <f>P64</f>
        <v>464.2</v>
      </c>
      <c r="Q65" s="19">
        <f t="shared" si="9"/>
        <v>-464.2</v>
      </c>
      <c r="R65">
        <f>R64</f>
        <v>40.4</v>
      </c>
      <c r="S65">
        <f>S64</f>
        <v>504.6</v>
      </c>
    </row>
    <row r="66" spans="15:19" x14ac:dyDescent="0.25">
      <c r="O66">
        <v>58</v>
      </c>
      <c r="P66">
        <f t="shared" ref="P66:R68" si="55">P65</f>
        <v>464.2</v>
      </c>
      <c r="Q66" s="19">
        <f t="shared" si="9"/>
        <v>-464.2</v>
      </c>
      <c r="R66">
        <f t="shared" si="55"/>
        <v>40.4</v>
      </c>
      <c r="S66">
        <f t="shared" ref="S66" si="56">S65</f>
        <v>504.6</v>
      </c>
    </row>
    <row r="67" spans="15:19" x14ac:dyDescent="0.25">
      <c r="O67">
        <v>59</v>
      </c>
      <c r="P67">
        <f t="shared" si="55"/>
        <v>464.2</v>
      </c>
      <c r="Q67" s="19">
        <f t="shared" si="9"/>
        <v>-464.2</v>
      </c>
      <c r="R67">
        <f t="shared" si="55"/>
        <v>40.4</v>
      </c>
      <c r="S67">
        <f t="shared" ref="S67" si="57">S66</f>
        <v>504.6</v>
      </c>
    </row>
    <row r="68" spans="15:19" x14ac:dyDescent="0.25">
      <c r="O68">
        <f>O67+1.99</f>
        <v>60.99</v>
      </c>
      <c r="P68">
        <f t="shared" si="55"/>
        <v>464.2</v>
      </c>
      <c r="Q68" s="19">
        <f t="shared" si="9"/>
        <v>-464.2</v>
      </c>
      <c r="R68">
        <f t="shared" si="55"/>
        <v>40.4</v>
      </c>
      <c r="S68">
        <f t="shared" ref="S68" si="58">S67</f>
        <v>504.6</v>
      </c>
    </row>
    <row r="69" spans="15:19" x14ac:dyDescent="0.25">
      <c r="O69">
        <v>61</v>
      </c>
      <c r="P69">
        <f>K31/5</f>
        <v>32.799999999999997</v>
      </c>
      <c r="Q69" s="19">
        <f t="shared" si="9"/>
        <v>-32.799999999999997</v>
      </c>
      <c r="R69">
        <f>L31/5</f>
        <v>1.8</v>
      </c>
      <c r="S69">
        <f>M31/5</f>
        <v>34.6</v>
      </c>
    </row>
    <row r="70" spans="15:19" x14ac:dyDescent="0.25">
      <c r="O70">
        <v>62</v>
      </c>
      <c r="P70">
        <f>P69</f>
        <v>32.799999999999997</v>
      </c>
      <c r="Q70" s="19">
        <f t="shared" si="9"/>
        <v>-32.799999999999997</v>
      </c>
      <c r="R70">
        <f>R69</f>
        <v>1.8</v>
      </c>
      <c r="S70">
        <f>S69</f>
        <v>34.6</v>
      </c>
    </row>
    <row r="71" spans="15:19" x14ac:dyDescent="0.25">
      <c r="O71">
        <v>63</v>
      </c>
      <c r="P71">
        <f t="shared" ref="P71:R73" si="59">P70</f>
        <v>32.799999999999997</v>
      </c>
      <c r="Q71" s="19">
        <f t="shared" si="9"/>
        <v>-32.799999999999997</v>
      </c>
      <c r="R71">
        <f t="shared" si="59"/>
        <v>1.8</v>
      </c>
      <c r="S71">
        <f t="shared" ref="S71" si="60">S70</f>
        <v>34.6</v>
      </c>
    </row>
    <row r="72" spans="15:19" x14ac:dyDescent="0.25">
      <c r="O72">
        <v>64</v>
      </c>
      <c r="P72">
        <f t="shared" si="59"/>
        <v>32.799999999999997</v>
      </c>
      <c r="Q72" s="19">
        <f t="shared" si="9"/>
        <v>-32.799999999999997</v>
      </c>
      <c r="R72">
        <f t="shared" si="59"/>
        <v>1.8</v>
      </c>
      <c r="S72">
        <f t="shared" ref="S72" si="61">S71</f>
        <v>34.6</v>
      </c>
    </row>
    <row r="73" spans="15:19" x14ac:dyDescent="0.25">
      <c r="O73">
        <f>O72+1.99</f>
        <v>65.989999999999995</v>
      </c>
      <c r="P73">
        <f t="shared" si="59"/>
        <v>32.799999999999997</v>
      </c>
      <c r="Q73" s="19">
        <f t="shared" si="9"/>
        <v>-32.799999999999997</v>
      </c>
      <c r="R73">
        <f t="shared" si="59"/>
        <v>1.8</v>
      </c>
      <c r="S73">
        <f t="shared" ref="S73" si="62">S72</f>
        <v>34.6</v>
      </c>
    </row>
    <row r="74" spans="15:19" x14ac:dyDescent="0.25">
      <c r="O74">
        <v>66</v>
      </c>
      <c r="P74">
        <v>0</v>
      </c>
      <c r="Q74" s="19">
        <f t="shared" si="9"/>
        <v>0</v>
      </c>
      <c r="R74">
        <v>1</v>
      </c>
      <c r="S74">
        <v>1</v>
      </c>
    </row>
    <row r="75" spans="15:19" x14ac:dyDescent="0.25">
      <c r="O75">
        <v>67</v>
      </c>
      <c r="P75">
        <f>P74</f>
        <v>0</v>
      </c>
      <c r="Q75" s="19">
        <f t="shared" si="9"/>
        <v>0</v>
      </c>
      <c r="R75">
        <f>R74</f>
        <v>1</v>
      </c>
      <c r="S75">
        <f>S74</f>
        <v>1</v>
      </c>
    </row>
    <row r="76" spans="15:19" x14ac:dyDescent="0.25">
      <c r="O76">
        <v>68</v>
      </c>
      <c r="P76">
        <f t="shared" ref="P76:R78" si="63">P75</f>
        <v>0</v>
      </c>
      <c r="Q76" s="19">
        <f t="shared" si="9"/>
        <v>0</v>
      </c>
      <c r="R76">
        <f t="shared" si="63"/>
        <v>1</v>
      </c>
      <c r="S76">
        <f t="shared" ref="S76" si="64">S75</f>
        <v>1</v>
      </c>
    </row>
    <row r="77" spans="15:19" x14ac:dyDescent="0.25">
      <c r="O77">
        <v>69</v>
      </c>
      <c r="P77">
        <f t="shared" si="63"/>
        <v>0</v>
      </c>
      <c r="Q77" s="19">
        <f t="shared" si="9"/>
        <v>0</v>
      </c>
      <c r="R77">
        <f t="shared" si="63"/>
        <v>1</v>
      </c>
      <c r="S77">
        <f t="shared" ref="S77" si="65">S76</f>
        <v>1</v>
      </c>
    </row>
    <row r="78" spans="15:19" x14ac:dyDescent="0.25">
      <c r="O78">
        <v>70</v>
      </c>
      <c r="P78">
        <f t="shared" si="63"/>
        <v>0</v>
      </c>
      <c r="Q78" s="19">
        <f t="shared" si="9"/>
        <v>0</v>
      </c>
      <c r="R78">
        <f t="shared" si="63"/>
        <v>1</v>
      </c>
      <c r="S78">
        <f t="shared" ref="S78" si="66">S77</f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tabSelected="1" workbookViewId="0">
      <selection activeCell="J11" sqref="J11"/>
    </sheetView>
  </sheetViews>
  <sheetFormatPr baseColWidth="10" defaultRowHeight="15" x14ac:dyDescent="0.25"/>
  <cols>
    <col min="1" max="1" width="11.42578125" style="18"/>
    <col min="3" max="3" width="9.85546875" style="18" bestFit="1" customWidth="1"/>
    <col min="4" max="4" width="15.140625" style="18" bestFit="1" customWidth="1"/>
    <col min="5" max="5" width="18.28515625" bestFit="1" customWidth="1"/>
    <col min="7" max="7" width="14.7109375" bestFit="1" customWidth="1"/>
  </cols>
  <sheetData>
    <row r="1" spans="1:7" x14ac:dyDescent="0.25">
      <c r="F1" s="18" t="s">
        <v>34</v>
      </c>
      <c r="G1" s="18" t="s">
        <v>33</v>
      </c>
    </row>
    <row r="2" spans="1:7" x14ac:dyDescent="0.25">
      <c r="A2" s="18" t="s">
        <v>10</v>
      </c>
      <c r="B2" s="18" t="s">
        <v>13</v>
      </c>
      <c r="C2" s="25" t="s">
        <v>29</v>
      </c>
      <c r="D2" s="18" t="s">
        <v>32</v>
      </c>
      <c r="E2" s="18" t="s">
        <v>30</v>
      </c>
      <c r="F2" s="18" t="s">
        <v>31</v>
      </c>
      <c r="G2" s="18" t="s">
        <v>35</v>
      </c>
    </row>
    <row r="3" spans="1:7" x14ac:dyDescent="0.25">
      <c r="A3" s="18" t="s">
        <v>19</v>
      </c>
      <c r="B3" s="1">
        <v>9158</v>
      </c>
      <c r="C3" s="18">
        <v>21</v>
      </c>
      <c r="D3" s="18">
        <f>D4-5</f>
        <v>18.5</v>
      </c>
      <c r="E3" s="1">
        <f>B3</f>
        <v>9158</v>
      </c>
      <c r="F3" s="24">
        <f>E3/B$14</f>
        <v>3.9714823455944216E-2</v>
      </c>
      <c r="G3" s="1">
        <f>D3*B3</f>
        <v>169423</v>
      </c>
    </row>
    <row r="4" spans="1:7" x14ac:dyDescent="0.25">
      <c r="A4" s="18" t="s">
        <v>20</v>
      </c>
      <c r="B4" s="1">
        <v>48389</v>
      </c>
      <c r="C4" s="18">
        <v>26</v>
      </c>
      <c r="D4" s="18">
        <f>AVERAGE(C3:C4)</f>
        <v>23.5</v>
      </c>
      <c r="E4" s="1">
        <f t="shared" ref="E4:E12" si="0">E3+B4</f>
        <v>57547</v>
      </c>
      <c r="F4" s="24">
        <f t="shared" ref="F4:F12" si="1">E4/B$14</f>
        <v>0.24955983243276061</v>
      </c>
      <c r="G4" s="1">
        <f t="shared" ref="G4:G12" si="2">D4*B4</f>
        <v>1137141.5</v>
      </c>
    </row>
    <row r="5" spans="1:7" x14ac:dyDescent="0.25">
      <c r="A5" s="18" t="s">
        <v>21</v>
      </c>
      <c r="B5" s="1">
        <v>49526</v>
      </c>
      <c r="C5" s="18">
        <v>31</v>
      </c>
      <c r="D5" s="18">
        <f t="shared" ref="D5:D12" si="3">AVERAGE(C4:C5)</f>
        <v>28.5</v>
      </c>
      <c r="E5" s="1">
        <f t="shared" si="0"/>
        <v>107073</v>
      </c>
      <c r="F5" s="24">
        <f t="shared" si="1"/>
        <v>0.46433558548791382</v>
      </c>
      <c r="G5" s="1">
        <f t="shared" si="2"/>
        <v>1411491</v>
      </c>
    </row>
    <row r="6" spans="1:7" x14ac:dyDescent="0.25">
      <c r="A6" s="18" t="s">
        <v>22</v>
      </c>
      <c r="B6" s="1">
        <v>43031</v>
      </c>
      <c r="C6" s="18">
        <v>36</v>
      </c>
      <c r="D6" s="18">
        <f t="shared" si="3"/>
        <v>33.5</v>
      </c>
      <c r="E6" s="1">
        <f t="shared" si="0"/>
        <v>150104</v>
      </c>
      <c r="F6" s="24">
        <f t="shared" si="1"/>
        <v>0.65094495086602422</v>
      </c>
      <c r="G6" s="1">
        <f t="shared" si="2"/>
        <v>1441538.5</v>
      </c>
    </row>
    <row r="7" spans="1:7" x14ac:dyDescent="0.25">
      <c r="A7" s="18" t="s">
        <v>23</v>
      </c>
      <c r="B7" s="1">
        <v>34221</v>
      </c>
      <c r="C7" s="18">
        <v>41</v>
      </c>
      <c r="D7" s="18">
        <f t="shared" si="3"/>
        <v>38.5</v>
      </c>
      <c r="E7" s="1">
        <f t="shared" si="0"/>
        <v>184325</v>
      </c>
      <c r="F7" s="24">
        <f t="shared" si="1"/>
        <v>0.79934863873301132</v>
      </c>
      <c r="G7" s="1">
        <f t="shared" si="2"/>
        <v>1317508.5</v>
      </c>
    </row>
    <row r="8" spans="1:7" x14ac:dyDescent="0.25">
      <c r="A8" s="18" t="s">
        <v>24</v>
      </c>
      <c r="B8" s="1">
        <v>20305</v>
      </c>
      <c r="C8" s="18">
        <v>46</v>
      </c>
      <c r="D8" s="18">
        <f t="shared" si="3"/>
        <v>43.5</v>
      </c>
      <c r="E8" s="1">
        <f t="shared" si="0"/>
        <v>204630</v>
      </c>
      <c r="F8" s="24">
        <f t="shared" si="1"/>
        <v>0.88740383531228051</v>
      </c>
      <c r="G8" s="1">
        <f t="shared" si="2"/>
        <v>883267.5</v>
      </c>
    </row>
    <row r="9" spans="1:7" x14ac:dyDescent="0.25">
      <c r="A9" s="18" t="s">
        <v>25</v>
      </c>
      <c r="B9" s="1">
        <v>14593</v>
      </c>
      <c r="C9" s="18">
        <v>51</v>
      </c>
      <c r="D9" s="18">
        <f t="shared" si="3"/>
        <v>48.5</v>
      </c>
      <c r="E9" s="1">
        <f t="shared" si="0"/>
        <v>219223</v>
      </c>
      <c r="F9" s="24">
        <f t="shared" si="1"/>
        <v>0.95068822259035357</v>
      </c>
      <c r="G9" s="1">
        <f t="shared" si="2"/>
        <v>707760.5</v>
      </c>
    </row>
    <row r="10" spans="1:7" x14ac:dyDescent="0.25">
      <c r="A10" s="18" t="s">
        <v>26</v>
      </c>
      <c r="B10" s="1">
        <v>8675</v>
      </c>
      <c r="C10" s="18">
        <v>56</v>
      </c>
      <c r="D10" s="18">
        <f t="shared" si="3"/>
        <v>53.5</v>
      </c>
      <c r="E10" s="1">
        <f t="shared" si="0"/>
        <v>227898</v>
      </c>
      <c r="F10" s="24">
        <f t="shared" si="1"/>
        <v>0.98830845555391722</v>
      </c>
      <c r="G10" s="1">
        <f t="shared" si="2"/>
        <v>464112.5</v>
      </c>
    </row>
    <row r="11" spans="1:7" x14ac:dyDescent="0.25">
      <c r="A11" s="18" t="s">
        <v>27</v>
      </c>
      <c r="B11" s="1">
        <v>2523</v>
      </c>
      <c r="C11" s="18">
        <v>61</v>
      </c>
      <c r="D11" s="18">
        <f t="shared" si="3"/>
        <v>58.5</v>
      </c>
      <c r="E11" s="1">
        <f t="shared" si="0"/>
        <v>230421</v>
      </c>
      <c r="F11" s="24">
        <f t="shared" si="1"/>
        <v>0.99924976365386786</v>
      </c>
      <c r="G11" s="1">
        <f t="shared" si="2"/>
        <v>147595.5</v>
      </c>
    </row>
    <row r="12" spans="1:7" x14ac:dyDescent="0.25">
      <c r="A12" s="18" t="s">
        <v>28</v>
      </c>
      <c r="B12" s="1">
        <v>173</v>
      </c>
      <c r="C12" s="18">
        <v>66</v>
      </c>
      <c r="D12" s="18">
        <f t="shared" si="3"/>
        <v>63.5</v>
      </c>
      <c r="E12" s="1">
        <f t="shared" si="0"/>
        <v>230594</v>
      </c>
      <c r="F12" s="24">
        <f t="shared" si="1"/>
        <v>1</v>
      </c>
      <c r="G12" s="1">
        <f t="shared" si="2"/>
        <v>10985.5</v>
      </c>
    </row>
    <row r="13" spans="1:7" x14ac:dyDescent="0.25">
      <c r="B13" s="1"/>
      <c r="E13" s="1"/>
      <c r="F13" s="24"/>
      <c r="G13" s="1"/>
    </row>
    <row r="14" spans="1:7" x14ac:dyDescent="0.25">
      <c r="A14" s="18" t="s">
        <v>4</v>
      </c>
      <c r="B14" s="1">
        <v>230594</v>
      </c>
      <c r="G14" s="1">
        <f>SUM(G3:G13)</f>
        <v>7690824</v>
      </c>
    </row>
    <row r="15" spans="1:7" x14ac:dyDescent="0.25">
      <c r="F15" s="15">
        <f>C5+(C6-C5)*(0.5-F5)/(F6-F5)</f>
        <v>31.955590155934093</v>
      </c>
      <c r="G15" s="15">
        <f>G14/B14</f>
        <v>33.352229459569635</v>
      </c>
    </row>
    <row r="17" spans="1:7" x14ac:dyDescent="0.25">
      <c r="F17" s="18" t="s">
        <v>34</v>
      </c>
      <c r="G17" s="18" t="s">
        <v>33</v>
      </c>
    </row>
    <row r="18" spans="1:7" x14ac:dyDescent="0.25">
      <c r="A18" s="18" t="s">
        <v>10</v>
      </c>
      <c r="B18" s="18" t="s">
        <v>13</v>
      </c>
      <c r="C18" s="25" t="s">
        <v>36</v>
      </c>
      <c r="D18" s="18" t="s">
        <v>32</v>
      </c>
      <c r="E18" s="18" t="s">
        <v>30</v>
      </c>
      <c r="F18" s="18" t="s">
        <v>31</v>
      </c>
      <c r="G18" s="18" t="s">
        <v>35</v>
      </c>
    </row>
    <row r="19" spans="1:7" x14ac:dyDescent="0.25">
      <c r="A19" s="18" t="s">
        <v>19</v>
      </c>
      <c r="B19" s="1">
        <v>9158</v>
      </c>
      <c r="C19" s="18">
        <v>16</v>
      </c>
      <c r="D19" s="18">
        <f>AVERAGE(C19:C20)</f>
        <v>18.5</v>
      </c>
      <c r="E19" s="1">
        <v>0</v>
      </c>
      <c r="F19" s="24">
        <f>E19/E$29</f>
        <v>0</v>
      </c>
      <c r="G19" s="1">
        <f>D19*B19</f>
        <v>169423</v>
      </c>
    </row>
    <row r="20" spans="1:7" x14ac:dyDescent="0.25">
      <c r="A20" s="18" t="s">
        <v>20</v>
      </c>
      <c r="B20" s="1">
        <v>48389</v>
      </c>
      <c r="C20" s="18">
        <f>C3</f>
        <v>21</v>
      </c>
      <c r="D20" s="18">
        <f t="shared" ref="D20:D28" si="4">AVERAGE(C20:C21)</f>
        <v>23.5</v>
      </c>
      <c r="E20" s="1">
        <f>E19+B19</f>
        <v>9158</v>
      </c>
      <c r="F20" s="24">
        <f t="shared" ref="F20:F28" si="5">E20/E$29</f>
        <v>3.9714823455944216E-2</v>
      </c>
      <c r="G20" s="1">
        <f t="shared" ref="G20:G28" si="6">D20*B20</f>
        <v>1137141.5</v>
      </c>
    </row>
    <row r="21" spans="1:7" x14ac:dyDescent="0.25">
      <c r="A21" s="18" t="s">
        <v>21</v>
      </c>
      <c r="B21" s="1">
        <v>49526</v>
      </c>
      <c r="C21" s="18">
        <f t="shared" ref="C21:C28" si="7">C4</f>
        <v>26</v>
      </c>
      <c r="D21" s="18">
        <f t="shared" si="4"/>
        <v>28.5</v>
      </c>
      <c r="E21" s="1">
        <f t="shared" ref="E21:E29" si="8">E20+B20</f>
        <v>57547</v>
      </c>
      <c r="F21" s="24">
        <f t="shared" si="5"/>
        <v>0.24955983243276061</v>
      </c>
      <c r="G21" s="1">
        <f t="shared" si="6"/>
        <v>1411491</v>
      </c>
    </row>
    <row r="22" spans="1:7" x14ac:dyDescent="0.25">
      <c r="A22" s="18" t="s">
        <v>22</v>
      </c>
      <c r="B22" s="1">
        <v>43031</v>
      </c>
      <c r="C22" s="18">
        <f t="shared" si="7"/>
        <v>31</v>
      </c>
      <c r="D22" s="18">
        <f t="shared" si="4"/>
        <v>33.5</v>
      </c>
      <c r="E22" s="1">
        <f t="shared" si="8"/>
        <v>107073</v>
      </c>
      <c r="F22" s="24">
        <f t="shared" si="5"/>
        <v>0.46433558548791382</v>
      </c>
      <c r="G22" s="1">
        <f t="shared" si="6"/>
        <v>1441538.5</v>
      </c>
    </row>
    <row r="23" spans="1:7" x14ac:dyDescent="0.25">
      <c r="A23" s="18" t="s">
        <v>23</v>
      </c>
      <c r="B23" s="1">
        <v>34221</v>
      </c>
      <c r="C23" s="18">
        <f t="shared" si="7"/>
        <v>36</v>
      </c>
      <c r="D23" s="18">
        <f t="shared" si="4"/>
        <v>38.5</v>
      </c>
      <c r="E23" s="1">
        <f t="shared" si="8"/>
        <v>150104</v>
      </c>
      <c r="F23" s="24">
        <f t="shared" si="5"/>
        <v>0.65094495086602422</v>
      </c>
      <c r="G23" s="1">
        <f t="shared" si="6"/>
        <v>1317508.5</v>
      </c>
    </row>
    <row r="24" spans="1:7" x14ac:dyDescent="0.25">
      <c r="A24" s="18" t="s">
        <v>24</v>
      </c>
      <c r="B24" s="1">
        <v>20305</v>
      </c>
      <c r="C24" s="18">
        <f t="shared" si="7"/>
        <v>41</v>
      </c>
      <c r="D24" s="18">
        <f t="shared" si="4"/>
        <v>43.5</v>
      </c>
      <c r="E24" s="1">
        <f t="shared" si="8"/>
        <v>184325</v>
      </c>
      <c r="F24" s="24">
        <f t="shared" si="5"/>
        <v>0.79934863873301132</v>
      </c>
      <c r="G24" s="1">
        <f t="shared" si="6"/>
        <v>883267.5</v>
      </c>
    </row>
    <row r="25" spans="1:7" x14ac:dyDescent="0.25">
      <c r="A25" s="18" t="s">
        <v>25</v>
      </c>
      <c r="B25" s="1">
        <v>14593</v>
      </c>
      <c r="C25" s="18">
        <f t="shared" si="7"/>
        <v>46</v>
      </c>
      <c r="D25" s="18">
        <f t="shared" si="4"/>
        <v>48.5</v>
      </c>
      <c r="E25" s="1">
        <f t="shared" si="8"/>
        <v>204630</v>
      </c>
      <c r="F25" s="24">
        <f t="shared" si="5"/>
        <v>0.88740383531228051</v>
      </c>
      <c r="G25" s="1">
        <f t="shared" si="6"/>
        <v>707760.5</v>
      </c>
    </row>
    <row r="26" spans="1:7" x14ac:dyDescent="0.25">
      <c r="A26" s="18" t="s">
        <v>26</v>
      </c>
      <c r="B26" s="1">
        <v>8675</v>
      </c>
      <c r="C26" s="18">
        <f t="shared" si="7"/>
        <v>51</v>
      </c>
      <c r="D26" s="18">
        <f t="shared" si="4"/>
        <v>53.5</v>
      </c>
      <c r="E26" s="1">
        <f t="shared" si="8"/>
        <v>219223</v>
      </c>
      <c r="F26" s="24">
        <f t="shared" si="5"/>
        <v>0.95068822259035357</v>
      </c>
      <c r="G26" s="1">
        <f t="shared" si="6"/>
        <v>464112.5</v>
      </c>
    </row>
    <row r="27" spans="1:7" x14ac:dyDescent="0.25">
      <c r="A27" s="18" t="s">
        <v>27</v>
      </c>
      <c r="B27" s="1">
        <v>2523</v>
      </c>
      <c r="C27" s="18">
        <f t="shared" si="7"/>
        <v>56</v>
      </c>
      <c r="D27" s="18">
        <f t="shared" si="4"/>
        <v>58.5</v>
      </c>
      <c r="E27" s="1">
        <f t="shared" si="8"/>
        <v>227898</v>
      </c>
      <c r="F27" s="24">
        <f t="shared" si="5"/>
        <v>0.98830845555391722</v>
      </c>
      <c r="G27" s="1">
        <f t="shared" si="6"/>
        <v>147595.5</v>
      </c>
    </row>
    <row r="28" spans="1:7" x14ac:dyDescent="0.25">
      <c r="A28" s="18" t="s">
        <v>28</v>
      </c>
      <c r="B28" s="1">
        <v>173</v>
      </c>
      <c r="C28" s="18">
        <f t="shared" si="7"/>
        <v>61</v>
      </c>
      <c r="D28" s="18">
        <f t="shared" si="4"/>
        <v>61</v>
      </c>
      <c r="E28" s="1">
        <f t="shared" si="8"/>
        <v>230421</v>
      </c>
      <c r="F28" s="24">
        <f t="shared" si="5"/>
        <v>0.99924976365386786</v>
      </c>
      <c r="G28" s="1">
        <f t="shared" si="6"/>
        <v>10553</v>
      </c>
    </row>
    <row r="29" spans="1:7" x14ac:dyDescent="0.25">
      <c r="B29" s="1"/>
      <c r="D29" s="18">
        <v>66</v>
      </c>
      <c r="E29" s="1">
        <f t="shared" si="8"/>
        <v>230594</v>
      </c>
      <c r="F29" s="24">
        <f>E29/E$29</f>
        <v>1</v>
      </c>
      <c r="G29" s="1"/>
    </row>
    <row r="30" spans="1:7" x14ac:dyDescent="0.25">
      <c r="A30" s="18" t="s">
        <v>4</v>
      </c>
      <c r="B30" s="1">
        <v>230594</v>
      </c>
      <c r="G30" s="1">
        <f>SUM(G19:G29)</f>
        <v>7690391.5</v>
      </c>
    </row>
    <row r="31" spans="1:7" x14ac:dyDescent="0.25">
      <c r="F31" s="15">
        <f>C22+(C23-C22)*(0.5-F22)/(F23-F22)</f>
        <v>31.955590155934093</v>
      </c>
      <c r="G31" s="15">
        <f>G30/B30</f>
        <v>33.350353868704303</v>
      </c>
    </row>
  </sheetData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Q2. tableau 1</vt:lpstr>
      <vt:lpstr>Q.3 tableau 2</vt:lpstr>
      <vt:lpstr>MO_Me_Moy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2014-11-02T19:16:02Z</dcterms:created>
  <dcterms:modified xsi:type="dcterms:W3CDTF">2020-11-16T17:52:25Z</dcterms:modified>
</cp:coreProperties>
</file>