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User\Desktop\M1 Analyse statistique\03. Caractéristiques de tendance centrale\"/>
    </mc:Choice>
  </mc:AlternateContent>
  <xr:revisionPtr revIDLastSave="0" documentId="13_ncr:1_{95C25E13-AC1F-4E75-8E30-99F426FF01C5}" xr6:coauthVersionLast="45" xr6:coauthVersionMax="45" xr10:uidLastSave="{00000000-0000-0000-0000-000000000000}"/>
  <bookViews>
    <workbookView xWindow="-120" yWindow="-120" windowWidth="24240" windowHeight="13140" xr2:uid="{00000000-000D-0000-FFFF-FFFF00000000}"/>
  </bookViews>
  <sheets>
    <sheet name="16e arr" sheetId="1" r:id="rId1"/>
    <sheet name="19e arr" sheetId="2" r:id="rId2"/>
    <sheet name="Graph" sheetId="3" r:id="rId3"/>
  </sheets>
  <calcPr calcId="191029"/>
</workbook>
</file>

<file path=xl/calcChain.xml><?xml version="1.0" encoding="utf-8"?>
<calcChain xmlns="http://schemas.openxmlformats.org/spreadsheetml/2006/main">
  <c r="H26" i="1" l="1"/>
  <c r="H10" i="1"/>
  <c r="I11" i="1"/>
  <c r="I12" i="1"/>
  <c r="I13" i="1"/>
  <c r="I14" i="1"/>
  <c r="I15" i="1"/>
  <c r="I16" i="1"/>
  <c r="I17" i="1"/>
  <c r="I18" i="1"/>
  <c r="I19" i="1"/>
  <c r="I10" i="1"/>
  <c r="I21" i="1" s="1"/>
  <c r="J11" i="1" l="1"/>
  <c r="J12" i="1" s="1"/>
  <c r="J13" i="1" s="1"/>
  <c r="J14" i="1" s="1"/>
  <c r="J15" i="1" s="1"/>
  <c r="J16" i="1" s="1"/>
  <c r="J17" i="1" s="1"/>
  <c r="J18" i="1" s="1"/>
  <c r="J19" i="1" s="1"/>
  <c r="J20" i="1" s="1"/>
  <c r="B6" i="2" l="1"/>
  <c r="C6" i="2" s="1"/>
  <c r="B6" i="1"/>
  <c r="C6" i="1" s="1"/>
  <c r="J10" i="2"/>
  <c r="N75" i="1"/>
  <c r="N100" i="2"/>
  <c r="N104" i="2"/>
  <c r="N114" i="2"/>
  <c r="N39" i="2"/>
  <c r="N15" i="2"/>
  <c r="I11" i="2"/>
  <c r="I12" i="2" s="1"/>
  <c r="H11" i="2"/>
  <c r="N14" i="2" s="1"/>
  <c r="H12" i="2"/>
  <c r="N17" i="2" s="1"/>
  <c r="H13" i="2"/>
  <c r="N22" i="2" s="1"/>
  <c r="H14" i="2"/>
  <c r="N29" i="2" s="1"/>
  <c r="H15" i="2"/>
  <c r="N36" i="2" s="1"/>
  <c r="H16" i="2"/>
  <c r="N51" i="2" s="1"/>
  <c r="H17" i="2"/>
  <c r="N66" i="2" s="1"/>
  <c r="H18" i="2"/>
  <c r="N76" i="2" s="1"/>
  <c r="H19" i="2"/>
  <c r="N91" i="2" s="1"/>
  <c r="H11" i="1"/>
  <c r="N14" i="1" s="1"/>
  <c r="H12" i="1"/>
  <c r="N17" i="1" s="1"/>
  <c r="H13" i="1"/>
  <c r="N22" i="1" s="1"/>
  <c r="H14" i="1"/>
  <c r="N29" i="1" s="1"/>
  <c r="H15" i="1"/>
  <c r="N36" i="1" s="1"/>
  <c r="H16" i="1"/>
  <c r="N51" i="1" s="1"/>
  <c r="H17" i="1"/>
  <c r="N67" i="1" s="1"/>
  <c r="H18" i="1"/>
  <c r="N76" i="1" s="1"/>
  <c r="H19" i="1"/>
  <c r="N91" i="1" s="1"/>
  <c r="H10" i="2"/>
  <c r="N11" i="2" s="1"/>
  <c r="N11" i="1"/>
  <c r="G11" i="2"/>
  <c r="K11" i="2" s="1"/>
  <c r="G12" i="2"/>
  <c r="K12" i="2" s="1"/>
  <c r="G13" i="2"/>
  <c r="K13" i="2" s="1"/>
  <c r="G14" i="2"/>
  <c r="K14" i="2" s="1"/>
  <c r="G15" i="2"/>
  <c r="K15" i="2" s="1"/>
  <c r="G16" i="2"/>
  <c r="K16" i="2" s="1"/>
  <c r="G17" i="2"/>
  <c r="K17" i="2" s="1"/>
  <c r="G18" i="2"/>
  <c r="K18" i="2" s="1"/>
  <c r="G19" i="2"/>
  <c r="K19" i="2" s="1"/>
  <c r="G11" i="1"/>
  <c r="K11" i="1" s="1"/>
  <c r="G12" i="1"/>
  <c r="K12" i="1" s="1"/>
  <c r="G13" i="1"/>
  <c r="K13" i="1" s="1"/>
  <c r="G14" i="1"/>
  <c r="K14" i="1" s="1"/>
  <c r="G15" i="1"/>
  <c r="K15" i="1" s="1"/>
  <c r="G16" i="1"/>
  <c r="K16" i="1" s="1"/>
  <c r="G17" i="1"/>
  <c r="K17" i="1" s="1"/>
  <c r="G18" i="1"/>
  <c r="K18" i="1" s="1"/>
  <c r="G19" i="1"/>
  <c r="K19" i="1" s="1"/>
  <c r="G10" i="2"/>
  <c r="K10" i="2" s="1"/>
  <c r="G26" i="2" s="1"/>
  <c r="G10" i="1"/>
  <c r="K10" i="1" s="1"/>
  <c r="N83" i="1" l="1"/>
  <c r="N45" i="2"/>
  <c r="N112" i="2"/>
  <c r="N98" i="2"/>
  <c r="N43" i="2"/>
  <c r="N108" i="2"/>
  <c r="N92" i="2"/>
  <c r="N47" i="2"/>
  <c r="N37" i="2"/>
  <c r="N106" i="2"/>
  <c r="N96" i="2"/>
  <c r="N16" i="1"/>
  <c r="N25" i="2"/>
  <c r="N30" i="1"/>
  <c r="N64" i="1"/>
  <c r="N56" i="1"/>
  <c r="N71" i="2"/>
  <c r="N89" i="1"/>
  <c r="N81" i="1"/>
  <c r="N28" i="1"/>
  <c r="N20" i="1"/>
  <c r="N23" i="2"/>
  <c r="N49" i="2"/>
  <c r="N41" i="2"/>
  <c r="N62" i="1"/>
  <c r="N54" i="1"/>
  <c r="N69" i="2"/>
  <c r="N110" i="2"/>
  <c r="N102" i="2"/>
  <c r="N94" i="2"/>
  <c r="N87" i="1"/>
  <c r="N79" i="1"/>
  <c r="J11" i="2"/>
  <c r="N12" i="2"/>
  <c r="N27" i="2"/>
  <c r="N32" i="1"/>
  <c r="N58" i="1"/>
  <c r="N73" i="2"/>
  <c r="G26" i="1"/>
  <c r="N50" i="1"/>
  <c r="N18" i="1"/>
  <c r="N34" i="1"/>
  <c r="N60" i="1"/>
  <c r="N52" i="1"/>
  <c r="N67" i="2"/>
  <c r="N85" i="1"/>
  <c r="N77" i="1"/>
  <c r="J12" i="2"/>
  <c r="I13" i="2"/>
  <c r="N10" i="1"/>
  <c r="N13" i="1"/>
  <c r="N21" i="1"/>
  <c r="N35" i="1"/>
  <c r="N65" i="1"/>
  <c r="N90" i="1"/>
  <c r="N12" i="1"/>
  <c r="N15" i="1"/>
  <c r="N20" i="2"/>
  <c r="N18" i="2"/>
  <c r="N27" i="1"/>
  <c r="N25" i="1"/>
  <c r="N23" i="1"/>
  <c r="N34" i="2"/>
  <c r="N32" i="2"/>
  <c r="N30" i="2"/>
  <c r="N49" i="1"/>
  <c r="N47" i="1"/>
  <c r="N45" i="1"/>
  <c r="N43" i="1"/>
  <c r="N41" i="1"/>
  <c r="N39" i="1"/>
  <c r="N37" i="1"/>
  <c r="N64" i="2"/>
  <c r="N62" i="2"/>
  <c r="N60" i="2"/>
  <c r="N58" i="2"/>
  <c r="N56" i="2"/>
  <c r="N54" i="2"/>
  <c r="N52" i="2"/>
  <c r="N74" i="1"/>
  <c r="N72" i="1"/>
  <c r="N70" i="1"/>
  <c r="N68" i="1"/>
  <c r="N66" i="1"/>
  <c r="N114" i="1"/>
  <c r="N112" i="1"/>
  <c r="N110" i="1"/>
  <c r="N108" i="1"/>
  <c r="N106" i="1"/>
  <c r="N104" i="1"/>
  <c r="N102" i="1"/>
  <c r="N100" i="1"/>
  <c r="N98" i="1"/>
  <c r="N96" i="1"/>
  <c r="N94" i="1"/>
  <c r="N92" i="1"/>
  <c r="N89" i="2"/>
  <c r="N87" i="2"/>
  <c r="N85" i="2"/>
  <c r="N83" i="2"/>
  <c r="N81" i="2"/>
  <c r="N79" i="2"/>
  <c r="N77" i="2"/>
  <c r="G22" i="1"/>
  <c r="G22" i="2"/>
  <c r="N10" i="2"/>
  <c r="N13" i="2"/>
  <c r="N16" i="2"/>
  <c r="N21" i="2"/>
  <c r="N28" i="2"/>
  <c r="N35" i="2"/>
  <c r="N50" i="2"/>
  <c r="N65" i="2"/>
  <c r="N90" i="2"/>
  <c r="N19" i="1"/>
  <c r="N19" i="2"/>
  <c r="N26" i="1"/>
  <c r="N24" i="1"/>
  <c r="N26" i="2"/>
  <c r="N24" i="2"/>
  <c r="N33" i="1"/>
  <c r="N31" i="1"/>
  <c r="N33" i="2"/>
  <c r="N31" i="2"/>
  <c r="N48" i="1"/>
  <c r="N46" i="1"/>
  <c r="N44" i="1"/>
  <c r="N42" i="1"/>
  <c r="N40" i="1"/>
  <c r="N38" i="1"/>
  <c r="N48" i="2"/>
  <c r="N46" i="2"/>
  <c r="N44" i="2"/>
  <c r="N42" i="2"/>
  <c r="N40" i="2"/>
  <c r="N38" i="2"/>
  <c r="N63" i="1"/>
  <c r="N61" i="1"/>
  <c r="N59" i="1"/>
  <c r="N57" i="1"/>
  <c r="N55" i="1"/>
  <c r="N53" i="1"/>
  <c r="N63" i="2"/>
  <c r="N61" i="2"/>
  <c r="N59" i="2"/>
  <c r="N57" i="2"/>
  <c r="N55" i="2"/>
  <c r="N53" i="2"/>
  <c r="N73" i="1"/>
  <c r="N71" i="1"/>
  <c r="N69" i="1"/>
  <c r="N74" i="2"/>
  <c r="N72" i="2"/>
  <c r="N70" i="2"/>
  <c r="N68" i="2"/>
  <c r="N113" i="1"/>
  <c r="N111" i="1"/>
  <c r="N109" i="1"/>
  <c r="N107" i="1"/>
  <c r="N105" i="1"/>
  <c r="N103" i="1"/>
  <c r="N101" i="1"/>
  <c r="N99" i="1"/>
  <c r="N97" i="1"/>
  <c r="N95" i="1"/>
  <c r="N93" i="1"/>
  <c r="N113" i="2"/>
  <c r="N111" i="2"/>
  <c r="N109" i="2"/>
  <c r="N107" i="2"/>
  <c r="N105" i="2"/>
  <c r="N103" i="2"/>
  <c r="N101" i="2"/>
  <c r="N99" i="2"/>
  <c r="N97" i="2"/>
  <c r="N95" i="2"/>
  <c r="N93" i="2"/>
  <c r="N75" i="2"/>
  <c r="N88" i="1"/>
  <c r="N86" i="1"/>
  <c r="N84" i="1"/>
  <c r="N82" i="1"/>
  <c r="N80" i="1"/>
  <c r="N78" i="1"/>
  <c r="N88" i="2"/>
  <c r="N86" i="2"/>
  <c r="N84" i="2"/>
  <c r="N82" i="2"/>
  <c r="N80" i="2"/>
  <c r="N78" i="2"/>
  <c r="I14" i="2" l="1"/>
  <c r="J13" i="2"/>
  <c r="I15" i="2" l="1"/>
  <c r="J14" i="2"/>
  <c r="I16" i="2" l="1"/>
  <c r="J15" i="2"/>
  <c r="G28" i="1" l="1"/>
  <c r="I17" i="2"/>
  <c r="J16" i="2"/>
  <c r="G24" i="2" s="1"/>
  <c r="I18" i="2" l="1"/>
  <c r="J17" i="2"/>
  <c r="I19" i="2" l="1"/>
  <c r="J18" i="2"/>
  <c r="G24" i="1" l="1"/>
  <c r="I20" i="2"/>
  <c r="J20" i="2" s="1"/>
  <c r="J19" i="2"/>
  <c r="G29" i="1"/>
</calcChain>
</file>

<file path=xl/sharedStrings.xml><?xml version="1.0" encoding="utf-8"?>
<sst xmlns="http://schemas.openxmlformats.org/spreadsheetml/2006/main" count="70" uniqueCount="39">
  <si>
    <t>© Insee</t>
  </si>
  <si>
    <t>POP1A - Population totale par sexe et âge regroupé</t>
  </si>
  <si>
    <t>Source : Insee, RP2006 exploitation principale.</t>
  </si>
  <si>
    <t>Nom de la zone : Paris 16e Arrondissement (75116 - Arrondissement municipal)</t>
  </si>
  <si>
    <t>Age semi-détaillé</t>
  </si>
  <si>
    <t>Sexe</t>
  </si>
  <si>
    <t>Hommes</t>
  </si>
  <si>
    <t>Femmes</t>
  </si>
  <si>
    <t>Ensemble</t>
  </si>
  <si>
    <t>Moins de 3 ans</t>
  </si>
  <si>
    <t>3 à 5 ans</t>
  </si>
  <si>
    <t>6 à 10 ans</t>
  </si>
  <si>
    <t>11 à 17 ans</t>
  </si>
  <si>
    <t>18 à 24 ans</t>
  </si>
  <si>
    <t>25 à 39 ans</t>
  </si>
  <si>
    <t>40 à 54 ans</t>
  </si>
  <si>
    <t>55 à 64 ans</t>
  </si>
  <si>
    <t>65 à 79 ans</t>
  </si>
  <si>
    <t>80 ans ou plus</t>
  </si>
  <si>
    <t>Nom de la zone : Paris 19e Arrondissement (75119 - Arrondissement municipal)</t>
  </si>
  <si>
    <t>Calcul des caractéristiques de tendance centrale</t>
  </si>
  <si>
    <t>Borne inférieure</t>
  </si>
  <si>
    <t>Centre de classe</t>
  </si>
  <si>
    <t>Effectifs corrigés</t>
  </si>
  <si>
    <t>effectifs cumulés</t>
  </si>
  <si>
    <t>ni*xi</t>
  </si>
  <si>
    <t>Construction du graphique</t>
  </si>
  <si>
    <t>Age</t>
  </si>
  <si>
    <t>Mode</t>
  </si>
  <si>
    <t>Médiane</t>
  </si>
  <si>
    <t>fi cumulés</t>
  </si>
  <si>
    <t>Moyenne</t>
  </si>
  <si>
    <t>Effectifs moyens</t>
  </si>
  <si>
    <t xml:space="preserve">16e arr. N = </t>
  </si>
  <si>
    <t xml:space="preserve">19e arr. N = </t>
  </si>
  <si>
    <r>
      <t>Q</t>
    </r>
    <r>
      <rPr>
        <b/>
        <vertAlign val="subscript"/>
        <sz val="10"/>
        <color rgb="FF00B050"/>
        <rFont val="Arial"/>
        <family val="2"/>
      </rPr>
      <t>1</t>
    </r>
  </si>
  <si>
    <r>
      <t>Q</t>
    </r>
    <r>
      <rPr>
        <b/>
        <vertAlign val="subscript"/>
        <sz val="10"/>
        <color rgb="FF00B050"/>
        <rFont val="Arial"/>
        <family val="2"/>
      </rPr>
      <t>3</t>
    </r>
  </si>
  <si>
    <t>Densités</t>
  </si>
  <si>
    <t>fréquences relatives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</si>
</sst>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0"/>
      <name val="Arial"/>
    </font>
    <font>
      <sz val="10"/>
      <name val="Arial"/>
      <family val="2"/>
    </font>
    <font>
      <sz val="10"/>
      <name val="Arial"/>
      <family val="2"/>
    </font>
    <font>
      <sz val="10"/>
      <color rgb="FFFF0000"/>
      <name val="Arial"/>
      <family val="2"/>
    </font>
    <font>
      <sz val="10"/>
      <name val="Arial"/>
      <family val="2"/>
    </font>
    <font>
      <sz val="10"/>
      <color theme="1"/>
      <name val="Arial"/>
      <family val="2"/>
    </font>
    <font>
      <b/>
      <sz val="10"/>
      <color rgb="FF00B050"/>
      <name val="Arial"/>
      <family val="2"/>
    </font>
    <font>
      <b/>
      <vertAlign val="subscript"/>
      <sz val="10"/>
      <color rgb="FF00B050"/>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2" fillId="0" borderId="0" xfId="0" applyFont="1"/>
    <xf numFmtId="0" fontId="2" fillId="0" borderId="4" xfId="0" applyFont="1" applyBorder="1"/>
    <xf numFmtId="0" fontId="2" fillId="0" borderId="6" xfId="0" applyFont="1" applyBorder="1"/>
    <xf numFmtId="0" fontId="2" fillId="0" borderId="8" xfId="0" applyFont="1" applyBorder="1"/>
    <xf numFmtId="0" fontId="2" fillId="0" borderId="9" xfId="0" applyFont="1" applyBorder="1"/>
    <xf numFmtId="3" fontId="2" fillId="0" borderId="4" xfId="0" applyNumberFormat="1" applyFont="1" applyBorder="1"/>
    <xf numFmtId="3" fontId="2" fillId="0" borderId="5" xfId="0" applyNumberFormat="1" applyFont="1" applyBorder="1"/>
    <xf numFmtId="3" fontId="0" fillId="0" borderId="0" xfId="0" applyNumberFormat="1"/>
    <xf numFmtId="3" fontId="2" fillId="0" borderId="9" xfId="0" applyNumberFormat="1" applyFont="1" applyBorder="1"/>
    <xf numFmtId="3" fontId="2" fillId="0" borderId="11" xfId="0" applyNumberFormat="1" applyFont="1" applyBorder="1"/>
    <xf numFmtId="0" fontId="0" fillId="0" borderId="0" xfId="0" applyAlignment="1">
      <alignment horizontal="left"/>
    </xf>
    <xf numFmtId="0" fontId="0" fillId="0" borderId="4" xfId="0" applyBorder="1" applyAlignment="1">
      <alignment horizontal="left"/>
    </xf>
    <xf numFmtId="0" fontId="0" fillId="0" borderId="0" xfId="0" applyBorder="1"/>
    <xf numFmtId="0" fontId="0" fillId="0" borderId="5" xfId="0" applyBorder="1" applyAlignment="1">
      <alignment horizontal="right"/>
    </xf>
    <xf numFmtId="3" fontId="0" fillId="0" borderId="4" xfId="0" applyNumberFormat="1" applyBorder="1" applyAlignment="1">
      <alignment horizontal="left"/>
    </xf>
    <xf numFmtId="3" fontId="0" fillId="0" borderId="0" xfId="0" applyNumberFormat="1" applyBorder="1"/>
    <xf numFmtId="164" fontId="0" fillId="0" borderId="5" xfId="0" applyNumberFormat="1" applyBorder="1" applyAlignment="1">
      <alignment horizontal="right"/>
    </xf>
    <xf numFmtId="3" fontId="0" fillId="0" borderId="6" xfId="0" applyNumberFormat="1" applyBorder="1" applyAlignment="1">
      <alignment horizontal="left"/>
    </xf>
    <xf numFmtId="3" fontId="0" fillId="0" borderId="7" xfId="0" applyNumberFormat="1" applyBorder="1"/>
    <xf numFmtId="164" fontId="0" fillId="0" borderId="8" xfId="0" applyNumberFormat="1" applyBorder="1" applyAlignment="1">
      <alignment horizontal="right"/>
    </xf>
    <xf numFmtId="0" fontId="0" fillId="0" borderId="9" xfId="0" applyBorder="1" applyAlignment="1">
      <alignment horizontal="lef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0" fontId="0" fillId="0" borderId="1" xfId="0" applyBorder="1" applyAlignment="1">
      <alignment horizontal="center" vertical="center" wrapText="1"/>
    </xf>
    <xf numFmtId="0" fontId="0" fillId="0" borderId="13" xfId="0" applyBorder="1" applyAlignment="1">
      <alignment horizontal="center"/>
    </xf>
    <xf numFmtId="164" fontId="0" fillId="0" borderId="13" xfId="0" applyNumberFormat="1" applyBorder="1" applyAlignment="1">
      <alignment horizontal="center"/>
    </xf>
    <xf numFmtId="3" fontId="0" fillId="0" borderId="14" xfId="0" applyNumberFormat="1" applyBorder="1" applyAlignment="1">
      <alignment horizontal="center"/>
    </xf>
    <xf numFmtId="0" fontId="0" fillId="0" borderId="1" xfId="0" applyBorder="1" applyAlignment="1">
      <alignment horizontal="right" vertical="center" wrapText="1"/>
    </xf>
    <xf numFmtId="0" fontId="0" fillId="0" borderId="13" xfId="0" applyBorder="1" applyAlignment="1">
      <alignment horizontal="right"/>
    </xf>
    <xf numFmtId="3" fontId="0" fillId="0" borderId="13" xfId="0" applyNumberFormat="1" applyBorder="1" applyAlignment="1">
      <alignment horizontal="right"/>
    </xf>
    <xf numFmtId="3" fontId="0" fillId="0" borderId="14" xfId="0" applyNumberFormat="1" applyBorder="1" applyAlignment="1">
      <alignment horizontal="right"/>
    </xf>
    <xf numFmtId="0" fontId="4" fillId="0" borderId="0" xfId="0" applyFont="1"/>
    <xf numFmtId="165" fontId="0" fillId="0" borderId="0" xfId="0" applyNumberFormat="1"/>
    <xf numFmtId="0" fontId="4" fillId="0" borderId="1" xfId="0" applyFont="1" applyBorder="1" applyAlignment="1">
      <alignment horizontal="right" vertical="center" wrapText="1"/>
    </xf>
    <xf numFmtId="9" fontId="0" fillId="0" borderId="13" xfId="1" applyFont="1" applyBorder="1" applyAlignment="1">
      <alignment horizontal="right"/>
    </xf>
    <xf numFmtId="9" fontId="0" fillId="0" borderId="14" xfId="1" applyFont="1" applyBorder="1" applyAlignment="1">
      <alignment horizontal="right"/>
    </xf>
    <xf numFmtId="0" fontId="0" fillId="0" borderId="5" xfId="0" applyBorder="1"/>
    <xf numFmtId="3" fontId="3" fillId="0" borderId="5" xfId="0" applyNumberFormat="1" applyFont="1" applyBorder="1"/>
    <xf numFmtId="3" fontId="0" fillId="0" borderId="5" xfId="0" applyNumberFormat="1" applyBorder="1"/>
    <xf numFmtId="3" fontId="5" fillId="0" borderId="5" xfId="0" applyNumberFormat="1" applyFont="1" applyBorder="1"/>
    <xf numFmtId="0" fontId="3" fillId="0" borderId="8" xfId="0" applyFont="1" applyBorder="1"/>
    <xf numFmtId="0" fontId="0" fillId="0" borderId="13" xfId="0"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4" fillId="0" borderId="1" xfId="0" applyFont="1" applyBorder="1" applyAlignment="1">
      <alignment horizontal="left"/>
    </xf>
    <xf numFmtId="0" fontId="3" fillId="0" borderId="0" xfId="0" applyFont="1"/>
    <xf numFmtId="165" fontId="3" fillId="0" borderId="0" xfId="0" applyNumberFormat="1" applyFont="1"/>
    <xf numFmtId="0" fontId="6" fillId="0" borderId="0" xfId="0" applyFont="1"/>
    <xf numFmtId="0" fontId="2" fillId="0" borderId="2" xfId="0" applyFont="1" applyBorder="1" applyAlignment="1">
      <alignment horizontal="center"/>
    </xf>
    <xf numFmtId="0" fontId="2" fillId="0" borderId="3" xfId="0" applyFont="1" applyBorder="1" applyAlignment="1">
      <alignment horizont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3" fillId="0" borderId="0" xfId="0" applyFont="1" applyAlignment="1">
      <alignment horizontal="center"/>
    </xf>
    <xf numFmtId="9" fontId="0" fillId="0" borderId="0" xfId="0" applyNumberFormat="1"/>
    <xf numFmtId="0" fontId="0" fillId="0" borderId="13" xfId="0" applyBorder="1"/>
    <xf numFmtId="9" fontId="0" fillId="0" borderId="13" xfId="1" applyFont="1" applyBorder="1"/>
    <xf numFmtId="3" fontId="0" fillId="0" borderId="14" xfId="0" applyNumberFormat="1" applyBorder="1"/>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4.9733910644679719E-2"/>
          <c:y val="7.532180835291391E-2"/>
          <c:w val="0.63325960775070644"/>
          <c:h val="0.86525767585019242"/>
        </c:manualLayout>
      </c:layout>
      <c:scatterChart>
        <c:scatterStyle val="lineMarker"/>
        <c:varyColors val="0"/>
        <c:ser>
          <c:idx val="0"/>
          <c:order val="0"/>
          <c:tx>
            <c:strRef>
              <c:f>'16e arr'!$C$6</c:f>
              <c:strCache>
                <c:ptCount val="1"/>
                <c:pt idx="0">
                  <c:v>16e arr. N = 153920</c:v>
                </c:pt>
              </c:strCache>
            </c:strRef>
          </c:tx>
          <c:marker>
            <c:symbol val="none"/>
          </c:marker>
          <c:xVal>
            <c:numRef>
              <c:f>'16e arr'!$N$10:$N$115</c:f>
              <c:numCache>
                <c:formatCode>#,##0</c:formatCode>
                <c:ptCount val="106"/>
                <c:pt idx="0">
                  <c:v>1485.3333333333333</c:v>
                </c:pt>
                <c:pt idx="1">
                  <c:v>1485.3333333333333</c:v>
                </c:pt>
                <c:pt idx="2">
                  <c:v>1485.3333333333333</c:v>
                </c:pt>
                <c:pt idx="3">
                  <c:v>1418.3333333333333</c:v>
                </c:pt>
                <c:pt idx="4">
                  <c:v>1418.3333333333333</c:v>
                </c:pt>
                <c:pt idx="5">
                  <c:v>1418.3333333333333</c:v>
                </c:pt>
                <c:pt idx="6">
                  <c:v>1547.2</c:v>
                </c:pt>
                <c:pt idx="7">
                  <c:v>1547.2</c:v>
                </c:pt>
                <c:pt idx="8">
                  <c:v>1547.2</c:v>
                </c:pt>
                <c:pt idx="9">
                  <c:v>1547.2</c:v>
                </c:pt>
                <c:pt idx="10">
                  <c:v>1547.2</c:v>
                </c:pt>
                <c:pt idx="11">
                  <c:v>1553.4285714285713</c:v>
                </c:pt>
                <c:pt idx="12">
                  <c:v>1553.4285714285713</c:v>
                </c:pt>
                <c:pt idx="13">
                  <c:v>1553.4285714285713</c:v>
                </c:pt>
                <c:pt idx="14">
                  <c:v>1553.4285714285713</c:v>
                </c:pt>
                <c:pt idx="15">
                  <c:v>1553.4285714285713</c:v>
                </c:pt>
                <c:pt idx="16">
                  <c:v>1553.4285714285713</c:v>
                </c:pt>
                <c:pt idx="17">
                  <c:v>1553.4285714285713</c:v>
                </c:pt>
                <c:pt idx="18">
                  <c:v>2140.7142857142858</c:v>
                </c:pt>
                <c:pt idx="19">
                  <c:v>2140.7142857142858</c:v>
                </c:pt>
                <c:pt idx="20">
                  <c:v>2140.7142857142858</c:v>
                </c:pt>
                <c:pt idx="21">
                  <c:v>2140.7142857142858</c:v>
                </c:pt>
                <c:pt idx="22">
                  <c:v>2140.7142857142858</c:v>
                </c:pt>
                <c:pt idx="23">
                  <c:v>2140.7142857142858</c:v>
                </c:pt>
                <c:pt idx="24">
                  <c:v>2140.7142857142858</c:v>
                </c:pt>
                <c:pt idx="25">
                  <c:v>1956.4666666666667</c:v>
                </c:pt>
                <c:pt idx="26">
                  <c:v>1956.4666666666667</c:v>
                </c:pt>
                <c:pt idx="27">
                  <c:v>1956.4666666666667</c:v>
                </c:pt>
                <c:pt idx="28">
                  <c:v>1956.4666666666667</c:v>
                </c:pt>
                <c:pt idx="29">
                  <c:v>1956.4666666666667</c:v>
                </c:pt>
                <c:pt idx="30">
                  <c:v>1956.4666666666667</c:v>
                </c:pt>
                <c:pt idx="31">
                  <c:v>1956.4666666666667</c:v>
                </c:pt>
                <c:pt idx="32">
                  <c:v>1956.4666666666667</c:v>
                </c:pt>
                <c:pt idx="33">
                  <c:v>1956.4666666666667</c:v>
                </c:pt>
                <c:pt idx="34">
                  <c:v>1956.4666666666667</c:v>
                </c:pt>
                <c:pt idx="35">
                  <c:v>1956.4666666666667</c:v>
                </c:pt>
                <c:pt idx="36">
                  <c:v>1956.4666666666667</c:v>
                </c:pt>
                <c:pt idx="37">
                  <c:v>1956.4666666666667</c:v>
                </c:pt>
                <c:pt idx="38">
                  <c:v>1956.4666666666667</c:v>
                </c:pt>
                <c:pt idx="39">
                  <c:v>1956.4666666666667</c:v>
                </c:pt>
                <c:pt idx="40">
                  <c:v>2030.0666666666666</c:v>
                </c:pt>
                <c:pt idx="41">
                  <c:v>2030.0666666666666</c:v>
                </c:pt>
                <c:pt idx="42">
                  <c:v>2030.0666666666666</c:v>
                </c:pt>
                <c:pt idx="43">
                  <c:v>2030.0666666666666</c:v>
                </c:pt>
                <c:pt idx="44">
                  <c:v>2030.0666666666666</c:v>
                </c:pt>
                <c:pt idx="45">
                  <c:v>2030.0666666666666</c:v>
                </c:pt>
                <c:pt idx="46">
                  <c:v>2030.0666666666666</c:v>
                </c:pt>
                <c:pt idx="47">
                  <c:v>2030.0666666666666</c:v>
                </c:pt>
                <c:pt idx="48">
                  <c:v>2030.0666666666666</c:v>
                </c:pt>
                <c:pt idx="49">
                  <c:v>2030.0666666666666</c:v>
                </c:pt>
                <c:pt idx="50">
                  <c:v>2030.0666666666666</c:v>
                </c:pt>
                <c:pt idx="51">
                  <c:v>2030.0666666666666</c:v>
                </c:pt>
                <c:pt idx="52">
                  <c:v>2030.0666666666666</c:v>
                </c:pt>
                <c:pt idx="53">
                  <c:v>2030.0666666666666</c:v>
                </c:pt>
                <c:pt idx="54">
                  <c:v>2030.0666666666666</c:v>
                </c:pt>
                <c:pt idx="55">
                  <c:v>2031.7</c:v>
                </c:pt>
                <c:pt idx="56">
                  <c:v>2031.7</c:v>
                </c:pt>
                <c:pt idx="57">
                  <c:v>2031.7</c:v>
                </c:pt>
                <c:pt idx="58">
                  <c:v>2031.7</c:v>
                </c:pt>
                <c:pt idx="59">
                  <c:v>2031.7</c:v>
                </c:pt>
                <c:pt idx="60">
                  <c:v>2031.7</c:v>
                </c:pt>
                <c:pt idx="61">
                  <c:v>2031.7</c:v>
                </c:pt>
                <c:pt idx="62">
                  <c:v>2031.7</c:v>
                </c:pt>
                <c:pt idx="63">
                  <c:v>2031.7</c:v>
                </c:pt>
                <c:pt idx="64">
                  <c:v>2031.7</c:v>
                </c:pt>
                <c:pt idx="65">
                  <c:v>1335.8666666666666</c:v>
                </c:pt>
                <c:pt idx="66">
                  <c:v>1335.8666666666666</c:v>
                </c:pt>
                <c:pt idx="67">
                  <c:v>1335.8666666666666</c:v>
                </c:pt>
                <c:pt idx="68">
                  <c:v>1335.8666666666666</c:v>
                </c:pt>
                <c:pt idx="69">
                  <c:v>1335.8666666666666</c:v>
                </c:pt>
                <c:pt idx="70">
                  <c:v>1335.8666666666666</c:v>
                </c:pt>
                <c:pt idx="71">
                  <c:v>1335.8666666666666</c:v>
                </c:pt>
                <c:pt idx="72">
                  <c:v>1335.8666666666666</c:v>
                </c:pt>
                <c:pt idx="73">
                  <c:v>1335.8666666666666</c:v>
                </c:pt>
                <c:pt idx="74">
                  <c:v>1335.8666666666666</c:v>
                </c:pt>
                <c:pt idx="75">
                  <c:v>1335.8666666666666</c:v>
                </c:pt>
                <c:pt idx="76">
                  <c:v>1335.8666666666666</c:v>
                </c:pt>
                <c:pt idx="77">
                  <c:v>1335.8666666666666</c:v>
                </c:pt>
                <c:pt idx="78">
                  <c:v>1335.8666666666666</c:v>
                </c:pt>
                <c:pt idx="79">
                  <c:v>1335.8666666666666</c:v>
                </c:pt>
                <c:pt idx="80">
                  <c:v>458.48</c:v>
                </c:pt>
                <c:pt idx="81">
                  <c:v>458.48</c:v>
                </c:pt>
                <c:pt idx="82">
                  <c:v>458.48</c:v>
                </c:pt>
                <c:pt idx="83">
                  <c:v>458.48</c:v>
                </c:pt>
                <c:pt idx="84">
                  <c:v>458.48</c:v>
                </c:pt>
                <c:pt idx="85">
                  <c:v>458.48</c:v>
                </c:pt>
                <c:pt idx="86">
                  <c:v>458.48</c:v>
                </c:pt>
                <c:pt idx="87">
                  <c:v>458.48</c:v>
                </c:pt>
                <c:pt idx="88">
                  <c:v>458.48</c:v>
                </c:pt>
                <c:pt idx="89">
                  <c:v>458.48</c:v>
                </c:pt>
                <c:pt idx="90">
                  <c:v>458.48</c:v>
                </c:pt>
                <c:pt idx="91">
                  <c:v>458.48</c:v>
                </c:pt>
                <c:pt idx="92">
                  <c:v>458.48</c:v>
                </c:pt>
                <c:pt idx="93">
                  <c:v>458.48</c:v>
                </c:pt>
                <c:pt idx="94">
                  <c:v>458.48</c:v>
                </c:pt>
                <c:pt idx="95">
                  <c:v>458.48</c:v>
                </c:pt>
                <c:pt idx="96">
                  <c:v>458.48</c:v>
                </c:pt>
                <c:pt idx="97">
                  <c:v>458.48</c:v>
                </c:pt>
                <c:pt idx="98">
                  <c:v>458.48</c:v>
                </c:pt>
                <c:pt idx="99">
                  <c:v>458.48</c:v>
                </c:pt>
                <c:pt idx="100">
                  <c:v>458.48</c:v>
                </c:pt>
                <c:pt idx="101">
                  <c:v>458.48</c:v>
                </c:pt>
                <c:pt idx="102">
                  <c:v>458.48</c:v>
                </c:pt>
                <c:pt idx="103">
                  <c:v>458.48</c:v>
                </c:pt>
                <c:pt idx="104">
                  <c:v>458.48</c:v>
                </c:pt>
                <c:pt idx="105" formatCode="General">
                  <c:v>0</c:v>
                </c:pt>
              </c:numCache>
            </c:numRef>
          </c:xVal>
          <c:yVal>
            <c:numRef>
              <c:f>'16e arr'!$M$10:$M$115</c:f>
              <c:numCache>
                <c:formatCode>General</c:formatCode>
                <c:ptCount val="106"/>
                <c:pt idx="0">
                  <c:v>0</c:v>
                </c:pt>
                <c:pt idx="1">
                  <c:v>1</c:v>
                </c:pt>
                <c:pt idx="2">
                  <c:v>2.9998999999999998</c:v>
                </c:pt>
                <c:pt idx="3">
                  <c:v>3</c:v>
                </c:pt>
                <c:pt idx="4">
                  <c:v>4</c:v>
                </c:pt>
                <c:pt idx="5">
                  <c:v>5.9989999999999997</c:v>
                </c:pt>
                <c:pt idx="6">
                  <c:v>6</c:v>
                </c:pt>
                <c:pt idx="7">
                  <c:v>7</c:v>
                </c:pt>
                <c:pt idx="8">
                  <c:v>8</c:v>
                </c:pt>
                <c:pt idx="9">
                  <c:v>9</c:v>
                </c:pt>
                <c:pt idx="10">
                  <c:v>10.999000000000001</c:v>
                </c:pt>
                <c:pt idx="11">
                  <c:v>11</c:v>
                </c:pt>
                <c:pt idx="12">
                  <c:v>12</c:v>
                </c:pt>
                <c:pt idx="13">
                  <c:v>13</c:v>
                </c:pt>
                <c:pt idx="14">
                  <c:v>14</c:v>
                </c:pt>
                <c:pt idx="15">
                  <c:v>15</c:v>
                </c:pt>
                <c:pt idx="16">
                  <c:v>16</c:v>
                </c:pt>
                <c:pt idx="17">
                  <c:v>17.998999999999999</c:v>
                </c:pt>
                <c:pt idx="18">
                  <c:v>18</c:v>
                </c:pt>
                <c:pt idx="19">
                  <c:v>19</c:v>
                </c:pt>
                <c:pt idx="20">
                  <c:v>20</c:v>
                </c:pt>
                <c:pt idx="21">
                  <c:v>21</c:v>
                </c:pt>
                <c:pt idx="22">
                  <c:v>22</c:v>
                </c:pt>
                <c:pt idx="23">
                  <c:v>23</c:v>
                </c:pt>
                <c:pt idx="24">
                  <c:v>24.998999999999999</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39.999000000000002</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54.999000000000002</c:v>
                </c:pt>
                <c:pt idx="55">
                  <c:v>55</c:v>
                </c:pt>
                <c:pt idx="56">
                  <c:v>56</c:v>
                </c:pt>
                <c:pt idx="57">
                  <c:v>57</c:v>
                </c:pt>
                <c:pt idx="58">
                  <c:v>58</c:v>
                </c:pt>
                <c:pt idx="59">
                  <c:v>59</c:v>
                </c:pt>
                <c:pt idx="60">
                  <c:v>60</c:v>
                </c:pt>
                <c:pt idx="61">
                  <c:v>61</c:v>
                </c:pt>
                <c:pt idx="62">
                  <c:v>62</c:v>
                </c:pt>
                <c:pt idx="63">
                  <c:v>63</c:v>
                </c:pt>
                <c:pt idx="64">
                  <c:v>64.998999999999995</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79.998999999999995</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104.999</c:v>
                </c:pt>
                <c:pt idx="105">
                  <c:v>105</c:v>
                </c:pt>
              </c:numCache>
            </c:numRef>
          </c:yVal>
          <c:smooth val="0"/>
          <c:extLst>
            <c:ext xmlns:c16="http://schemas.microsoft.com/office/drawing/2014/chart" uri="{C3380CC4-5D6E-409C-BE32-E72D297353CC}">
              <c16:uniqueId val="{00000000-8D10-4D22-A3AD-D22BDCB46D30}"/>
            </c:ext>
          </c:extLst>
        </c:ser>
        <c:ser>
          <c:idx val="1"/>
          <c:order val="1"/>
          <c:tx>
            <c:strRef>
              <c:f>'19e arr'!$C$6</c:f>
              <c:strCache>
                <c:ptCount val="1"/>
                <c:pt idx="0">
                  <c:v>19e arr. N = 186180</c:v>
                </c:pt>
              </c:strCache>
            </c:strRef>
          </c:tx>
          <c:marker>
            <c:symbol val="none"/>
          </c:marker>
          <c:xVal>
            <c:numRef>
              <c:f>'19e arr'!$N$10:$N$115</c:f>
              <c:numCache>
                <c:formatCode>#,##0</c:formatCode>
                <c:ptCount val="106"/>
                <c:pt idx="0">
                  <c:v>2655.6666666666665</c:v>
                </c:pt>
                <c:pt idx="1">
                  <c:v>2655.6666666666665</c:v>
                </c:pt>
                <c:pt idx="2">
                  <c:v>2655.6666666666665</c:v>
                </c:pt>
                <c:pt idx="3">
                  <c:v>2533</c:v>
                </c:pt>
                <c:pt idx="4">
                  <c:v>2533</c:v>
                </c:pt>
                <c:pt idx="5">
                  <c:v>2533</c:v>
                </c:pt>
                <c:pt idx="6">
                  <c:v>2295</c:v>
                </c:pt>
                <c:pt idx="7">
                  <c:v>2295</c:v>
                </c:pt>
                <c:pt idx="8">
                  <c:v>2295</c:v>
                </c:pt>
                <c:pt idx="9">
                  <c:v>2295</c:v>
                </c:pt>
                <c:pt idx="10">
                  <c:v>2295</c:v>
                </c:pt>
                <c:pt idx="11">
                  <c:v>2210.1428571428573</c:v>
                </c:pt>
                <c:pt idx="12">
                  <c:v>2210.1428571428573</c:v>
                </c:pt>
                <c:pt idx="13">
                  <c:v>2210.1428571428573</c:v>
                </c:pt>
                <c:pt idx="14">
                  <c:v>2210.1428571428573</c:v>
                </c:pt>
                <c:pt idx="15">
                  <c:v>2210.1428571428573</c:v>
                </c:pt>
                <c:pt idx="16">
                  <c:v>2210.1428571428573</c:v>
                </c:pt>
                <c:pt idx="17">
                  <c:v>2210.1428571428573</c:v>
                </c:pt>
                <c:pt idx="18">
                  <c:v>2595</c:v>
                </c:pt>
                <c:pt idx="19">
                  <c:v>2595</c:v>
                </c:pt>
                <c:pt idx="20">
                  <c:v>2595</c:v>
                </c:pt>
                <c:pt idx="21">
                  <c:v>2595</c:v>
                </c:pt>
                <c:pt idx="22">
                  <c:v>2595</c:v>
                </c:pt>
                <c:pt idx="23">
                  <c:v>2595</c:v>
                </c:pt>
                <c:pt idx="24">
                  <c:v>2595</c:v>
                </c:pt>
                <c:pt idx="25">
                  <c:v>3107.6666666666665</c:v>
                </c:pt>
                <c:pt idx="26">
                  <c:v>3107.6666666666665</c:v>
                </c:pt>
                <c:pt idx="27">
                  <c:v>3107.6666666666665</c:v>
                </c:pt>
                <c:pt idx="28">
                  <c:v>3107.6666666666665</c:v>
                </c:pt>
                <c:pt idx="29">
                  <c:v>3107.6666666666665</c:v>
                </c:pt>
                <c:pt idx="30">
                  <c:v>3107.6666666666665</c:v>
                </c:pt>
                <c:pt idx="31">
                  <c:v>3107.6666666666665</c:v>
                </c:pt>
                <c:pt idx="32">
                  <c:v>3107.6666666666665</c:v>
                </c:pt>
                <c:pt idx="33">
                  <c:v>3107.6666666666665</c:v>
                </c:pt>
                <c:pt idx="34">
                  <c:v>3107.6666666666665</c:v>
                </c:pt>
                <c:pt idx="35">
                  <c:v>3107.6666666666665</c:v>
                </c:pt>
                <c:pt idx="36">
                  <c:v>3107.6666666666665</c:v>
                </c:pt>
                <c:pt idx="37">
                  <c:v>3107.6666666666665</c:v>
                </c:pt>
                <c:pt idx="38">
                  <c:v>3107.6666666666665</c:v>
                </c:pt>
                <c:pt idx="39">
                  <c:v>3107.6666666666665</c:v>
                </c:pt>
                <c:pt idx="40">
                  <c:v>2576.6</c:v>
                </c:pt>
                <c:pt idx="41">
                  <c:v>2576.6</c:v>
                </c:pt>
                <c:pt idx="42">
                  <c:v>2576.6</c:v>
                </c:pt>
                <c:pt idx="43">
                  <c:v>2576.6</c:v>
                </c:pt>
                <c:pt idx="44">
                  <c:v>2576.6</c:v>
                </c:pt>
                <c:pt idx="45">
                  <c:v>2576.6</c:v>
                </c:pt>
                <c:pt idx="46">
                  <c:v>2576.6</c:v>
                </c:pt>
                <c:pt idx="47">
                  <c:v>2576.6</c:v>
                </c:pt>
                <c:pt idx="48">
                  <c:v>2576.6</c:v>
                </c:pt>
                <c:pt idx="49">
                  <c:v>2576.6</c:v>
                </c:pt>
                <c:pt idx="50">
                  <c:v>2576.6</c:v>
                </c:pt>
                <c:pt idx="51">
                  <c:v>2576.6</c:v>
                </c:pt>
                <c:pt idx="52">
                  <c:v>2576.6</c:v>
                </c:pt>
                <c:pt idx="53">
                  <c:v>2576.6</c:v>
                </c:pt>
                <c:pt idx="54">
                  <c:v>2576.6</c:v>
                </c:pt>
                <c:pt idx="55">
                  <c:v>1913.6</c:v>
                </c:pt>
                <c:pt idx="56">
                  <c:v>1913.6</c:v>
                </c:pt>
                <c:pt idx="57">
                  <c:v>1913.6</c:v>
                </c:pt>
                <c:pt idx="58">
                  <c:v>1913.6</c:v>
                </c:pt>
                <c:pt idx="59">
                  <c:v>1913.6</c:v>
                </c:pt>
                <c:pt idx="60">
                  <c:v>1913.6</c:v>
                </c:pt>
                <c:pt idx="61">
                  <c:v>1913.6</c:v>
                </c:pt>
                <c:pt idx="62">
                  <c:v>1913.6</c:v>
                </c:pt>
                <c:pt idx="63">
                  <c:v>1913.6</c:v>
                </c:pt>
                <c:pt idx="64">
                  <c:v>1913.6</c:v>
                </c:pt>
                <c:pt idx="65">
                  <c:v>1037.6666666666667</c:v>
                </c:pt>
                <c:pt idx="66">
                  <c:v>1037.6666666666667</c:v>
                </c:pt>
                <c:pt idx="67">
                  <c:v>1037.6666666666667</c:v>
                </c:pt>
                <c:pt idx="68">
                  <c:v>1037.6666666666667</c:v>
                </c:pt>
                <c:pt idx="69">
                  <c:v>1037.6666666666667</c:v>
                </c:pt>
                <c:pt idx="70">
                  <c:v>1037.6666666666667</c:v>
                </c:pt>
                <c:pt idx="71">
                  <c:v>1037.6666666666667</c:v>
                </c:pt>
                <c:pt idx="72">
                  <c:v>1037.6666666666667</c:v>
                </c:pt>
                <c:pt idx="73">
                  <c:v>1037.6666666666667</c:v>
                </c:pt>
                <c:pt idx="74">
                  <c:v>1037.6666666666667</c:v>
                </c:pt>
                <c:pt idx="75">
                  <c:v>1037.6666666666667</c:v>
                </c:pt>
                <c:pt idx="76">
                  <c:v>1037.6666666666667</c:v>
                </c:pt>
                <c:pt idx="77">
                  <c:v>1037.6666666666667</c:v>
                </c:pt>
                <c:pt idx="78">
                  <c:v>1037.6666666666667</c:v>
                </c:pt>
                <c:pt idx="79">
                  <c:v>1037.6666666666667</c:v>
                </c:pt>
                <c:pt idx="80">
                  <c:v>221.56</c:v>
                </c:pt>
                <c:pt idx="81">
                  <c:v>221.56</c:v>
                </c:pt>
                <c:pt idx="82">
                  <c:v>221.56</c:v>
                </c:pt>
                <c:pt idx="83">
                  <c:v>221.56</c:v>
                </c:pt>
                <c:pt idx="84">
                  <c:v>221.56</c:v>
                </c:pt>
                <c:pt idx="85">
                  <c:v>221.56</c:v>
                </c:pt>
                <c:pt idx="86">
                  <c:v>221.56</c:v>
                </c:pt>
                <c:pt idx="87">
                  <c:v>221.56</c:v>
                </c:pt>
                <c:pt idx="88">
                  <c:v>221.56</c:v>
                </c:pt>
                <c:pt idx="89">
                  <c:v>221.56</c:v>
                </c:pt>
                <c:pt idx="90">
                  <c:v>221.56</c:v>
                </c:pt>
                <c:pt idx="91">
                  <c:v>221.56</c:v>
                </c:pt>
                <c:pt idx="92">
                  <c:v>221.56</c:v>
                </c:pt>
                <c:pt idx="93">
                  <c:v>221.56</c:v>
                </c:pt>
                <c:pt idx="94">
                  <c:v>221.56</c:v>
                </c:pt>
                <c:pt idx="95">
                  <c:v>221.56</c:v>
                </c:pt>
                <c:pt idx="96">
                  <c:v>221.56</c:v>
                </c:pt>
                <c:pt idx="97">
                  <c:v>221.56</c:v>
                </c:pt>
                <c:pt idx="98">
                  <c:v>221.56</c:v>
                </c:pt>
                <c:pt idx="99">
                  <c:v>221.56</c:v>
                </c:pt>
                <c:pt idx="100">
                  <c:v>221.56</c:v>
                </c:pt>
                <c:pt idx="101">
                  <c:v>221.56</c:v>
                </c:pt>
                <c:pt idx="102">
                  <c:v>221.56</c:v>
                </c:pt>
                <c:pt idx="103">
                  <c:v>221.56</c:v>
                </c:pt>
                <c:pt idx="104">
                  <c:v>221.56</c:v>
                </c:pt>
                <c:pt idx="105" formatCode="General">
                  <c:v>0</c:v>
                </c:pt>
              </c:numCache>
            </c:numRef>
          </c:xVal>
          <c:yVal>
            <c:numRef>
              <c:f>'16e arr'!$M$10:$M$115</c:f>
              <c:numCache>
                <c:formatCode>General</c:formatCode>
                <c:ptCount val="106"/>
                <c:pt idx="0">
                  <c:v>0</c:v>
                </c:pt>
                <c:pt idx="1">
                  <c:v>1</c:v>
                </c:pt>
                <c:pt idx="2">
                  <c:v>2.9998999999999998</c:v>
                </c:pt>
                <c:pt idx="3">
                  <c:v>3</c:v>
                </c:pt>
                <c:pt idx="4">
                  <c:v>4</c:v>
                </c:pt>
                <c:pt idx="5">
                  <c:v>5.9989999999999997</c:v>
                </c:pt>
                <c:pt idx="6">
                  <c:v>6</c:v>
                </c:pt>
                <c:pt idx="7">
                  <c:v>7</c:v>
                </c:pt>
                <c:pt idx="8">
                  <c:v>8</c:v>
                </c:pt>
                <c:pt idx="9">
                  <c:v>9</c:v>
                </c:pt>
                <c:pt idx="10">
                  <c:v>10.999000000000001</c:v>
                </c:pt>
                <c:pt idx="11">
                  <c:v>11</c:v>
                </c:pt>
                <c:pt idx="12">
                  <c:v>12</c:v>
                </c:pt>
                <c:pt idx="13">
                  <c:v>13</c:v>
                </c:pt>
                <c:pt idx="14">
                  <c:v>14</c:v>
                </c:pt>
                <c:pt idx="15">
                  <c:v>15</c:v>
                </c:pt>
                <c:pt idx="16">
                  <c:v>16</c:v>
                </c:pt>
                <c:pt idx="17">
                  <c:v>17.998999999999999</c:v>
                </c:pt>
                <c:pt idx="18">
                  <c:v>18</c:v>
                </c:pt>
                <c:pt idx="19">
                  <c:v>19</c:v>
                </c:pt>
                <c:pt idx="20">
                  <c:v>20</c:v>
                </c:pt>
                <c:pt idx="21">
                  <c:v>21</c:v>
                </c:pt>
                <c:pt idx="22">
                  <c:v>22</c:v>
                </c:pt>
                <c:pt idx="23">
                  <c:v>23</c:v>
                </c:pt>
                <c:pt idx="24">
                  <c:v>24.998999999999999</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39.999000000000002</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54.999000000000002</c:v>
                </c:pt>
                <c:pt idx="55">
                  <c:v>55</c:v>
                </c:pt>
                <c:pt idx="56">
                  <c:v>56</c:v>
                </c:pt>
                <c:pt idx="57">
                  <c:v>57</c:v>
                </c:pt>
                <c:pt idx="58">
                  <c:v>58</c:v>
                </c:pt>
                <c:pt idx="59">
                  <c:v>59</c:v>
                </c:pt>
                <c:pt idx="60">
                  <c:v>60</c:v>
                </c:pt>
                <c:pt idx="61">
                  <c:v>61</c:v>
                </c:pt>
                <c:pt idx="62">
                  <c:v>62</c:v>
                </c:pt>
                <c:pt idx="63">
                  <c:v>63</c:v>
                </c:pt>
                <c:pt idx="64">
                  <c:v>64.998999999999995</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79.998999999999995</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104.999</c:v>
                </c:pt>
                <c:pt idx="105">
                  <c:v>105</c:v>
                </c:pt>
              </c:numCache>
            </c:numRef>
          </c:yVal>
          <c:smooth val="0"/>
          <c:extLst>
            <c:ext xmlns:c16="http://schemas.microsoft.com/office/drawing/2014/chart" uri="{C3380CC4-5D6E-409C-BE32-E72D297353CC}">
              <c16:uniqueId val="{00000001-8D10-4D22-A3AD-D22BDCB46D30}"/>
            </c:ext>
          </c:extLst>
        </c:ser>
        <c:dLbls>
          <c:showLegendKey val="0"/>
          <c:showVal val="0"/>
          <c:showCatName val="0"/>
          <c:showSerName val="0"/>
          <c:showPercent val="0"/>
          <c:showBubbleSize val="0"/>
        </c:dLbls>
        <c:axId val="168764384"/>
        <c:axId val="168823904"/>
      </c:scatterChart>
      <c:valAx>
        <c:axId val="168764384"/>
        <c:scaling>
          <c:orientation val="minMax"/>
        </c:scaling>
        <c:delete val="0"/>
        <c:axPos val="b"/>
        <c:title>
          <c:tx>
            <c:rich>
              <a:bodyPr/>
              <a:lstStyle/>
              <a:p>
                <a:pPr>
                  <a:defRPr b="0"/>
                </a:pPr>
                <a:r>
                  <a:rPr lang="en-US" b="0"/>
                  <a:t>Effectif</a:t>
                </a:r>
              </a:p>
            </c:rich>
          </c:tx>
          <c:layout>
            <c:manualLayout>
              <c:xMode val="edge"/>
              <c:yMode val="edge"/>
              <c:x val="0.61000798219767061"/>
              <c:y val="0.90151465992557223"/>
            </c:manualLayout>
          </c:layout>
          <c:overlay val="0"/>
        </c:title>
        <c:numFmt formatCode="#,##0" sourceLinked="1"/>
        <c:majorTickMark val="out"/>
        <c:minorTickMark val="none"/>
        <c:tickLblPos val="nextTo"/>
        <c:spPr>
          <a:ln>
            <a:solidFill>
              <a:sysClr val="windowText" lastClr="000000"/>
            </a:solidFill>
          </a:ln>
        </c:spPr>
        <c:crossAx val="168823904"/>
        <c:crosses val="autoZero"/>
        <c:crossBetween val="midCat"/>
      </c:valAx>
      <c:valAx>
        <c:axId val="168823904"/>
        <c:scaling>
          <c:orientation val="minMax"/>
          <c:max val="105"/>
          <c:min val="0"/>
        </c:scaling>
        <c:delete val="0"/>
        <c:axPos val="l"/>
        <c:majorGridlines>
          <c:spPr>
            <a:ln>
              <a:prstDash val="sysDash"/>
            </a:ln>
          </c:spPr>
        </c:majorGridlines>
        <c:title>
          <c:tx>
            <c:rich>
              <a:bodyPr rot="0" vert="horz"/>
              <a:lstStyle/>
              <a:p>
                <a:pPr>
                  <a:defRPr b="0"/>
                </a:pPr>
                <a:r>
                  <a:rPr lang="en-US" b="0"/>
                  <a:t>Age</a:t>
                </a:r>
              </a:p>
            </c:rich>
          </c:tx>
          <c:layout>
            <c:manualLayout>
              <c:xMode val="edge"/>
              <c:yMode val="edge"/>
              <c:x val="6.8155109867647085E-3"/>
              <c:y val="1.2233128276012088E-2"/>
            </c:manualLayout>
          </c:layout>
          <c:overlay val="0"/>
        </c:title>
        <c:numFmt formatCode="General" sourceLinked="1"/>
        <c:majorTickMark val="out"/>
        <c:minorTickMark val="none"/>
        <c:tickLblPos val="nextTo"/>
        <c:spPr>
          <a:ln>
            <a:solidFill>
              <a:sysClr val="windowText" lastClr="000000"/>
            </a:solidFill>
          </a:ln>
        </c:spPr>
        <c:crossAx val="168764384"/>
        <c:crosses val="autoZero"/>
        <c:crossBetween val="midCat"/>
        <c:majorUnit val="5"/>
      </c:valAx>
      <c:spPr>
        <a:ln>
          <a:solidFill>
            <a:schemeClr val="tx1"/>
          </a:solidFill>
        </a:ln>
      </c:spPr>
    </c:plotArea>
    <c:legend>
      <c:legendPos val="r"/>
      <c:layout>
        <c:manualLayout>
          <c:xMode val="edge"/>
          <c:yMode val="edge"/>
          <c:x val="0.48843450717898701"/>
          <c:y val="0.13889165879911769"/>
          <c:w val="0.15034341052248365"/>
          <c:h val="0.11092151600371991"/>
        </c:manualLayout>
      </c:layout>
      <c:overlay val="0"/>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85" workbookViewId="0" zoomToFit="1"/>
  </sheetViews>
  <sheetProtection algorithmName="SHA-512" hashValue="aVBNL9nXkkf6PWdM7CCOyW0xBqx0NNruaXMTvA48mH3YM+D8czASzjNg4kOQzEZxK0VB1a1vimgldgC86Me51Q==" saltValue="tlamYwN8h05Y+dBAEJNFUA=="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0.4562</cdr:x>
      <cdr:y>0.09877</cdr:y>
    </cdr:from>
    <cdr:to>
      <cdr:x>0.79685</cdr:x>
      <cdr:y>0.37669</cdr:y>
    </cdr:to>
    <cdr:sp macro="" textlink="">
      <cdr:nvSpPr>
        <cdr:cNvPr id="2" name="ZoneTexte 1"/>
        <cdr:cNvSpPr txBox="1"/>
      </cdr:nvSpPr>
      <cdr:spPr>
        <a:xfrm xmlns:a="http://schemas.openxmlformats.org/drawingml/2006/main">
          <a:off x="4250422" y="601210"/>
          <a:ext cx="3173835" cy="16917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0.6994</cdr:x>
      <cdr:y>0.03428</cdr:y>
    </cdr:from>
    <cdr:to>
      <cdr:x>0.98903</cdr:x>
      <cdr:y>1</cdr:y>
    </cdr:to>
    <cdr:sp macro="" textlink="">
      <cdr:nvSpPr>
        <cdr:cNvPr id="3" name="ZoneTexte 2"/>
        <cdr:cNvSpPr txBox="1"/>
      </cdr:nvSpPr>
      <cdr:spPr>
        <a:xfrm xmlns:a="http://schemas.openxmlformats.org/drawingml/2006/main">
          <a:off x="6511102" y="208349"/>
          <a:ext cx="2696326" cy="5869508"/>
        </a:xfrm>
        <a:prstGeom xmlns:a="http://schemas.openxmlformats.org/drawingml/2006/main" prst="rect">
          <a:avLst/>
        </a:prstGeom>
        <a:solidFill xmlns:a="http://schemas.openxmlformats.org/drawingml/2006/main">
          <a:schemeClr val="accent5">
            <a:lumMod val="20000"/>
            <a:lumOff val="80000"/>
            <a:alpha val="90000"/>
          </a:schemeClr>
        </a:solidFill>
      </cdr:spPr>
      <cdr:txBody>
        <a:bodyPr xmlns:a="http://schemas.openxmlformats.org/drawingml/2006/main" vertOverflow="clip" wrap="square" rtlCol="0"/>
        <a:lstStyle xmlns:a="http://schemas.openxmlformats.org/drawingml/2006/main"/>
        <a:p xmlns:a="http://schemas.openxmlformats.org/drawingml/2006/main">
          <a:r>
            <a:rPr lang="fr-FR" sz="1100" b="1" u="sng"/>
            <a:t>Proposition de commentaire :</a:t>
          </a:r>
        </a:p>
        <a:p xmlns:a="http://schemas.openxmlformats.org/drawingml/2006/main">
          <a:endParaRPr lang="fr-FR" sz="1100"/>
        </a:p>
        <a:p xmlns:a="http://schemas.openxmlformats.org/drawingml/2006/main">
          <a:pPr algn="just"/>
          <a:r>
            <a:rPr lang="fr-FR" sz="1100" b="0"/>
            <a:t>La population</a:t>
          </a:r>
          <a:r>
            <a:rPr lang="fr-FR" sz="1100" b="0" baseline="0"/>
            <a:t> du 16e arrondissement compte trente mille habitants de moins que celle du 19e arrondissement en 2006 (respectivement 154 000 et 186 000). Et pourtant, dans cet arrondissement de l'Ouest parisien, le nombre de personnes âgées de plus de 55 ans est supérieur à celui du 19e arrondissement.</a:t>
          </a:r>
        </a:p>
        <a:p xmlns:a="http://schemas.openxmlformats.org/drawingml/2006/main">
          <a:pPr algn="just"/>
          <a:r>
            <a:rPr lang="fr-FR" sz="1100" b="0" baseline="0"/>
            <a:t>La population du 16e est donc plus "vieille" que celle du 19e. La moitié des habitants du 16e est âgée de plus de 42,6 ans tandis que la moitié de la population du 19e est âgée de moins de 35,4 ans.</a:t>
          </a:r>
        </a:p>
        <a:p xmlns:a="http://schemas.openxmlformats.org/drawingml/2006/main">
          <a:pPr algn="just"/>
          <a:endParaRPr lang="fr-FR" sz="1100" b="1" baseline="0"/>
        </a:p>
        <a:p xmlns:a="http://schemas.openxmlformats.org/drawingml/2006/main">
          <a:pPr algn="just"/>
          <a:r>
            <a:rPr lang="fr-FR" sz="1100" b="1" u="sng" baseline="0"/>
            <a:t>Remarque méthodologique :</a:t>
          </a:r>
        </a:p>
        <a:p xmlns:a="http://schemas.openxmlformats.org/drawingml/2006/main">
          <a:pPr algn="just"/>
          <a:endParaRPr lang="fr-FR" sz="1100" baseline="0"/>
        </a:p>
        <a:p xmlns:a="http://schemas.openxmlformats.org/drawingml/2006/main">
          <a:pPr algn="just"/>
          <a:r>
            <a:rPr lang="fr-FR" sz="1100" baseline="0"/>
            <a:t>Le mode traduit mal ces écarts d'âges entre les deux arrondissements : en effet l'âge modal dans le 16e (23,3 ans) est très inférieur à celui du 19e (32,4 ans). Mais on voit sur  le graphique que les effectifs moyens par année d'âge sont très proches de 18 à 65 ans dans le 16e, tandis que les 25-39 ans sont nettement surreprésentés dans le 19e. Cette catégorie pèse fortement tant sur la moyenne que sur la médiane.</a:t>
          </a:r>
        </a:p>
        <a:p xmlns:a="http://schemas.openxmlformats.org/drawingml/2006/main">
          <a:pPr algn="just"/>
          <a:r>
            <a:rPr lang="fr-FR" sz="1100"/>
            <a:t>L'âge moyen résume  bien ici aussi les différences de structure par âge, respectivement de 37,1 ans et 43,6 ans dans</a:t>
          </a:r>
          <a:r>
            <a:rPr lang="fr-FR" sz="1100" baseline="0"/>
            <a:t> le 19e et le 16e arrondissement.</a:t>
          </a:r>
          <a:endParaRPr lang="fr-FR"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5"/>
  <sheetViews>
    <sheetView tabSelected="1" topLeftCell="A4" workbookViewId="0">
      <pane xSplit="11" topLeftCell="L1" activePane="topRight" state="frozen"/>
      <selection pane="topRight" activeCell="Q10" sqref="Q10"/>
    </sheetView>
  </sheetViews>
  <sheetFormatPr baseColWidth="10" defaultColWidth="9.140625" defaultRowHeight="12.75" x14ac:dyDescent="0.2"/>
  <cols>
    <col min="1" max="1" width="15.42578125" customWidth="1"/>
    <col min="9" max="9" width="10.42578125" customWidth="1"/>
    <col min="11" max="11" width="10.7109375" bestFit="1" customWidth="1"/>
    <col min="13" max="13" width="10.5703125" style="11" customWidth="1"/>
    <col min="14" max="14" width="12.7109375" customWidth="1"/>
  </cols>
  <sheetData>
    <row r="1" spans="1:14" x14ac:dyDescent="0.2">
      <c r="A1" s="1" t="s">
        <v>0</v>
      </c>
    </row>
    <row r="2" spans="1:14" x14ac:dyDescent="0.2">
      <c r="A2" s="1" t="s">
        <v>1</v>
      </c>
    </row>
    <row r="3" spans="1:14" x14ac:dyDescent="0.2">
      <c r="A3" s="1" t="s">
        <v>2</v>
      </c>
    </row>
    <row r="4" spans="1:14" x14ac:dyDescent="0.2">
      <c r="A4" s="1" t="s">
        <v>3</v>
      </c>
    </row>
    <row r="6" spans="1:14" x14ac:dyDescent="0.2">
      <c r="A6" s="32" t="s">
        <v>33</v>
      </c>
      <c r="B6" s="8">
        <f>D20</f>
        <v>153920</v>
      </c>
      <c r="C6" t="str">
        <f>CONCATENATE(A6,B6)</f>
        <v>16e arr. N = 153920</v>
      </c>
    </row>
    <row r="7" spans="1:14" x14ac:dyDescent="0.2">
      <c r="F7" s="55" t="s">
        <v>20</v>
      </c>
      <c r="G7" s="55"/>
      <c r="H7" s="55"/>
      <c r="I7" s="55"/>
      <c r="J7" s="55"/>
      <c r="K7" s="55"/>
      <c r="M7" s="55" t="s">
        <v>26</v>
      </c>
      <c r="N7" s="55"/>
    </row>
    <row r="8" spans="1:14" ht="25.5" x14ac:dyDescent="0.2">
      <c r="A8" s="53" t="s">
        <v>4</v>
      </c>
      <c r="B8" s="49" t="s">
        <v>5</v>
      </c>
      <c r="C8" s="50"/>
      <c r="D8" s="51" t="s">
        <v>8</v>
      </c>
      <c r="F8" s="21" t="s">
        <v>21</v>
      </c>
      <c r="G8" s="24" t="s">
        <v>22</v>
      </c>
      <c r="H8" s="22" t="s">
        <v>37</v>
      </c>
      <c r="I8" s="28" t="s">
        <v>38</v>
      </c>
      <c r="J8" s="34" t="s">
        <v>30</v>
      </c>
      <c r="K8" s="23" t="s">
        <v>25</v>
      </c>
      <c r="M8" s="45" t="s">
        <v>27</v>
      </c>
      <c r="N8" s="28" t="s">
        <v>32</v>
      </c>
    </row>
    <row r="9" spans="1:14" x14ac:dyDescent="0.2">
      <c r="A9" s="54"/>
      <c r="B9" s="3" t="s">
        <v>6</v>
      </c>
      <c r="C9" s="4" t="s">
        <v>7</v>
      </c>
      <c r="D9" s="52"/>
      <c r="F9" s="12"/>
      <c r="G9" s="25"/>
      <c r="H9" s="13"/>
      <c r="I9" s="57"/>
      <c r="J9" s="29"/>
      <c r="K9" s="14"/>
      <c r="M9" s="42"/>
      <c r="N9" s="37"/>
    </row>
    <row r="10" spans="1:14" x14ac:dyDescent="0.2">
      <c r="A10" s="2" t="s">
        <v>9</v>
      </c>
      <c r="B10" s="6">
        <v>2351</v>
      </c>
      <c r="C10" s="7">
        <v>2105</v>
      </c>
      <c r="D10" s="7">
        <v>4456</v>
      </c>
      <c r="E10" s="8"/>
      <c r="F10" s="15">
        <v>0</v>
      </c>
      <c r="G10" s="26">
        <f>AVERAGE(F10:F11)</f>
        <v>1.5</v>
      </c>
      <c r="H10" s="16">
        <f>D10/(F11-F10)</f>
        <v>1485.3333333333333</v>
      </c>
      <c r="I10" s="58">
        <f>D10/D$20</f>
        <v>2.8950103950103952E-2</v>
      </c>
      <c r="J10" s="35">
        <v>0</v>
      </c>
      <c r="K10" s="17">
        <f>D10*G10</f>
        <v>6684</v>
      </c>
      <c r="M10" s="43">
        <v>0</v>
      </c>
      <c r="N10" s="38">
        <f>H$10</f>
        <v>1485.3333333333333</v>
      </c>
    </row>
    <row r="11" spans="1:14" x14ac:dyDescent="0.2">
      <c r="A11" s="2" t="s">
        <v>10</v>
      </c>
      <c r="B11" s="6">
        <v>2223</v>
      </c>
      <c r="C11" s="7">
        <v>2032</v>
      </c>
      <c r="D11" s="7">
        <v>4255</v>
      </c>
      <c r="E11" s="8"/>
      <c r="F11" s="15">
        <v>3</v>
      </c>
      <c r="G11" s="26">
        <f t="shared" ref="G11:G19" si="0">AVERAGE(F11:F12)</f>
        <v>4.5</v>
      </c>
      <c r="H11" s="16">
        <f t="shared" ref="H11:H19" si="1">D11/(F12-F11)</f>
        <v>1418.3333333333333</v>
      </c>
      <c r="I11" s="58">
        <f t="shared" ref="I11:I19" si="2">D11/D$20</f>
        <v>2.7644230769230768E-2</v>
      </c>
      <c r="J11" s="35">
        <f>J10+I10</f>
        <v>2.8950103950103952E-2</v>
      </c>
      <c r="K11" s="17">
        <f>D11*G11</f>
        <v>19147.5</v>
      </c>
      <c r="M11" s="42">
        <v>1</v>
      </c>
      <c r="N11" s="39">
        <f>H$10</f>
        <v>1485.3333333333333</v>
      </c>
    </row>
    <row r="12" spans="1:14" x14ac:dyDescent="0.2">
      <c r="A12" s="2" t="s">
        <v>11</v>
      </c>
      <c r="B12" s="6">
        <v>3903</v>
      </c>
      <c r="C12" s="7">
        <v>3833</v>
      </c>
      <c r="D12" s="7">
        <v>7736</v>
      </c>
      <c r="E12" s="8"/>
      <c r="F12" s="15">
        <v>6</v>
      </c>
      <c r="G12" s="26">
        <f t="shared" si="0"/>
        <v>8.5</v>
      </c>
      <c r="H12" s="16">
        <f t="shared" si="1"/>
        <v>1547.2</v>
      </c>
      <c r="I12" s="58">
        <f t="shared" si="2"/>
        <v>5.0259875259875263E-2</v>
      </c>
      <c r="J12" s="35">
        <f>J11+I11</f>
        <v>5.659433471933472E-2</v>
      </c>
      <c r="K12" s="17">
        <f>D12*G12</f>
        <v>65756</v>
      </c>
      <c r="M12" s="42">
        <v>2.9998999999999998</v>
      </c>
      <c r="N12" s="39">
        <f>H$10</f>
        <v>1485.3333333333333</v>
      </c>
    </row>
    <row r="13" spans="1:14" x14ac:dyDescent="0.2">
      <c r="A13" s="2" t="s">
        <v>12</v>
      </c>
      <c r="B13" s="6">
        <v>5504</v>
      </c>
      <c r="C13" s="7">
        <v>5370</v>
      </c>
      <c r="D13" s="7">
        <v>10874</v>
      </c>
      <c r="E13" s="8"/>
      <c r="F13" s="15">
        <v>11</v>
      </c>
      <c r="G13" s="26">
        <f t="shared" si="0"/>
        <v>14.5</v>
      </c>
      <c r="H13" s="16">
        <f t="shared" si="1"/>
        <v>1553.4285714285713</v>
      </c>
      <c r="I13" s="58">
        <f t="shared" si="2"/>
        <v>7.0647089397089399E-2</v>
      </c>
      <c r="J13" s="35">
        <f>J12+I12</f>
        <v>0.10685420997920998</v>
      </c>
      <c r="K13" s="17">
        <f>D13*G13</f>
        <v>157673</v>
      </c>
      <c r="M13" s="43">
        <v>3</v>
      </c>
      <c r="N13" s="38">
        <f>H$11</f>
        <v>1418.3333333333333</v>
      </c>
    </row>
    <row r="14" spans="1:14" x14ac:dyDescent="0.2">
      <c r="A14" s="2" t="s">
        <v>13</v>
      </c>
      <c r="B14" s="6">
        <v>6793</v>
      </c>
      <c r="C14" s="7">
        <v>8192</v>
      </c>
      <c r="D14" s="7">
        <v>14985</v>
      </c>
      <c r="E14" s="8"/>
      <c r="F14" s="15">
        <v>18</v>
      </c>
      <c r="G14" s="26">
        <f t="shared" si="0"/>
        <v>21.5</v>
      </c>
      <c r="H14" s="16">
        <f t="shared" si="1"/>
        <v>2140.7142857142858</v>
      </c>
      <c r="I14" s="58">
        <f t="shared" si="2"/>
        <v>9.7355769230769232E-2</v>
      </c>
      <c r="J14" s="35">
        <f>J13+I13</f>
        <v>0.17750129937629938</v>
      </c>
      <c r="K14" s="17">
        <f>D14*G14</f>
        <v>322177.5</v>
      </c>
      <c r="M14" s="42">
        <v>4</v>
      </c>
      <c r="N14" s="39">
        <f t="shared" ref="N14:N15" si="3">H$11</f>
        <v>1418.3333333333333</v>
      </c>
    </row>
    <row r="15" spans="1:14" x14ac:dyDescent="0.2">
      <c r="A15" s="2" t="s">
        <v>14</v>
      </c>
      <c r="B15" s="6">
        <v>13702</v>
      </c>
      <c r="C15" s="7">
        <v>15645</v>
      </c>
      <c r="D15" s="7">
        <v>29347</v>
      </c>
      <c r="E15" s="8"/>
      <c r="F15" s="15">
        <v>25</v>
      </c>
      <c r="G15" s="26">
        <f t="shared" si="0"/>
        <v>32.5</v>
      </c>
      <c r="H15" s="16">
        <f t="shared" si="1"/>
        <v>1956.4666666666667</v>
      </c>
      <c r="I15" s="58">
        <f t="shared" si="2"/>
        <v>0.19066398128898129</v>
      </c>
      <c r="J15" s="35">
        <f>J14+I14</f>
        <v>0.2748570686070686</v>
      </c>
      <c r="K15" s="17">
        <f>D15*G15</f>
        <v>953777.5</v>
      </c>
      <c r="M15" s="42">
        <v>5.9989999999999997</v>
      </c>
      <c r="N15" s="39">
        <f t="shared" si="3"/>
        <v>1418.3333333333333</v>
      </c>
    </row>
    <row r="16" spans="1:14" x14ac:dyDescent="0.2">
      <c r="A16" s="2" t="s">
        <v>15</v>
      </c>
      <c r="B16" s="6">
        <v>13661</v>
      </c>
      <c r="C16" s="7">
        <v>16790</v>
      </c>
      <c r="D16" s="7">
        <v>30451</v>
      </c>
      <c r="E16" s="8"/>
      <c r="F16" s="15">
        <v>40</v>
      </c>
      <c r="G16" s="26">
        <f t="shared" si="0"/>
        <v>47.5</v>
      </c>
      <c r="H16" s="16">
        <f t="shared" si="1"/>
        <v>2030.0666666666666</v>
      </c>
      <c r="I16" s="58">
        <f t="shared" si="2"/>
        <v>0.19783653846153845</v>
      </c>
      <c r="J16" s="35">
        <f>J15+I15</f>
        <v>0.46552104989604992</v>
      </c>
      <c r="K16" s="17">
        <f>D16*G16</f>
        <v>1446422.5</v>
      </c>
      <c r="M16" s="43">
        <v>6</v>
      </c>
      <c r="N16" s="38">
        <f>H$12</f>
        <v>1547.2</v>
      </c>
    </row>
    <row r="17" spans="1:14" x14ac:dyDescent="0.2">
      <c r="A17" s="2" t="s">
        <v>16</v>
      </c>
      <c r="B17" s="6">
        <v>9083</v>
      </c>
      <c r="C17" s="7">
        <v>11234</v>
      </c>
      <c r="D17" s="7">
        <v>20317</v>
      </c>
      <c r="E17" s="8"/>
      <c r="F17" s="15">
        <v>55</v>
      </c>
      <c r="G17" s="26">
        <f t="shared" si="0"/>
        <v>60</v>
      </c>
      <c r="H17" s="16">
        <f t="shared" si="1"/>
        <v>2031.7</v>
      </c>
      <c r="I17" s="58">
        <f t="shared" si="2"/>
        <v>0.13199714137214139</v>
      </c>
      <c r="J17" s="35">
        <f>J16+I16</f>
        <v>0.6633575883575884</v>
      </c>
      <c r="K17" s="17">
        <f>D17*G17</f>
        <v>1219020</v>
      </c>
      <c r="M17" s="42">
        <v>7</v>
      </c>
      <c r="N17" s="39">
        <f t="shared" ref="N17:N20" si="4">H$12</f>
        <v>1547.2</v>
      </c>
    </row>
    <row r="18" spans="1:14" x14ac:dyDescent="0.2">
      <c r="A18" s="2" t="s">
        <v>17</v>
      </c>
      <c r="B18" s="6">
        <v>8317</v>
      </c>
      <c r="C18" s="7">
        <v>11721</v>
      </c>
      <c r="D18" s="7">
        <v>20038</v>
      </c>
      <c r="E18" s="8"/>
      <c r="F18" s="15">
        <v>65</v>
      </c>
      <c r="G18" s="26">
        <f t="shared" si="0"/>
        <v>72.5</v>
      </c>
      <c r="H18" s="16">
        <f t="shared" si="1"/>
        <v>1335.8666666666666</v>
      </c>
      <c r="I18" s="58">
        <f t="shared" si="2"/>
        <v>0.13018451143451143</v>
      </c>
      <c r="J18" s="35">
        <f>J17+I17</f>
        <v>0.79535472972972976</v>
      </c>
      <c r="K18" s="17">
        <f>D18*G18</f>
        <v>1452755</v>
      </c>
      <c r="M18" s="42">
        <v>8</v>
      </c>
      <c r="N18" s="39">
        <f t="shared" si="4"/>
        <v>1547.2</v>
      </c>
    </row>
    <row r="19" spans="1:14" x14ac:dyDescent="0.2">
      <c r="A19" s="2" t="s">
        <v>18</v>
      </c>
      <c r="B19" s="6">
        <v>3838</v>
      </c>
      <c r="C19" s="7">
        <v>7624</v>
      </c>
      <c r="D19" s="7">
        <v>11462</v>
      </c>
      <c r="E19" s="8"/>
      <c r="F19" s="15">
        <v>80</v>
      </c>
      <c r="G19" s="26">
        <f t="shared" si="0"/>
        <v>92.5</v>
      </c>
      <c r="H19" s="16">
        <f t="shared" si="1"/>
        <v>458.48</v>
      </c>
      <c r="I19" s="58">
        <f t="shared" si="2"/>
        <v>7.4467255717255723E-2</v>
      </c>
      <c r="J19" s="35">
        <f>J18+I18</f>
        <v>0.92553924116424113</v>
      </c>
      <c r="K19" s="17">
        <f>D19*G19</f>
        <v>1060235</v>
      </c>
      <c r="M19" s="42">
        <v>9</v>
      </c>
      <c r="N19" s="39">
        <f t="shared" si="4"/>
        <v>1547.2</v>
      </c>
    </row>
    <row r="20" spans="1:14" x14ac:dyDescent="0.2">
      <c r="A20" s="5" t="s">
        <v>8</v>
      </c>
      <c r="B20" s="9">
        <v>69375</v>
      </c>
      <c r="C20" s="10">
        <v>84545</v>
      </c>
      <c r="D20" s="10">
        <v>153920</v>
      </c>
      <c r="E20" s="8"/>
      <c r="F20" s="18">
        <v>105</v>
      </c>
      <c r="G20" s="27"/>
      <c r="H20" s="19"/>
      <c r="I20" s="59"/>
      <c r="J20" s="36">
        <f>J19+I19</f>
        <v>1.0000064968814968</v>
      </c>
      <c r="K20" s="20"/>
      <c r="M20" s="42">
        <v>10.999000000000001</v>
      </c>
      <c r="N20" s="39">
        <f t="shared" si="4"/>
        <v>1547.2</v>
      </c>
    </row>
    <row r="21" spans="1:14" x14ac:dyDescent="0.2">
      <c r="I21" s="56">
        <f>SUM(I10:I20)</f>
        <v>1.0000064968814968</v>
      </c>
      <c r="M21" s="43">
        <v>11</v>
      </c>
      <c r="N21" s="38">
        <f>H$13</f>
        <v>1553.4285714285713</v>
      </c>
    </row>
    <row r="22" spans="1:14" x14ac:dyDescent="0.2">
      <c r="F22" s="46" t="s">
        <v>28</v>
      </c>
      <c r="G22" s="47">
        <f>(F14*(H14-H15)+F15*(H14-H13))/((H14-H13)+(H14-H15))</f>
        <v>23.328350470923702</v>
      </c>
      <c r="M22" s="42">
        <v>12</v>
      </c>
      <c r="N22" s="39">
        <f t="shared" ref="N22:N27" si="5">H$13</f>
        <v>1553.4285714285713</v>
      </c>
    </row>
    <row r="23" spans="1:14" x14ac:dyDescent="0.2">
      <c r="M23" s="42">
        <v>13</v>
      </c>
      <c r="N23" s="39">
        <f t="shared" si="5"/>
        <v>1553.4285714285713</v>
      </c>
    </row>
    <row r="24" spans="1:14" x14ac:dyDescent="0.2">
      <c r="F24" s="46" t="s">
        <v>29</v>
      </c>
      <c r="G24" s="47">
        <f>F16+((0.5-J16)/(J17-J16))*(F17-F16)</f>
        <v>42.614199862073491</v>
      </c>
      <c r="M24" s="42">
        <v>14</v>
      </c>
      <c r="N24" s="39">
        <f t="shared" si="5"/>
        <v>1553.4285714285713</v>
      </c>
    </row>
    <row r="25" spans="1:14" x14ac:dyDescent="0.2">
      <c r="M25" s="42">
        <v>15</v>
      </c>
      <c r="N25" s="39">
        <f t="shared" si="5"/>
        <v>1553.4285714285713</v>
      </c>
    </row>
    <row r="26" spans="1:14" x14ac:dyDescent="0.2">
      <c r="F26" s="46" t="s">
        <v>31</v>
      </c>
      <c r="G26" s="47">
        <f>SUM(K10:K19)/D20</f>
        <v>43.552806652806652</v>
      </c>
      <c r="H26" s="47">
        <f>SUMPRODUCT(I10:I19,G10:G19)</f>
        <v>43.552806652806652</v>
      </c>
      <c r="M26" s="42">
        <v>16</v>
      </c>
      <c r="N26" s="39">
        <f t="shared" si="5"/>
        <v>1553.4285714285713</v>
      </c>
    </row>
    <row r="27" spans="1:14" x14ac:dyDescent="0.2">
      <c r="M27" s="42">
        <v>17.998999999999999</v>
      </c>
      <c r="N27" s="39">
        <f t="shared" si="5"/>
        <v>1553.4285714285713</v>
      </c>
    </row>
    <row r="28" spans="1:14" ht="14.25" x14ac:dyDescent="0.25">
      <c r="F28" s="48" t="s">
        <v>35</v>
      </c>
      <c r="G28" s="48">
        <f>ROUND(F14+(F15-F14)*(0.25-J14)/(J15-J14),1)</f>
        <v>23.2</v>
      </c>
      <c r="M28" s="43">
        <v>18</v>
      </c>
      <c r="N28" s="38">
        <f>H$14</f>
        <v>2140.7142857142858</v>
      </c>
    </row>
    <row r="29" spans="1:14" ht="14.25" x14ac:dyDescent="0.25">
      <c r="F29" s="48" t="s">
        <v>36</v>
      </c>
      <c r="G29" s="48">
        <f>ROUND(F17+(F18-F17)*(0.75-J17)/(J18-J17),1)</f>
        <v>61.6</v>
      </c>
      <c r="M29" s="42">
        <v>19</v>
      </c>
      <c r="N29" s="39">
        <f t="shared" ref="N29:N34" si="6">H$14</f>
        <v>2140.7142857142858</v>
      </c>
    </row>
    <row r="30" spans="1:14" x14ac:dyDescent="0.2">
      <c r="M30" s="42">
        <v>20</v>
      </c>
      <c r="N30" s="39">
        <f t="shared" si="6"/>
        <v>2140.7142857142858</v>
      </c>
    </row>
    <row r="31" spans="1:14" x14ac:dyDescent="0.2">
      <c r="M31" s="42">
        <v>21</v>
      </c>
      <c r="N31" s="39">
        <f t="shared" si="6"/>
        <v>2140.7142857142858</v>
      </c>
    </row>
    <row r="32" spans="1:14" x14ac:dyDescent="0.2">
      <c r="M32" s="42">
        <v>22</v>
      </c>
      <c r="N32" s="39">
        <f t="shared" si="6"/>
        <v>2140.7142857142858</v>
      </c>
    </row>
    <row r="33" spans="13:14" x14ac:dyDescent="0.2">
      <c r="M33" s="42">
        <v>23</v>
      </c>
      <c r="N33" s="39">
        <f t="shared" si="6"/>
        <v>2140.7142857142858</v>
      </c>
    </row>
    <row r="34" spans="13:14" x14ac:dyDescent="0.2">
      <c r="M34" s="42">
        <v>24.998999999999999</v>
      </c>
      <c r="N34" s="39">
        <f t="shared" si="6"/>
        <v>2140.7142857142858</v>
      </c>
    </row>
    <row r="35" spans="13:14" x14ac:dyDescent="0.2">
      <c r="M35" s="43">
        <v>25</v>
      </c>
      <c r="N35" s="38">
        <f>H$15</f>
        <v>1956.4666666666667</v>
      </c>
    </row>
    <row r="36" spans="13:14" x14ac:dyDescent="0.2">
      <c r="M36" s="42">
        <v>26</v>
      </c>
      <c r="N36" s="39">
        <f t="shared" ref="N36:N49" si="7">H$15</f>
        <v>1956.4666666666667</v>
      </c>
    </row>
    <row r="37" spans="13:14" x14ac:dyDescent="0.2">
      <c r="M37" s="42">
        <v>27</v>
      </c>
      <c r="N37" s="39">
        <f t="shared" si="7"/>
        <v>1956.4666666666667</v>
      </c>
    </row>
    <row r="38" spans="13:14" x14ac:dyDescent="0.2">
      <c r="M38" s="42">
        <v>28</v>
      </c>
      <c r="N38" s="39">
        <f t="shared" si="7"/>
        <v>1956.4666666666667</v>
      </c>
    </row>
    <row r="39" spans="13:14" x14ac:dyDescent="0.2">
      <c r="M39" s="42">
        <v>29</v>
      </c>
      <c r="N39" s="39">
        <f t="shared" si="7"/>
        <v>1956.4666666666667</v>
      </c>
    </row>
    <row r="40" spans="13:14" x14ac:dyDescent="0.2">
      <c r="M40" s="42">
        <v>30</v>
      </c>
      <c r="N40" s="39">
        <f t="shared" si="7"/>
        <v>1956.4666666666667</v>
      </c>
    </row>
    <row r="41" spans="13:14" x14ac:dyDescent="0.2">
      <c r="M41" s="42">
        <v>31</v>
      </c>
      <c r="N41" s="39">
        <f t="shared" si="7"/>
        <v>1956.4666666666667</v>
      </c>
    </row>
    <row r="42" spans="13:14" x14ac:dyDescent="0.2">
      <c r="M42" s="42">
        <v>32</v>
      </c>
      <c r="N42" s="39">
        <f t="shared" si="7"/>
        <v>1956.4666666666667</v>
      </c>
    </row>
    <row r="43" spans="13:14" x14ac:dyDescent="0.2">
      <c r="M43" s="42">
        <v>33</v>
      </c>
      <c r="N43" s="39">
        <f t="shared" si="7"/>
        <v>1956.4666666666667</v>
      </c>
    </row>
    <row r="44" spans="13:14" x14ac:dyDescent="0.2">
      <c r="M44" s="42">
        <v>34</v>
      </c>
      <c r="N44" s="39">
        <f t="shared" si="7"/>
        <v>1956.4666666666667</v>
      </c>
    </row>
    <row r="45" spans="13:14" x14ac:dyDescent="0.2">
      <c r="M45" s="42">
        <v>35</v>
      </c>
      <c r="N45" s="39">
        <f t="shared" si="7"/>
        <v>1956.4666666666667</v>
      </c>
    </row>
    <row r="46" spans="13:14" x14ac:dyDescent="0.2">
      <c r="M46" s="42">
        <v>36</v>
      </c>
      <c r="N46" s="39">
        <f t="shared" si="7"/>
        <v>1956.4666666666667</v>
      </c>
    </row>
    <row r="47" spans="13:14" x14ac:dyDescent="0.2">
      <c r="M47" s="42">
        <v>37</v>
      </c>
      <c r="N47" s="39">
        <f t="shared" si="7"/>
        <v>1956.4666666666667</v>
      </c>
    </row>
    <row r="48" spans="13:14" x14ac:dyDescent="0.2">
      <c r="M48" s="42">
        <v>38</v>
      </c>
      <c r="N48" s="39">
        <f t="shared" si="7"/>
        <v>1956.4666666666667</v>
      </c>
    </row>
    <row r="49" spans="13:14" x14ac:dyDescent="0.2">
      <c r="M49" s="42">
        <v>39.999000000000002</v>
      </c>
      <c r="N49" s="39">
        <f t="shared" si="7"/>
        <v>1956.4666666666667</v>
      </c>
    </row>
    <row r="50" spans="13:14" x14ac:dyDescent="0.2">
      <c r="M50" s="43">
        <v>40</v>
      </c>
      <c r="N50" s="38">
        <f>H$16</f>
        <v>2030.0666666666666</v>
      </c>
    </row>
    <row r="51" spans="13:14" x14ac:dyDescent="0.2">
      <c r="M51" s="42">
        <v>41</v>
      </c>
      <c r="N51" s="39">
        <f t="shared" ref="N51:N64" si="8">H$16</f>
        <v>2030.0666666666666</v>
      </c>
    </row>
    <row r="52" spans="13:14" x14ac:dyDescent="0.2">
      <c r="M52" s="42">
        <v>42</v>
      </c>
      <c r="N52" s="39">
        <f t="shared" si="8"/>
        <v>2030.0666666666666</v>
      </c>
    </row>
    <row r="53" spans="13:14" x14ac:dyDescent="0.2">
      <c r="M53" s="42">
        <v>43</v>
      </c>
      <c r="N53" s="39">
        <f t="shared" si="8"/>
        <v>2030.0666666666666</v>
      </c>
    </row>
    <row r="54" spans="13:14" x14ac:dyDescent="0.2">
      <c r="M54" s="42">
        <v>44</v>
      </c>
      <c r="N54" s="39">
        <f t="shared" si="8"/>
        <v>2030.0666666666666</v>
      </c>
    </row>
    <row r="55" spans="13:14" x14ac:dyDescent="0.2">
      <c r="M55" s="42">
        <v>45</v>
      </c>
      <c r="N55" s="39">
        <f t="shared" si="8"/>
        <v>2030.0666666666666</v>
      </c>
    </row>
    <row r="56" spans="13:14" x14ac:dyDescent="0.2">
      <c r="M56" s="42">
        <v>46</v>
      </c>
      <c r="N56" s="39">
        <f t="shared" si="8"/>
        <v>2030.0666666666666</v>
      </c>
    </row>
    <row r="57" spans="13:14" x14ac:dyDescent="0.2">
      <c r="M57" s="42">
        <v>47</v>
      </c>
      <c r="N57" s="39">
        <f t="shared" si="8"/>
        <v>2030.0666666666666</v>
      </c>
    </row>
    <row r="58" spans="13:14" x14ac:dyDescent="0.2">
      <c r="M58" s="42">
        <v>48</v>
      </c>
      <c r="N58" s="39">
        <f t="shared" si="8"/>
        <v>2030.0666666666666</v>
      </c>
    </row>
    <row r="59" spans="13:14" x14ac:dyDescent="0.2">
      <c r="M59" s="42">
        <v>49</v>
      </c>
      <c r="N59" s="39">
        <f t="shared" si="8"/>
        <v>2030.0666666666666</v>
      </c>
    </row>
    <row r="60" spans="13:14" x14ac:dyDescent="0.2">
      <c r="M60" s="42">
        <v>50</v>
      </c>
      <c r="N60" s="39">
        <f t="shared" si="8"/>
        <v>2030.0666666666666</v>
      </c>
    </row>
    <row r="61" spans="13:14" x14ac:dyDescent="0.2">
      <c r="M61" s="42">
        <v>51</v>
      </c>
      <c r="N61" s="39">
        <f t="shared" si="8"/>
        <v>2030.0666666666666</v>
      </c>
    </row>
    <row r="62" spans="13:14" x14ac:dyDescent="0.2">
      <c r="M62" s="42">
        <v>52</v>
      </c>
      <c r="N62" s="39">
        <f t="shared" si="8"/>
        <v>2030.0666666666666</v>
      </c>
    </row>
    <row r="63" spans="13:14" x14ac:dyDescent="0.2">
      <c r="M63" s="42">
        <v>53</v>
      </c>
      <c r="N63" s="39">
        <f t="shared" si="8"/>
        <v>2030.0666666666666</v>
      </c>
    </row>
    <row r="64" spans="13:14" x14ac:dyDescent="0.2">
      <c r="M64" s="42">
        <v>54.999000000000002</v>
      </c>
      <c r="N64" s="39">
        <f t="shared" si="8"/>
        <v>2030.0666666666666</v>
      </c>
    </row>
    <row r="65" spans="13:14" x14ac:dyDescent="0.2">
      <c r="M65" s="43">
        <v>55</v>
      </c>
      <c r="N65" s="38">
        <f t="shared" ref="N65:N74" si="9">H$17</f>
        <v>2031.7</v>
      </c>
    </row>
    <row r="66" spans="13:14" x14ac:dyDescent="0.2">
      <c r="M66" s="42">
        <v>56</v>
      </c>
      <c r="N66" s="39">
        <f t="shared" si="9"/>
        <v>2031.7</v>
      </c>
    </row>
    <row r="67" spans="13:14" x14ac:dyDescent="0.2">
      <c r="M67" s="42">
        <v>57</v>
      </c>
      <c r="N67" s="39">
        <f t="shared" si="9"/>
        <v>2031.7</v>
      </c>
    </row>
    <row r="68" spans="13:14" x14ac:dyDescent="0.2">
      <c r="M68" s="42">
        <v>58</v>
      </c>
      <c r="N68" s="39">
        <f t="shared" si="9"/>
        <v>2031.7</v>
      </c>
    </row>
    <row r="69" spans="13:14" x14ac:dyDescent="0.2">
      <c r="M69" s="42">
        <v>59</v>
      </c>
      <c r="N69" s="39">
        <f t="shared" si="9"/>
        <v>2031.7</v>
      </c>
    </row>
    <row r="70" spans="13:14" x14ac:dyDescent="0.2">
      <c r="M70" s="42">
        <v>60</v>
      </c>
      <c r="N70" s="39">
        <f t="shared" si="9"/>
        <v>2031.7</v>
      </c>
    </row>
    <row r="71" spans="13:14" x14ac:dyDescent="0.2">
      <c r="M71" s="42">
        <v>61</v>
      </c>
      <c r="N71" s="39">
        <f t="shared" si="9"/>
        <v>2031.7</v>
      </c>
    </row>
    <row r="72" spans="13:14" x14ac:dyDescent="0.2">
      <c r="M72" s="42">
        <v>62</v>
      </c>
      <c r="N72" s="39">
        <f t="shared" si="9"/>
        <v>2031.7</v>
      </c>
    </row>
    <row r="73" spans="13:14" x14ac:dyDescent="0.2">
      <c r="M73" s="42">
        <v>63</v>
      </c>
      <c r="N73" s="39">
        <f t="shared" si="9"/>
        <v>2031.7</v>
      </c>
    </row>
    <row r="74" spans="13:14" x14ac:dyDescent="0.2">
      <c r="M74" s="42">
        <v>64.998999999999995</v>
      </c>
      <c r="N74" s="39">
        <f t="shared" si="9"/>
        <v>2031.7</v>
      </c>
    </row>
    <row r="75" spans="13:14" x14ac:dyDescent="0.2">
      <c r="M75" s="43">
        <v>65</v>
      </c>
      <c r="N75" s="38">
        <f>H$18</f>
        <v>1335.8666666666666</v>
      </c>
    </row>
    <row r="76" spans="13:14" x14ac:dyDescent="0.2">
      <c r="M76" s="42">
        <v>66</v>
      </c>
      <c r="N76" s="40">
        <f t="shared" ref="N76:N89" si="10">H$18</f>
        <v>1335.8666666666666</v>
      </c>
    </row>
    <row r="77" spans="13:14" x14ac:dyDescent="0.2">
      <c r="M77" s="42">
        <v>67</v>
      </c>
      <c r="N77" s="40">
        <f t="shared" si="10"/>
        <v>1335.8666666666666</v>
      </c>
    </row>
    <row r="78" spans="13:14" x14ac:dyDescent="0.2">
      <c r="M78" s="42">
        <v>68</v>
      </c>
      <c r="N78" s="40">
        <f t="shared" si="10"/>
        <v>1335.8666666666666</v>
      </c>
    </row>
    <row r="79" spans="13:14" x14ac:dyDescent="0.2">
      <c r="M79" s="42">
        <v>69</v>
      </c>
      <c r="N79" s="40">
        <f t="shared" si="10"/>
        <v>1335.8666666666666</v>
      </c>
    </row>
    <row r="80" spans="13:14" x14ac:dyDescent="0.2">
      <c r="M80" s="42">
        <v>70</v>
      </c>
      <c r="N80" s="40">
        <f t="shared" si="10"/>
        <v>1335.8666666666666</v>
      </c>
    </row>
    <row r="81" spans="13:14" x14ac:dyDescent="0.2">
      <c r="M81" s="42">
        <v>71</v>
      </c>
      <c r="N81" s="40">
        <f t="shared" si="10"/>
        <v>1335.8666666666666</v>
      </c>
    </row>
    <row r="82" spans="13:14" x14ac:dyDescent="0.2">
      <c r="M82" s="42">
        <v>72</v>
      </c>
      <c r="N82" s="40">
        <f t="shared" si="10"/>
        <v>1335.8666666666666</v>
      </c>
    </row>
    <row r="83" spans="13:14" x14ac:dyDescent="0.2">
      <c r="M83" s="42">
        <v>73</v>
      </c>
      <c r="N83" s="40">
        <f t="shared" si="10"/>
        <v>1335.8666666666666</v>
      </c>
    </row>
    <row r="84" spans="13:14" x14ac:dyDescent="0.2">
      <c r="M84" s="42">
        <v>74</v>
      </c>
      <c r="N84" s="40">
        <f t="shared" si="10"/>
        <v>1335.8666666666666</v>
      </c>
    </row>
    <row r="85" spans="13:14" x14ac:dyDescent="0.2">
      <c r="M85" s="42">
        <v>75</v>
      </c>
      <c r="N85" s="40">
        <f t="shared" si="10"/>
        <v>1335.8666666666666</v>
      </c>
    </row>
    <row r="86" spans="13:14" x14ac:dyDescent="0.2">
      <c r="M86" s="42">
        <v>76</v>
      </c>
      <c r="N86" s="40">
        <f t="shared" si="10"/>
        <v>1335.8666666666666</v>
      </c>
    </row>
    <row r="87" spans="13:14" x14ac:dyDescent="0.2">
      <c r="M87" s="42">
        <v>77</v>
      </c>
      <c r="N87" s="40">
        <f t="shared" si="10"/>
        <v>1335.8666666666666</v>
      </c>
    </row>
    <row r="88" spans="13:14" x14ac:dyDescent="0.2">
      <c r="M88" s="42">
        <v>78</v>
      </c>
      <c r="N88" s="40">
        <f t="shared" si="10"/>
        <v>1335.8666666666666</v>
      </c>
    </row>
    <row r="89" spans="13:14" x14ac:dyDescent="0.2">
      <c r="M89" s="42">
        <v>79.998999999999995</v>
      </c>
      <c r="N89" s="40">
        <f t="shared" si="10"/>
        <v>1335.8666666666666</v>
      </c>
    </row>
    <row r="90" spans="13:14" x14ac:dyDescent="0.2">
      <c r="M90" s="43">
        <v>80</v>
      </c>
      <c r="N90" s="38">
        <f>H$19</f>
        <v>458.48</v>
      </c>
    </row>
    <row r="91" spans="13:14" x14ac:dyDescent="0.2">
      <c r="M91" s="42">
        <v>81</v>
      </c>
      <c r="N91" s="39">
        <f t="shared" ref="N91:N114" si="11">H$19</f>
        <v>458.48</v>
      </c>
    </row>
    <row r="92" spans="13:14" x14ac:dyDescent="0.2">
      <c r="M92" s="42">
        <v>82</v>
      </c>
      <c r="N92" s="39">
        <f t="shared" si="11"/>
        <v>458.48</v>
      </c>
    </row>
    <row r="93" spans="13:14" x14ac:dyDescent="0.2">
      <c r="M93" s="42">
        <v>83</v>
      </c>
      <c r="N93" s="39">
        <f t="shared" si="11"/>
        <v>458.48</v>
      </c>
    </row>
    <row r="94" spans="13:14" x14ac:dyDescent="0.2">
      <c r="M94" s="42">
        <v>84</v>
      </c>
      <c r="N94" s="39">
        <f t="shared" si="11"/>
        <v>458.48</v>
      </c>
    </row>
    <row r="95" spans="13:14" x14ac:dyDescent="0.2">
      <c r="M95" s="42">
        <v>85</v>
      </c>
      <c r="N95" s="39">
        <f t="shared" si="11"/>
        <v>458.48</v>
      </c>
    </row>
    <row r="96" spans="13:14" x14ac:dyDescent="0.2">
      <c r="M96" s="42">
        <v>86</v>
      </c>
      <c r="N96" s="39">
        <f t="shared" si="11"/>
        <v>458.48</v>
      </c>
    </row>
    <row r="97" spans="13:14" x14ac:dyDescent="0.2">
      <c r="M97" s="42">
        <v>87</v>
      </c>
      <c r="N97" s="39">
        <f t="shared" si="11"/>
        <v>458.48</v>
      </c>
    </row>
    <row r="98" spans="13:14" x14ac:dyDescent="0.2">
      <c r="M98" s="42">
        <v>88</v>
      </c>
      <c r="N98" s="39">
        <f t="shared" si="11"/>
        <v>458.48</v>
      </c>
    </row>
    <row r="99" spans="13:14" x14ac:dyDescent="0.2">
      <c r="M99" s="42">
        <v>89</v>
      </c>
      <c r="N99" s="39">
        <f t="shared" si="11"/>
        <v>458.48</v>
      </c>
    </row>
    <row r="100" spans="13:14" x14ac:dyDescent="0.2">
      <c r="M100" s="42">
        <v>90</v>
      </c>
      <c r="N100" s="39">
        <f t="shared" si="11"/>
        <v>458.48</v>
      </c>
    </row>
    <row r="101" spans="13:14" x14ac:dyDescent="0.2">
      <c r="M101" s="42">
        <v>91</v>
      </c>
      <c r="N101" s="39">
        <f t="shared" si="11"/>
        <v>458.48</v>
      </c>
    </row>
    <row r="102" spans="13:14" x14ac:dyDescent="0.2">
      <c r="M102" s="42">
        <v>92</v>
      </c>
      <c r="N102" s="39">
        <f t="shared" si="11"/>
        <v>458.48</v>
      </c>
    </row>
    <row r="103" spans="13:14" x14ac:dyDescent="0.2">
      <c r="M103" s="42">
        <v>93</v>
      </c>
      <c r="N103" s="39">
        <f t="shared" si="11"/>
        <v>458.48</v>
      </c>
    </row>
    <row r="104" spans="13:14" x14ac:dyDescent="0.2">
      <c r="M104" s="42">
        <v>94</v>
      </c>
      <c r="N104" s="39">
        <f t="shared" si="11"/>
        <v>458.48</v>
      </c>
    </row>
    <row r="105" spans="13:14" x14ac:dyDescent="0.2">
      <c r="M105" s="42">
        <v>95</v>
      </c>
      <c r="N105" s="39">
        <f t="shared" si="11"/>
        <v>458.48</v>
      </c>
    </row>
    <row r="106" spans="13:14" x14ac:dyDescent="0.2">
      <c r="M106" s="42">
        <v>96</v>
      </c>
      <c r="N106" s="39">
        <f t="shared" si="11"/>
        <v>458.48</v>
      </c>
    </row>
    <row r="107" spans="13:14" x14ac:dyDescent="0.2">
      <c r="M107" s="42">
        <v>97</v>
      </c>
      <c r="N107" s="39">
        <f t="shared" si="11"/>
        <v>458.48</v>
      </c>
    </row>
    <row r="108" spans="13:14" x14ac:dyDescent="0.2">
      <c r="M108" s="42">
        <v>98</v>
      </c>
      <c r="N108" s="39">
        <f t="shared" si="11"/>
        <v>458.48</v>
      </c>
    </row>
    <row r="109" spans="13:14" x14ac:dyDescent="0.2">
      <c r="M109" s="42">
        <v>99</v>
      </c>
      <c r="N109" s="39">
        <f t="shared" si="11"/>
        <v>458.48</v>
      </c>
    </row>
    <row r="110" spans="13:14" x14ac:dyDescent="0.2">
      <c r="M110" s="42">
        <v>100</v>
      </c>
      <c r="N110" s="39">
        <f t="shared" si="11"/>
        <v>458.48</v>
      </c>
    </row>
    <row r="111" spans="13:14" x14ac:dyDescent="0.2">
      <c r="M111" s="42">
        <v>101</v>
      </c>
      <c r="N111" s="39">
        <f t="shared" si="11"/>
        <v>458.48</v>
      </c>
    </row>
    <row r="112" spans="13:14" x14ac:dyDescent="0.2">
      <c r="M112" s="42">
        <v>102</v>
      </c>
      <c r="N112" s="39">
        <f t="shared" si="11"/>
        <v>458.48</v>
      </c>
    </row>
    <row r="113" spans="13:14" x14ac:dyDescent="0.2">
      <c r="M113" s="42">
        <v>103</v>
      </c>
      <c r="N113" s="39">
        <f t="shared" si="11"/>
        <v>458.48</v>
      </c>
    </row>
    <row r="114" spans="13:14" x14ac:dyDescent="0.2">
      <c r="M114" s="42">
        <v>104.999</v>
      </c>
      <c r="N114" s="39">
        <f t="shared" si="11"/>
        <v>458.48</v>
      </c>
    </row>
    <row r="115" spans="13:14" x14ac:dyDescent="0.2">
      <c r="M115" s="44">
        <v>105</v>
      </c>
      <c r="N115" s="41">
        <v>0</v>
      </c>
    </row>
  </sheetData>
  <mergeCells count="5">
    <mergeCell ref="B8:C8"/>
    <mergeCell ref="D8:D9"/>
    <mergeCell ref="A8:A9"/>
    <mergeCell ref="F7:K7"/>
    <mergeCell ref="M7:N7"/>
  </mergeCells>
  <pageMargins left="0.78740157499999996" right="0.78740157499999996" top="0.984251969" bottom="0.984251969"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5"/>
  <sheetViews>
    <sheetView workbookViewId="0">
      <pane xSplit="11" topLeftCell="P1" activePane="topRight" state="frozen"/>
      <selection pane="topRight" activeCell="L1" sqref="L1:L1048576"/>
    </sheetView>
  </sheetViews>
  <sheetFormatPr baseColWidth="10" defaultColWidth="9.140625" defaultRowHeight="12.75" x14ac:dyDescent="0.2"/>
  <cols>
    <col min="1" max="1" width="15.42578125" customWidth="1"/>
    <col min="11" max="11" width="10.7109375" bestFit="1" customWidth="1"/>
    <col min="13" max="13" width="10.5703125" style="11" customWidth="1"/>
    <col min="14" max="14" width="12.7109375" customWidth="1"/>
  </cols>
  <sheetData>
    <row r="1" spans="1:14" x14ac:dyDescent="0.2">
      <c r="A1" s="1" t="s">
        <v>0</v>
      </c>
    </row>
    <row r="2" spans="1:14" x14ac:dyDescent="0.2">
      <c r="A2" s="1" t="s">
        <v>1</v>
      </c>
    </row>
    <row r="3" spans="1:14" x14ac:dyDescent="0.2">
      <c r="A3" s="1" t="s">
        <v>2</v>
      </c>
    </row>
    <row r="4" spans="1:14" x14ac:dyDescent="0.2">
      <c r="A4" s="1" t="s">
        <v>19</v>
      </c>
    </row>
    <row r="6" spans="1:14" x14ac:dyDescent="0.2">
      <c r="A6" s="32" t="s">
        <v>34</v>
      </c>
      <c r="B6" s="8">
        <f>D20</f>
        <v>186180</v>
      </c>
      <c r="C6" t="str">
        <f>CONCATENATE(A6,B6)</f>
        <v>19e arr. N = 186180</v>
      </c>
    </row>
    <row r="7" spans="1:14" x14ac:dyDescent="0.2">
      <c r="F7" s="55" t="s">
        <v>20</v>
      </c>
      <c r="G7" s="55"/>
      <c r="H7" s="55"/>
      <c r="I7" s="55"/>
      <c r="J7" s="55"/>
      <c r="K7" s="55"/>
      <c r="M7" s="55" t="s">
        <v>26</v>
      </c>
      <c r="N7" s="55"/>
    </row>
    <row r="8" spans="1:14" ht="25.5" x14ac:dyDescent="0.2">
      <c r="A8" s="53" t="s">
        <v>4</v>
      </c>
      <c r="B8" s="49" t="s">
        <v>5</v>
      </c>
      <c r="C8" s="50"/>
      <c r="D8" s="51" t="s">
        <v>8</v>
      </c>
      <c r="F8" s="21" t="s">
        <v>21</v>
      </c>
      <c r="G8" s="24" t="s">
        <v>22</v>
      </c>
      <c r="H8" s="22" t="s">
        <v>23</v>
      </c>
      <c r="I8" s="28" t="s">
        <v>24</v>
      </c>
      <c r="J8" s="34" t="s">
        <v>30</v>
      </c>
      <c r="K8" s="23" t="s">
        <v>25</v>
      </c>
      <c r="M8" s="45" t="s">
        <v>27</v>
      </c>
      <c r="N8" s="28" t="s">
        <v>32</v>
      </c>
    </row>
    <row r="9" spans="1:14" x14ac:dyDescent="0.2">
      <c r="A9" s="54"/>
      <c r="B9" s="3" t="s">
        <v>6</v>
      </c>
      <c r="C9" s="4" t="s">
        <v>7</v>
      </c>
      <c r="D9" s="52"/>
      <c r="F9" s="12"/>
      <c r="G9" s="25"/>
      <c r="H9" s="13"/>
      <c r="I9" s="29"/>
      <c r="J9" s="29"/>
      <c r="K9" s="14"/>
      <c r="M9" s="42"/>
      <c r="N9" s="37"/>
    </row>
    <row r="10" spans="1:14" x14ac:dyDescent="0.2">
      <c r="A10" s="2" t="s">
        <v>9</v>
      </c>
      <c r="B10" s="6">
        <v>4116</v>
      </c>
      <c r="C10" s="7">
        <v>3850</v>
      </c>
      <c r="D10" s="7">
        <v>7967</v>
      </c>
      <c r="E10" s="8"/>
      <c r="F10" s="15">
        <v>0</v>
      </c>
      <c r="G10" s="26">
        <f>AVERAGE(F10:F11)</f>
        <v>1.5</v>
      </c>
      <c r="H10" s="16">
        <f>D10/(F11-F10)</f>
        <v>2655.6666666666665</v>
      </c>
      <c r="I10" s="30">
        <v>0</v>
      </c>
      <c r="J10" s="35">
        <f>I10/D$20</f>
        <v>0</v>
      </c>
      <c r="K10" s="17">
        <f t="shared" ref="K10:K19" si="0">D10*G10</f>
        <v>11950.5</v>
      </c>
      <c r="M10" s="43">
        <v>0</v>
      </c>
      <c r="N10" s="38">
        <f>H$10</f>
        <v>2655.6666666666665</v>
      </c>
    </row>
    <row r="11" spans="1:14" x14ac:dyDescent="0.2">
      <c r="A11" s="2" t="s">
        <v>10</v>
      </c>
      <c r="B11" s="6">
        <v>3877</v>
      </c>
      <c r="C11" s="7">
        <v>3722</v>
      </c>
      <c r="D11" s="7">
        <v>7599</v>
      </c>
      <c r="E11" s="8"/>
      <c r="F11" s="15">
        <v>3</v>
      </c>
      <c r="G11" s="26">
        <f t="shared" ref="G11:G19" si="1">AVERAGE(F11:F12)</f>
        <v>4.5</v>
      </c>
      <c r="H11" s="16">
        <f t="shared" ref="H11:H19" si="2">D11/(F12-F11)</f>
        <v>2533</v>
      </c>
      <c r="I11" s="30">
        <f>I10+D10</f>
        <v>7967</v>
      </c>
      <c r="J11" s="35">
        <f t="shared" ref="J11:J19" si="3">I11/D$20</f>
        <v>4.2791921796111292E-2</v>
      </c>
      <c r="K11" s="17">
        <f t="shared" si="0"/>
        <v>34195.5</v>
      </c>
      <c r="M11" s="42">
        <v>1</v>
      </c>
      <c r="N11" s="39">
        <f t="shared" ref="N11:N12" si="4">H$10</f>
        <v>2655.6666666666665</v>
      </c>
    </row>
    <row r="12" spans="1:14" x14ac:dyDescent="0.2">
      <c r="A12" s="2" t="s">
        <v>11</v>
      </c>
      <c r="B12" s="6">
        <v>5723</v>
      </c>
      <c r="C12" s="7">
        <v>5752</v>
      </c>
      <c r="D12" s="7">
        <v>11475</v>
      </c>
      <c r="E12" s="8"/>
      <c r="F12" s="15">
        <v>6</v>
      </c>
      <c r="G12" s="26">
        <f t="shared" si="1"/>
        <v>8.5</v>
      </c>
      <c r="H12" s="16">
        <f t="shared" si="2"/>
        <v>2295</v>
      </c>
      <c r="I12" s="30">
        <f t="shared" ref="I12:I19" si="5">I11+D11</f>
        <v>15566</v>
      </c>
      <c r="J12" s="35">
        <f t="shared" si="3"/>
        <v>8.3607261789665918E-2</v>
      </c>
      <c r="K12" s="17">
        <f t="shared" si="0"/>
        <v>97537.5</v>
      </c>
      <c r="M12" s="42">
        <v>2.9998999999999998</v>
      </c>
      <c r="N12" s="39">
        <f t="shared" si="4"/>
        <v>2655.6666666666665</v>
      </c>
    </row>
    <row r="13" spans="1:14" x14ac:dyDescent="0.2">
      <c r="A13" s="2" t="s">
        <v>12</v>
      </c>
      <c r="B13" s="6">
        <v>8011</v>
      </c>
      <c r="C13" s="7">
        <v>7460</v>
      </c>
      <c r="D13" s="7">
        <v>15471</v>
      </c>
      <c r="E13" s="8"/>
      <c r="F13" s="15">
        <v>11</v>
      </c>
      <c r="G13" s="26">
        <f t="shared" si="1"/>
        <v>14.5</v>
      </c>
      <c r="H13" s="16">
        <f t="shared" si="2"/>
        <v>2210.1428571428573</v>
      </c>
      <c r="I13" s="30">
        <f t="shared" si="5"/>
        <v>27041</v>
      </c>
      <c r="J13" s="35">
        <f t="shared" si="3"/>
        <v>0.14524116446449672</v>
      </c>
      <c r="K13" s="17">
        <f t="shared" si="0"/>
        <v>224329.5</v>
      </c>
      <c r="M13" s="43">
        <v>3</v>
      </c>
      <c r="N13" s="38">
        <f>H$11</f>
        <v>2533</v>
      </c>
    </row>
    <row r="14" spans="1:14" x14ac:dyDescent="0.2">
      <c r="A14" s="2" t="s">
        <v>13</v>
      </c>
      <c r="B14" s="6">
        <v>8832</v>
      </c>
      <c r="C14" s="7">
        <v>9333</v>
      </c>
      <c r="D14" s="7">
        <v>18165</v>
      </c>
      <c r="E14" s="8"/>
      <c r="F14" s="15">
        <v>18</v>
      </c>
      <c r="G14" s="26">
        <f t="shared" si="1"/>
        <v>21.5</v>
      </c>
      <c r="H14" s="16">
        <f t="shared" si="2"/>
        <v>2595</v>
      </c>
      <c r="I14" s="30">
        <f t="shared" si="5"/>
        <v>42512</v>
      </c>
      <c r="J14" s="35">
        <f t="shared" si="3"/>
        <v>0.22833816736491566</v>
      </c>
      <c r="K14" s="17">
        <f t="shared" si="0"/>
        <v>390547.5</v>
      </c>
      <c r="M14" s="42">
        <v>4</v>
      </c>
      <c r="N14" s="39">
        <f t="shared" ref="N14:N15" si="6">H$11</f>
        <v>2533</v>
      </c>
    </row>
    <row r="15" spans="1:14" x14ac:dyDescent="0.2">
      <c r="A15" s="2" t="s">
        <v>14</v>
      </c>
      <c r="B15" s="6">
        <v>23066</v>
      </c>
      <c r="C15" s="7">
        <v>23549</v>
      </c>
      <c r="D15" s="7">
        <v>46615</v>
      </c>
      <c r="E15" s="8"/>
      <c r="F15" s="15">
        <v>25</v>
      </c>
      <c r="G15" s="26">
        <f t="shared" si="1"/>
        <v>32.5</v>
      </c>
      <c r="H15" s="16">
        <f t="shared" si="2"/>
        <v>3107.6666666666665</v>
      </c>
      <c r="I15" s="30">
        <f t="shared" si="5"/>
        <v>60677</v>
      </c>
      <c r="J15" s="35">
        <f t="shared" si="3"/>
        <v>0.32590503813513805</v>
      </c>
      <c r="K15" s="17">
        <f t="shared" si="0"/>
        <v>1514987.5</v>
      </c>
      <c r="M15" s="42">
        <v>5.9989999999999997</v>
      </c>
      <c r="N15" s="39">
        <f t="shared" si="6"/>
        <v>2533</v>
      </c>
    </row>
    <row r="16" spans="1:14" x14ac:dyDescent="0.2">
      <c r="A16" s="2" t="s">
        <v>15</v>
      </c>
      <c r="B16" s="6">
        <v>18943</v>
      </c>
      <c r="C16" s="7">
        <v>19706</v>
      </c>
      <c r="D16" s="7">
        <v>38649</v>
      </c>
      <c r="E16" s="8"/>
      <c r="F16" s="15">
        <v>40</v>
      </c>
      <c r="G16" s="26">
        <f t="shared" si="1"/>
        <v>47.5</v>
      </c>
      <c r="H16" s="16">
        <f t="shared" si="2"/>
        <v>2576.6</v>
      </c>
      <c r="I16" s="30">
        <f t="shared" si="5"/>
        <v>107292</v>
      </c>
      <c r="J16" s="35">
        <f t="shared" si="3"/>
        <v>0.57628101836932</v>
      </c>
      <c r="K16" s="17">
        <f t="shared" si="0"/>
        <v>1835827.5</v>
      </c>
      <c r="M16" s="43">
        <v>6</v>
      </c>
      <c r="N16" s="38">
        <f>H$12</f>
        <v>2295</v>
      </c>
    </row>
    <row r="17" spans="1:14" x14ac:dyDescent="0.2">
      <c r="A17" s="2" t="s">
        <v>16</v>
      </c>
      <c r="B17" s="6">
        <v>9342</v>
      </c>
      <c r="C17" s="7">
        <v>9794</v>
      </c>
      <c r="D17" s="7">
        <v>19136</v>
      </c>
      <c r="E17" s="8"/>
      <c r="F17" s="15">
        <v>55</v>
      </c>
      <c r="G17" s="26">
        <f t="shared" si="1"/>
        <v>60</v>
      </c>
      <c r="H17" s="16">
        <f t="shared" si="2"/>
        <v>1913.6</v>
      </c>
      <c r="I17" s="30">
        <f t="shared" si="5"/>
        <v>145941</v>
      </c>
      <c r="J17" s="35">
        <f t="shared" si="3"/>
        <v>0.78387044795359329</v>
      </c>
      <c r="K17" s="17">
        <f t="shared" si="0"/>
        <v>1148160</v>
      </c>
      <c r="M17" s="42">
        <v>7</v>
      </c>
      <c r="N17" s="39">
        <f t="shared" ref="N17:N20" si="7">H$12</f>
        <v>2295</v>
      </c>
    </row>
    <row r="18" spans="1:14" x14ac:dyDescent="0.2">
      <c r="A18" s="2" t="s">
        <v>17</v>
      </c>
      <c r="B18" s="6">
        <v>6716</v>
      </c>
      <c r="C18" s="7">
        <v>8849</v>
      </c>
      <c r="D18" s="7">
        <v>15565</v>
      </c>
      <c r="E18" s="8"/>
      <c r="F18" s="15">
        <v>65</v>
      </c>
      <c r="G18" s="26">
        <f t="shared" si="1"/>
        <v>72.5</v>
      </c>
      <c r="H18" s="16">
        <f t="shared" si="2"/>
        <v>1037.6666666666667</v>
      </c>
      <c r="I18" s="30">
        <f t="shared" si="5"/>
        <v>165077</v>
      </c>
      <c r="J18" s="35">
        <f t="shared" si="3"/>
        <v>0.88665270168653987</v>
      </c>
      <c r="K18" s="17">
        <f t="shared" si="0"/>
        <v>1128462.5</v>
      </c>
      <c r="M18" s="42">
        <v>8</v>
      </c>
      <c r="N18" s="39">
        <f t="shared" si="7"/>
        <v>2295</v>
      </c>
    </row>
    <row r="19" spans="1:14" x14ac:dyDescent="0.2">
      <c r="A19" s="2" t="s">
        <v>18</v>
      </c>
      <c r="B19" s="6">
        <v>1798</v>
      </c>
      <c r="C19" s="7">
        <v>3741</v>
      </c>
      <c r="D19" s="7">
        <v>5539</v>
      </c>
      <c r="E19" s="8"/>
      <c r="F19" s="15">
        <v>80</v>
      </c>
      <c r="G19" s="26">
        <f t="shared" si="1"/>
        <v>92.5</v>
      </c>
      <c r="H19" s="16">
        <f t="shared" si="2"/>
        <v>221.56</v>
      </c>
      <c r="I19" s="30">
        <f t="shared" si="5"/>
        <v>180642</v>
      </c>
      <c r="J19" s="35">
        <f t="shared" si="3"/>
        <v>0.97025459233000322</v>
      </c>
      <c r="K19" s="17">
        <f t="shared" si="0"/>
        <v>512357.5</v>
      </c>
      <c r="M19" s="42">
        <v>9</v>
      </c>
      <c r="N19" s="39">
        <f t="shared" si="7"/>
        <v>2295</v>
      </c>
    </row>
    <row r="20" spans="1:14" x14ac:dyDescent="0.2">
      <c r="A20" s="5" t="s">
        <v>8</v>
      </c>
      <c r="B20" s="9">
        <v>90423</v>
      </c>
      <c r="C20" s="10">
        <v>95758</v>
      </c>
      <c r="D20" s="10">
        <v>186180</v>
      </c>
      <c r="E20" s="8"/>
      <c r="F20" s="18">
        <v>105</v>
      </c>
      <c r="G20" s="27"/>
      <c r="H20" s="19"/>
      <c r="I20" s="31">
        <f>I19+D19</f>
        <v>186181</v>
      </c>
      <c r="J20" s="36">
        <f>I20/D$20</f>
        <v>1.0000053711462027</v>
      </c>
      <c r="K20" s="20"/>
      <c r="M20" s="42">
        <v>10.999000000000001</v>
      </c>
      <c r="N20" s="39">
        <f t="shared" si="7"/>
        <v>2295</v>
      </c>
    </row>
    <row r="21" spans="1:14" x14ac:dyDescent="0.2">
      <c r="M21" s="43">
        <v>11</v>
      </c>
      <c r="N21" s="38">
        <f>H$13</f>
        <v>2210.1428571428573</v>
      </c>
    </row>
    <row r="22" spans="1:14" x14ac:dyDescent="0.2">
      <c r="F22" s="32" t="s">
        <v>28</v>
      </c>
      <c r="G22" s="33">
        <f>(F15*(H15-H16)+F16*(H15-H14))/((H15-H14)+(H15-H16))</f>
        <v>32.367782319877364</v>
      </c>
      <c r="M22" s="42">
        <v>12</v>
      </c>
      <c r="N22" s="39">
        <f t="shared" ref="N22:N27" si="8">H$13</f>
        <v>2210.1428571428573</v>
      </c>
    </row>
    <row r="23" spans="1:14" x14ac:dyDescent="0.2">
      <c r="M23" s="42">
        <v>13</v>
      </c>
      <c r="N23" s="39">
        <f t="shared" si="8"/>
        <v>2210.1428571428573</v>
      </c>
    </row>
    <row r="24" spans="1:14" x14ac:dyDescent="0.2">
      <c r="F24" s="32" t="s">
        <v>29</v>
      </c>
      <c r="G24" s="33">
        <f>F15+((0.5-J15)/(J16-J15))*(F16-F15)</f>
        <v>35.430011798777215</v>
      </c>
      <c r="M24" s="42">
        <v>14</v>
      </c>
      <c r="N24" s="39">
        <f t="shared" si="8"/>
        <v>2210.1428571428573</v>
      </c>
    </row>
    <row r="25" spans="1:14" x14ac:dyDescent="0.2">
      <c r="M25" s="42">
        <v>15</v>
      </c>
      <c r="N25" s="39">
        <f t="shared" si="8"/>
        <v>2210.1428571428573</v>
      </c>
    </row>
    <row r="26" spans="1:14" x14ac:dyDescent="0.2">
      <c r="F26" s="32" t="s">
        <v>31</v>
      </c>
      <c r="G26" s="33">
        <f>SUM(K10:K19)/D20</f>
        <v>37.052075948007307</v>
      </c>
      <c r="M26" s="42">
        <v>16</v>
      </c>
      <c r="N26" s="39">
        <f t="shared" si="8"/>
        <v>2210.1428571428573</v>
      </c>
    </row>
    <row r="27" spans="1:14" x14ac:dyDescent="0.2">
      <c r="M27" s="42">
        <v>17.998999999999999</v>
      </c>
      <c r="N27" s="39">
        <f t="shared" si="8"/>
        <v>2210.1428571428573</v>
      </c>
    </row>
    <row r="28" spans="1:14" x14ac:dyDescent="0.2">
      <c r="M28" s="43">
        <v>18</v>
      </c>
      <c r="N28" s="38">
        <f>H$14</f>
        <v>2595</v>
      </c>
    </row>
    <row r="29" spans="1:14" x14ac:dyDescent="0.2">
      <c r="M29" s="42">
        <v>19</v>
      </c>
      <c r="N29" s="39">
        <f t="shared" ref="N29:N34" si="9">H$14</f>
        <v>2595</v>
      </c>
    </row>
    <row r="30" spans="1:14" x14ac:dyDescent="0.2">
      <c r="M30" s="42">
        <v>20</v>
      </c>
      <c r="N30" s="39">
        <f t="shared" si="9"/>
        <v>2595</v>
      </c>
    </row>
    <row r="31" spans="1:14" x14ac:dyDescent="0.2">
      <c r="M31" s="42">
        <v>21</v>
      </c>
      <c r="N31" s="39">
        <f t="shared" si="9"/>
        <v>2595</v>
      </c>
    </row>
    <row r="32" spans="1:14" x14ac:dyDescent="0.2">
      <c r="M32" s="42">
        <v>22</v>
      </c>
      <c r="N32" s="39">
        <f t="shared" si="9"/>
        <v>2595</v>
      </c>
    </row>
    <row r="33" spans="13:14" x14ac:dyDescent="0.2">
      <c r="M33" s="42">
        <v>23</v>
      </c>
      <c r="N33" s="39">
        <f t="shared" si="9"/>
        <v>2595</v>
      </c>
    </row>
    <row r="34" spans="13:14" x14ac:dyDescent="0.2">
      <c r="M34" s="42">
        <v>24.998999999999999</v>
      </c>
      <c r="N34" s="39">
        <f t="shared" si="9"/>
        <v>2595</v>
      </c>
    </row>
    <row r="35" spans="13:14" x14ac:dyDescent="0.2">
      <c r="M35" s="43">
        <v>25</v>
      </c>
      <c r="N35" s="38">
        <f>H$15</f>
        <v>3107.6666666666665</v>
      </c>
    </row>
    <row r="36" spans="13:14" x14ac:dyDescent="0.2">
      <c r="M36" s="42">
        <v>26</v>
      </c>
      <c r="N36" s="39">
        <f t="shared" ref="N36:N49" si="10">H$15</f>
        <v>3107.6666666666665</v>
      </c>
    </row>
    <row r="37" spans="13:14" x14ac:dyDescent="0.2">
      <c r="M37" s="42">
        <v>27</v>
      </c>
      <c r="N37" s="39">
        <f t="shared" si="10"/>
        <v>3107.6666666666665</v>
      </c>
    </row>
    <row r="38" spans="13:14" x14ac:dyDescent="0.2">
      <c r="M38" s="42">
        <v>28</v>
      </c>
      <c r="N38" s="39">
        <f t="shared" si="10"/>
        <v>3107.6666666666665</v>
      </c>
    </row>
    <row r="39" spans="13:14" x14ac:dyDescent="0.2">
      <c r="M39" s="42">
        <v>29</v>
      </c>
      <c r="N39" s="39">
        <f t="shared" si="10"/>
        <v>3107.6666666666665</v>
      </c>
    </row>
    <row r="40" spans="13:14" x14ac:dyDescent="0.2">
      <c r="M40" s="42">
        <v>30</v>
      </c>
      <c r="N40" s="39">
        <f t="shared" si="10"/>
        <v>3107.6666666666665</v>
      </c>
    </row>
    <row r="41" spans="13:14" x14ac:dyDescent="0.2">
      <c r="M41" s="42">
        <v>31</v>
      </c>
      <c r="N41" s="39">
        <f t="shared" si="10"/>
        <v>3107.6666666666665</v>
      </c>
    </row>
    <row r="42" spans="13:14" x14ac:dyDescent="0.2">
      <c r="M42" s="42">
        <v>32</v>
      </c>
      <c r="N42" s="39">
        <f t="shared" si="10"/>
        <v>3107.6666666666665</v>
      </c>
    </row>
    <row r="43" spans="13:14" x14ac:dyDescent="0.2">
      <c r="M43" s="42">
        <v>33</v>
      </c>
      <c r="N43" s="39">
        <f t="shared" si="10"/>
        <v>3107.6666666666665</v>
      </c>
    </row>
    <row r="44" spans="13:14" x14ac:dyDescent="0.2">
      <c r="M44" s="42">
        <v>34</v>
      </c>
      <c r="N44" s="39">
        <f t="shared" si="10"/>
        <v>3107.6666666666665</v>
      </c>
    </row>
    <row r="45" spans="13:14" x14ac:dyDescent="0.2">
      <c r="M45" s="42">
        <v>35</v>
      </c>
      <c r="N45" s="39">
        <f t="shared" si="10"/>
        <v>3107.6666666666665</v>
      </c>
    </row>
    <row r="46" spans="13:14" x14ac:dyDescent="0.2">
      <c r="M46" s="42">
        <v>36</v>
      </c>
      <c r="N46" s="39">
        <f t="shared" si="10"/>
        <v>3107.6666666666665</v>
      </c>
    </row>
    <row r="47" spans="13:14" x14ac:dyDescent="0.2">
      <c r="M47" s="42">
        <v>37</v>
      </c>
      <c r="N47" s="39">
        <f t="shared" si="10"/>
        <v>3107.6666666666665</v>
      </c>
    </row>
    <row r="48" spans="13:14" x14ac:dyDescent="0.2">
      <c r="M48" s="42">
        <v>38</v>
      </c>
      <c r="N48" s="39">
        <f t="shared" si="10"/>
        <v>3107.6666666666665</v>
      </c>
    </row>
    <row r="49" spans="13:14" x14ac:dyDescent="0.2">
      <c r="M49" s="42">
        <v>39.999000000000002</v>
      </c>
      <c r="N49" s="39">
        <f t="shared" si="10"/>
        <v>3107.6666666666665</v>
      </c>
    </row>
    <row r="50" spans="13:14" x14ac:dyDescent="0.2">
      <c r="M50" s="43">
        <v>40</v>
      </c>
      <c r="N50" s="38">
        <f>H$16</f>
        <v>2576.6</v>
      </c>
    </row>
    <row r="51" spans="13:14" x14ac:dyDescent="0.2">
      <c r="M51" s="42">
        <v>41</v>
      </c>
      <c r="N51" s="39">
        <f t="shared" ref="N51:N64" si="11">H$16</f>
        <v>2576.6</v>
      </c>
    </row>
    <row r="52" spans="13:14" x14ac:dyDescent="0.2">
      <c r="M52" s="42">
        <v>42</v>
      </c>
      <c r="N52" s="39">
        <f t="shared" si="11"/>
        <v>2576.6</v>
      </c>
    </row>
    <row r="53" spans="13:14" x14ac:dyDescent="0.2">
      <c r="M53" s="42">
        <v>43</v>
      </c>
      <c r="N53" s="39">
        <f t="shared" si="11"/>
        <v>2576.6</v>
      </c>
    </row>
    <row r="54" spans="13:14" x14ac:dyDescent="0.2">
      <c r="M54" s="42">
        <v>44</v>
      </c>
      <c r="N54" s="39">
        <f t="shared" si="11"/>
        <v>2576.6</v>
      </c>
    </row>
    <row r="55" spans="13:14" x14ac:dyDescent="0.2">
      <c r="M55" s="42">
        <v>45</v>
      </c>
      <c r="N55" s="39">
        <f t="shared" si="11"/>
        <v>2576.6</v>
      </c>
    </row>
    <row r="56" spans="13:14" x14ac:dyDescent="0.2">
      <c r="M56" s="42">
        <v>46</v>
      </c>
      <c r="N56" s="39">
        <f t="shared" si="11"/>
        <v>2576.6</v>
      </c>
    </row>
    <row r="57" spans="13:14" x14ac:dyDescent="0.2">
      <c r="M57" s="42">
        <v>47</v>
      </c>
      <c r="N57" s="39">
        <f t="shared" si="11"/>
        <v>2576.6</v>
      </c>
    </row>
    <row r="58" spans="13:14" x14ac:dyDescent="0.2">
      <c r="M58" s="42">
        <v>48</v>
      </c>
      <c r="N58" s="39">
        <f t="shared" si="11"/>
        <v>2576.6</v>
      </c>
    </row>
    <row r="59" spans="13:14" x14ac:dyDescent="0.2">
      <c r="M59" s="42">
        <v>49</v>
      </c>
      <c r="N59" s="39">
        <f t="shared" si="11"/>
        <v>2576.6</v>
      </c>
    </row>
    <row r="60" spans="13:14" x14ac:dyDescent="0.2">
      <c r="M60" s="42">
        <v>50</v>
      </c>
      <c r="N60" s="39">
        <f t="shared" si="11"/>
        <v>2576.6</v>
      </c>
    </row>
    <row r="61" spans="13:14" x14ac:dyDescent="0.2">
      <c r="M61" s="42">
        <v>51</v>
      </c>
      <c r="N61" s="39">
        <f t="shared" si="11"/>
        <v>2576.6</v>
      </c>
    </row>
    <row r="62" spans="13:14" x14ac:dyDescent="0.2">
      <c r="M62" s="42">
        <v>52</v>
      </c>
      <c r="N62" s="39">
        <f t="shared" si="11"/>
        <v>2576.6</v>
      </c>
    </row>
    <row r="63" spans="13:14" x14ac:dyDescent="0.2">
      <c r="M63" s="42">
        <v>53</v>
      </c>
      <c r="N63" s="39">
        <f t="shared" si="11"/>
        <v>2576.6</v>
      </c>
    </row>
    <row r="64" spans="13:14" x14ac:dyDescent="0.2">
      <c r="M64" s="42">
        <v>54.999000000000002</v>
      </c>
      <c r="N64" s="39">
        <f t="shared" si="11"/>
        <v>2576.6</v>
      </c>
    </row>
    <row r="65" spans="13:14" x14ac:dyDescent="0.2">
      <c r="M65" s="43">
        <v>55</v>
      </c>
      <c r="N65" s="38">
        <f t="shared" ref="N65:N74" si="12">H$17</f>
        <v>1913.6</v>
      </c>
    </row>
    <row r="66" spans="13:14" x14ac:dyDescent="0.2">
      <c r="M66" s="42">
        <v>56</v>
      </c>
      <c r="N66" s="39">
        <f t="shared" si="12"/>
        <v>1913.6</v>
      </c>
    </row>
    <row r="67" spans="13:14" x14ac:dyDescent="0.2">
      <c r="M67" s="42">
        <v>57</v>
      </c>
      <c r="N67" s="39">
        <f t="shared" si="12"/>
        <v>1913.6</v>
      </c>
    </row>
    <row r="68" spans="13:14" x14ac:dyDescent="0.2">
      <c r="M68" s="42">
        <v>58</v>
      </c>
      <c r="N68" s="39">
        <f t="shared" si="12"/>
        <v>1913.6</v>
      </c>
    </row>
    <row r="69" spans="13:14" x14ac:dyDescent="0.2">
      <c r="M69" s="42">
        <v>59</v>
      </c>
      <c r="N69" s="39">
        <f t="shared" si="12"/>
        <v>1913.6</v>
      </c>
    </row>
    <row r="70" spans="13:14" x14ac:dyDescent="0.2">
      <c r="M70" s="42">
        <v>60</v>
      </c>
      <c r="N70" s="39">
        <f t="shared" si="12"/>
        <v>1913.6</v>
      </c>
    </row>
    <row r="71" spans="13:14" x14ac:dyDescent="0.2">
      <c r="M71" s="42">
        <v>61</v>
      </c>
      <c r="N71" s="39">
        <f t="shared" si="12"/>
        <v>1913.6</v>
      </c>
    </row>
    <row r="72" spans="13:14" x14ac:dyDescent="0.2">
      <c r="M72" s="42">
        <v>62</v>
      </c>
      <c r="N72" s="39">
        <f t="shared" si="12"/>
        <v>1913.6</v>
      </c>
    </row>
    <row r="73" spans="13:14" x14ac:dyDescent="0.2">
      <c r="M73" s="42">
        <v>63</v>
      </c>
      <c r="N73" s="39">
        <f t="shared" si="12"/>
        <v>1913.6</v>
      </c>
    </row>
    <row r="74" spans="13:14" x14ac:dyDescent="0.2">
      <c r="M74" s="42">
        <v>64.998999999999995</v>
      </c>
      <c r="N74" s="39">
        <f t="shared" si="12"/>
        <v>1913.6</v>
      </c>
    </row>
    <row r="75" spans="13:14" x14ac:dyDescent="0.2">
      <c r="M75" s="43">
        <v>65</v>
      </c>
      <c r="N75" s="38">
        <f>H$18</f>
        <v>1037.6666666666667</v>
      </c>
    </row>
    <row r="76" spans="13:14" x14ac:dyDescent="0.2">
      <c r="M76" s="42">
        <v>66</v>
      </c>
      <c r="N76" s="40">
        <f t="shared" ref="N76:N89" si="13">H$18</f>
        <v>1037.6666666666667</v>
      </c>
    </row>
    <row r="77" spans="13:14" x14ac:dyDescent="0.2">
      <c r="M77" s="42">
        <v>67</v>
      </c>
      <c r="N77" s="40">
        <f t="shared" si="13"/>
        <v>1037.6666666666667</v>
      </c>
    </row>
    <row r="78" spans="13:14" x14ac:dyDescent="0.2">
      <c r="M78" s="42">
        <v>68</v>
      </c>
      <c r="N78" s="40">
        <f t="shared" si="13"/>
        <v>1037.6666666666667</v>
      </c>
    </row>
    <row r="79" spans="13:14" x14ac:dyDescent="0.2">
      <c r="M79" s="42">
        <v>69</v>
      </c>
      <c r="N79" s="40">
        <f t="shared" si="13"/>
        <v>1037.6666666666667</v>
      </c>
    </row>
    <row r="80" spans="13:14" x14ac:dyDescent="0.2">
      <c r="M80" s="42">
        <v>70</v>
      </c>
      <c r="N80" s="40">
        <f t="shared" si="13"/>
        <v>1037.6666666666667</v>
      </c>
    </row>
    <row r="81" spans="13:14" x14ac:dyDescent="0.2">
      <c r="M81" s="42">
        <v>71</v>
      </c>
      <c r="N81" s="40">
        <f t="shared" si="13"/>
        <v>1037.6666666666667</v>
      </c>
    </row>
    <row r="82" spans="13:14" x14ac:dyDescent="0.2">
      <c r="M82" s="42">
        <v>72</v>
      </c>
      <c r="N82" s="40">
        <f t="shared" si="13"/>
        <v>1037.6666666666667</v>
      </c>
    </row>
    <row r="83" spans="13:14" x14ac:dyDescent="0.2">
      <c r="M83" s="42">
        <v>73</v>
      </c>
      <c r="N83" s="40">
        <f t="shared" si="13"/>
        <v>1037.6666666666667</v>
      </c>
    </row>
    <row r="84" spans="13:14" x14ac:dyDescent="0.2">
      <c r="M84" s="42">
        <v>74</v>
      </c>
      <c r="N84" s="40">
        <f t="shared" si="13"/>
        <v>1037.6666666666667</v>
      </c>
    </row>
    <row r="85" spans="13:14" x14ac:dyDescent="0.2">
      <c r="M85" s="42">
        <v>75</v>
      </c>
      <c r="N85" s="40">
        <f t="shared" si="13"/>
        <v>1037.6666666666667</v>
      </c>
    </row>
    <row r="86" spans="13:14" x14ac:dyDescent="0.2">
      <c r="M86" s="42">
        <v>76</v>
      </c>
      <c r="N86" s="40">
        <f t="shared" si="13"/>
        <v>1037.6666666666667</v>
      </c>
    </row>
    <row r="87" spans="13:14" x14ac:dyDescent="0.2">
      <c r="M87" s="42">
        <v>77</v>
      </c>
      <c r="N87" s="40">
        <f t="shared" si="13"/>
        <v>1037.6666666666667</v>
      </c>
    </row>
    <row r="88" spans="13:14" x14ac:dyDescent="0.2">
      <c r="M88" s="42">
        <v>78</v>
      </c>
      <c r="N88" s="40">
        <f t="shared" si="13"/>
        <v>1037.6666666666667</v>
      </c>
    </row>
    <row r="89" spans="13:14" x14ac:dyDescent="0.2">
      <c r="M89" s="42">
        <v>79.998999999999995</v>
      </c>
      <c r="N89" s="40">
        <f t="shared" si="13"/>
        <v>1037.6666666666667</v>
      </c>
    </row>
    <row r="90" spans="13:14" x14ac:dyDescent="0.2">
      <c r="M90" s="43">
        <v>80</v>
      </c>
      <c r="N90" s="38">
        <f>H$19</f>
        <v>221.56</v>
      </c>
    </row>
    <row r="91" spans="13:14" x14ac:dyDescent="0.2">
      <c r="M91" s="42">
        <v>81</v>
      </c>
      <c r="N91" s="39">
        <f t="shared" ref="N91:N114" si="14">H$19</f>
        <v>221.56</v>
      </c>
    </row>
    <row r="92" spans="13:14" x14ac:dyDescent="0.2">
      <c r="M92" s="42">
        <v>82</v>
      </c>
      <c r="N92" s="39">
        <f t="shared" si="14"/>
        <v>221.56</v>
      </c>
    </row>
    <row r="93" spans="13:14" x14ac:dyDescent="0.2">
      <c r="M93" s="42">
        <v>83</v>
      </c>
      <c r="N93" s="39">
        <f t="shared" si="14"/>
        <v>221.56</v>
      </c>
    </row>
    <row r="94" spans="13:14" x14ac:dyDescent="0.2">
      <c r="M94" s="42">
        <v>84</v>
      </c>
      <c r="N94" s="39">
        <f t="shared" si="14"/>
        <v>221.56</v>
      </c>
    </row>
    <row r="95" spans="13:14" x14ac:dyDescent="0.2">
      <c r="M95" s="42">
        <v>85</v>
      </c>
      <c r="N95" s="39">
        <f t="shared" si="14"/>
        <v>221.56</v>
      </c>
    </row>
    <row r="96" spans="13:14" x14ac:dyDescent="0.2">
      <c r="M96" s="42">
        <v>86</v>
      </c>
      <c r="N96" s="39">
        <f t="shared" si="14"/>
        <v>221.56</v>
      </c>
    </row>
    <row r="97" spans="13:14" x14ac:dyDescent="0.2">
      <c r="M97" s="42">
        <v>87</v>
      </c>
      <c r="N97" s="39">
        <f t="shared" si="14"/>
        <v>221.56</v>
      </c>
    </row>
    <row r="98" spans="13:14" x14ac:dyDescent="0.2">
      <c r="M98" s="42">
        <v>88</v>
      </c>
      <c r="N98" s="39">
        <f t="shared" si="14"/>
        <v>221.56</v>
      </c>
    </row>
    <row r="99" spans="13:14" x14ac:dyDescent="0.2">
      <c r="M99" s="42">
        <v>89</v>
      </c>
      <c r="N99" s="39">
        <f t="shared" si="14"/>
        <v>221.56</v>
      </c>
    </row>
    <row r="100" spans="13:14" x14ac:dyDescent="0.2">
      <c r="M100" s="42">
        <v>90</v>
      </c>
      <c r="N100" s="39">
        <f t="shared" si="14"/>
        <v>221.56</v>
      </c>
    </row>
    <row r="101" spans="13:14" x14ac:dyDescent="0.2">
      <c r="M101" s="42">
        <v>91</v>
      </c>
      <c r="N101" s="39">
        <f t="shared" si="14"/>
        <v>221.56</v>
      </c>
    </row>
    <row r="102" spans="13:14" x14ac:dyDescent="0.2">
      <c r="M102" s="42">
        <v>92</v>
      </c>
      <c r="N102" s="39">
        <f t="shared" si="14"/>
        <v>221.56</v>
      </c>
    </row>
    <row r="103" spans="13:14" x14ac:dyDescent="0.2">
      <c r="M103" s="42">
        <v>93</v>
      </c>
      <c r="N103" s="39">
        <f t="shared" si="14"/>
        <v>221.56</v>
      </c>
    </row>
    <row r="104" spans="13:14" x14ac:dyDescent="0.2">
      <c r="M104" s="42">
        <v>94</v>
      </c>
      <c r="N104" s="39">
        <f t="shared" si="14"/>
        <v>221.56</v>
      </c>
    </row>
    <row r="105" spans="13:14" x14ac:dyDescent="0.2">
      <c r="M105" s="42">
        <v>95</v>
      </c>
      <c r="N105" s="39">
        <f t="shared" si="14"/>
        <v>221.56</v>
      </c>
    </row>
    <row r="106" spans="13:14" x14ac:dyDescent="0.2">
      <c r="M106" s="42">
        <v>96</v>
      </c>
      <c r="N106" s="39">
        <f t="shared" si="14"/>
        <v>221.56</v>
      </c>
    </row>
    <row r="107" spans="13:14" x14ac:dyDescent="0.2">
      <c r="M107" s="42">
        <v>97</v>
      </c>
      <c r="N107" s="39">
        <f t="shared" si="14"/>
        <v>221.56</v>
      </c>
    </row>
    <row r="108" spans="13:14" x14ac:dyDescent="0.2">
      <c r="M108" s="42">
        <v>98</v>
      </c>
      <c r="N108" s="39">
        <f t="shared" si="14"/>
        <v>221.56</v>
      </c>
    </row>
    <row r="109" spans="13:14" x14ac:dyDescent="0.2">
      <c r="M109" s="42">
        <v>99</v>
      </c>
      <c r="N109" s="39">
        <f t="shared" si="14"/>
        <v>221.56</v>
      </c>
    </row>
    <row r="110" spans="13:14" x14ac:dyDescent="0.2">
      <c r="M110" s="42">
        <v>100</v>
      </c>
      <c r="N110" s="39">
        <f t="shared" si="14"/>
        <v>221.56</v>
      </c>
    </row>
    <row r="111" spans="13:14" x14ac:dyDescent="0.2">
      <c r="M111" s="42">
        <v>101</v>
      </c>
      <c r="N111" s="39">
        <f t="shared" si="14"/>
        <v>221.56</v>
      </c>
    </row>
    <row r="112" spans="13:14" x14ac:dyDescent="0.2">
      <c r="M112" s="42">
        <v>102</v>
      </c>
      <c r="N112" s="39">
        <f t="shared" si="14"/>
        <v>221.56</v>
      </c>
    </row>
    <row r="113" spans="13:14" x14ac:dyDescent="0.2">
      <c r="M113" s="42">
        <v>103</v>
      </c>
      <c r="N113" s="39">
        <f t="shared" si="14"/>
        <v>221.56</v>
      </c>
    </row>
    <row r="114" spans="13:14" x14ac:dyDescent="0.2">
      <c r="M114" s="42">
        <v>104.999</v>
      </c>
      <c r="N114" s="39">
        <f t="shared" si="14"/>
        <v>221.56</v>
      </c>
    </row>
    <row r="115" spans="13:14" x14ac:dyDescent="0.2">
      <c r="M115" s="44">
        <v>105</v>
      </c>
      <c r="N115" s="41">
        <v>0</v>
      </c>
    </row>
  </sheetData>
  <sheetProtection password="DA5D" sheet="1" objects="1" scenarios="1"/>
  <mergeCells count="5">
    <mergeCell ref="B8:C8"/>
    <mergeCell ref="D8:D9"/>
    <mergeCell ref="A8:A9"/>
    <mergeCell ref="F7:K7"/>
    <mergeCell ref="M7:N7"/>
  </mergeCells>
  <pageMargins left="0.78740157499999996" right="0.78740157499999996" top="0.984251969" bottom="0.984251969" header="0.5" footer="0.5"/>
  <pageSetup orientation="portrait" horizontalDpi="300" verticalDpi="30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Graphiques</vt:lpstr>
      </vt:variant>
      <vt:variant>
        <vt:i4>1</vt:i4>
      </vt:variant>
    </vt:vector>
  </HeadingPairs>
  <TitlesOfParts>
    <vt:vector size="3" baseType="lpstr">
      <vt:lpstr>16e arr</vt:lpstr>
      <vt:lpstr>19e arr</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2009-12-01T10:01:59Z</dcterms:created>
  <dcterms:modified xsi:type="dcterms:W3CDTF">2020-11-23T11:15:49Z</dcterms:modified>
</cp:coreProperties>
</file>