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firstSheet="1" activeTab="5"/>
  </bookViews>
  <sheets>
    <sheet name="données" sheetId="1" r:id="rId1"/>
    <sheet name="2 effet d'âge" sheetId="2" r:id="rId2"/>
    <sheet name="2 Graph effet âge" sheetId="3" r:id="rId3"/>
    <sheet name="4 struct par âge" sheetId="4" r:id="rId4"/>
    <sheet name="4 Graph structure" sheetId="5" r:id="rId5"/>
    <sheet name="5 correction effet struct" sheetId="6" r:id="rId6"/>
  </sheets>
  <definedNames/>
  <calcPr fullCalcOnLoad="1"/>
</workbook>
</file>

<file path=xl/sharedStrings.xml><?xml version="1.0" encoding="utf-8"?>
<sst xmlns="http://schemas.openxmlformats.org/spreadsheetml/2006/main" count="184" uniqueCount="23">
  <si>
    <t>Travaille à l'extérieur</t>
  </si>
  <si>
    <t>Age</t>
  </si>
  <si>
    <t>Cas</t>
  </si>
  <si>
    <t>Effectif</t>
  </si>
  <si>
    <t>17-44</t>
  </si>
  <si>
    <t>45-64</t>
  </si>
  <si>
    <t>65-74</t>
  </si>
  <si>
    <t>75+</t>
  </si>
  <si>
    <t>Total</t>
  </si>
  <si>
    <t>Femme au foyer</t>
  </si>
  <si>
    <t>Autre</t>
  </si>
  <si>
    <t>Ensemble</t>
  </si>
  <si>
    <t>Prévalence</t>
  </si>
  <si>
    <t>Centre classe</t>
  </si>
  <si>
    <t>Travaille</t>
  </si>
  <si>
    <t>Au foyer</t>
  </si>
  <si>
    <t>Répartition</t>
  </si>
  <si>
    <t>Répartition corrigée</t>
  </si>
  <si>
    <t>Données graphique</t>
  </si>
  <si>
    <t>Stucture type : ensemble des femmes</t>
  </si>
  <si>
    <t>%</t>
  </si>
  <si>
    <t>Prévalence comparative</t>
  </si>
  <si>
    <t>Fréquence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</si>
</sst>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33" borderId="14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9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9" fontId="0" fillId="0" borderId="15" xfId="0" applyNumberFormat="1" applyBorder="1" applyAlignment="1">
      <alignment/>
    </xf>
    <xf numFmtId="1" fontId="3" fillId="34" borderId="14" xfId="0" applyNumberFormat="1" applyFont="1" applyFill="1" applyBorder="1" applyAlignment="1">
      <alignment/>
    </xf>
    <xf numFmtId="1" fontId="3" fillId="34" borderId="15" xfId="0" applyNumberFormat="1" applyFon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425"/>
          <c:w val="0.794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Ensemble des femmes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effet d''âge'!$B$4:$B$7</c:f>
              <c:numCache>
                <c:ptCount val="4"/>
                <c:pt idx="0">
                  <c:v>31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</c:numCache>
            </c:numRef>
          </c:xVal>
          <c:yVal>
            <c:numRef>
              <c:f>'2 effet d''âge'!$C$4:$C$7</c:f>
              <c:numCache>
                <c:ptCount val="4"/>
                <c:pt idx="0">
                  <c:v>40.16393442622951</c:v>
                </c:pt>
                <c:pt idx="1">
                  <c:v>123.74011117005328</c:v>
                </c:pt>
                <c:pt idx="2">
                  <c:v>240.61995932393577</c:v>
                </c:pt>
                <c:pt idx="3">
                  <c:v>385.61438561438564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 effet d''âge'!$A$11:$C$11</c:f>
              <c:strCache>
                <c:ptCount val="1"/>
                <c:pt idx="0">
                  <c:v>Travaille à l'extérieur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 effet d''âge'!$B$13:$B$16</c:f>
              <c:numCache>
                <c:ptCount val="4"/>
                <c:pt idx="0">
                  <c:v>41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</c:numCache>
            </c:numRef>
          </c:xVal>
          <c:yVal>
            <c:numRef>
              <c:f>'2 effet d''âge'!$C$13:$C$16</c:f>
              <c:numCache>
                <c:ptCount val="4"/>
                <c:pt idx="0">
                  <c:v>43.677570778935014</c:v>
                </c:pt>
                <c:pt idx="1">
                  <c:v>112.13574326816673</c:v>
                </c:pt>
                <c:pt idx="2">
                  <c:v>195.31595227574016</c:v>
                </c:pt>
                <c:pt idx="3">
                  <c:v>359.8130841121495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 effet d''âge'!$A$20:$C$20</c:f>
              <c:strCache>
                <c:ptCount val="1"/>
                <c:pt idx="0">
                  <c:v>Femme au foyer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 effet d''âge'!$B$22:$B$25</c:f>
              <c:numCache>
                <c:ptCount val="4"/>
                <c:pt idx="0">
                  <c:v>41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</c:numCache>
            </c:numRef>
          </c:xVal>
          <c:yVal>
            <c:numRef>
              <c:f>'2 effet d''âge'!$C$22:$C$25</c:f>
              <c:numCache>
                <c:ptCount val="4"/>
                <c:pt idx="0">
                  <c:v>35.37563822027717</c:v>
                </c:pt>
                <c:pt idx="1">
                  <c:v>111.34685563948061</c:v>
                </c:pt>
                <c:pt idx="2">
                  <c:v>209.35143288084464</c:v>
                </c:pt>
                <c:pt idx="3">
                  <c:v>351.6834603096584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 effet d''âge'!$A$29:$C$29</c:f>
              <c:strCache>
                <c:ptCount val="1"/>
                <c:pt idx="0">
                  <c:v>Autre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'2 effet d''âge'!$B$31:$B$34</c:f>
              <c:numCache>
                <c:ptCount val="4"/>
                <c:pt idx="0">
                  <c:v>41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</c:numCache>
            </c:numRef>
          </c:xVal>
          <c:yVal>
            <c:numRef>
              <c:f>'2 effet d''âge'!$C$31:$C$34</c:f>
              <c:numCache>
                <c:ptCount val="4"/>
                <c:pt idx="0">
                  <c:v>32.945240532241556</c:v>
                </c:pt>
                <c:pt idx="1">
                  <c:v>226.92652329749103</c:v>
                </c:pt>
                <c:pt idx="2">
                  <c:v>298.36004472605293</c:v>
                </c:pt>
                <c:pt idx="3">
                  <c:v>428.0831671888351</c:v>
                </c:pt>
              </c:numCache>
            </c:numRef>
          </c:yVal>
          <c:smooth val="0"/>
        </c:ser>
        <c:axId val="63857688"/>
        <c:axId val="37848281"/>
      </c:scatterChart>
      <c:valAx>
        <c:axId val="63857688"/>
        <c:scaling>
          <c:orientation val="minMax"/>
          <c:max val="100"/>
          <c:min val="1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 val="autoZero"/>
        <c:crossBetween val="midCat"/>
        <c:dispUnits/>
        <c:majorUnit val="5"/>
        <c:minorUnit val="0.5"/>
      </c:valAx>
      <c:valAx>
        <c:axId val="37848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49675"/>
          <c:w val="0.257"/>
          <c:h val="0.1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575"/>
          <c:w val="0.90175"/>
          <c:h val="0.87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'4 struct par âge'!$L$5</c:f>
              <c:strCache>
                <c:ptCount val="1"/>
                <c:pt idx="0">
                  <c:v>Travaille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struct par âge'!$L$6:$L$81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0.023094422207504246</c:v>
                </c:pt>
                <c:pt idx="3">
                  <c:v>0.023094422207504246</c:v>
                </c:pt>
                <c:pt idx="4">
                  <c:v>0.023094422207504246</c:v>
                </c:pt>
                <c:pt idx="5">
                  <c:v>0.023094422207504246</c:v>
                </c:pt>
                <c:pt idx="6">
                  <c:v>0.023094422207504246</c:v>
                </c:pt>
                <c:pt idx="7">
                  <c:v>0.023094422207504246</c:v>
                </c:pt>
                <c:pt idx="8">
                  <c:v>0.023094422207504246</c:v>
                </c:pt>
                <c:pt idx="9">
                  <c:v>0.023094422207504246</c:v>
                </c:pt>
                <c:pt idx="10">
                  <c:v>0.023094422207504246</c:v>
                </c:pt>
                <c:pt idx="11">
                  <c:v>0.023094422207504246</c:v>
                </c:pt>
                <c:pt idx="12">
                  <c:v>0.023094422207504246</c:v>
                </c:pt>
                <c:pt idx="13">
                  <c:v>0.023094422207504246</c:v>
                </c:pt>
                <c:pt idx="14">
                  <c:v>0.023094422207504246</c:v>
                </c:pt>
                <c:pt idx="15">
                  <c:v>0.023094422207504246</c:v>
                </c:pt>
                <c:pt idx="16">
                  <c:v>0.023094422207504246</c:v>
                </c:pt>
                <c:pt idx="17">
                  <c:v>0.023094422207504246</c:v>
                </c:pt>
                <c:pt idx="18">
                  <c:v>0.023094422207504246</c:v>
                </c:pt>
                <c:pt idx="19">
                  <c:v>0.023094422207504246</c:v>
                </c:pt>
                <c:pt idx="20">
                  <c:v>0.023094422207504246</c:v>
                </c:pt>
                <c:pt idx="21">
                  <c:v>0.023094422207504246</c:v>
                </c:pt>
                <c:pt idx="22">
                  <c:v>0.023094422207504246</c:v>
                </c:pt>
                <c:pt idx="23">
                  <c:v>0.023094422207504246</c:v>
                </c:pt>
                <c:pt idx="24">
                  <c:v>0.023094422207504246</c:v>
                </c:pt>
                <c:pt idx="25">
                  <c:v>0.023094422207504246</c:v>
                </c:pt>
                <c:pt idx="26">
                  <c:v>0.023094422207504246</c:v>
                </c:pt>
                <c:pt idx="27">
                  <c:v>0.023094422207504246</c:v>
                </c:pt>
                <c:pt idx="28">
                  <c:v>0.023094422207504246</c:v>
                </c:pt>
                <c:pt idx="29">
                  <c:v>0.023094422207504246</c:v>
                </c:pt>
                <c:pt idx="30">
                  <c:v>0.01607242372861259</c:v>
                </c:pt>
                <c:pt idx="31">
                  <c:v>0.01607242372861259</c:v>
                </c:pt>
                <c:pt idx="32">
                  <c:v>0.01607242372861259</c:v>
                </c:pt>
                <c:pt idx="33">
                  <c:v>0.01607242372861259</c:v>
                </c:pt>
                <c:pt idx="34">
                  <c:v>0.01607242372861259</c:v>
                </c:pt>
                <c:pt idx="35">
                  <c:v>0.01607242372861259</c:v>
                </c:pt>
                <c:pt idx="36">
                  <c:v>0.01607242372861259</c:v>
                </c:pt>
                <c:pt idx="37">
                  <c:v>0.01607242372861259</c:v>
                </c:pt>
                <c:pt idx="38">
                  <c:v>0.01607242372861259</c:v>
                </c:pt>
                <c:pt idx="39">
                  <c:v>0.01607242372861259</c:v>
                </c:pt>
                <c:pt idx="40">
                  <c:v>0.01607242372861259</c:v>
                </c:pt>
                <c:pt idx="41">
                  <c:v>0.01607242372861259</c:v>
                </c:pt>
                <c:pt idx="42">
                  <c:v>0.01607242372861259</c:v>
                </c:pt>
                <c:pt idx="43">
                  <c:v>0.01607242372861259</c:v>
                </c:pt>
                <c:pt idx="44">
                  <c:v>0.01607242372861259</c:v>
                </c:pt>
                <c:pt idx="45">
                  <c:v>0.01607242372861259</c:v>
                </c:pt>
                <c:pt idx="46">
                  <c:v>0.01607242372861259</c:v>
                </c:pt>
                <c:pt idx="47">
                  <c:v>0.01607242372861259</c:v>
                </c:pt>
                <c:pt idx="48">
                  <c:v>0.01607242372861259</c:v>
                </c:pt>
                <c:pt idx="49">
                  <c:v>0.01607242372861259</c:v>
                </c:pt>
                <c:pt idx="50">
                  <c:v>0.0026832825450276866</c:v>
                </c:pt>
                <c:pt idx="51">
                  <c:v>0.0026832825450276866</c:v>
                </c:pt>
                <c:pt idx="52">
                  <c:v>0.0026832825450276866</c:v>
                </c:pt>
                <c:pt idx="53">
                  <c:v>0.0026832825450276866</c:v>
                </c:pt>
                <c:pt idx="54">
                  <c:v>0.0026832825450276866</c:v>
                </c:pt>
                <c:pt idx="55">
                  <c:v>0.0026832825450276866</c:v>
                </c:pt>
                <c:pt idx="56">
                  <c:v>0.0026832825450276866</c:v>
                </c:pt>
                <c:pt idx="57">
                  <c:v>0.0026832825450276866</c:v>
                </c:pt>
                <c:pt idx="58">
                  <c:v>0.0026832825450276866</c:v>
                </c:pt>
                <c:pt idx="59">
                  <c:v>0.0026832825450276866</c:v>
                </c:pt>
                <c:pt idx="60">
                  <c:v>0.00033832521115682716</c:v>
                </c:pt>
                <c:pt idx="61">
                  <c:v>0.00033832521115682716</c:v>
                </c:pt>
                <c:pt idx="62">
                  <c:v>0.00033832521115682716</c:v>
                </c:pt>
                <c:pt idx="63">
                  <c:v>0.00033832521115682716</c:v>
                </c:pt>
                <c:pt idx="64">
                  <c:v>0.00033832521115682716</c:v>
                </c:pt>
                <c:pt idx="65">
                  <c:v>0.00033832521115682716</c:v>
                </c:pt>
                <c:pt idx="66">
                  <c:v>0.00033832521115682716</c:v>
                </c:pt>
                <c:pt idx="67">
                  <c:v>0.00033832521115682716</c:v>
                </c:pt>
                <c:pt idx="68">
                  <c:v>0.00033832521115682716</c:v>
                </c:pt>
                <c:pt idx="69">
                  <c:v>0.00033832521115682716</c:v>
                </c:pt>
                <c:pt idx="70">
                  <c:v>0.00033832521115682716</c:v>
                </c:pt>
                <c:pt idx="71">
                  <c:v>0.00033832521115682716</c:v>
                </c:pt>
                <c:pt idx="72">
                  <c:v>0.00033832521115682716</c:v>
                </c:pt>
                <c:pt idx="73">
                  <c:v>0.00033832521115682716</c:v>
                </c:pt>
                <c:pt idx="74">
                  <c:v>0.00033832521115682716</c:v>
                </c:pt>
                <c:pt idx="75">
                  <c:v>0</c:v>
                </c:pt>
              </c:numCache>
            </c:numRef>
          </c:xVal>
          <c:yVal>
            <c:numRef>
              <c:f>'4 struct par âge'!$K$6:$K$81</c:f>
              <c:numCache>
                <c:ptCount val="76"/>
                <c:pt idx="0">
                  <c:v>15</c:v>
                </c:pt>
                <c:pt idx="1">
                  <c:v>16.99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44.9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64.9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74.9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89.9</c:v>
                </c:pt>
                <c:pt idx="75">
                  <c:v>90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'4 struct par âge'!$M$5</c:f>
              <c:strCache>
                <c:ptCount val="1"/>
                <c:pt idx="0">
                  <c:v>Au foyer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struct par âge'!$M$6:$M$81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0.015091473482596924</c:v>
                </c:pt>
                <c:pt idx="3">
                  <c:v>0.015091473482596924</c:v>
                </c:pt>
                <c:pt idx="4">
                  <c:v>0.015091473482596924</c:v>
                </c:pt>
                <c:pt idx="5">
                  <c:v>0.015091473482596924</c:v>
                </c:pt>
                <c:pt idx="6">
                  <c:v>0.015091473482596924</c:v>
                </c:pt>
                <c:pt idx="7">
                  <c:v>0.015091473482596924</c:v>
                </c:pt>
                <c:pt idx="8">
                  <c:v>0.015091473482596924</c:v>
                </c:pt>
                <c:pt idx="9">
                  <c:v>0.015091473482596924</c:v>
                </c:pt>
                <c:pt idx="10">
                  <c:v>0.015091473482596924</c:v>
                </c:pt>
                <c:pt idx="11">
                  <c:v>0.015091473482596924</c:v>
                </c:pt>
                <c:pt idx="12">
                  <c:v>0.015091473482596924</c:v>
                </c:pt>
                <c:pt idx="13">
                  <c:v>0.015091473482596924</c:v>
                </c:pt>
                <c:pt idx="14">
                  <c:v>0.015091473482596924</c:v>
                </c:pt>
                <c:pt idx="15">
                  <c:v>0.015091473482596924</c:v>
                </c:pt>
                <c:pt idx="16">
                  <c:v>0.015091473482596924</c:v>
                </c:pt>
                <c:pt idx="17">
                  <c:v>0.015091473482596924</c:v>
                </c:pt>
                <c:pt idx="18">
                  <c:v>0.015091473482596924</c:v>
                </c:pt>
                <c:pt idx="19">
                  <c:v>0.015091473482596924</c:v>
                </c:pt>
                <c:pt idx="20">
                  <c:v>0.015091473482596924</c:v>
                </c:pt>
                <c:pt idx="21">
                  <c:v>0.015091473482596924</c:v>
                </c:pt>
                <c:pt idx="22">
                  <c:v>0.015091473482596924</c:v>
                </c:pt>
                <c:pt idx="23">
                  <c:v>0.015091473482596924</c:v>
                </c:pt>
                <c:pt idx="24">
                  <c:v>0.015091473482596924</c:v>
                </c:pt>
                <c:pt idx="25">
                  <c:v>0.015091473482596924</c:v>
                </c:pt>
                <c:pt idx="26">
                  <c:v>0.015091473482596924</c:v>
                </c:pt>
                <c:pt idx="27">
                  <c:v>0.015091473482596924</c:v>
                </c:pt>
                <c:pt idx="28">
                  <c:v>0.015091473482596924</c:v>
                </c:pt>
                <c:pt idx="29">
                  <c:v>0.015091473482596924</c:v>
                </c:pt>
                <c:pt idx="30">
                  <c:v>0.015132018287358093</c:v>
                </c:pt>
                <c:pt idx="31">
                  <c:v>0.015132018287358093</c:v>
                </c:pt>
                <c:pt idx="32">
                  <c:v>0.015132018287358093</c:v>
                </c:pt>
                <c:pt idx="33">
                  <c:v>0.015132018287358093</c:v>
                </c:pt>
                <c:pt idx="34">
                  <c:v>0.015132018287358093</c:v>
                </c:pt>
                <c:pt idx="35">
                  <c:v>0.015132018287358093</c:v>
                </c:pt>
                <c:pt idx="36">
                  <c:v>0.015132018287358093</c:v>
                </c:pt>
                <c:pt idx="37">
                  <c:v>0.015132018287358093</c:v>
                </c:pt>
                <c:pt idx="38">
                  <c:v>0.015132018287358093</c:v>
                </c:pt>
                <c:pt idx="39">
                  <c:v>0.015132018287358093</c:v>
                </c:pt>
                <c:pt idx="40">
                  <c:v>0.015132018287358093</c:v>
                </c:pt>
                <c:pt idx="41">
                  <c:v>0.015132018287358093</c:v>
                </c:pt>
                <c:pt idx="42">
                  <c:v>0.015132018287358093</c:v>
                </c:pt>
                <c:pt idx="43">
                  <c:v>0.015132018287358093</c:v>
                </c:pt>
                <c:pt idx="44">
                  <c:v>0.015132018287358093</c:v>
                </c:pt>
                <c:pt idx="45">
                  <c:v>0.015132018287358093</c:v>
                </c:pt>
                <c:pt idx="46">
                  <c:v>0.015132018287358093</c:v>
                </c:pt>
                <c:pt idx="47">
                  <c:v>0.015132018287358093</c:v>
                </c:pt>
                <c:pt idx="48">
                  <c:v>0.015132018287358093</c:v>
                </c:pt>
                <c:pt idx="49">
                  <c:v>0.015132018287358093</c:v>
                </c:pt>
                <c:pt idx="50">
                  <c:v>0.017028817999691786</c:v>
                </c:pt>
                <c:pt idx="51">
                  <c:v>0.017028817999691786</c:v>
                </c:pt>
                <c:pt idx="52">
                  <c:v>0.017028817999691786</c:v>
                </c:pt>
                <c:pt idx="53">
                  <c:v>0.017028817999691786</c:v>
                </c:pt>
                <c:pt idx="54">
                  <c:v>0.017028817999691786</c:v>
                </c:pt>
                <c:pt idx="55">
                  <c:v>0.017028817999691786</c:v>
                </c:pt>
                <c:pt idx="56">
                  <c:v>0.017028817999691786</c:v>
                </c:pt>
                <c:pt idx="57">
                  <c:v>0.017028817999691786</c:v>
                </c:pt>
                <c:pt idx="58">
                  <c:v>0.017028817999691786</c:v>
                </c:pt>
                <c:pt idx="59">
                  <c:v>0.017028817999691786</c:v>
                </c:pt>
                <c:pt idx="60">
                  <c:v>0.006967346449547097</c:v>
                </c:pt>
                <c:pt idx="61">
                  <c:v>0.006967346449547097</c:v>
                </c:pt>
                <c:pt idx="62">
                  <c:v>0.006967346449547097</c:v>
                </c:pt>
                <c:pt idx="63">
                  <c:v>0.006967346449547097</c:v>
                </c:pt>
                <c:pt idx="64">
                  <c:v>0.006967346449547097</c:v>
                </c:pt>
                <c:pt idx="65">
                  <c:v>0.006967346449547097</c:v>
                </c:pt>
                <c:pt idx="66">
                  <c:v>0.006967346449547097</c:v>
                </c:pt>
                <c:pt idx="67">
                  <c:v>0.006967346449547097</c:v>
                </c:pt>
                <c:pt idx="68">
                  <c:v>0.006967346449547097</c:v>
                </c:pt>
                <c:pt idx="69">
                  <c:v>0.006967346449547097</c:v>
                </c:pt>
                <c:pt idx="70">
                  <c:v>0.006967346449547097</c:v>
                </c:pt>
                <c:pt idx="71">
                  <c:v>0.006967346449547097</c:v>
                </c:pt>
                <c:pt idx="72">
                  <c:v>0.006967346449547097</c:v>
                </c:pt>
                <c:pt idx="73">
                  <c:v>0.006967346449547097</c:v>
                </c:pt>
                <c:pt idx="74">
                  <c:v>0.006967346449547097</c:v>
                </c:pt>
                <c:pt idx="75">
                  <c:v>0</c:v>
                </c:pt>
              </c:numCache>
            </c:numRef>
          </c:xVal>
          <c:yVal>
            <c:numRef>
              <c:f>'4 struct par âge'!$K$6:$K$81</c:f>
              <c:numCache>
                <c:ptCount val="76"/>
                <c:pt idx="0">
                  <c:v>15</c:v>
                </c:pt>
                <c:pt idx="1">
                  <c:v>16.99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44.9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64.9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74.9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89.9</c:v>
                </c:pt>
                <c:pt idx="75">
                  <c:v>90</c:v>
                </c:pt>
              </c:numCache>
            </c:numRef>
          </c:yVal>
          <c:smooth val="0"/>
        </c:ser>
        <c:axId val="5090210"/>
        <c:axId val="45811891"/>
      </c:scatterChart>
      <c:val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1891"/>
        <c:crosses val="autoZero"/>
        <c:crossBetween val="midCat"/>
        <c:dispUnits/>
      </c:valAx>
      <c:valAx>
        <c:axId val="45811891"/>
        <c:scaling>
          <c:orientation val="minMax"/>
          <c:max val="90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2595"/>
          <c:w val="0.206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0.00375</cdr:y>
    </cdr:from>
    <cdr:to>
      <cdr:x>0.2585</cdr:x>
      <cdr:y>0.0805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23907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Prévalence des troubles de l'audition (p. 1000)</a:t>
          </a:r>
        </a:p>
      </cdr:txBody>
    </cdr:sp>
  </cdr:relSizeAnchor>
  <cdr:relSizeAnchor xmlns:cdr="http://schemas.openxmlformats.org/drawingml/2006/chartDrawing">
    <cdr:from>
      <cdr:x>0.8205</cdr:x>
      <cdr:y>0.85425</cdr:y>
    </cdr:from>
    <cdr:to>
      <cdr:x>0.862</cdr:x>
      <cdr:y>0.93725</cdr:y>
    </cdr:to>
    <cdr:sp>
      <cdr:nvSpPr>
        <cdr:cNvPr id="2" name="Text Box 2"/>
        <cdr:cNvSpPr txBox="1">
          <a:spLocks noChangeArrowheads="1"/>
        </cdr:cNvSpPr>
      </cdr:nvSpPr>
      <cdr:spPr>
        <a:xfrm>
          <a:off x="7581900" y="4905375"/>
          <a:ext cx="3810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0.0115</cdr:y>
    </cdr:from>
    <cdr:to>
      <cdr:x>0.068</cdr:x>
      <cdr:y>0.07675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7150"/>
          <a:ext cx="571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9" sqref="I9:I10"/>
    </sheetView>
  </sheetViews>
  <sheetFormatPr defaultColWidth="11.421875" defaultRowHeight="12.75"/>
  <sheetData>
    <row r="1" spans="1:3" ht="12.75">
      <c r="A1" s="36" t="s">
        <v>0</v>
      </c>
      <c r="B1" s="36"/>
      <c r="C1" s="36"/>
    </row>
    <row r="3" spans="1:5" ht="12.75">
      <c r="A3" s="6" t="s">
        <v>1</v>
      </c>
      <c r="B3" s="10" t="s">
        <v>3</v>
      </c>
      <c r="C3" s="7" t="s">
        <v>2</v>
      </c>
      <c r="E3" s="10" t="s">
        <v>12</v>
      </c>
    </row>
    <row r="4" spans="1:5" ht="12.75">
      <c r="A4" s="5" t="s">
        <v>4</v>
      </c>
      <c r="B4" s="12">
        <v>54536</v>
      </c>
      <c r="C4" s="4">
        <v>2382</v>
      </c>
      <c r="E4" s="9">
        <f>1000*C4/B4</f>
        <v>43.677570778935014</v>
      </c>
    </row>
    <row r="5" spans="1:5" ht="12.75">
      <c r="A5" s="5" t="s">
        <v>5</v>
      </c>
      <c r="B5" s="12">
        <v>27110</v>
      </c>
      <c r="C5" s="4">
        <v>3040</v>
      </c>
      <c r="E5" s="9">
        <f>1000*C5/B5</f>
        <v>112.13574326816673</v>
      </c>
    </row>
    <row r="6" spans="1:5" ht="12.75">
      <c r="A6" s="5" t="s">
        <v>6</v>
      </c>
      <c r="B6" s="12">
        <v>2263</v>
      </c>
      <c r="C6" s="4">
        <v>442</v>
      </c>
      <c r="E6" s="9">
        <f>1000*C6/B6</f>
        <v>195.31595227574016</v>
      </c>
    </row>
    <row r="7" spans="1:5" ht="12.75">
      <c r="A7" s="5" t="s">
        <v>7</v>
      </c>
      <c r="B7" s="12">
        <v>428</v>
      </c>
      <c r="C7" s="4">
        <v>154</v>
      </c>
      <c r="E7" s="9">
        <f>1000*C7/B7</f>
        <v>359.8130841121495</v>
      </c>
    </row>
    <row r="8" spans="1:5" ht="12.75">
      <c r="A8" s="6" t="s">
        <v>8</v>
      </c>
      <c r="B8" s="13">
        <f>SUM(B4:B7)</f>
        <v>84337</v>
      </c>
      <c r="C8" s="8">
        <f>SUM(C4:C7)</f>
        <v>6018</v>
      </c>
      <c r="E8" s="11">
        <f>1000*C8/B8</f>
        <v>71.35658133440839</v>
      </c>
    </row>
    <row r="10" spans="1:3" ht="12.75">
      <c r="A10" s="36" t="s">
        <v>9</v>
      </c>
      <c r="B10" s="36"/>
      <c r="C10" s="36"/>
    </row>
    <row r="12" spans="1:5" ht="12.75">
      <c r="A12" s="6" t="s">
        <v>1</v>
      </c>
      <c r="B12" s="10" t="s">
        <v>3</v>
      </c>
      <c r="C12" s="7" t="s">
        <v>2</v>
      </c>
      <c r="E12" s="10" t="s">
        <v>12</v>
      </c>
    </row>
    <row r="13" spans="1:5" ht="12.75">
      <c r="A13" s="5" t="s">
        <v>4</v>
      </c>
      <c r="B13" s="12">
        <v>16452</v>
      </c>
      <c r="C13" s="4">
        <v>582</v>
      </c>
      <c r="E13" s="9">
        <f>1000*C13/B13</f>
        <v>35.37563822027717</v>
      </c>
    </row>
    <row r="14" spans="1:5" ht="12.75">
      <c r="A14" s="5" t="s">
        <v>5</v>
      </c>
      <c r="B14" s="12">
        <v>11783</v>
      </c>
      <c r="C14" s="4">
        <v>1312</v>
      </c>
      <c r="E14" s="9">
        <f>1000*C14/B14</f>
        <v>111.34685563948061</v>
      </c>
    </row>
    <row r="15" spans="1:5" ht="12.75">
      <c r="A15" s="5" t="s">
        <v>6</v>
      </c>
      <c r="B15" s="12">
        <v>6630</v>
      </c>
      <c r="C15" s="4">
        <v>1388</v>
      </c>
      <c r="E15" s="9">
        <f>1000*C15/B15</f>
        <v>209.35143288084464</v>
      </c>
    </row>
    <row r="16" spans="1:5" ht="12.75">
      <c r="A16" s="5" t="s">
        <v>7</v>
      </c>
      <c r="B16" s="12">
        <v>4069</v>
      </c>
      <c r="C16" s="4">
        <v>1431</v>
      </c>
      <c r="E16" s="9">
        <f>1000*C16/B16</f>
        <v>351.6834603096584</v>
      </c>
    </row>
    <row r="17" spans="1:5" ht="12.75">
      <c r="A17" s="6" t="s">
        <v>8</v>
      </c>
      <c r="B17" s="13">
        <f>SUM(B13:B16)</f>
        <v>38934</v>
      </c>
      <c r="C17" s="8">
        <f>SUM(C13:C16)</f>
        <v>4713</v>
      </c>
      <c r="E17" s="11">
        <f>1000*C17/B17</f>
        <v>121.05100940052397</v>
      </c>
    </row>
    <row r="19" spans="1:3" ht="12.75">
      <c r="A19" s="36" t="s">
        <v>10</v>
      </c>
      <c r="B19" s="36"/>
      <c r="C19" s="36"/>
    </row>
    <row r="21" spans="1:5" ht="12.75">
      <c r="A21" s="6" t="s">
        <v>1</v>
      </c>
      <c r="B21" s="10" t="s">
        <v>3</v>
      </c>
      <c r="C21" s="7" t="s">
        <v>2</v>
      </c>
      <c r="E21" s="10" t="s">
        <v>12</v>
      </c>
    </row>
    <row r="22" spans="1:5" ht="12.75">
      <c r="A22" s="5" t="s">
        <v>4</v>
      </c>
      <c r="B22" s="12">
        <v>15632</v>
      </c>
      <c r="C22" s="4">
        <v>515</v>
      </c>
      <c r="E22" s="9">
        <f>1000*C22/B22</f>
        <v>32.945240532241556</v>
      </c>
    </row>
    <row r="23" spans="1:5" ht="12.75">
      <c r="A23" s="5" t="s">
        <v>5</v>
      </c>
      <c r="B23" s="12">
        <v>4464</v>
      </c>
      <c r="C23" s="4">
        <v>1013</v>
      </c>
      <c r="E23" s="9">
        <f>1000*C23/B23</f>
        <v>226.92652329749103</v>
      </c>
    </row>
    <row r="24" spans="1:5" ht="12.75">
      <c r="A24" s="5" t="s">
        <v>6</v>
      </c>
      <c r="B24" s="12">
        <v>5366</v>
      </c>
      <c r="C24" s="4">
        <v>1601</v>
      </c>
      <c r="E24" s="9">
        <f>1000*C24/B24</f>
        <v>298.36004472605293</v>
      </c>
    </row>
    <row r="25" spans="1:5" ht="12.75">
      <c r="A25" s="5" t="s">
        <v>7</v>
      </c>
      <c r="B25" s="12">
        <v>3511</v>
      </c>
      <c r="C25" s="4">
        <v>1503</v>
      </c>
      <c r="E25" s="9">
        <f>1000*C25/B25</f>
        <v>428.0831671888351</v>
      </c>
    </row>
    <row r="26" spans="1:5" ht="12.75">
      <c r="A26" s="6" t="s">
        <v>8</v>
      </c>
      <c r="B26" s="13">
        <f>SUM(B22:B25)</f>
        <v>28973</v>
      </c>
      <c r="C26" s="8">
        <f>SUM(C22:C25)</f>
        <v>4632</v>
      </c>
      <c r="E26" s="11">
        <f>1000*C26/B26</f>
        <v>159.87298519311082</v>
      </c>
    </row>
    <row r="28" spans="1:3" ht="12.75">
      <c r="A28" s="37" t="s">
        <v>11</v>
      </c>
      <c r="B28" s="37"/>
      <c r="C28" s="37"/>
    </row>
    <row r="30" spans="1:5" ht="12.75">
      <c r="A30" s="6" t="s">
        <v>1</v>
      </c>
      <c r="B30" s="10" t="s">
        <v>3</v>
      </c>
      <c r="C30" s="7" t="s">
        <v>2</v>
      </c>
      <c r="E30" s="10" t="s">
        <v>12</v>
      </c>
    </row>
    <row r="31" spans="1:5" ht="12.75">
      <c r="A31" s="5" t="s">
        <v>4</v>
      </c>
      <c r="B31" s="12">
        <f>B4+B13+B22</f>
        <v>86620</v>
      </c>
      <c r="C31" s="4">
        <f>C4+C13+C22</f>
        <v>3479</v>
      </c>
      <c r="E31" s="9">
        <f>1000*C31/B31</f>
        <v>40.16393442622951</v>
      </c>
    </row>
    <row r="32" spans="1:5" ht="12.75">
      <c r="A32" s="5" t="s">
        <v>5</v>
      </c>
      <c r="B32" s="12">
        <f aca="true" t="shared" si="0" ref="B32:C34">B5+B14+B23</f>
        <v>43357</v>
      </c>
      <c r="C32" s="4">
        <f t="shared" si="0"/>
        <v>5365</v>
      </c>
      <c r="E32" s="9">
        <f>1000*C32/B32</f>
        <v>123.74011117005328</v>
      </c>
    </row>
    <row r="33" spans="1:5" ht="12.75">
      <c r="A33" s="5" t="s">
        <v>6</v>
      </c>
      <c r="B33" s="12">
        <f t="shared" si="0"/>
        <v>14259</v>
      </c>
      <c r="C33" s="4">
        <f t="shared" si="0"/>
        <v>3431</v>
      </c>
      <c r="E33" s="9">
        <f>1000*C33/B33</f>
        <v>240.61995932393577</v>
      </c>
    </row>
    <row r="34" spans="1:5" ht="12.75">
      <c r="A34" s="5" t="s">
        <v>7</v>
      </c>
      <c r="B34" s="12">
        <f t="shared" si="0"/>
        <v>8008</v>
      </c>
      <c r="C34" s="4">
        <f t="shared" si="0"/>
        <v>3088</v>
      </c>
      <c r="E34" s="9">
        <f>1000*C34/B34</f>
        <v>385.61438561438564</v>
      </c>
    </row>
    <row r="35" spans="1:5" ht="12.75">
      <c r="A35" s="6" t="s">
        <v>8</v>
      </c>
      <c r="B35" s="13">
        <f>SUM(B31:B34)</f>
        <v>152244</v>
      </c>
      <c r="C35" s="8">
        <f>SUM(C31:C34)</f>
        <v>15363</v>
      </c>
      <c r="E35" s="11">
        <f>1000*C35/B35</f>
        <v>100.91038070465831</v>
      </c>
    </row>
  </sheetData>
  <sheetProtection password="DA5D" sheet="1" objects="1" scenarios="1"/>
  <mergeCells count="4">
    <mergeCell ref="A1:C1"/>
    <mergeCell ref="A10:C10"/>
    <mergeCell ref="A19:C19"/>
    <mergeCell ref="A28:C2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="220" zoomScaleNormal="220" zoomScalePageLayoutView="0" workbookViewId="0" topLeftCell="A1">
      <selection activeCell="D6" sqref="D6"/>
    </sheetView>
  </sheetViews>
  <sheetFormatPr defaultColWidth="11.421875" defaultRowHeight="12.75"/>
  <sheetData>
    <row r="2" spans="1:3" ht="12.75">
      <c r="A2" s="37" t="s">
        <v>11</v>
      </c>
      <c r="B2" s="37"/>
      <c r="C2" s="37"/>
    </row>
    <row r="3" spans="1:3" ht="25.5">
      <c r="A3" s="2" t="s">
        <v>1</v>
      </c>
      <c r="B3" s="16" t="s">
        <v>13</v>
      </c>
      <c r="C3" s="14" t="s">
        <v>12</v>
      </c>
    </row>
    <row r="4" spans="1:3" ht="12.75">
      <c r="A4" s="2" t="s">
        <v>4</v>
      </c>
      <c r="B4" s="2">
        <f>(17+45)/2</f>
        <v>31</v>
      </c>
      <c r="C4" s="19">
        <f>données!E31</f>
        <v>40.16393442622951</v>
      </c>
    </row>
    <row r="5" spans="1:3" ht="12.75">
      <c r="A5" s="3" t="s">
        <v>5</v>
      </c>
      <c r="B5" s="3">
        <f>(45+65)/2</f>
        <v>55</v>
      </c>
      <c r="C5" s="20">
        <f>données!E32</f>
        <v>123.74011117005328</v>
      </c>
    </row>
    <row r="6" spans="1:3" ht="12.75">
      <c r="A6" s="3" t="s">
        <v>6</v>
      </c>
      <c r="B6" s="3">
        <f>(65+75)/2</f>
        <v>70</v>
      </c>
      <c r="C6" s="20">
        <f>données!E33</f>
        <v>240.61995932393577</v>
      </c>
    </row>
    <row r="7" spans="1:3" ht="12.75">
      <c r="A7" s="3" t="s">
        <v>7</v>
      </c>
      <c r="B7" s="3">
        <v>85</v>
      </c>
      <c r="C7" s="35">
        <f>données!E34</f>
        <v>385.61438561438564</v>
      </c>
    </row>
    <row r="8" spans="1:3" ht="12.75">
      <c r="A8" s="17" t="s">
        <v>8</v>
      </c>
      <c r="B8" s="6"/>
      <c r="C8" s="34">
        <v>100.91038070465831</v>
      </c>
    </row>
    <row r="11" spans="1:3" ht="12.75">
      <c r="A11" s="36" t="s">
        <v>0</v>
      </c>
      <c r="B11" s="36"/>
      <c r="C11" s="36"/>
    </row>
    <row r="12" spans="1:3" ht="25.5">
      <c r="A12" s="2" t="s">
        <v>1</v>
      </c>
      <c r="B12" s="16" t="s">
        <v>13</v>
      </c>
      <c r="C12" s="14" t="s">
        <v>12</v>
      </c>
    </row>
    <row r="13" spans="1:3" ht="12.75">
      <c r="A13" s="2" t="s">
        <v>4</v>
      </c>
      <c r="B13" s="2">
        <f>(17+65)/2</f>
        <v>41</v>
      </c>
      <c r="C13" s="19">
        <f>données!E4</f>
        <v>43.677570778935014</v>
      </c>
    </row>
    <row r="14" spans="1:3" ht="12.75">
      <c r="A14" s="3" t="s">
        <v>5</v>
      </c>
      <c r="B14" s="3">
        <f>(45+65)/2</f>
        <v>55</v>
      </c>
      <c r="C14" s="20">
        <f>données!E5</f>
        <v>112.13574326816673</v>
      </c>
    </row>
    <row r="15" spans="1:3" ht="12.75">
      <c r="A15" s="3" t="s">
        <v>6</v>
      </c>
      <c r="B15" s="3">
        <f>(65+75)/2</f>
        <v>70</v>
      </c>
      <c r="C15" s="20">
        <f>données!E6</f>
        <v>195.31595227574016</v>
      </c>
    </row>
    <row r="16" spans="1:3" ht="12.75">
      <c r="A16" s="3" t="s">
        <v>7</v>
      </c>
      <c r="B16" s="3">
        <v>85</v>
      </c>
      <c r="C16" s="35">
        <f>données!E7</f>
        <v>359.8130841121495</v>
      </c>
    </row>
    <row r="17" spans="1:3" ht="12.75">
      <c r="A17" s="17" t="s">
        <v>8</v>
      </c>
      <c r="B17" s="6"/>
      <c r="C17" s="34">
        <v>71</v>
      </c>
    </row>
    <row r="20" spans="1:3" ht="12.75">
      <c r="A20" s="36" t="s">
        <v>9</v>
      </c>
      <c r="B20" s="36"/>
      <c r="C20" s="36"/>
    </row>
    <row r="21" spans="1:3" ht="25.5">
      <c r="A21" s="2" t="s">
        <v>1</v>
      </c>
      <c r="B21" s="16" t="s">
        <v>13</v>
      </c>
      <c r="C21" s="14" t="s">
        <v>12</v>
      </c>
    </row>
    <row r="22" spans="1:3" ht="12.75">
      <c r="A22" s="2" t="s">
        <v>4</v>
      </c>
      <c r="B22" s="2">
        <f>(17+65)/2</f>
        <v>41</v>
      </c>
      <c r="C22" s="19">
        <f>données!E13</f>
        <v>35.37563822027717</v>
      </c>
    </row>
    <row r="23" spans="1:3" ht="12.75">
      <c r="A23" s="3" t="s">
        <v>5</v>
      </c>
      <c r="B23" s="3">
        <f>(45+65)/2</f>
        <v>55</v>
      </c>
      <c r="C23" s="20">
        <f>données!E14</f>
        <v>111.34685563948061</v>
      </c>
    </row>
    <row r="24" spans="1:3" ht="12.75">
      <c r="A24" s="3" t="s">
        <v>6</v>
      </c>
      <c r="B24" s="3">
        <f>(65+75)/2</f>
        <v>70</v>
      </c>
      <c r="C24" s="20">
        <f>données!E15</f>
        <v>209.35143288084464</v>
      </c>
    </row>
    <row r="25" spans="1:3" ht="12.75">
      <c r="A25" s="3" t="s">
        <v>7</v>
      </c>
      <c r="B25" s="3">
        <v>85</v>
      </c>
      <c r="C25" s="20">
        <f>données!E16</f>
        <v>351.6834603096584</v>
      </c>
    </row>
    <row r="26" spans="1:3" ht="12.75">
      <c r="A26" s="17" t="s">
        <v>8</v>
      </c>
      <c r="B26" s="17"/>
      <c r="C26" s="21">
        <f>données!E17</f>
        <v>121.05100940052397</v>
      </c>
    </row>
    <row r="29" spans="1:3" ht="12.75">
      <c r="A29" s="36" t="s">
        <v>10</v>
      </c>
      <c r="B29" s="36"/>
      <c r="C29" s="36"/>
    </row>
    <row r="30" spans="1:3" ht="25.5">
      <c r="A30" s="2" t="s">
        <v>1</v>
      </c>
      <c r="B30" s="16" t="s">
        <v>13</v>
      </c>
      <c r="C30" s="14" t="s">
        <v>12</v>
      </c>
    </row>
    <row r="31" spans="1:3" ht="12.75">
      <c r="A31" s="2" t="s">
        <v>4</v>
      </c>
      <c r="B31" s="2">
        <f>(17+65)/2</f>
        <v>41</v>
      </c>
      <c r="C31" s="19">
        <f>données!E22</f>
        <v>32.945240532241556</v>
      </c>
    </row>
    <row r="32" spans="1:3" ht="12.75">
      <c r="A32" s="3" t="s">
        <v>5</v>
      </c>
      <c r="B32" s="3">
        <f>(45+65)/2</f>
        <v>55</v>
      </c>
      <c r="C32" s="20">
        <f>données!E23</f>
        <v>226.92652329749103</v>
      </c>
    </row>
    <row r="33" spans="1:3" ht="12.75">
      <c r="A33" s="3" t="s">
        <v>6</v>
      </c>
      <c r="B33" s="3">
        <f>(65+75)/2</f>
        <v>70</v>
      </c>
      <c r="C33" s="20">
        <f>données!E24</f>
        <v>298.36004472605293</v>
      </c>
    </row>
    <row r="34" spans="1:3" ht="12.75">
      <c r="A34" s="3" t="s">
        <v>7</v>
      </c>
      <c r="B34" s="3">
        <v>85</v>
      </c>
      <c r="C34" s="20">
        <f>données!E25</f>
        <v>428.0831671888351</v>
      </c>
    </row>
    <row r="35" spans="1:3" ht="12.75">
      <c r="A35" s="17" t="s">
        <v>8</v>
      </c>
      <c r="B35" s="17"/>
      <c r="C35" s="21">
        <f>données!E26</f>
        <v>159.87298519311082</v>
      </c>
    </row>
  </sheetData>
  <sheetProtection/>
  <mergeCells count="4">
    <mergeCell ref="A2:C2"/>
    <mergeCell ref="A11:C11"/>
    <mergeCell ref="A20:C20"/>
    <mergeCell ref="A29:C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83"/>
  <sheetViews>
    <sheetView zoomScalePageLayoutView="0" workbookViewId="0" topLeftCell="A50">
      <selection activeCell="H76" sqref="H76"/>
    </sheetView>
  </sheetViews>
  <sheetFormatPr defaultColWidth="11.421875" defaultRowHeight="12.75"/>
  <cols>
    <col min="11" max="11" width="11.421875" style="1" customWidth="1"/>
  </cols>
  <sheetData>
    <row r="3" spans="1:13" ht="12.75">
      <c r="A3" s="36" t="s">
        <v>0</v>
      </c>
      <c r="B3" s="36"/>
      <c r="C3" s="36"/>
      <c r="E3" s="39" t="s">
        <v>16</v>
      </c>
      <c r="F3" s="39"/>
      <c r="H3" s="40" t="s">
        <v>17</v>
      </c>
      <c r="I3" s="40"/>
      <c r="K3" s="38" t="s">
        <v>18</v>
      </c>
      <c r="L3" s="38"/>
      <c r="M3" s="38"/>
    </row>
    <row r="5" spans="1:13" ht="12.75">
      <c r="A5" s="6" t="s">
        <v>1</v>
      </c>
      <c r="B5" s="10" t="s">
        <v>3</v>
      </c>
      <c r="C5" s="7" t="s">
        <v>2</v>
      </c>
      <c r="E5" s="6" t="s">
        <v>1</v>
      </c>
      <c r="F5" s="10" t="s">
        <v>22</v>
      </c>
      <c r="H5" s="6" t="s">
        <v>1</v>
      </c>
      <c r="I5" s="10" t="s">
        <v>22</v>
      </c>
      <c r="K5" s="1" t="s">
        <v>1</v>
      </c>
      <c r="L5" s="1" t="s">
        <v>14</v>
      </c>
      <c r="M5" s="1" t="s">
        <v>15</v>
      </c>
    </row>
    <row r="6" spans="1:13" ht="12.75">
      <c r="A6" s="5" t="s">
        <v>4</v>
      </c>
      <c r="B6" s="12">
        <v>54536</v>
      </c>
      <c r="C6" s="4">
        <v>2382</v>
      </c>
      <c r="E6" s="5" t="s">
        <v>4</v>
      </c>
      <c r="F6" s="22">
        <f>B6/B$10</f>
        <v>0.6466438218101189</v>
      </c>
      <c r="H6" s="5" t="s">
        <v>4</v>
      </c>
      <c r="I6" s="24">
        <f>F6/(45-17)</f>
        <v>0.023094422207504246</v>
      </c>
      <c r="K6" s="1">
        <v>15</v>
      </c>
      <c r="L6" s="1">
        <v>0</v>
      </c>
      <c r="M6" s="1">
        <v>0</v>
      </c>
    </row>
    <row r="7" spans="1:13" ht="12.75">
      <c r="A7" s="5" t="s">
        <v>5</v>
      </c>
      <c r="B7" s="12">
        <v>27110</v>
      </c>
      <c r="C7" s="4">
        <v>3040</v>
      </c>
      <c r="E7" s="5" t="s">
        <v>5</v>
      </c>
      <c r="F7" s="22">
        <f>B7/B$10</f>
        <v>0.3214484745722518</v>
      </c>
      <c r="H7" s="5" t="s">
        <v>5</v>
      </c>
      <c r="I7" s="24">
        <f>F7/(65-45)</f>
        <v>0.01607242372861259</v>
      </c>
      <c r="K7" s="1">
        <v>16.99</v>
      </c>
      <c r="L7" s="1">
        <v>0</v>
      </c>
      <c r="M7" s="1">
        <v>0</v>
      </c>
    </row>
    <row r="8" spans="1:13" ht="12.75">
      <c r="A8" s="5" t="s">
        <v>6</v>
      </c>
      <c r="B8" s="12">
        <v>2263</v>
      </c>
      <c r="C8" s="4">
        <v>442</v>
      </c>
      <c r="E8" s="5" t="s">
        <v>6</v>
      </c>
      <c r="F8" s="22">
        <f>B8/B$10</f>
        <v>0.026832825450276866</v>
      </c>
      <c r="H8" s="5" t="s">
        <v>6</v>
      </c>
      <c r="I8" s="24">
        <f>F8/(75-65)</f>
        <v>0.0026832825450276866</v>
      </c>
      <c r="K8" s="1">
        <v>17</v>
      </c>
      <c r="L8" s="26">
        <f>I$6</f>
        <v>0.023094422207504246</v>
      </c>
      <c r="M8" s="26">
        <f>I$15</f>
        <v>0.015091473482596924</v>
      </c>
    </row>
    <row r="9" spans="1:13" ht="12.75">
      <c r="A9" s="5" t="s">
        <v>7</v>
      </c>
      <c r="B9" s="12">
        <v>428</v>
      </c>
      <c r="C9" s="4">
        <v>154</v>
      </c>
      <c r="E9" s="5" t="s">
        <v>7</v>
      </c>
      <c r="F9" s="22">
        <f>B9/B$10</f>
        <v>0.005074878167352408</v>
      </c>
      <c r="H9" s="5" t="s">
        <v>7</v>
      </c>
      <c r="I9" s="24">
        <f>F9/(90-75)</f>
        <v>0.00033832521115682716</v>
      </c>
      <c r="K9" s="1">
        <v>18</v>
      </c>
      <c r="L9" s="25">
        <f aca="true" t="shared" si="0" ref="L9:L35">I$6</f>
        <v>0.023094422207504246</v>
      </c>
      <c r="M9" s="27">
        <f aca="true" t="shared" si="1" ref="M9:M35">I$15</f>
        <v>0.015091473482596924</v>
      </c>
    </row>
    <row r="10" spans="1:13" ht="12.75">
      <c r="A10" s="6" t="s">
        <v>8</v>
      </c>
      <c r="B10" s="13">
        <f>SUM(B6:B9)</f>
        <v>84337</v>
      </c>
      <c r="C10" s="8">
        <f>SUM(C6:C9)</f>
        <v>6018</v>
      </c>
      <c r="E10" s="6" t="s">
        <v>8</v>
      </c>
      <c r="F10" s="23">
        <f>SUM(F6:F9)</f>
        <v>1</v>
      </c>
      <c r="H10" s="6" t="s">
        <v>8</v>
      </c>
      <c r="I10" s="23"/>
      <c r="K10" s="1">
        <v>19</v>
      </c>
      <c r="L10" s="25">
        <f t="shared" si="0"/>
        <v>0.023094422207504246</v>
      </c>
      <c r="M10" s="27">
        <f t="shared" si="1"/>
        <v>0.015091473482596924</v>
      </c>
    </row>
    <row r="11" spans="11:13" ht="12.75">
      <c r="K11" s="1">
        <v>20</v>
      </c>
      <c r="L11" s="25">
        <f t="shared" si="0"/>
        <v>0.023094422207504246</v>
      </c>
      <c r="M11" s="27">
        <f t="shared" si="1"/>
        <v>0.015091473482596924</v>
      </c>
    </row>
    <row r="12" spans="1:13" ht="12.75">
      <c r="A12" s="36" t="s">
        <v>9</v>
      </c>
      <c r="B12" s="36"/>
      <c r="C12" s="36"/>
      <c r="K12" s="1">
        <v>21</v>
      </c>
      <c r="L12" s="25">
        <f t="shared" si="0"/>
        <v>0.023094422207504246</v>
      </c>
      <c r="M12" s="27">
        <f t="shared" si="1"/>
        <v>0.015091473482596924</v>
      </c>
    </row>
    <row r="13" spans="11:13" ht="12.75">
      <c r="K13" s="1">
        <v>22</v>
      </c>
      <c r="L13" s="25">
        <f t="shared" si="0"/>
        <v>0.023094422207504246</v>
      </c>
      <c r="M13" s="27">
        <f t="shared" si="1"/>
        <v>0.015091473482596924</v>
      </c>
    </row>
    <row r="14" spans="1:13" ht="12.75">
      <c r="A14" s="6" t="s">
        <v>1</v>
      </c>
      <c r="B14" s="10" t="s">
        <v>3</v>
      </c>
      <c r="C14" s="7" t="s">
        <v>2</v>
      </c>
      <c r="E14" s="6" t="s">
        <v>1</v>
      </c>
      <c r="F14" s="10" t="s">
        <v>22</v>
      </c>
      <c r="H14" s="6" t="s">
        <v>1</v>
      </c>
      <c r="I14" s="10" t="s">
        <v>22</v>
      </c>
      <c r="K14" s="1">
        <v>23</v>
      </c>
      <c r="L14" s="25">
        <f t="shared" si="0"/>
        <v>0.023094422207504246</v>
      </c>
      <c r="M14" s="27">
        <f t="shared" si="1"/>
        <v>0.015091473482596924</v>
      </c>
    </row>
    <row r="15" spans="1:13" ht="12.75">
      <c r="A15" s="5" t="s">
        <v>4</v>
      </c>
      <c r="B15" s="12">
        <v>16452</v>
      </c>
      <c r="C15" s="4">
        <v>582</v>
      </c>
      <c r="E15" s="5" t="s">
        <v>4</v>
      </c>
      <c r="F15" s="22">
        <f>B15/B$19</f>
        <v>0.42256125751271384</v>
      </c>
      <c r="H15" s="5" t="s">
        <v>4</v>
      </c>
      <c r="I15" s="24">
        <f>F15/(45-17)</f>
        <v>0.015091473482596924</v>
      </c>
      <c r="K15" s="1">
        <v>24</v>
      </c>
      <c r="L15" s="25">
        <f t="shared" si="0"/>
        <v>0.023094422207504246</v>
      </c>
      <c r="M15" s="27">
        <f t="shared" si="1"/>
        <v>0.015091473482596924</v>
      </c>
    </row>
    <row r="16" spans="1:13" ht="12.75">
      <c r="A16" s="5" t="s">
        <v>5</v>
      </c>
      <c r="B16" s="12">
        <v>11783</v>
      </c>
      <c r="C16" s="4">
        <v>1312</v>
      </c>
      <c r="E16" s="5" t="s">
        <v>5</v>
      </c>
      <c r="F16" s="22">
        <f>B16/B$19</f>
        <v>0.30264036574716185</v>
      </c>
      <c r="H16" s="5" t="s">
        <v>5</v>
      </c>
      <c r="I16" s="24">
        <f>F16/(65-45)</f>
        <v>0.015132018287358093</v>
      </c>
      <c r="K16" s="1">
        <v>25</v>
      </c>
      <c r="L16" s="25">
        <f t="shared" si="0"/>
        <v>0.023094422207504246</v>
      </c>
      <c r="M16" s="27">
        <f t="shared" si="1"/>
        <v>0.015091473482596924</v>
      </c>
    </row>
    <row r="17" spans="1:13" ht="12.75">
      <c r="A17" s="5" t="s">
        <v>6</v>
      </c>
      <c r="B17" s="12">
        <v>6630</v>
      </c>
      <c r="C17" s="4">
        <v>1388</v>
      </c>
      <c r="E17" s="5" t="s">
        <v>6</v>
      </c>
      <c r="F17" s="22">
        <f>B17/B$19</f>
        <v>0.17028817999691787</v>
      </c>
      <c r="H17" s="5" t="s">
        <v>6</v>
      </c>
      <c r="I17" s="24">
        <f>F17/(75-65)</f>
        <v>0.017028817999691786</v>
      </c>
      <c r="K17" s="1">
        <v>26</v>
      </c>
      <c r="L17" s="25">
        <f t="shared" si="0"/>
        <v>0.023094422207504246</v>
      </c>
      <c r="M17" s="27">
        <f t="shared" si="1"/>
        <v>0.015091473482596924</v>
      </c>
    </row>
    <row r="18" spans="1:13" ht="12.75">
      <c r="A18" s="5" t="s">
        <v>7</v>
      </c>
      <c r="B18" s="12">
        <v>4069</v>
      </c>
      <c r="C18" s="4">
        <v>1431</v>
      </c>
      <c r="E18" s="5" t="s">
        <v>7</v>
      </c>
      <c r="F18" s="22">
        <f>B18/B$19</f>
        <v>0.10451019674320645</v>
      </c>
      <c r="H18" s="5" t="s">
        <v>7</v>
      </c>
      <c r="I18" s="24">
        <f>F18/(90-75)</f>
        <v>0.006967346449547097</v>
      </c>
      <c r="K18" s="1">
        <v>27</v>
      </c>
      <c r="L18" s="25">
        <f t="shared" si="0"/>
        <v>0.023094422207504246</v>
      </c>
      <c r="M18" s="27">
        <f t="shared" si="1"/>
        <v>0.015091473482596924</v>
      </c>
    </row>
    <row r="19" spans="1:13" ht="12.75">
      <c r="A19" s="6" t="s">
        <v>8</v>
      </c>
      <c r="B19" s="13">
        <f>SUM(B15:B18)</f>
        <v>38934</v>
      </c>
      <c r="C19" s="8">
        <f>SUM(C15:C18)</f>
        <v>4713</v>
      </c>
      <c r="E19" s="6" t="s">
        <v>8</v>
      </c>
      <c r="F19" s="23">
        <f>SUM(F15:F18)</f>
        <v>1</v>
      </c>
      <c r="H19" s="6" t="s">
        <v>8</v>
      </c>
      <c r="I19" s="23"/>
      <c r="K19" s="1">
        <v>28</v>
      </c>
      <c r="L19" s="25">
        <f t="shared" si="0"/>
        <v>0.023094422207504246</v>
      </c>
      <c r="M19" s="27">
        <f t="shared" si="1"/>
        <v>0.015091473482596924</v>
      </c>
    </row>
    <row r="20" spans="11:13" ht="12.75">
      <c r="K20" s="1">
        <v>29</v>
      </c>
      <c r="L20" s="25">
        <f t="shared" si="0"/>
        <v>0.023094422207504246</v>
      </c>
      <c r="M20" s="27">
        <f t="shared" si="1"/>
        <v>0.015091473482596924</v>
      </c>
    </row>
    <row r="21" spans="11:13" ht="12.75">
      <c r="K21" s="1">
        <v>30</v>
      </c>
      <c r="L21" s="25">
        <f t="shared" si="0"/>
        <v>0.023094422207504246</v>
      </c>
      <c r="M21" s="27">
        <f t="shared" si="1"/>
        <v>0.015091473482596924</v>
      </c>
    </row>
    <row r="22" spans="11:13" ht="12.75">
      <c r="K22" s="1">
        <v>31</v>
      </c>
      <c r="L22" s="25">
        <f t="shared" si="0"/>
        <v>0.023094422207504246</v>
      </c>
      <c r="M22" s="27">
        <f t="shared" si="1"/>
        <v>0.015091473482596924</v>
      </c>
    </row>
    <row r="23" spans="11:13" ht="12.75">
      <c r="K23" s="1">
        <v>32</v>
      </c>
      <c r="L23" s="25">
        <f t="shared" si="0"/>
        <v>0.023094422207504246</v>
      </c>
      <c r="M23" s="27">
        <f t="shared" si="1"/>
        <v>0.015091473482596924</v>
      </c>
    </row>
    <row r="24" spans="11:13" ht="12.75">
      <c r="K24" s="1">
        <v>33</v>
      </c>
      <c r="L24" s="25">
        <f t="shared" si="0"/>
        <v>0.023094422207504246</v>
      </c>
      <c r="M24" s="27">
        <f t="shared" si="1"/>
        <v>0.015091473482596924</v>
      </c>
    </row>
    <row r="25" spans="11:13" ht="12.75">
      <c r="K25" s="1">
        <v>34</v>
      </c>
      <c r="L25" s="25">
        <f t="shared" si="0"/>
        <v>0.023094422207504246</v>
      </c>
      <c r="M25" s="27">
        <f t="shared" si="1"/>
        <v>0.015091473482596924</v>
      </c>
    </row>
    <row r="26" spans="11:13" ht="12.75">
      <c r="K26" s="1">
        <v>35</v>
      </c>
      <c r="L26" s="25">
        <f t="shared" si="0"/>
        <v>0.023094422207504246</v>
      </c>
      <c r="M26" s="27">
        <f t="shared" si="1"/>
        <v>0.015091473482596924</v>
      </c>
    </row>
    <row r="27" spans="11:13" ht="12.75">
      <c r="K27" s="1">
        <v>36</v>
      </c>
      <c r="L27" s="25">
        <f t="shared" si="0"/>
        <v>0.023094422207504246</v>
      </c>
      <c r="M27" s="27">
        <f t="shared" si="1"/>
        <v>0.015091473482596924</v>
      </c>
    </row>
    <row r="28" spans="11:13" ht="12.75">
      <c r="K28" s="1">
        <v>37</v>
      </c>
      <c r="L28" s="25">
        <f t="shared" si="0"/>
        <v>0.023094422207504246</v>
      </c>
      <c r="M28" s="27">
        <f t="shared" si="1"/>
        <v>0.015091473482596924</v>
      </c>
    </row>
    <row r="29" spans="11:13" ht="12.75">
      <c r="K29" s="1">
        <v>38</v>
      </c>
      <c r="L29" s="25">
        <f t="shared" si="0"/>
        <v>0.023094422207504246</v>
      </c>
      <c r="M29" s="27">
        <f t="shared" si="1"/>
        <v>0.015091473482596924</v>
      </c>
    </row>
    <row r="30" spans="11:13" ht="12.75">
      <c r="K30" s="1">
        <v>39</v>
      </c>
      <c r="L30" s="25">
        <f t="shared" si="0"/>
        <v>0.023094422207504246</v>
      </c>
      <c r="M30" s="27">
        <f t="shared" si="1"/>
        <v>0.015091473482596924</v>
      </c>
    </row>
    <row r="31" spans="11:13" ht="12.75">
      <c r="K31" s="1">
        <v>40</v>
      </c>
      <c r="L31" s="25">
        <f t="shared" si="0"/>
        <v>0.023094422207504246</v>
      </c>
      <c r="M31" s="27">
        <f t="shared" si="1"/>
        <v>0.015091473482596924</v>
      </c>
    </row>
    <row r="32" spans="11:13" ht="12.75">
      <c r="K32" s="1">
        <v>41</v>
      </c>
      <c r="L32" s="25">
        <f t="shared" si="0"/>
        <v>0.023094422207504246</v>
      </c>
      <c r="M32" s="27">
        <f t="shared" si="1"/>
        <v>0.015091473482596924</v>
      </c>
    </row>
    <row r="33" spans="11:13" ht="12.75">
      <c r="K33" s="1">
        <v>42</v>
      </c>
      <c r="L33" s="25">
        <f t="shared" si="0"/>
        <v>0.023094422207504246</v>
      </c>
      <c r="M33" s="27">
        <f t="shared" si="1"/>
        <v>0.015091473482596924</v>
      </c>
    </row>
    <row r="34" spans="11:13" ht="12.75">
      <c r="K34" s="1">
        <v>43</v>
      </c>
      <c r="L34" s="25">
        <f t="shared" si="0"/>
        <v>0.023094422207504246</v>
      </c>
      <c r="M34" s="27">
        <f t="shared" si="1"/>
        <v>0.015091473482596924</v>
      </c>
    </row>
    <row r="35" spans="11:13" ht="12.75">
      <c r="K35" s="1">
        <v>44.9</v>
      </c>
      <c r="L35" s="25">
        <f t="shared" si="0"/>
        <v>0.023094422207504246</v>
      </c>
      <c r="M35" s="27">
        <f t="shared" si="1"/>
        <v>0.015091473482596924</v>
      </c>
    </row>
    <row r="36" spans="11:13" ht="12.75">
      <c r="K36" s="1">
        <v>45</v>
      </c>
      <c r="L36" s="26">
        <f>I$7</f>
        <v>0.01607242372861259</v>
      </c>
      <c r="M36" s="26">
        <f>I$16</f>
        <v>0.015132018287358093</v>
      </c>
    </row>
    <row r="37" spans="11:13" ht="12.75">
      <c r="K37" s="1">
        <v>46</v>
      </c>
      <c r="L37" s="25">
        <f aca="true" t="shared" si="2" ref="L37:L55">I$7</f>
        <v>0.01607242372861259</v>
      </c>
      <c r="M37" s="27">
        <f aca="true" t="shared" si="3" ref="M37:M55">I$16</f>
        <v>0.015132018287358093</v>
      </c>
    </row>
    <row r="38" spans="11:13" ht="12.75">
      <c r="K38" s="1">
        <v>47</v>
      </c>
      <c r="L38" s="25">
        <f t="shared" si="2"/>
        <v>0.01607242372861259</v>
      </c>
      <c r="M38" s="27">
        <f t="shared" si="3"/>
        <v>0.015132018287358093</v>
      </c>
    </row>
    <row r="39" spans="11:13" ht="12.75">
      <c r="K39" s="1">
        <v>48</v>
      </c>
      <c r="L39" s="25">
        <f t="shared" si="2"/>
        <v>0.01607242372861259</v>
      </c>
      <c r="M39" s="27">
        <f t="shared" si="3"/>
        <v>0.015132018287358093</v>
      </c>
    </row>
    <row r="40" spans="11:13" ht="12.75">
      <c r="K40" s="1">
        <v>49</v>
      </c>
      <c r="L40" s="25">
        <f t="shared" si="2"/>
        <v>0.01607242372861259</v>
      </c>
      <c r="M40" s="27">
        <f t="shared" si="3"/>
        <v>0.015132018287358093</v>
      </c>
    </row>
    <row r="41" spans="11:13" ht="12.75">
      <c r="K41" s="1">
        <v>50</v>
      </c>
      <c r="L41" s="25">
        <f t="shared" si="2"/>
        <v>0.01607242372861259</v>
      </c>
      <c r="M41" s="27">
        <f t="shared" si="3"/>
        <v>0.015132018287358093</v>
      </c>
    </row>
    <row r="42" spans="11:13" ht="12.75">
      <c r="K42" s="1">
        <v>51</v>
      </c>
      <c r="L42" s="25">
        <f t="shared" si="2"/>
        <v>0.01607242372861259</v>
      </c>
      <c r="M42" s="27">
        <f t="shared" si="3"/>
        <v>0.015132018287358093</v>
      </c>
    </row>
    <row r="43" spans="11:13" ht="12.75">
      <c r="K43" s="1">
        <v>52</v>
      </c>
      <c r="L43" s="25">
        <f t="shared" si="2"/>
        <v>0.01607242372861259</v>
      </c>
      <c r="M43" s="27">
        <f t="shared" si="3"/>
        <v>0.015132018287358093</v>
      </c>
    </row>
    <row r="44" spans="11:13" ht="12.75">
      <c r="K44" s="1">
        <v>53</v>
      </c>
      <c r="L44" s="25">
        <f t="shared" si="2"/>
        <v>0.01607242372861259</v>
      </c>
      <c r="M44" s="27">
        <f t="shared" si="3"/>
        <v>0.015132018287358093</v>
      </c>
    </row>
    <row r="45" spans="11:13" ht="12.75">
      <c r="K45" s="1">
        <v>54</v>
      </c>
      <c r="L45" s="25">
        <f t="shared" si="2"/>
        <v>0.01607242372861259</v>
      </c>
      <c r="M45" s="27">
        <f t="shared" si="3"/>
        <v>0.015132018287358093</v>
      </c>
    </row>
    <row r="46" spans="11:13" ht="12.75">
      <c r="K46" s="1">
        <v>55</v>
      </c>
      <c r="L46" s="25">
        <f t="shared" si="2"/>
        <v>0.01607242372861259</v>
      </c>
      <c r="M46" s="27">
        <f t="shared" si="3"/>
        <v>0.015132018287358093</v>
      </c>
    </row>
    <row r="47" spans="11:13" ht="12.75">
      <c r="K47" s="1">
        <v>56</v>
      </c>
      <c r="L47" s="25">
        <f t="shared" si="2"/>
        <v>0.01607242372861259</v>
      </c>
      <c r="M47" s="27">
        <f t="shared" si="3"/>
        <v>0.015132018287358093</v>
      </c>
    </row>
    <row r="48" spans="11:13" ht="12.75">
      <c r="K48" s="1">
        <v>57</v>
      </c>
      <c r="L48" s="25">
        <f t="shared" si="2"/>
        <v>0.01607242372861259</v>
      </c>
      <c r="M48" s="27">
        <f t="shared" si="3"/>
        <v>0.015132018287358093</v>
      </c>
    </row>
    <row r="49" spans="11:13" ht="12.75">
      <c r="K49" s="1">
        <v>58</v>
      </c>
      <c r="L49" s="25">
        <f t="shared" si="2"/>
        <v>0.01607242372861259</v>
      </c>
      <c r="M49" s="27">
        <f t="shared" si="3"/>
        <v>0.015132018287358093</v>
      </c>
    </row>
    <row r="50" spans="11:13" ht="12.75">
      <c r="K50" s="1">
        <v>59</v>
      </c>
      <c r="L50" s="25">
        <f t="shared" si="2"/>
        <v>0.01607242372861259</v>
      </c>
      <c r="M50" s="27">
        <f t="shared" si="3"/>
        <v>0.015132018287358093</v>
      </c>
    </row>
    <row r="51" spans="11:13" ht="12.75">
      <c r="K51" s="1">
        <v>60</v>
      </c>
      <c r="L51" s="25">
        <f t="shared" si="2"/>
        <v>0.01607242372861259</v>
      </c>
      <c r="M51" s="27">
        <f t="shared" si="3"/>
        <v>0.015132018287358093</v>
      </c>
    </row>
    <row r="52" spans="11:13" ht="12.75">
      <c r="K52" s="1">
        <v>61</v>
      </c>
      <c r="L52" s="25">
        <f t="shared" si="2"/>
        <v>0.01607242372861259</v>
      </c>
      <c r="M52" s="27">
        <f t="shared" si="3"/>
        <v>0.015132018287358093</v>
      </c>
    </row>
    <row r="53" spans="11:13" ht="12.75">
      <c r="K53" s="1">
        <v>62</v>
      </c>
      <c r="L53" s="25">
        <f t="shared" si="2"/>
        <v>0.01607242372861259</v>
      </c>
      <c r="M53" s="27">
        <f t="shared" si="3"/>
        <v>0.015132018287358093</v>
      </c>
    </row>
    <row r="54" spans="11:13" ht="12.75">
      <c r="K54" s="1">
        <v>63</v>
      </c>
      <c r="L54" s="25">
        <f t="shared" si="2"/>
        <v>0.01607242372861259</v>
      </c>
      <c r="M54" s="27">
        <f t="shared" si="3"/>
        <v>0.015132018287358093</v>
      </c>
    </row>
    <row r="55" spans="11:13" ht="12.75">
      <c r="K55" s="1">
        <v>64.9</v>
      </c>
      <c r="L55" s="25">
        <f t="shared" si="2"/>
        <v>0.01607242372861259</v>
      </c>
      <c r="M55" s="27">
        <f t="shared" si="3"/>
        <v>0.015132018287358093</v>
      </c>
    </row>
    <row r="56" spans="11:13" ht="12.75">
      <c r="K56" s="1">
        <v>65</v>
      </c>
      <c r="L56" s="26">
        <f>I$8</f>
        <v>0.0026832825450276866</v>
      </c>
      <c r="M56" s="26">
        <f>I$17</f>
        <v>0.017028817999691786</v>
      </c>
    </row>
    <row r="57" spans="11:13" ht="12.75">
      <c r="K57" s="1">
        <v>66</v>
      </c>
      <c r="L57" s="25">
        <f aca="true" t="shared" si="4" ref="L57:L65">I$8</f>
        <v>0.0026832825450276866</v>
      </c>
      <c r="M57" s="27">
        <f aca="true" t="shared" si="5" ref="M57:M65">I$17</f>
        <v>0.017028817999691786</v>
      </c>
    </row>
    <row r="58" spans="11:13" ht="12.75">
      <c r="K58" s="1">
        <v>67</v>
      </c>
      <c r="L58" s="25">
        <f t="shared" si="4"/>
        <v>0.0026832825450276866</v>
      </c>
      <c r="M58" s="27">
        <f t="shared" si="5"/>
        <v>0.017028817999691786</v>
      </c>
    </row>
    <row r="59" spans="11:13" ht="12.75">
      <c r="K59" s="1">
        <v>68</v>
      </c>
      <c r="L59" s="25">
        <f t="shared" si="4"/>
        <v>0.0026832825450276866</v>
      </c>
      <c r="M59" s="27">
        <f t="shared" si="5"/>
        <v>0.017028817999691786</v>
      </c>
    </row>
    <row r="60" spans="11:13" ht="12.75">
      <c r="K60" s="1">
        <v>69</v>
      </c>
      <c r="L60" s="25">
        <f t="shared" si="4"/>
        <v>0.0026832825450276866</v>
      </c>
      <c r="M60" s="27">
        <f t="shared" si="5"/>
        <v>0.017028817999691786</v>
      </c>
    </row>
    <row r="61" spans="11:13" ht="12.75">
      <c r="K61" s="1">
        <v>70</v>
      </c>
      <c r="L61" s="25">
        <f t="shared" si="4"/>
        <v>0.0026832825450276866</v>
      </c>
      <c r="M61" s="27">
        <f t="shared" si="5"/>
        <v>0.017028817999691786</v>
      </c>
    </row>
    <row r="62" spans="11:13" ht="12.75">
      <c r="K62" s="1">
        <v>71</v>
      </c>
      <c r="L62" s="25">
        <f t="shared" si="4"/>
        <v>0.0026832825450276866</v>
      </c>
      <c r="M62" s="27">
        <f t="shared" si="5"/>
        <v>0.017028817999691786</v>
      </c>
    </row>
    <row r="63" spans="11:13" ht="12.75">
      <c r="K63" s="1">
        <v>72</v>
      </c>
      <c r="L63" s="25">
        <f t="shared" si="4"/>
        <v>0.0026832825450276866</v>
      </c>
      <c r="M63" s="27">
        <f t="shared" si="5"/>
        <v>0.017028817999691786</v>
      </c>
    </row>
    <row r="64" spans="11:13" ht="12.75">
      <c r="K64" s="1">
        <v>73</v>
      </c>
      <c r="L64" s="25">
        <f t="shared" si="4"/>
        <v>0.0026832825450276866</v>
      </c>
      <c r="M64" s="27">
        <f t="shared" si="5"/>
        <v>0.017028817999691786</v>
      </c>
    </row>
    <row r="65" spans="11:13" ht="12.75">
      <c r="K65" s="1">
        <v>74.9</v>
      </c>
      <c r="L65" s="25">
        <f t="shared" si="4"/>
        <v>0.0026832825450276866</v>
      </c>
      <c r="M65" s="27">
        <f t="shared" si="5"/>
        <v>0.017028817999691786</v>
      </c>
    </row>
    <row r="66" spans="11:13" ht="12.75">
      <c r="K66" s="1">
        <v>75</v>
      </c>
      <c r="L66" s="26">
        <f>I$9</f>
        <v>0.00033832521115682716</v>
      </c>
      <c r="M66" s="26">
        <f>I$18</f>
        <v>0.006967346449547097</v>
      </c>
    </row>
    <row r="67" spans="11:13" ht="12.75">
      <c r="K67" s="1">
        <v>76</v>
      </c>
      <c r="L67" s="25">
        <f aca="true" t="shared" si="6" ref="L67:L80">I$9</f>
        <v>0.00033832521115682716</v>
      </c>
      <c r="M67" s="27">
        <f aca="true" t="shared" si="7" ref="M67:M80">I$18</f>
        <v>0.006967346449547097</v>
      </c>
    </row>
    <row r="68" spans="11:13" ht="12.75">
      <c r="K68" s="1">
        <v>77</v>
      </c>
      <c r="L68" s="25">
        <f t="shared" si="6"/>
        <v>0.00033832521115682716</v>
      </c>
      <c r="M68" s="27">
        <f t="shared" si="7"/>
        <v>0.006967346449547097</v>
      </c>
    </row>
    <row r="69" spans="11:13" ht="12.75">
      <c r="K69" s="1">
        <v>78</v>
      </c>
      <c r="L69" s="25">
        <f t="shared" si="6"/>
        <v>0.00033832521115682716</v>
      </c>
      <c r="M69" s="27">
        <f t="shared" si="7"/>
        <v>0.006967346449547097</v>
      </c>
    </row>
    <row r="70" spans="11:13" ht="12.75">
      <c r="K70" s="1">
        <v>79</v>
      </c>
      <c r="L70" s="25">
        <f t="shared" si="6"/>
        <v>0.00033832521115682716</v>
      </c>
      <c r="M70" s="27">
        <f t="shared" si="7"/>
        <v>0.006967346449547097</v>
      </c>
    </row>
    <row r="71" spans="11:13" ht="12.75">
      <c r="K71" s="1">
        <v>80</v>
      </c>
      <c r="L71" s="25">
        <f t="shared" si="6"/>
        <v>0.00033832521115682716</v>
      </c>
      <c r="M71" s="27">
        <f t="shared" si="7"/>
        <v>0.006967346449547097</v>
      </c>
    </row>
    <row r="72" spans="11:13" ht="12.75">
      <c r="K72" s="1">
        <v>81</v>
      </c>
      <c r="L72" s="25">
        <f t="shared" si="6"/>
        <v>0.00033832521115682716</v>
      </c>
      <c r="M72" s="27">
        <f t="shared" si="7"/>
        <v>0.006967346449547097</v>
      </c>
    </row>
    <row r="73" spans="11:13" ht="12.75">
      <c r="K73" s="1">
        <v>82</v>
      </c>
      <c r="L73" s="25">
        <f t="shared" si="6"/>
        <v>0.00033832521115682716</v>
      </c>
      <c r="M73" s="27">
        <f t="shared" si="7"/>
        <v>0.006967346449547097</v>
      </c>
    </row>
    <row r="74" spans="11:13" ht="12.75">
      <c r="K74" s="1">
        <v>83</v>
      </c>
      <c r="L74" s="25">
        <f t="shared" si="6"/>
        <v>0.00033832521115682716</v>
      </c>
      <c r="M74" s="27">
        <f t="shared" si="7"/>
        <v>0.006967346449547097</v>
      </c>
    </row>
    <row r="75" spans="11:13" ht="12.75">
      <c r="K75" s="1">
        <v>84</v>
      </c>
      <c r="L75" s="25">
        <f t="shared" si="6"/>
        <v>0.00033832521115682716</v>
      </c>
      <c r="M75" s="27">
        <f t="shared" si="7"/>
        <v>0.006967346449547097</v>
      </c>
    </row>
    <row r="76" spans="11:13" ht="12.75">
      <c r="K76" s="1">
        <v>85</v>
      </c>
      <c r="L76" s="25">
        <f t="shared" si="6"/>
        <v>0.00033832521115682716</v>
      </c>
      <c r="M76" s="27">
        <f t="shared" si="7"/>
        <v>0.006967346449547097</v>
      </c>
    </row>
    <row r="77" spans="11:13" ht="12.75">
      <c r="K77" s="1">
        <v>86</v>
      </c>
      <c r="L77" s="25">
        <f t="shared" si="6"/>
        <v>0.00033832521115682716</v>
      </c>
      <c r="M77" s="27">
        <f t="shared" si="7"/>
        <v>0.006967346449547097</v>
      </c>
    </row>
    <row r="78" spans="11:13" ht="12.75">
      <c r="K78" s="1">
        <v>87</v>
      </c>
      <c r="L78" s="25">
        <f t="shared" si="6"/>
        <v>0.00033832521115682716</v>
      </c>
      <c r="M78" s="27">
        <f t="shared" si="7"/>
        <v>0.006967346449547097</v>
      </c>
    </row>
    <row r="79" spans="11:13" ht="12.75">
      <c r="K79" s="1">
        <v>88</v>
      </c>
      <c r="L79" s="25">
        <f t="shared" si="6"/>
        <v>0.00033832521115682716</v>
      </c>
      <c r="M79" s="27">
        <f t="shared" si="7"/>
        <v>0.006967346449547097</v>
      </c>
    </row>
    <row r="80" spans="11:13" ht="12.75">
      <c r="K80" s="1">
        <v>89.9</v>
      </c>
      <c r="L80" s="25">
        <f t="shared" si="6"/>
        <v>0.00033832521115682716</v>
      </c>
      <c r="M80" s="27">
        <f t="shared" si="7"/>
        <v>0.006967346449547097</v>
      </c>
    </row>
    <row r="81" spans="11:13" ht="12.75">
      <c r="K81" s="1">
        <v>90</v>
      </c>
      <c r="L81" s="25">
        <v>0</v>
      </c>
      <c r="M81" s="27">
        <v>0</v>
      </c>
    </row>
    <row r="83" spans="11:13" ht="12.75">
      <c r="K83" s="1" t="s">
        <v>8</v>
      </c>
      <c r="L83" s="25">
        <f>SUM(L8:L82)</f>
        <v>1.0000000000000007</v>
      </c>
      <c r="M83" s="25">
        <f>SUM(M8:M82)</f>
        <v>1.0000000000000007</v>
      </c>
    </row>
  </sheetData>
  <sheetProtection password="DA5D" sheet="1"/>
  <mergeCells count="5">
    <mergeCell ref="K3:M3"/>
    <mergeCell ref="A3:C3"/>
    <mergeCell ref="A12:C12"/>
    <mergeCell ref="E3:F3"/>
    <mergeCell ref="H3: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2:O36"/>
  <sheetViews>
    <sheetView tabSelected="1" zoomScale="145" zoomScaleNormal="145" zoomScalePageLayoutView="0" workbookViewId="0" topLeftCell="F1">
      <selection activeCell="J11" sqref="J11"/>
    </sheetView>
  </sheetViews>
  <sheetFormatPr defaultColWidth="11.421875" defaultRowHeight="12.75"/>
  <sheetData>
    <row r="2" spans="1:15" ht="12.75">
      <c r="A2" s="36" t="s">
        <v>0</v>
      </c>
      <c r="B2" s="36"/>
      <c r="C2" s="36"/>
      <c r="G2" s="41" t="s">
        <v>19</v>
      </c>
      <c r="H2" s="41"/>
      <c r="I2" s="41"/>
      <c r="K2" s="41" t="s">
        <v>12</v>
      </c>
      <c r="L2" s="41"/>
      <c r="N2" s="41" t="s">
        <v>21</v>
      </c>
      <c r="O2" s="41"/>
    </row>
    <row r="4" spans="1:15" ht="12.75">
      <c r="A4" s="6" t="s">
        <v>1</v>
      </c>
      <c r="B4" s="10" t="s">
        <v>3</v>
      </c>
      <c r="C4" s="7" t="s">
        <v>2</v>
      </c>
      <c r="E4" s="10" t="s">
        <v>12</v>
      </c>
      <c r="G4" s="17" t="s">
        <v>1</v>
      </c>
      <c r="H4" s="10" t="s">
        <v>3</v>
      </c>
      <c r="I4" s="7" t="s">
        <v>20</v>
      </c>
      <c r="K4" s="10" t="s">
        <v>14</v>
      </c>
      <c r="L4" s="7" t="s">
        <v>15</v>
      </c>
      <c r="N4" s="10" t="s">
        <v>14</v>
      </c>
      <c r="O4" s="7" t="s">
        <v>15</v>
      </c>
    </row>
    <row r="5" spans="1:15" ht="12.75">
      <c r="A5" s="5" t="s">
        <v>4</v>
      </c>
      <c r="B5" s="12">
        <v>54536</v>
      </c>
      <c r="C5" s="4">
        <v>2382</v>
      </c>
      <c r="E5" s="9">
        <f>1000*C5/B5</f>
        <v>43.677570778935014</v>
      </c>
      <c r="G5" s="3" t="s">
        <v>4</v>
      </c>
      <c r="H5" s="29">
        <v>86620</v>
      </c>
      <c r="I5" s="28">
        <f>ROUND(H5/H$9,2)</f>
        <v>0.57</v>
      </c>
      <c r="K5" s="20">
        <f>E5</f>
        <v>43.677570778935014</v>
      </c>
      <c r="L5" s="15">
        <f>E14</f>
        <v>35.37563822027717</v>
      </c>
      <c r="N5" s="20">
        <f>K5*$I5</f>
        <v>24.896215343992957</v>
      </c>
      <c r="O5" s="15">
        <f>L5*$I5</f>
        <v>20.164113785557984</v>
      </c>
    </row>
    <row r="6" spans="1:15" ht="12.75">
      <c r="A6" s="5" t="s">
        <v>5</v>
      </c>
      <c r="B6" s="12">
        <v>27110</v>
      </c>
      <c r="C6" s="4">
        <v>3040</v>
      </c>
      <c r="E6" s="9">
        <f>1000*C6/B6</f>
        <v>112.13574326816673</v>
      </c>
      <c r="G6" s="3" t="s">
        <v>5</v>
      </c>
      <c r="H6" s="29">
        <v>43357</v>
      </c>
      <c r="I6" s="28">
        <f>ROUND(H6/H$9,2)</f>
        <v>0.28</v>
      </c>
      <c r="K6" s="20">
        <f>E6</f>
        <v>112.13574326816673</v>
      </c>
      <c r="L6" s="15">
        <f>E15</f>
        <v>111.34685563948061</v>
      </c>
      <c r="N6" s="20">
        <f aca="true" t="shared" si="0" ref="N6:O8">K6*$I6</f>
        <v>31.39800811508669</v>
      </c>
      <c r="O6" s="15">
        <f t="shared" si="0"/>
        <v>31.177119579054573</v>
      </c>
    </row>
    <row r="7" spans="1:15" ht="12.75">
      <c r="A7" s="5" t="s">
        <v>6</v>
      </c>
      <c r="B7" s="12">
        <v>2263</v>
      </c>
      <c r="C7" s="4">
        <v>442</v>
      </c>
      <c r="E7" s="9">
        <f>1000*C7/B7</f>
        <v>195.31595227574016</v>
      </c>
      <c r="G7" s="3" t="s">
        <v>6</v>
      </c>
      <c r="H7" s="29">
        <v>14259</v>
      </c>
      <c r="I7" s="28">
        <f>ROUND(H7/H$9,2)</f>
        <v>0.09</v>
      </c>
      <c r="K7" s="20">
        <f>E7</f>
        <v>195.31595227574016</v>
      </c>
      <c r="L7" s="15">
        <f>E16</f>
        <v>209.35143288084464</v>
      </c>
      <c r="N7" s="20">
        <f t="shared" si="0"/>
        <v>17.578435704816613</v>
      </c>
      <c r="O7" s="15">
        <f t="shared" si="0"/>
        <v>18.84162895927602</v>
      </c>
    </row>
    <row r="8" spans="1:15" ht="12.75">
      <c r="A8" s="5" t="s">
        <v>7</v>
      </c>
      <c r="B8" s="12">
        <v>428</v>
      </c>
      <c r="C8" s="4">
        <v>154</v>
      </c>
      <c r="E8" s="9">
        <f>1000*C8/B8</f>
        <v>359.8130841121495</v>
      </c>
      <c r="G8" s="3" t="s">
        <v>7</v>
      </c>
      <c r="H8" s="29">
        <v>8008</v>
      </c>
      <c r="I8" s="28">
        <f>ROUND(H8/H$9,2)</f>
        <v>0.05</v>
      </c>
      <c r="K8" s="20">
        <f>E8</f>
        <v>359.8130841121495</v>
      </c>
      <c r="L8" s="15">
        <f>E17</f>
        <v>351.6834603096584</v>
      </c>
      <c r="N8" s="20">
        <f t="shared" si="0"/>
        <v>17.990654205607477</v>
      </c>
      <c r="O8" s="15">
        <f t="shared" si="0"/>
        <v>17.58417301548292</v>
      </c>
    </row>
    <row r="9" spans="1:15" ht="15.75">
      <c r="A9" s="6" t="s">
        <v>8</v>
      </c>
      <c r="B9" s="13">
        <f>SUM(B5:B8)</f>
        <v>84337</v>
      </c>
      <c r="C9" s="8">
        <f>SUM(C5:C8)</f>
        <v>6018</v>
      </c>
      <c r="E9" s="11">
        <f>1000*C9/B9</f>
        <v>71.35658133440839</v>
      </c>
      <c r="G9" s="17" t="s">
        <v>8</v>
      </c>
      <c r="H9" s="30">
        <v>152244</v>
      </c>
      <c r="I9" s="31">
        <f>SUM(I5:I8)</f>
        <v>0.99</v>
      </c>
      <c r="K9" s="21">
        <f>E9</f>
        <v>71.35658133440839</v>
      </c>
      <c r="L9" s="18">
        <f>E18</f>
        <v>121.05100940052397</v>
      </c>
      <c r="N9" s="32">
        <f>SUM(N5:N8)</f>
        <v>91.86331336950374</v>
      </c>
      <c r="O9" s="33">
        <f>SUM(O5:O8)</f>
        <v>87.76703533937149</v>
      </c>
    </row>
    <row r="11" spans="1:3" ht="12.75">
      <c r="A11" s="36" t="s">
        <v>9</v>
      </c>
      <c r="B11" s="36"/>
      <c r="C11" s="36"/>
    </row>
    <row r="13" spans="1:5" ht="12.75">
      <c r="A13" s="6" t="s">
        <v>1</v>
      </c>
      <c r="B13" s="10" t="s">
        <v>3</v>
      </c>
      <c r="C13" s="7" t="s">
        <v>2</v>
      </c>
      <c r="E13" s="10" t="s">
        <v>12</v>
      </c>
    </row>
    <row r="14" spans="1:5" ht="12.75">
      <c r="A14" s="5" t="s">
        <v>4</v>
      </c>
      <c r="B14" s="12">
        <v>16452</v>
      </c>
      <c r="C14" s="4">
        <v>582</v>
      </c>
      <c r="E14" s="9">
        <f>1000*C14/B14</f>
        <v>35.37563822027717</v>
      </c>
    </row>
    <row r="15" spans="1:5" ht="12.75">
      <c r="A15" s="5" t="s">
        <v>5</v>
      </c>
      <c r="B15" s="12">
        <v>11783</v>
      </c>
      <c r="C15" s="4">
        <v>1312</v>
      </c>
      <c r="E15" s="9">
        <f>1000*C15/B15</f>
        <v>111.34685563948061</v>
      </c>
    </row>
    <row r="16" spans="1:5" ht="12.75">
      <c r="A16" s="5" t="s">
        <v>6</v>
      </c>
      <c r="B16" s="12">
        <v>6630</v>
      </c>
      <c r="C16" s="4">
        <v>1388</v>
      </c>
      <c r="E16" s="9">
        <f>1000*C16/B16</f>
        <v>209.35143288084464</v>
      </c>
    </row>
    <row r="17" spans="1:5" ht="12.75">
      <c r="A17" s="5" t="s">
        <v>7</v>
      </c>
      <c r="B17" s="12">
        <v>4069</v>
      </c>
      <c r="C17" s="4">
        <v>1431</v>
      </c>
      <c r="E17" s="9">
        <f>1000*C17/B17</f>
        <v>351.6834603096584</v>
      </c>
    </row>
    <row r="18" spans="1:5" ht="12.75">
      <c r="A18" s="6" t="s">
        <v>8</v>
      </c>
      <c r="B18" s="13">
        <f>SUM(B14:B17)</f>
        <v>38934</v>
      </c>
      <c r="C18" s="8">
        <f>SUM(C14:C17)</f>
        <v>4713</v>
      </c>
      <c r="E18" s="11">
        <f>1000*C18/B18</f>
        <v>121.05100940052397</v>
      </c>
    </row>
    <row r="20" spans="1:3" ht="12.75">
      <c r="A20" s="36" t="s">
        <v>10</v>
      </c>
      <c r="B20" s="36"/>
      <c r="C20" s="36"/>
    </row>
    <row r="22" spans="1:5" ht="12.75">
      <c r="A22" s="6" t="s">
        <v>1</v>
      </c>
      <c r="B22" s="10" t="s">
        <v>3</v>
      </c>
      <c r="C22" s="7" t="s">
        <v>2</v>
      </c>
      <c r="E22" s="10" t="s">
        <v>12</v>
      </c>
    </row>
    <row r="23" spans="1:5" ht="12.75">
      <c r="A23" s="5" t="s">
        <v>4</v>
      </c>
      <c r="B23" s="12">
        <v>15632</v>
      </c>
      <c r="C23" s="4">
        <v>515</v>
      </c>
      <c r="E23" s="9">
        <f>1000*C23/B23</f>
        <v>32.945240532241556</v>
      </c>
    </row>
    <row r="24" spans="1:5" ht="12.75">
      <c r="A24" s="5" t="s">
        <v>5</v>
      </c>
      <c r="B24" s="12">
        <v>4464</v>
      </c>
      <c r="C24" s="4">
        <v>1013</v>
      </c>
      <c r="E24" s="9">
        <f>1000*C24/B24</f>
        <v>226.92652329749103</v>
      </c>
    </row>
    <row r="25" spans="1:5" ht="12.75">
      <c r="A25" s="5" t="s">
        <v>6</v>
      </c>
      <c r="B25" s="12">
        <v>5366</v>
      </c>
      <c r="C25" s="4">
        <v>1601</v>
      </c>
      <c r="E25" s="9">
        <f>1000*C25/B25</f>
        <v>298.36004472605293</v>
      </c>
    </row>
    <row r="26" spans="1:5" ht="12.75">
      <c r="A26" s="5" t="s">
        <v>7</v>
      </c>
      <c r="B26" s="12">
        <v>3511</v>
      </c>
      <c r="C26" s="4">
        <v>1503</v>
      </c>
      <c r="E26" s="9">
        <f>1000*C26/B26</f>
        <v>428.0831671888351</v>
      </c>
    </row>
    <row r="27" spans="1:5" ht="12.75">
      <c r="A27" s="6" t="s">
        <v>8</v>
      </c>
      <c r="B27" s="13">
        <f>SUM(B23:B26)</f>
        <v>28973</v>
      </c>
      <c r="C27" s="8">
        <f>SUM(C23:C26)</f>
        <v>4632</v>
      </c>
      <c r="E27" s="11">
        <f>1000*C27/B27</f>
        <v>159.87298519311082</v>
      </c>
    </row>
    <row r="29" spans="1:3" ht="12.75">
      <c r="A29" s="37" t="s">
        <v>11</v>
      </c>
      <c r="B29" s="37"/>
      <c r="C29" s="37"/>
    </row>
    <row r="31" spans="1:5" ht="12.75">
      <c r="A31" s="6" t="s">
        <v>1</v>
      </c>
      <c r="B31" s="10" t="s">
        <v>3</v>
      </c>
      <c r="C31" s="7" t="s">
        <v>2</v>
      </c>
      <c r="E31" s="10" t="s">
        <v>12</v>
      </c>
    </row>
    <row r="32" spans="1:5" ht="12.75">
      <c r="A32" s="5" t="s">
        <v>4</v>
      </c>
      <c r="B32" s="12">
        <f>B5+B14+B23</f>
        <v>86620</v>
      </c>
      <c r="C32" s="4">
        <f>C5+C14+C23</f>
        <v>3479</v>
      </c>
      <c r="E32" s="9">
        <f>1000*C32/B32</f>
        <v>40.16393442622951</v>
      </c>
    </row>
    <row r="33" spans="1:5" ht="12.75">
      <c r="A33" s="5" t="s">
        <v>5</v>
      </c>
      <c r="B33" s="12">
        <f aca="true" t="shared" si="1" ref="B33:C35">B6+B15+B24</f>
        <v>43357</v>
      </c>
      <c r="C33" s="4">
        <f t="shared" si="1"/>
        <v>5365</v>
      </c>
      <c r="E33" s="9">
        <f>1000*C33/B33</f>
        <v>123.74011117005328</v>
      </c>
    </row>
    <row r="34" spans="1:5" ht="12.75">
      <c r="A34" s="5" t="s">
        <v>6</v>
      </c>
      <c r="B34" s="12">
        <f t="shared" si="1"/>
        <v>14259</v>
      </c>
      <c r="C34" s="4">
        <f t="shared" si="1"/>
        <v>3431</v>
      </c>
      <c r="E34" s="9">
        <f>1000*C34/B34</f>
        <v>240.61995932393577</v>
      </c>
    </row>
    <row r="35" spans="1:5" ht="12.75">
      <c r="A35" s="5" t="s">
        <v>7</v>
      </c>
      <c r="B35" s="12">
        <f t="shared" si="1"/>
        <v>8008</v>
      </c>
      <c r="C35" s="4">
        <f t="shared" si="1"/>
        <v>3088</v>
      </c>
      <c r="E35" s="9">
        <f>1000*C35/B35</f>
        <v>385.61438561438564</v>
      </c>
    </row>
    <row r="36" spans="1:5" ht="12.75">
      <c r="A36" s="6" t="s">
        <v>8</v>
      </c>
      <c r="B36" s="13">
        <f>SUM(B32:B35)</f>
        <v>152244</v>
      </c>
      <c r="C36" s="8">
        <f>SUM(C32:C35)</f>
        <v>15363</v>
      </c>
      <c r="E36" s="11">
        <f>1000*C36/B36</f>
        <v>100.91038070465831</v>
      </c>
    </row>
  </sheetData>
  <sheetProtection/>
  <mergeCells count="7">
    <mergeCell ref="N2:O2"/>
    <mergeCell ref="A2:C2"/>
    <mergeCell ref="A11:C11"/>
    <mergeCell ref="A20:C20"/>
    <mergeCell ref="A29:C29"/>
    <mergeCell ref="K2:L2"/>
    <mergeCell ref="G2:I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UP1</dc:creator>
  <cp:keywords/>
  <dc:description/>
  <cp:lastModifiedBy>Utilisateur</cp:lastModifiedBy>
  <cp:lastPrinted>2007-11-25T22:36:26Z</cp:lastPrinted>
  <dcterms:created xsi:type="dcterms:W3CDTF">2007-11-18T14:37:15Z</dcterms:created>
  <dcterms:modified xsi:type="dcterms:W3CDTF">2018-11-26T15:05:07Z</dcterms:modified>
  <cp:category/>
  <cp:version/>
  <cp:contentType/>
  <cp:contentStatus/>
</cp:coreProperties>
</file>