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21_2022\M1_Analyse statistique\"/>
    </mc:Choice>
  </mc:AlternateContent>
  <xr:revisionPtr revIDLastSave="0" documentId="13_ncr:1_{048F48F2-AFEB-492C-BAA4-C2CFD660442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Données" sheetId="1" r:id="rId1"/>
    <sheet name="Résultats" sheetId="3" r:id="rId2"/>
  </sheets>
  <definedNames>
    <definedName name="sas" localSheetId="0">#REF!</definedName>
    <definedName name="sas" localSheetId="1">#REF!</definedName>
    <definedName name="s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F20" i="3"/>
  <c r="F19" i="3"/>
  <c r="G19" i="3" s="1"/>
  <c r="G20" i="3" l="1"/>
  <c r="C16" i="3" l="1"/>
  <c r="E24" i="3"/>
  <c r="E23" i="3"/>
  <c r="G23" i="3"/>
  <c r="E15" i="3"/>
  <c r="H35" i="3"/>
  <c r="F31" i="3" l="1"/>
  <c r="E16" i="3"/>
  <c r="G24" i="3"/>
  <c r="H24" i="3" s="1"/>
  <c r="I24" i="3" s="1"/>
  <c r="G15" i="3"/>
  <c r="G16" i="3" s="1"/>
  <c r="G31" i="3"/>
  <c r="H36" i="3"/>
  <c r="H37" i="3" s="1"/>
  <c r="F35" i="3"/>
  <c r="F36" i="3"/>
  <c r="H23" i="3"/>
  <c r="I31" i="3" l="1"/>
  <c r="H25" i="3"/>
  <c r="I23" i="3"/>
  <c r="I32" i="3"/>
  <c r="F37" i="3"/>
  <c r="F38" i="3" s="1"/>
  <c r="F39" i="3" l="1"/>
  <c r="G42" i="3"/>
  <c r="I25" i="3"/>
  <c r="K27" i="3"/>
  <c r="G27" i="3"/>
  <c r="G43" i="3" l="1"/>
  <c r="K42" i="3"/>
  <c r="K43" i="3"/>
  <c r="G28" i="3"/>
  <c r="K28" i="3"/>
</calcChain>
</file>

<file path=xl/sharedStrings.xml><?xml version="1.0" encoding="utf-8"?>
<sst xmlns="http://schemas.openxmlformats.org/spreadsheetml/2006/main" count="70" uniqueCount="33">
  <si>
    <t>Catégorie sociale</t>
  </si>
  <si>
    <t>Hommes</t>
  </si>
  <si>
    <t>Femmes</t>
  </si>
  <si>
    <t>Ensemble</t>
  </si>
  <si>
    <t>Salaire moyen</t>
  </si>
  <si>
    <t>Non cadres</t>
  </si>
  <si>
    <t>* Y compris chefs d'entreprise salariés.</t>
  </si>
  <si>
    <t>Champ : France, salariés en EQTP du privé et des entreprises publiques, y compris les bénéficiaires de contrats aidés. Sont exclus les apprentis, les stagiaires, les salariés agricoles et les salariés des particuliers employeurs.</t>
  </si>
  <si>
    <t>Source : Insee, DADS, fichier semi-définitif.</t>
  </si>
  <si>
    <t>Part de la pop. totale</t>
  </si>
  <si>
    <t>Cadres</t>
  </si>
  <si>
    <t>Variance totale</t>
  </si>
  <si>
    <t>Var</t>
  </si>
  <si>
    <t>Ecart-type</t>
  </si>
  <si>
    <t>1) Variance des moyennes : variance des salaires moyens par PCS</t>
  </si>
  <si>
    <t>2) Moyenne des variances selon le sexe</t>
  </si>
  <si>
    <t>Chez les cadres</t>
  </si>
  <si>
    <t>Chez les non-cadres</t>
  </si>
  <si>
    <t>1+2 = variance totale</t>
  </si>
  <si>
    <t>Part du sexe</t>
  </si>
  <si>
    <t>Part de la PCS</t>
  </si>
  <si>
    <t>Chez les hommes</t>
  </si>
  <si>
    <t>Chez les femmes</t>
  </si>
  <si>
    <t>Moyenne des variances</t>
  </si>
  <si>
    <t>1) Variance des moyennes : variance des salaires moyens selon le sexe</t>
  </si>
  <si>
    <t>1) Moyenne des variances selon la PCS</t>
  </si>
  <si>
    <t>Salaires mensuels moyens et répartition des effectifs en EQTP en 2014*</t>
  </si>
  <si>
    <t>Q1) Calculer la variance totale</t>
  </si>
  <si>
    <t>Q2) Décomposer la variance totale en calculant la variance intergroupe (variance expliquée par la catégorie sociale) et la variance intragroupe (variance expliquée par le sexe)</t>
  </si>
  <si>
    <t>Q3) Décomposer la variance totale en calculant la variance intergroupe (variance expliquée par le sexe) et la variance intragroupe (variance expliquée par la catégorie sociale)</t>
  </si>
  <si>
    <t>Q1</t>
  </si>
  <si>
    <t>Q2) Décomposition de la variance. 1ère approche</t>
  </si>
  <si>
    <t>Q3) Décomposition de la variance. 2e approche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</si>
</sst>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2" borderId="9" xfId="0" applyFont="1" applyFill="1" applyBorder="1"/>
    <xf numFmtId="3" fontId="2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2" borderId="12" xfId="0" applyFont="1" applyFill="1" applyBorder="1"/>
    <xf numFmtId="3" fontId="3" fillId="0" borderId="2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13" xfId="0" applyFont="1" applyBorder="1"/>
    <xf numFmtId="0" fontId="2" fillId="0" borderId="14" xfId="0" applyFont="1" applyBorder="1"/>
    <xf numFmtId="3" fontId="2" fillId="0" borderId="14" xfId="0" applyNumberFormat="1" applyFont="1" applyBorder="1"/>
    <xf numFmtId="3" fontId="6" fillId="3" borderId="14" xfId="0" applyNumberFormat="1" applyFont="1" applyFill="1" applyBorder="1"/>
    <xf numFmtId="0" fontId="3" fillId="3" borderId="15" xfId="0" applyFont="1" applyFill="1" applyBorder="1"/>
    <xf numFmtId="0" fontId="2" fillId="0" borderId="7" xfId="0" applyFont="1" applyBorder="1"/>
    <xf numFmtId="0" fontId="2" fillId="0" borderId="6" xfId="0" applyFont="1" applyBorder="1"/>
    <xf numFmtId="3" fontId="2" fillId="0" borderId="6" xfId="0" applyNumberFormat="1" applyFont="1" applyBorder="1"/>
    <xf numFmtId="3" fontId="2" fillId="3" borderId="6" xfId="0" applyNumberFormat="1" applyFont="1" applyFill="1" applyBorder="1"/>
    <xf numFmtId="0" fontId="3" fillId="3" borderId="8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/>
    <xf numFmtId="3" fontId="2" fillId="3" borderId="14" xfId="0" applyNumberFormat="1" applyFont="1" applyFill="1" applyBorder="1"/>
    <xf numFmtId="0" fontId="3" fillId="3" borderId="14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0" borderId="10" xfId="0" applyFont="1" applyBorder="1"/>
    <xf numFmtId="0" fontId="3" fillId="3" borderId="0" xfId="0" applyFont="1" applyFill="1" applyBorder="1" applyAlignment="1">
      <alignment horizontal="center"/>
    </xf>
    <xf numFmtId="0" fontId="3" fillId="0" borderId="10" xfId="0" applyFont="1" applyBorder="1"/>
    <xf numFmtId="3" fontId="6" fillId="3" borderId="0" xfId="0" applyNumberFormat="1" applyFont="1" applyFill="1" applyBorder="1"/>
    <xf numFmtId="9" fontId="2" fillId="0" borderId="11" xfId="1" applyFont="1" applyBorder="1"/>
    <xf numFmtId="0" fontId="3" fillId="3" borderId="6" xfId="0" applyFont="1" applyFill="1" applyBorder="1"/>
    <xf numFmtId="9" fontId="2" fillId="0" borderId="8" xfId="1" applyFont="1" applyBorder="1"/>
    <xf numFmtId="0" fontId="2" fillId="4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6" fillId="0" borderId="0" xfId="0" applyFont="1"/>
    <xf numFmtId="0" fontId="6" fillId="4" borderId="6" xfId="0" applyFont="1" applyFill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zoomScaleNormal="100" workbookViewId="0">
      <selection activeCell="A2" sqref="A2:G2"/>
    </sheetView>
  </sheetViews>
  <sheetFormatPr baseColWidth="10" defaultRowHeight="12.75" x14ac:dyDescent="0.2"/>
  <cols>
    <col min="1" max="1" width="16.140625" style="1" customWidth="1"/>
    <col min="2" max="7" width="11.140625" style="1" customWidth="1"/>
    <col min="8" max="9" width="8.85546875" style="1" bestFit="1" customWidth="1"/>
    <col min="10" max="10" width="11.85546875" style="1" bestFit="1" customWidth="1"/>
    <col min="11" max="11" width="4.28515625" style="1" bestFit="1" customWidth="1"/>
    <col min="12" max="16384" width="11.42578125" style="1"/>
  </cols>
  <sheetData>
    <row r="2" spans="1:8" x14ac:dyDescent="0.2">
      <c r="A2" s="48" t="s">
        <v>26</v>
      </c>
      <c r="B2" s="48"/>
      <c r="C2" s="48"/>
      <c r="D2" s="48"/>
      <c r="E2" s="48"/>
      <c r="F2" s="48"/>
      <c r="G2" s="48"/>
    </row>
    <row r="3" spans="1:8" x14ac:dyDescent="0.2">
      <c r="A3" s="56" t="s">
        <v>0</v>
      </c>
      <c r="B3" s="53" t="s">
        <v>1</v>
      </c>
      <c r="C3" s="55"/>
      <c r="D3" s="53" t="s">
        <v>2</v>
      </c>
      <c r="E3" s="55"/>
      <c r="F3" s="53" t="s">
        <v>3</v>
      </c>
      <c r="G3" s="55"/>
      <c r="H3" s="8"/>
    </row>
    <row r="4" spans="1:8" s="13" customFormat="1" ht="27" customHeight="1" x14ac:dyDescent="0.2">
      <c r="A4" s="57"/>
      <c r="B4" s="9" t="s">
        <v>4</v>
      </c>
      <c r="C4" s="10" t="s">
        <v>9</v>
      </c>
      <c r="D4" s="11" t="s">
        <v>4</v>
      </c>
      <c r="E4" s="11" t="s">
        <v>9</v>
      </c>
      <c r="F4" s="9" t="s">
        <v>4</v>
      </c>
      <c r="G4" s="10" t="s">
        <v>9</v>
      </c>
      <c r="H4" s="12"/>
    </row>
    <row r="5" spans="1:8" x14ac:dyDescent="0.2">
      <c r="A5" s="2" t="s">
        <v>10</v>
      </c>
      <c r="B5" s="14">
        <v>4407</v>
      </c>
      <c r="C5" s="15">
        <v>11.823529411764705</v>
      </c>
      <c r="D5" s="16">
        <v>3523.9714285714281</v>
      </c>
      <c r="E5" s="17">
        <v>6.1764705882352962</v>
      </c>
      <c r="F5" s="18">
        <v>4104</v>
      </c>
      <c r="G5" s="19">
        <v>18</v>
      </c>
    </row>
    <row r="6" spans="1:8" x14ac:dyDescent="0.2">
      <c r="A6" s="2" t="s">
        <v>5</v>
      </c>
      <c r="B6" s="14">
        <v>1908</v>
      </c>
      <c r="C6" s="15">
        <v>46.999999999999993</v>
      </c>
      <c r="D6" s="16">
        <v>1685.4285714285711</v>
      </c>
      <c r="E6" s="17">
        <v>35.000000000000014</v>
      </c>
      <c r="F6" s="18">
        <v>1813</v>
      </c>
      <c r="G6" s="19">
        <v>82</v>
      </c>
    </row>
    <row r="7" spans="1:8" x14ac:dyDescent="0.2">
      <c r="A7" s="20" t="s">
        <v>3</v>
      </c>
      <c r="B7" s="21">
        <v>2410.2990000000004</v>
      </c>
      <c r="C7" s="22">
        <v>58.823529411764696</v>
      </c>
      <c r="D7" s="23">
        <v>1961.2099999999994</v>
      </c>
      <c r="E7" s="24">
        <v>41.176470588235311</v>
      </c>
      <c r="F7" s="21">
        <v>2225</v>
      </c>
      <c r="G7" s="22">
        <v>100</v>
      </c>
    </row>
    <row r="8" spans="1:8" ht="15" x14ac:dyDescent="0.2">
      <c r="A8" s="4" t="s">
        <v>6</v>
      </c>
      <c r="B8" s="5"/>
      <c r="C8" s="6"/>
      <c r="D8" s="7"/>
      <c r="E8" s="6"/>
      <c r="F8" s="5"/>
      <c r="G8" s="6"/>
      <c r="H8" s="8"/>
    </row>
    <row r="9" spans="1:8" x14ac:dyDescent="0.2">
      <c r="A9" s="8" t="s">
        <v>7</v>
      </c>
      <c r="B9" s="8"/>
      <c r="C9" s="8"/>
      <c r="D9" s="8"/>
      <c r="E9" s="8"/>
      <c r="F9" s="8"/>
      <c r="G9" s="8"/>
      <c r="H9" s="8"/>
    </row>
    <row r="10" spans="1:8" x14ac:dyDescent="0.2">
      <c r="A10" s="1" t="s">
        <v>8</v>
      </c>
    </row>
    <row r="13" spans="1:8" x14ac:dyDescent="0.2">
      <c r="A13" s="1" t="s">
        <v>27</v>
      </c>
    </row>
    <row r="15" spans="1:8" x14ac:dyDescent="0.2">
      <c r="A15" s="1" t="s">
        <v>28</v>
      </c>
    </row>
    <row r="17" spans="1:1" x14ac:dyDescent="0.2">
      <c r="A17" s="1" t="s">
        <v>29</v>
      </c>
    </row>
  </sheetData>
  <mergeCells count="5">
    <mergeCell ref="A2:G2"/>
    <mergeCell ref="A3:A4"/>
    <mergeCell ref="B3:C3"/>
    <mergeCell ref="D3:E3"/>
    <mergeCell ref="F3:G3"/>
  </mergeCells>
  <conditionalFormatting sqref="A8:A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EFB8-453B-427F-B852-460437E1C2B6}">
  <dimension ref="A2:K43"/>
  <sheetViews>
    <sheetView tabSelected="1" zoomScaleNormal="100" workbookViewId="0">
      <selection activeCell="Q23" sqref="Q23"/>
    </sheetView>
  </sheetViews>
  <sheetFormatPr baseColWidth="10" defaultRowHeight="12.75" x14ac:dyDescent="0.2"/>
  <cols>
    <col min="1" max="1" width="16.140625" style="1" customWidth="1"/>
    <col min="2" max="7" width="11.28515625" style="1" customWidth="1"/>
    <col min="8" max="9" width="8.85546875" style="1" bestFit="1" customWidth="1"/>
    <col min="10" max="10" width="11.85546875" style="1" bestFit="1" customWidth="1"/>
    <col min="11" max="11" width="4.28515625" style="1" bestFit="1" customWidth="1"/>
    <col min="12" max="16384" width="11.42578125" style="1"/>
  </cols>
  <sheetData>
    <row r="2" spans="1:8" x14ac:dyDescent="0.2">
      <c r="A2" s="48" t="s">
        <v>26</v>
      </c>
      <c r="B2" s="48"/>
      <c r="C2" s="48"/>
      <c r="D2" s="48"/>
      <c r="E2" s="48"/>
      <c r="F2" s="48"/>
      <c r="G2" s="48"/>
    </row>
    <row r="3" spans="1:8" x14ac:dyDescent="0.2">
      <c r="A3" s="56" t="s">
        <v>0</v>
      </c>
      <c r="B3" s="53" t="s">
        <v>1</v>
      </c>
      <c r="C3" s="54"/>
      <c r="D3" s="53" t="s">
        <v>2</v>
      </c>
      <c r="E3" s="55"/>
      <c r="F3" s="54" t="s">
        <v>3</v>
      </c>
      <c r="G3" s="55"/>
      <c r="H3" s="8"/>
    </row>
    <row r="4" spans="1:8" s="13" customFormat="1" ht="27" customHeight="1" x14ac:dyDescent="0.2">
      <c r="A4" s="57"/>
      <c r="B4" s="9" t="s">
        <v>4</v>
      </c>
      <c r="C4" s="10" t="s">
        <v>9</v>
      </c>
      <c r="D4" s="11" t="s">
        <v>4</v>
      </c>
      <c r="E4" s="11" t="s">
        <v>9</v>
      </c>
      <c r="F4" s="9" t="s">
        <v>4</v>
      </c>
      <c r="G4" s="10" t="s">
        <v>9</v>
      </c>
      <c r="H4" s="12"/>
    </row>
    <row r="5" spans="1:8" x14ac:dyDescent="0.2">
      <c r="A5" s="2" t="s">
        <v>10</v>
      </c>
      <c r="B5" s="14">
        <v>4407</v>
      </c>
      <c r="C5" s="15">
        <v>11.823529411764705</v>
      </c>
      <c r="D5" s="16">
        <v>3523.9714285714281</v>
      </c>
      <c r="E5" s="17">
        <v>6.1764705882352962</v>
      </c>
      <c r="F5" s="18">
        <v>4104</v>
      </c>
      <c r="G5" s="19">
        <v>18</v>
      </c>
    </row>
    <row r="6" spans="1:8" x14ac:dyDescent="0.2">
      <c r="A6" s="2" t="s">
        <v>5</v>
      </c>
      <c r="B6" s="14">
        <v>1908</v>
      </c>
      <c r="C6" s="15">
        <v>46.999999999999993</v>
      </c>
      <c r="D6" s="16">
        <v>1685.4285714285711</v>
      </c>
      <c r="E6" s="17">
        <v>35.000000000000014</v>
      </c>
      <c r="F6" s="18">
        <v>1813</v>
      </c>
      <c r="G6" s="19">
        <v>82</v>
      </c>
    </row>
    <row r="7" spans="1:8" x14ac:dyDescent="0.2">
      <c r="A7" s="20" t="s">
        <v>3</v>
      </c>
      <c r="B7" s="21">
        <v>2410.2990000000004</v>
      </c>
      <c r="C7" s="22">
        <v>58.823529411764696</v>
      </c>
      <c r="D7" s="23">
        <v>1961.2099999999994</v>
      </c>
      <c r="E7" s="24">
        <v>41.176470588235311</v>
      </c>
      <c r="F7" s="21">
        <v>2225</v>
      </c>
      <c r="G7" s="22">
        <v>100</v>
      </c>
    </row>
    <row r="8" spans="1:8" x14ac:dyDescent="0.2">
      <c r="A8" s="4" t="s">
        <v>6</v>
      </c>
      <c r="B8" s="58"/>
      <c r="C8" s="59"/>
      <c r="D8" s="58"/>
      <c r="E8" s="59"/>
      <c r="F8" s="58"/>
      <c r="G8" s="59"/>
    </row>
    <row r="9" spans="1:8" x14ac:dyDescent="0.2">
      <c r="A9" s="8" t="s">
        <v>7</v>
      </c>
      <c r="B9" s="58"/>
      <c r="C9" s="59"/>
      <c r="D9" s="58"/>
      <c r="E9" s="59"/>
      <c r="F9" s="58"/>
      <c r="G9" s="59"/>
    </row>
    <row r="10" spans="1:8" x14ac:dyDescent="0.2">
      <c r="A10" s="1" t="s">
        <v>8</v>
      </c>
      <c r="B10" s="58"/>
      <c r="C10" s="59"/>
      <c r="D10" s="58"/>
      <c r="E10" s="59"/>
      <c r="F10" s="58"/>
      <c r="G10" s="59"/>
    </row>
    <row r="11" spans="1:8" x14ac:dyDescent="0.2">
      <c r="A11" s="60"/>
      <c r="B11" s="58"/>
      <c r="C11" s="59"/>
      <c r="D11" s="58"/>
      <c r="E11" s="59"/>
      <c r="F11" s="58"/>
      <c r="G11" s="59"/>
    </row>
    <row r="12" spans="1:8" x14ac:dyDescent="0.2">
      <c r="A12" s="60"/>
      <c r="B12" s="58"/>
      <c r="C12" s="59"/>
      <c r="D12" s="58"/>
      <c r="E12" s="59"/>
      <c r="F12" s="58"/>
      <c r="G12" s="59"/>
    </row>
    <row r="14" spans="1:8" x14ac:dyDescent="0.2">
      <c r="A14" s="61" t="s">
        <v>30</v>
      </c>
    </row>
    <row r="15" spans="1:8" x14ac:dyDescent="0.2">
      <c r="A15" s="25" t="s">
        <v>11</v>
      </c>
      <c r="B15" s="26"/>
      <c r="C15" s="27">
        <f>(C5/100)*(B5-$F$7)^2</f>
        <v>562932.89647058817</v>
      </c>
      <c r="D15" s="27"/>
      <c r="E15" s="27">
        <f>(E5/100)*(D5-$F$7)^2</f>
        <v>104217.24181512602</v>
      </c>
      <c r="F15" s="27"/>
      <c r="G15" s="28">
        <f>SUM(C15:E16)</f>
        <v>816278.03257142857</v>
      </c>
      <c r="H15" s="29" t="s">
        <v>12</v>
      </c>
    </row>
    <row r="16" spans="1:8" x14ac:dyDescent="0.2">
      <c r="A16" s="30"/>
      <c r="B16" s="31"/>
      <c r="C16" s="32">
        <f>(C6/100)*(B6-$F$7)^2</f>
        <v>47229.829999999994</v>
      </c>
      <c r="D16" s="32"/>
      <c r="E16" s="32">
        <f>(E6/100)*(D6-$F$7)^2</f>
        <v>101898.06428571446</v>
      </c>
      <c r="F16" s="32"/>
      <c r="G16" s="33">
        <f>SQRT(G15)</f>
        <v>903.48106375918508</v>
      </c>
      <c r="H16" s="34" t="s">
        <v>13</v>
      </c>
    </row>
    <row r="17" spans="1:11" x14ac:dyDescent="0.2">
      <c r="A17" s="8"/>
      <c r="B17" s="8"/>
      <c r="C17" s="3"/>
      <c r="D17" s="3"/>
      <c r="E17" s="3"/>
      <c r="F17" s="3"/>
      <c r="G17" s="35"/>
      <c r="H17" s="36"/>
    </row>
    <row r="18" spans="1:11" x14ac:dyDescent="0.2">
      <c r="A18" s="62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">
      <c r="A19" s="49" t="s">
        <v>14</v>
      </c>
      <c r="B19" s="50"/>
      <c r="C19" s="50"/>
      <c r="D19" s="26"/>
      <c r="E19" s="26"/>
      <c r="F19" s="27">
        <f>(G5/100)*(F5-F$7)^2</f>
        <v>635515.38</v>
      </c>
      <c r="G19" s="37">
        <f>SUM(F19:F20)</f>
        <v>774705.46</v>
      </c>
      <c r="H19" s="38" t="s">
        <v>12</v>
      </c>
      <c r="I19" s="26"/>
      <c r="J19" s="26"/>
      <c r="K19" s="39"/>
    </row>
    <row r="20" spans="1:11" x14ac:dyDescent="0.2">
      <c r="A20" s="51"/>
      <c r="B20" s="52"/>
      <c r="C20" s="52"/>
      <c r="D20" s="8"/>
      <c r="E20" s="8"/>
      <c r="F20" s="3">
        <f>(G6/100)*(F6-F$7)^2</f>
        <v>139190.07999999999</v>
      </c>
      <c r="G20" s="35">
        <f>SQRT(G19)</f>
        <v>880.17353970680119</v>
      </c>
      <c r="H20" s="36" t="s">
        <v>13</v>
      </c>
      <c r="I20" s="8"/>
      <c r="J20" s="8"/>
      <c r="K20" s="40"/>
    </row>
    <row r="21" spans="1:11" x14ac:dyDescent="0.2">
      <c r="A21" s="41"/>
      <c r="B21" s="8"/>
      <c r="C21" s="8"/>
      <c r="D21" s="8"/>
      <c r="E21" s="8"/>
      <c r="F21" s="3"/>
      <c r="G21" s="3"/>
      <c r="H21" s="8"/>
      <c r="I21" s="8"/>
      <c r="J21" s="8"/>
      <c r="K21" s="40"/>
    </row>
    <row r="22" spans="1:11" x14ac:dyDescent="0.2">
      <c r="A22" s="41"/>
      <c r="B22" s="8"/>
      <c r="C22" s="8"/>
      <c r="D22" s="8"/>
      <c r="E22" s="8"/>
      <c r="F22" s="8"/>
      <c r="G22" s="8"/>
      <c r="H22" s="42" t="s">
        <v>12</v>
      </c>
      <c r="I22" s="42" t="s">
        <v>13</v>
      </c>
      <c r="J22" s="8"/>
      <c r="K22" s="40"/>
    </row>
    <row r="23" spans="1:11" x14ac:dyDescent="0.2">
      <c r="A23" s="43" t="s">
        <v>15</v>
      </c>
      <c r="B23" s="8"/>
      <c r="C23" s="8"/>
      <c r="D23" s="8" t="s">
        <v>16</v>
      </c>
      <c r="E23" s="3">
        <f>(C5/$G5)*(B5-$F5)^2</f>
        <v>60305.911764705874</v>
      </c>
      <c r="F23" s="8"/>
      <c r="G23" s="3">
        <f>(E5/$G5)*(D5-$F5)^2</f>
        <v>115442.74537815149</v>
      </c>
      <c r="H23" s="3">
        <f>SUM(E23:G23)</f>
        <v>175748.65714285738</v>
      </c>
      <c r="I23" s="3">
        <f>SQRT(H23)</f>
        <v>419.22387472907286</v>
      </c>
      <c r="J23" s="8"/>
      <c r="K23" s="40"/>
    </row>
    <row r="24" spans="1:11" x14ac:dyDescent="0.2">
      <c r="A24" s="41"/>
      <c r="B24" s="8"/>
      <c r="C24" s="8"/>
      <c r="D24" s="8" t="s">
        <v>17</v>
      </c>
      <c r="E24" s="3">
        <f>(C6/$G6)*(B6-$F6)^2</f>
        <v>5172.8658536585363</v>
      </c>
      <c r="F24" s="8"/>
      <c r="G24" s="3">
        <f>(E6/$G6)*(D6-$F6)^2</f>
        <v>6946.4198606272157</v>
      </c>
      <c r="H24" s="3">
        <f>SUM(E24:G24)</f>
        <v>12119.285714285752</v>
      </c>
      <c r="I24" s="3">
        <f t="shared" ref="I24:I25" si="0">SQRT(H24)</f>
        <v>110.08762743508352</v>
      </c>
      <c r="J24" s="8"/>
      <c r="K24" s="40"/>
    </row>
    <row r="25" spans="1:11" x14ac:dyDescent="0.2">
      <c r="A25" s="41"/>
      <c r="B25" s="8"/>
      <c r="C25" s="8"/>
      <c r="D25" s="8"/>
      <c r="E25" s="8"/>
      <c r="F25" s="8"/>
      <c r="G25" s="8"/>
      <c r="H25" s="35">
        <f>SUMPRODUCT(H23:H24,G5:G6)/100</f>
        <v>41572.572571428638</v>
      </c>
      <c r="I25" s="35">
        <f t="shared" si="0"/>
        <v>203.89353244139119</v>
      </c>
      <c r="J25" s="8"/>
      <c r="K25" s="40"/>
    </row>
    <row r="26" spans="1:11" x14ac:dyDescent="0.2">
      <c r="A26" s="41"/>
      <c r="B26" s="8"/>
      <c r="C26" s="8"/>
      <c r="D26" s="8"/>
      <c r="E26" s="8"/>
      <c r="F26" s="8"/>
      <c r="G26" s="8"/>
      <c r="H26" s="8"/>
      <c r="I26" s="8"/>
      <c r="J26" s="8"/>
      <c r="K26" s="40"/>
    </row>
    <row r="27" spans="1:11" x14ac:dyDescent="0.2">
      <c r="A27" s="43" t="s">
        <v>18</v>
      </c>
      <c r="B27" s="8"/>
      <c r="C27" s="8"/>
      <c r="D27" s="8"/>
      <c r="E27" s="8"/>
      <c r="F27" s="8"/>
      <c r="G27" s="44">
        <f>G19+H25</f>
        <v>816278.03257142857</v>
      </c>
      <c r="H27" s="36" t="s">
        <v>12</v>
      </c>
      <c r="I27" s="8"/>
      <c r="J27" s="8" t="s">
        <v>19</v>
      </c>
      <c r="K27" s="45">
        <f>H25/G27</f>
        <v>5.0929427122358366E-2</v>
      </c>
    </row>
    <row r="28" spans="1:11" x14ac:dyDescent="0.2">
      <c r="A28" s="30"/>
      <c r="B28" s="31"/>
      <c r="C28" s="31"/>
      <c r="D28" s="31"/>
      <c r="E28" s="31"/>
      <c r="F28" s="31"/>
      <c r="G28" s="33">
        <f>SQRT(G27)</f>
        <v>903.48106375918508</v>
      </c>
      <c r="H28" s="46" t="s">
        <v>13</v>
      </c>
      <c r="I28" s="31"/>
      <c r="J28" s="31" t="s">
        <v>20</v>
      </c>
      <c r="K28" s="47">
        <f>G19/G27</f>
        <v>0.94907057287764163</v>
      </c>
    </row>
    <row r="30" spans="1:11" x14ac:dyDescent="0.2">
      <c r="A30" s="62" t="s">
        <v>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25" t="s">
        <v>24</v>
      </c>
      <c r="B31" s="26"/>
      <c r="C31" s="26"/>
      <c r="D31" s="26"/>
      <c r="E31" s="26"/>
      <c r="F31" s="27">
        <f>(C7/100)*(B7-$F7)^2</f>
        <v>20197.482000588327</v>
      </c>
      <c r="G31" s="27">
        <f>(E7/100)*(D7-$F7)^2</f>
        <v>28652.714629411916</v>
      </c>
      <c r="H31" s="38" t="s">
        <v>12</v>
      </c>
      <c r="I31" s="37">
        <f>SUM(F31:G31)</f>
        <v>48850.196630000239</v>
      </c>
      <c r="J31" s="26"/>
      <c r="K31" s="39"/>
    </row>
    <row r="32" spans="1:11" x14ac:dyDescent="0.2">
      <c r="A32" s="41"/>
      <c r="B32" s="8"/>
      <c r="C32" s="8"/>
      <c r="D32" s="8"/>
      <c r="E32" s="8"/>
      <c r="F32" s="8"/>
      <c r="G32" s="8"/>
      <c r="H32" s="36" t="s">
        <v>13</v>
      </c>
      <c r="I32" s="35">
        <f>SQRT(I31)</f>
        <v>221.02080587582753</v>
      </c>
      <c r="J32" s="8"/>
      <c r="K32" s="40"/>
    </row>
    <row r="33" spans="1:11" x14ac:dyDescent="0.2">
      <c r="A33" s="41"/>
      <c r="B33" s="8"/>
      <c r="C33" s="8"/>
      <c r="D33" s="8"/>
      <c r="E33" s="8"/>
      <c r="F33" s="8"/>
      <c r="G33" s="8"/>
      <c r="H33" s="8"/>
      <c r="I33" s="8"/>
      <c r="J33" s="8"/>
      <c r="K33" s="40"/>
    </row>
    <row r="34" spans="1:11" x14ac:dyDescent="0.2">
      <c r="A34" s="41"/>
      <c r="B34" s="8"/>
      <c r="C34" s="8"/>
      <c r="D34" s="8"/>
      <c r="E34" s="8"/>
      <c r="F34" s="8" t="s">
        <v>21</v>
      </c>
      <c r="G34" s="8"/>
      <c r="H34" s="8" t="s">
        <v>22</v>
      </c>
      <c r="I34" s="8"/>
      <c r="J34" s="8"/>
      <c r="K34" s="40"/>
    </row>
    <row r="35" spans="1:11" x14ac:dyDescent="0.2">
      <c r="A35" s="43" t="s">
        <v>25</v>
      </c>
      <c r="B35" s="8"/>
      <c r="C35" s="8"/>
      <c r="D35" s="8"/>
      <c r="E35" s="8"/>
      <c r="F35" s="3">
        <f>(C5/C$7)*(B5-B$7)^2</f>
        <v>801349.79156360065</v>
      </c>
      <c r="G35" s="8"/>
      <c r="H35" s="3">
        <f>(E5/E$7)*(D5-D$7)^2</f>
        <v>366333.49239459186</v>
      </c>
      <c r="I35" s="8"/>
      <c r="J35" s="8"/>
      <c r="K35" s="40"/>
    </row>
    <row r="36" spans="1:11" x14ac:dyDescent="0.2">
      <c r="A36" s="41"/>
      <c r="B36" s="8"/>
      <c r="C36" s="8"/>
      <c r="D36" s="8"/>
      <c r="E36" s="8"/>
      <c r="F36" s="3">
        <f>(C6/C$7)*(B6-B$7)^2</f>
        <v>201591.12403539935</v>
      </c>
      <c r="G36" s="8"/>
      <c r="H36" s="3">
        <f>(E6/E$7)*(D6-D$7)^2</f>
        <v>64647.086893163119</v>
      </c>
      <c r="I36" s="8"/>
      <c r="J36" s="8"/>
      <c r="K36" s="40"/>
    </row>
    <row r="37" spans="1:11" x14ac:dyDescent="0.2">
      <c r="A37" s="41"/>
      <c r="B37" s="8"/>
      <c r="C37" s="8"/>
      <c r="D37" s="8"/>
      <c r="E37" s="8" t="s">
        <v>12</v>
      </c>
      <c r="F37" s="3">
        <f>SUM(F35:F36)</f>
        <v>1002940.9155989999</v>
      </c>
      <c r="G37" s="8"/>
      <c r="H37" s="3">
        <f>SUM(H35:H36)</f>
        <v>430980.57928775495</v>
      </c>
      <c r="I37" s="8"/>
      <c r="J37" s="8"/>
      <c r="K37" s="40"/>
    </row>
    <row r="38" spans="1:11" x14ac:dyDescent="0.2">
      <c r="A38" s="41"/>
      <c r="B38" s="8"/>
      <c r="C38" s="8"/>
      <c r="D38" s="8" t="s">
        <v>23</v>
      </c>
      <c r="E38" s="8"/>
      <c r="F38" s="3">
        <f>F37*C7/100+H37*E7/100</f>
        <v>767427.83594142855</v>
      </c>
      <c r="G38" s="8"/>
      <c r="H38" s="8"/>
      <c r="I38" s="8"/>
      <c r="J38" s="8"/>
      <c r="K38" s="40"/>
    </row>
    <row r="39" spans="1:11" x14ac:dyDescent="0.2">
      <c r="A39" s="41"/>
      <c r="B39" s="8"/>
      <c r="C39" s="8"/>
      <c r="D39" s="8" t="s">
        <v>13</v>
      </c>
      <c r="E39" s="8"/>
      <c r="F39" s="3">
        <f>SQRT(F38)</f>
        <v>876.02958622493372</v>
      </c>
      <c r="G39" s="8"/>
      <c r="H39" s="8"/>
      <c r="I39" s="8"/>
      <c r="J39" s="8"/>
      <c r="K39" s="40"/>
    </row>
    <row r="40" spans="1:11" x14ac:dyDescent="0.2">
      <c r="A40" s="41"/>
      <c r="B40" s="8"/>
      <c r="C40" s="8"/>
      <c r="D40" s="8"/>
      <c r="E40" s="8"/>
      <c r="F40" s="8"/>
      <c r="G40" s="8"/>
      <c r="H40" s="8"/>
      <c r="I40" s="8"/>
      <c r="J40" s="8"/>
      <c r="K40" s="40"/>
    </row>
    <row r="41" spans="1:11" x14ac:dyDescent="0.2">
      <c r="A41" s="41"/>
      <c r="B41" s="8"/>
      <c r="C41" s="8"/>
      <c r="D41" s="8"/>
      <c r="E41" s="8"/>
      <c r="F41" s="8"/>
      <c r="G41" s="8"/>
      <c r="H41" s="8"/>
      <c r="I41" s="8"/>
      <c r="J41" s="8"/>
      <c r="K41" s="40"/>
    </row>
    <row r="42" spans="1:11" x14ac:dyDescent="0.2">
      <c r="A42" s="43" t="s">
        <v>18</v>
      </c>
      <c r="B42" s="8"/>
      <c r="C42" s="8"/>
      <c r="D42" s="8"/>
      <c r="E42" s="8"/>
      <c r="F42" s="8"/>
      <c r="G42" s="44">
        <f>F38+I31</f>
        <v>816278.0325714288</v>
      </c>
      <c r="H42" s="36" t="s">
        <v>12</v>
      </c>
      <c r="I42" s="8"/>
      <c r="J42" s="8" t="s">
        <v>19</v>
      </c>
      <c r="K42" s="45">
        <f>I31/G42</f>
        <v>5.9845046271933794E-2</v>
      </c>
    </row>
    <row r="43" spans="1:11" x14ac:dyDescent="0.2">
      <c r="A43" s="30"/>
      <c r="B43" s="31"/>
      <c r="C43" s="31"/>
      <c r="D43" s="31"/>
      <c r="E43" s="31"/>
      <c r="F43" s="31"/>
      <c r="G43" s="33">
        <f>SQRT(G42)</f>
        <v>903.48106375918519</v>
      </c>
      <c r="H43" s="46" t="s">
        <v>13</v>
      </c>
      <c r="I43" s="31"/>
      <c r="J43" s="31" t="s">
        <v>20</v>
      </c>
      <c r="K43" s="47">
        <f>F38/G42</f>
        <v>0.94015495372806623</v>
      </c>
    </row>
  </sheetData>
  <mergeCells count="8">
    <mergeCell ref="A30:K30"/>
    <mergeCell ref="A3:A4"/>
    <mergeCell ref="B3:C3"/>
    <mergeCell ref="D3:E3"/>
    <mergeCell ref="F3:G3"/>
    <mergeCell ref="A18:K18"/>
    <mergeCell ref="A19:C20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Résultats</vt:lpstr>
    </vt:vector>
  </TitlesOfParts>
  <Company>UP1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User</cp:lastModifiedBy>
  <dcterms:created xsi:type="dcterms:W3CDTF">2017-02-06T17:21:49Z</dcterms:created>
  <dcterms:modified xsi:type="dcterms:W3CDTF">2021-11-12T08:57:59Z</dcterms:modified>
</cp:coreProperties>
</file>