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/>
  </bookViews>
  <sheets>
    <sheet name="Résultats Exercices" sheetId="2" r:id="rId1"/>
    <sheet name="Données Variation morta Kenya" sheetId="1" r:id="rId2"/>
    <sheet name="Lexis 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2" l="1"/>
  <c r="R12" i="2" l="1"/>
  <c r="S11" i="2" s="1"/>
  <c r="D7" i="2"/>
  <c r="C6" i="2"/>
  <c r="E6" i="2" s="1"/>
  <c r="C5" i="2"/>
  <c r="D5" i="2" s="1"/>
  <c r="Q25" i="1"/>
  <c r="P25" i="1"/>
  <c r="M25" i="1"/>
  <c r="G25" i="1"/>
  <c r="H25" i="1" s="1"/>
  <c r="D25" i="1"/>
  <c r="T24" i="1"/>
  <c r="M24" i="1"/>
  <c r="N24" i="1" s="1"/>
  <c r="D24" i="1"/>
  <c r="F24" i="1" s="1"/>
  <c r="G24" i="1" s="1"/>
  <c r="H24" i="1" s="1"/>
  <c r="T23" i="1"/>
  <c r="M23" i="1"/>
  <c r="N23" i="1" s="1"/>
  <c r="D23" i="1"/>
  <c r="F23" i="1" s="1"/>
  <c r="T22" i="1"/>
  <c r="M22" i="1"/>
  <c r="N22" i="1" s="1"/>
  <c r="D22" i="1"/>
  <c r="F22" i="1" s="1"/>
  <c r="T21" i="1"/>
  <c r="M21" i="1"/>
  <c r="N21" i="1" s="1"/>
  <c r="D21" i="1"/>
  <c r="F21" i="1" s="1"/>
  <c r="T20" i="1"/>
  <c r="M20" i="1"/>
  <c r="N20" i="1" s="1"/>
  <c r="D20" i="1"/>
  <c r="F20" i="1" s="1"/>
  <c r="T19" i="1"/>
  <c r="M19" i="1"/>
  <c r="N19" i="1" s="1"/>
  <c r="D19" i="1"/>
  <c r="F19" i="1" s="1"/>
  <c r="T18" i="1"/>
  <c r="M18" i="1"/>
  <c r="N18" i="1" s="1"/>
  <c r="D18" i="1"/>
  <c r="F18" i="1" s="1"/>
  <c r="T17" i="1"/>
  <c r="M17" i="1"/>
  <c r="N17" i="1" s="1"/>
  <c r="D17" i="1"/>
  <c r="F17" i="1" s="1"/>
  <c r="T16" i="1"/>
  <c r="M16" i="1"/>
  <c r="N16" i="1" s="1"/>
  <c r="D16" i="1"/>
  <c r="F16" i="1" s="1"/>
  <c r="T15" i="1"/>
  <c r="M15" i="1"/>
  <c r="N15" i="1" s="1"/>
  <c r="D15" i="1"/>
  <c r="F15" i="1" s="1"/>
  <c r="T14" i="1"/>
  <c r="M14" i="1"/>
  <c r="N14" i="1" s="1"/>
  <c r="D14" i="1"/>
  <c r="F14" i="1" s="1"/>
  <c r="T13" i="1"/>
  <c r="M13" i="1"/>
  <c r="N13" i="1" s="1"/>
  <c r="D13" i="1"/>
  <c r="F13" i="1" s="1"/>
  <c r="T12" i="1"/>
  <c r="M12" i="1"/>
  <c r="N12" i="1" s="1"/>
  <c r="D12" i="1"/>
  <c r="F12" i="1" s="1"/>
  <c r="T11" i="1"/>
  <c r="M11" i="1"/>
  <c r="N11" i="1" s="1"/>
  <c r="D11" i="1"/>
  <c r="F11" i="1" s="1"/>
  <c r="T10" i="1"/>
  <c r="M10" i="1"/>
  <c r="N10" i="1" s="1"/>
  <c r="D10" i="1"/>
  <c r="F10" i="1" s="1"/>
  <c r="T9" i="1"/>
  <c r="M9" i="1"/>
  <c r="N9" i="1" s="1"/>
  <c r="D9" i="1"/>
  <c r="F9" i="1" s="1"/>
  <c r="T8" i="1"/>
  <c r="M8" i="1"/>
  <c r="N8" i="1" s="1"/>
  <c r="D8" i="1"/>
  <c r="F8" i="1" s="1"/>
  <c r="T7" i="1"/>
  <c r="M7" i="1"/>
  <c r="N7" i="1" s="1"/>
  <c r="D7" i="1"/>
  <c r="F7" i="1" s="1"/>
  <c r="T6" i="1"/>
  <c r="M6" i="1"/>
  <c r="N6" i="1" s="1"/>
  <c r="D6" i="1"/>
  <c r="T5" i="1"/>
  <c r="M5" i="1"/>
  <c r="N5" i="1" s="1"/>
  <c r="D5" i="1"/>
  <c r="F5" i="1" s="1"/>
  <c r="T4" i="1"/>
  <c r="M4" i="1"/>
  <c r="N4" i="1" s="1"/>
  <c r="D4" i="1"/>
  <c r="F4" i="1" s="1"/>
  <c r="G9" i="1" l="1"/>
  <c r="H9" i="1" s="1"/>
  <c r="G13" i="1"/>
  <c r="H13" i="1" s="1"/>
  <c r="G17" i="1"/>
  <c r="H17" i="1" s="1"/>
  <c r="G21" i="1"/>
  <c r="H21" i="1" s="1"/>
  <c r="G7" i="1"/>
  <c r="H7" i="1" s="1"/>
  <c r="G11" i="1"/>
  <c r="H11" i="1" s="1"/>
  <c r="G15" i="1"/>
  <c r="H15" i="1" s="1"/>
  <c r="G19" i="1"/>
  <c r="H19" i="1" s="1"/>
  <c r="G23" i="1"/>
  <c r="H23" i="1" s="1"/>
  <c r="D6" i="2"/>
  <c r="T10" i="2"/>
  <c r="T8" i="2"/>
  <c r="G8" i="1"/>
  <c r="H8" i="1" s="1"/>
  <c r="G10" i="1"/>
  <c r="H10" i="1" s="1"/>
  <c r="G12" i="1"/>
  <c r="H12" i="1" s="1"/>
  <c r="G14" i="1"/>
  <c r="H14" i="1" s="1"/>
  <c r="G16" i="1"/>
  <c r="H16" i="1" s="1"/>
  <c r="G18" i="1"/>
  <c r="H18" i="1" s="1"/>
  <c r="G20" i="1"/>
  <c r="H20" i="1" s="1"/>
  <c r="G22" i="1"/>
  <c r="H22" i="1" s="1"/>
  <c r="E4" i="1"/>
  <c r="S4" i="1" s="1"/>
  <c r="E5" i="1"/>
  <c r="S5" i="1" s="1"/>
  <c r="E6" i="1"/>
  <c r="S6" i="1" s="1"/>
  <c r="E7" i="1"/>
  <c r="S7" i="1" s="1"/>
  <c r="E8" i="1"/>
  <c r="S8" i="1" s="1"/>
  <c r="E9" i="1"/>
  <c r="S9" i="1" s="1"/>
  <c r="E10" i="1"/>
  <c r="S10" i="1" s="1"/>
  <c r="E11" i="1"/>
  <c r="S11" i="1" s="1"/>
  <c r="E12" i="1"/>
  <c r="S12" i="1" s="1"/>
  <c r="E13" i="1"/>
  <c r="S13" i="1" s="1"/>
  <c r="E14" i="1"/>
  <c r="S14" i="1" s="1"/>
  <c r="E15" i="1"/>
  <c r="S15" i="1" s="1"/>
  <c r="E16" i="1"/>
  <c r="S16" i="1" s="1"/>
  <c r="E17" i="1"/>
  <c r="S17" i="1" s="1"/>
  <c r="E18" i="1"/>
  <c r="S18" i="1" s="1"/>
  <c r="E19" i="1"/>
  <c r="S19" i="1" s="1"/>
  <c r="E20" i="1"/>
  <c r="S20" i="1" s="1"/>
  <c r="E21" i="1"/>
  <c r="S21" i="1" s="1"/>
  <c r="E22" i="1"/>
  <c r="S22" i="1" s="1"/>
  <c r="E23" i="1"/>
  <c r="S23" i="1" s="1"/>
  <c r="E24" i="1"/>
  <c r="S24" i="1" s="1"/>
  <c r="E5" i="2"/>
  <c r="O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P24" i="1" s="1"/>
  <c r="Q24" i="1" s="1"/>
  <c r="O4" i="1"/>
  <c r="O6" i="1"/>
  <c r="F6" i="1"/>
  <c r="G6" i="1" l="1"/>
  <c r="F7" i="2" s="1"/>
  <c r="P4" i="1"/>
  <c r="Q4" i="1" s="1"/>
  <c r="P5" i="1"/>
  <c r="Q5" i="1" s="1"/>
  <c r="P6" i="1"/>
  <c r="Q6" i="1" s="1"/>
  <c r="P22" i="1"/>
  <c r="Q22" i="1" s="1"/>
  <c r="P20" i="1"/>
  <c r="Q20" i="1" s="1"/>
  <c r="P18" i="1"/>
  <c r="Q18" i="1" s="1"/>
  <c r="P16" i="1"/>
  <c r="Q16" i="1" s="1"/>
  <c r="P14" i="1"/>
  <c r="Q14" i="1" s="1"/>
  <c r="P12" i="1"/>
  <c r="Q12" i="1" s="1"/>
  <c r="P10" i="1"/>
  <c r="Q10" i="1" s="1"/>
  <c r="P8" i="1"/>
  <c r="Q8" i="1" s="1"/>
  <c r="G4" i="1"/>
  <c r="H4" i="1" s="1"/>
  <c r="P23" i="1"/>
  <c r="Q23" i="1" s="1"/>
  <c r="P21" i="1"/>
  <c r="Q21" i="1" s="1"/>
  <c r="P19" i="1"/>
  <c r="Q19" i="1" s="1"/>
  <c r="P17" i="1"/>
  <c r="Q17" i="1" s="1"/>
  <c r="P15" i="1"/>
  <c r="Q15" i="1" s="1"/>
  <c r="P13" i="1"/>
  <c r="Q13" i="1" s="1"/>
  <c r="P11" i="1"/>
  <c r="Q11" i="1" s="1"/>
  <c r="P9" i="1"/>
  <c r="Q9" i="1" s="1"/>
  <c r="P7" i="1"/>
  <c r="Q7" i="1" s="1"/>
  <c r="G5" i="1"/>
  <c r="H5" i="1" s="1"/>
  <c r="G7" i="2" l="1"/>
  <c r="F6" i="2"/>
  <c r="H6" i="1"/>
  <c r="G6" i="2" l="1"/>
  <c r="F5" i="2"/>
  <c r="G5" i="2" s="1"/>
</calcChain>
</file>

<file path=xl/sharedStrings.xml><?xml version="1.0" encoding="utf-8"?>
<sst xmlns="http://schemas.openxmlformats.org/spreadsheetml/2006/main" count="80" uniqueCount="39">
  <si>
    <t>KENYA 1990 Ensemble des hommes et des femmes</t>
  </si>
  <si>
    <t>KENYA 2006 Ensemble des hommes et des femmes</t>
  </si>
  <si>
    <t>Age range</t>
  </si>
  <si>
    <t>Age exact x</t>
  </si>
  <si>
    <t>Sx</t>
  </si>
  <si>
    <t>Dx,x+a</t>
  </si>
  <si>
    <t>aqx</t>
  </si>
  <si>
    <t>Avx,x+a</t>
  </si>
  <si>
    <t>Cumul décroissant des Avx,x+a</t>
  </si>
  <si>
    <t>ex</t>
  </si>
  <si>
    <t>Centre de classe</t>
  </si>
  <si>
    <t>'&lt;1'</t>
  </si>
  <si>
    <t>'1-4'</t>
  </si>
  <si>
    <t>'5-9'</t>
  </si>
  <si>
    <t>'10-14'</t>
  </si>
  <si>
    <t>'15-19'</t>
  </si>
  <si>
    <t>'20-24'</t>
  </si>
  <si>
    <t>'25-29'</t>
  </si>
  <si>
    <t>'30-34'</t>
  </si>
  <si>
    <t>'35-39'</t>
  </si>
  <si>
    <t>'40-44'</t>
  </si>
  <si>
    <t>'45-49'</t>
  </si>
  <si>
    <t>'50-54'</t>
  </si>
  <si>
    <t>'55-59'</t>
  </si>
  <si>
    <t>'60-64'</t>
  </si>
  <si>
    <t>'65-69'</t>
  </si>
  <si>
    <t>'70-74'</t>
  </si>
  <si>
    <t>'75-79'</t>
  </si>
  <si>
    <t>'80-84'</t>
  </si>
  <si>
    <t>'85-89'</t>
  </si>
  <si>
    <t>'90-94'</t>
  </si>
  <si>
    <t>'95-99'</t>
  </si>
  <si>
    <t>'100+'</t>
  </si>
  <si>
    <t>Q1 : Compléter le tableau (2 pts)</t>
  </si>
  <si>
    <t>Q2 : Représenter Sx et Dx,x+a dans un diagramme de Lexis (1 pt)</t>
  </si>
  <si>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q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2006/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q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1990</t>
    </r>
  </si>
  <si>
    <t>proba annuelle moyenne de décéder entre 10 et 20 ans</t>
  </si>
  <si>
    <r>
      <t>Q3 : Calculer e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et e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en 2006</t>
    </r>
  </si>
  <si>
    <t>Q4.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</si>
</sst>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"/>
    <numFmt numFmtId="166" formatCode="0.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 diagonalUp="1">
      <left style="thick">
        <color auto="1"/>
      </left>
      <right style="thin">
        <color auto="1"/>
      </right>
      <top style="thin">
        <color auto="1"/>
      </top>
      <bottom style="thick">
        <color rgb="FFFF0000"/>
      </bottom>
      <diagonal style="mediumDashed">
        <color rgb="FFFF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 style="mediumDashed">
        <color rgb="FFFF0000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Dashed">
        <color rgb="FFFF0000"/>
      </diagonal>
    </border>
    <border diagonalUp="1">
      <left style="thin">
        <color auto="1"/>
      </left>
      <right style="thin">
        <color auto="1"/>
      </right>
      <top style="thick">
        <color rgb="FFFF0000"/>
      </top>
      <bottom style="thick">
        <color auto="1"/>
      </bottom>
      <diagonal style="mediumDashed">
        <color rgb="FFFF0000"/>
      </diagonal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vertical="center" wrapText="1"/>
    </xf>
    <xf numFmtId="0" fontId="0" fillId="2" borderId="4" xfId="0" applyFill="1" applyBorder="1"/>
    <xf numFmtId="0" fontId="0" fillId="3" borderId="0" xfId="0" applyFill="1" applyBorder="1"/>
    <xf numFmtId="3" fontId="0" fillId="2" borderId="0" xfId="0" applyNumberFormat="1" applyFill="1" applyBorder="1"/>
    <xf numFmtId="3" fontId="0" fillId="3" borderId="0" xfId="0" applyNumberFormat="1" applyFill="1" applyBorder="1"/>
    <xf numFmtId="164" fontId="0" fillId="2" borderId="0" xfId="0" applyNumberFormat="1" applyFill="1" applyBorder="1"/>
    <xf numFmtId="165" fontId="0" fillId="3" borderId="0" xfId="0" applyNumberFormat="1" applyFill="1" applyBorder="1"/>
    <xf numFmtId="165" fontId="0" fillId="2" borderId="0" xfId="0" applyNumberFormat="1" applyFill="1" applyBorder="1"/>
    <xf numFmtId="166" fontId="0" fillId="3" borderId="5" xfId="0" applyNumberFormat="1" applyFill="1" applyBorder="1"/>
    <xf numFmtId="2" fontId="0" fillId="0" borderId="0" xfId="0" applyNumberFormat="1"/>
    <xf numFmtId="0" fontId="0" fillId="2" borderId="6" xfId="0" applyFill="1" applyBorder="1"/>
    <xf numFmtId="0" fontId="0" fillId="3" borderId="7" xfId="0" applyFill="1" applyBorder="1"/>
    <xf numFmtId="3" fontId="0" fillId="2" borderId="7" xfId="0" applyNumberFormat="1" applyFill="1" applyBorder="1"/>
    <xf numFmtId="3" fontId="0" fillId="3" borderId="7" xfId="0" applyNumberFormat="1" applyFill="1" applyBorder="1"/>
    <xf numFmtId="164" fontId="0" fillId="2" borderId="7" xfId="0" applyNumberFormat="1" applyFill="1" applyBorder="1"/>
    <xf numFmtId="165" fontId="0" fillId="3" borderId="7" xfId="0" applyNumberFormat="1" applyFill="1" applyBorder="1"/>
    <xf numFmtId="165" fontId="0" fillId="2" borderId="7" xfId="0" applyNumberFormat="1" applyFill="1" applyBorder="1"/>
    <xf numFmtId="166" fontId="0" fillId="3" borderId="8" xfId="0" applyNumberFormat="1" applyFill="1" applyBorder="1"/>
    <xf numFmtId="0" fontId="0" fillId="3" borderId="2" xfId="0" applyFill="1" applyBorder="1" applyAlignment="1">
      <alignment horizontal="center" vertical="center"/>
    </xf>
    <xf numFmtId="165" fontId="1" fillId="3" borderId="0" xfId="0" applyNumberFormat="1" applyFont="1" applyFill="1" applyBorder="1"/>
    <xf numFmtId="166" fontId="1" fillId="3" borderId="5" xfId="0" applyNumberFormat="1" applyFont="1" applyFill="1" applyBorder="1"/>
    <xf numFmtId="3" fontId="1" fillId="2" borderId="7" xfId="0" applyNumberFormat="1" applyFont="1" applyFill="1" applyBorder="1"/>
    <xf numFmtId="2" fontId="0" fillId="0" borderId="1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5" borderId="9" xfId="0" applyNumberFormat="1" applyFill="1" applyBorder="1" applyAlignment="1">
      <alignment horizontal="center" vertical="center" wrapText="1"/>
    </xf>
    <xf numFmtId="166" fontId="0" fillId="5" borderId="3" xfId="0" applyNumberFormat="1" applyFill="1" applyBorder="1" applyAlignment="1">
      <alignment horizontal="center" vertical="center" wrapText="1"/>
    </xf>
    <xf numFmtId="167" fontId="0" fillId="0" borderId="0" xfId="0" applyNumberFormat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3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6" fontId="1" fillId="3" borderId="5" xfId="0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5" fontId="0" fillId="3" borderId="11" xfId="0" applyNumberFormat="1" applyFill="1" applyBorder="1" applyAlignment="1">
      <alignment vertical="center"/>
    </xf>
    <xf numFmtId="165" fontId="0" fillId="2" borderId="11" xfId="0" applyNumberFormat="1" applyFill="1" applyBorder="1" applyAlignment="1">
      <alignment vertical="center"/>
    </xf>
    <xf numFmtId="166" fontId="1" fillId="3" borderId="12" xfId="0" applyNumberFormat="1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2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0" fillId="0" borderId="17" xfId="0" applyBorder="1"/>
    <xf numFmtId="3" fontId="4" fillId="0" borderId="18" xfId="0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165" fontId="1" fillId="3" borderId="7" xfId="0" applyNumberFormat="1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'Données Variation morta Kenya'!$S$3</c:f>
          <c:strCache>
            <c:ptCount val="1"/>
            <c:pt idx="0">
              <c:v>aqx 2006/aqx 1990</c:v>
            </c:pt>
          </c:strCache>
        </c:strRef>
      </c:tx>
      <c:layout>
        <c:manualLayout>
          <c:xMode val="edge"/>
          <c:yMode val="edge"/>
          <c:x val="1.1020778652668465E-2"/>
          <c:y val="1.9744484603655181E-2"/>
        </c:manualLayout>
      </c:layout>
      <c:overlay val="0"/>
      <c:txPr>
        <a:bodyPr/>
        <a:lstStyle/>
        <a:p>
          <a:pPr>
            <a:defRPr sz="1200" b="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994663167104112E-2"/>
          <c:y val="0.13723411797189641"/>
          <c:w val="0.84282414698162733"/>
          <c:h val="0.734502289738339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'Données Variation morta Kenya'!$S$3</c:f>
              <c:strCache>
                <c:ptCount val="1"/>
                <c:pt idx="0">
                  <c:v>aqx 2006/aqx 1990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'Données Variation morta Kenya'!$T$4:$T$24</c:f>
              <c:numCache>
                <c:formatCode>0.0</c:formatCode>
                <c:ptCount val="21"/>
                <c:pt idx="0">
                  <c:v>0.5</c:v>
                </c:pt>
                <c:pt idx="1">
                  <c:v>3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'Données Variation morta Kenya'!$S$4:$S$24</c:f>
              <c:numCache>
                <c:formatCode>0.00</c:formatCode>
                <c:ptCount val="21"/>
                <c:pt idx="0">
                  <c:v>1.240888471765994</c:v>
                </c:pt>
                <c:pt idx="1">
                  <c:v>1.2699088789297974</c:v>
                </c:pt>
                <c:pt idx="2">
                  <c:v>1.4686956149627641</c:v>
                </c:pt>
                <c:pt idx="3">
                  <c:v>1.7909838074082995</c:v>
                </c:pt>
                <c:pt idx="4">
                  <c:v>1.2608540370136856</c:v>
                </c:pt>
                <c:pt idx="5">
                  <c:v>1.3000525206771436</c:v>
                </c:pt>
                <c:pt idx="6">
                  <c:v>1.8958062285341455</c:v>
                </c:pt>
                <c:pt idx="7">
                  <c:v>2.6824112344160764</c:v>
                </c:pt>
                <c:pt idx="8">
                  <c:v>2.8997527895832977</c:v>
                </c:pt>
                <c:pt idx="9">
                  <c:v>2.3017241581102508</c:v>
                </c:pt>
                <c:pt idx="10">
                  <c:v>2.0096230279191674</c:v>
                </c:pt>
                <c:pt idx="11">
                  <c:v>1.5641457340186973</c:v>
                </c:pt>
                <c:pt idx="12">
                  <c:v>1.2478621132965588</c:v>
                </c:pt>
                <c:pt idx="13">
                  <c:v>1.1377134451313402</c:v>
                </c:pt>
                <c:pt idx="14">
                  <c:v>1.0810018326101907</c:v>
                </c:pt>
                <c:pt idx="15">
                  <c:v>1.0500379708108343</c:v>
                </c:pt>
                <c:pt idx="16">
                  <c:v>1.0329145977287919</c:v>
                </c:pt>
                <c:pt idx="17">
                  <c:v>1.0238084044136195</c:v>
                </c:pt>
                <c:pt idx="18">
                  <c:v>1.0169193336190969</c:v>
                </c:pt>
                <c:pt idx="19">
                  <c:v>1.0094322389649817</c:v>
                </c:pt>
                <c:pt idx="20">
                  <c:v>1.0048567689399448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006-4C28-8D5D-0A0B1F80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84032"/>
        <c:axId val="98284608"/>
      </c:scatterChart>
      <c:valAx>
        <c:axId val="9828403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Age</a:t>
                </a:r>
              </a:p>
            </c:rich>
          </c:tx>
          <c:layout>
            <c:manualLayout>
              <c:xMode val="edge"/>
              <c:yMode val="edge"/>
              <c:x val="0.890498619087982"/>
              <c:y val="0.8087177574918792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8284608"/>
        <c:crosses val="autoZero"/>
        <c:crossBetween val="midCat"/>
        <c:majorUnit val="5"/>
      </c:valAx>
      <c:valAx>
        <c:axId val="98284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828403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3</xdr:row>
      <xdr:rowOff>0</xdr:rowOff>
    </xdr:from>
    <xdr:to>
      <xdr:col>35</xdr:col>
      <xdr:colOff>35858</xdr:colOff>
      <xdr:row>19</xdr:row>
      <xdr:rowOff>163605</xdr:rowOff>
    </xdr:to>
    <xdr:sp macro="" textlink="">
      <xdr:nvSpPr>
        <xdr:cNvPr id="6" name="ZoneText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806647" y="605118"/>
          <a:ext cx="4607858" cy="3402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spcBef>
              <a:spcPts val="600"/>
            </a:spcBef>
          </a:pPr>
          <a:r>
            <a:rPr lang="fr-FR" sz="1100"/>
            <a:t>(1) Les résultats des questions 1 et 3 montrent que l'espérance de vie a considérablement</a:t>
          </a:r>
          <a:r>
            <a:rPr lang="fr-FR" sz="1100" baseline="0"/>
            <a:t> diminué e</a:t>
          </a:r>
          <a:r>
            <a:rPr lang="fr-FR" sz="1100"/>
            <a:t>ntre 1990 et 2006.</a:t>
          </a:r>
        </a:p>
        <a:p>
          <a:pPr algn="just">
            <a:spcBef>
              <a:spcPts val="600"/>
            </a:spcBef>
          </a:pPr>
          <a:r>
            <a:rPr lang="fr-FR" sz="1100"/>
            <a:t>- L'espérance</a:t>
          </a:r>
          <a:r>
            <a:rPr lang="fr-FR" sz="1100" baseline="0"/>
            <a:t> de vie à la naissance est très inférieure à 60 ans, ce qui est caractéristique d'un pays en voie de développement.</a:t>
          </a:r>
        </a:p>
        <a:p>
          <a:pPr algn="just">
            <a:spcBef>
              <a:spcPts val="600"/>
            </a:spcBef>
          </a:pPr>
          <a:r>
            <a:rPr lang="fr-FR" sz="1100" baseline="0"/>
            <a:t>- Ceci est confirmé par le niveau de l'espérance de vie à 5 ans, qui est supérieur à celui de l'espérance de vie à la naissance, ce qui traduit une mortalité infanto-juvénile particulièrement importante. Et une mortalité aux jeunes âges très importante est vraiment caractéristique des pays en voie de développement.</a:t>
          </a:r>
        </a:p>
        <a:p>
          <a:pPr algn="just">
            <a:spcBef>
              <a:spcPts val="600"/>
            </a:spcBef>
          </a:pPr>
          <a:r>
            <a:rPr lang="fr-FR" sz="1100" baseline="0"/>
            <a:t>(2) Le graphique 1 révèle une augmentation des risques de mortalité à tous les âges entre 1990 et 2006. Ce graphique correspond à l'évolution RELLE de la mortalité au Kenya. La surmortalité en 2006 par rapport à 1990 est liée d'une part à l'augmentation de la part d'adultes (et donc d'enfants) victimes du SIDA et, d'autre part, à un "relachement" des politiques de vaccination. Ces variations de la mortalité se traduisent par une diminution très importante de l'espérance de vie à la naissance et à 5 ans comme le montrent les tableaux présentés dans l'onglet  "variation morta Kenya".</a:t>
          </a:r>
        </a:p>
        <a:p>
          <a:pPr algn="just">
            <a:spcBef>
              <a:spcPts val="600"/>
            </a:spcBef>
          </a:pPr>
          <a:endParaRPr lang="fr-FR" sz="1100"/>
        </a:p>
      </xdr:txBody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27</xdr:col>
      <xdr:colOff>756173</xdr:colOff>
      <xdr:row>16</xdr:row>
      <xdr:rowOff>47065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45235" y="605118"/>
          <a:ext cx="4566173" cy="31623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15</xdr:col>
      <xdr:colOff>0</xdr:colOff>
      <xdr:row>21</xdr:row>
      <xdr:rowOff>119982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087" t="5901" r="4135" b="10506"/>
        <a:stretch>
          <a:fillRect/>
        </a:stretch>
      </xdr:blipFill>
      <xdr:spPr bwMode="auto">
        <a:xfrm>
          <a:off x="5950324" y="605118"/>
          <a:ext cx="4572000" cy="4187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753034</xdr:colOff>
      <xdr:row>28</xdr:row>
      <xdr:rowOff>0</xdr:rowOff>
    </xdr:from>
    <xdr:to>
      <xdr:col>12</xdr:col>
      <xdr:colOff>53787</xdr:colOff>
      <xdr:row>56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320040</xdr:colOff>
      <xdr:row>7</xdr:row>
      <xdr:rowOff>1588</xdr:rowOff>
    </xdr:to>
    <xdr:cxnSp macro="">
      <xdr:nvCxnSpPr>
        <xdr:cNvPr id="2" name="Connecteur droit avec flèch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143750" y="4800600"/>
          <a:ext cx="320040" cy="158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738346</xdr:colOff>
      <xdr:row>0</xdr:row>
      <xdr:rowOff>457994</xdr:rowOff>
    </xdr:from>
    <xdr:to>
      <xdr:col>4</xdr:col>
      <xdr:colOff>794</xdr:colOff>
      <xdr:row>1</xdr:row>
      <xdr:rowOff>8414</xdr:rowOff>
    </xdr:to>
    <xdr:cxnSp macro="">
      <xdr:nvCxnSpPr>
        <xdr:cNvPr id="3" name="Connecteur droit avec flèch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rot="5400000" flipH="1" flipV="1">
          <a:off x="2737485" y="573405"/>
          <a:ext cx="236220" cy="539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7620</xdr:rowOff>
    </xdr:from>
    <xdr:to>
      <xdr:col>11</xdr:col>
      <xdr:colOff>213360</xdr:colOff>
      <xdr:row>7</xdr:row>
      <xdr:rowOff>327660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143750" y="4808220"/>
          <a:ext cx="927735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Temps</a:t>
          </a:r>
        </a:p>
      </xdr:txBody>
    </xdr:sp>
    <xdr:clientData/>
  </xdr:twoCellAnchor>
  <xdr:twoCellAnchor>
    <xdr:from>
      <xdr:col>3</xdr:col>
      <xdr:colOff>0</xdr:colOff>
      <xdr:row>0</xdr:row>
      <xdr:rowOff>365760</xdr:rowOff>
    </xdr:from>
    <xdr:to>
      <xdr:col>4</xdr:col>
      <xdr:colOff>0</xdr:colOff>
      <xdr:row>1</xdr:row>
      <xdr:rowOff>0</xdr:rowOff>
    </xdr:to>
    <xdr:sp macro="" textlink="">
      <xdr:nvSpPr>
        <xdr:cNvPr id="5" name="ZoneText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143125" y="365760"/>
          <a:ext cx="714375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fr-FR" sz="1100"/>
            <a:t>Age</a:t>
          </a:r>
        </a:p>
      </xdr:txBody>
    </xdr:sp>
    <xdr:clientData/>
  </xdr:twoCellAnchor>
  <xdr:twoCellAnchor>
    <xdr:from>
      <xdr:col>4</xdr:col>
      <xdr:colOff>462588</xdr:colOff>
      <xdr:row>6</xdr:row>
      <xdr:rowOff>155584</xdr:rowOff>
    </xdr:from>
    <xdr:to>
      <xdr:col>5</xdr:col>
      <xdr:colOff>311022</xdr:colOff>
      <xdr:row>6</xdr:row>
      <xdr:rowOff>451934</xdr:rowOff>
    </xdr:to>
    <xdr:sp macro="" textlink="">
      <xdr:nvSpPr>
        <xdr:cNvPr id="7" name="ZoneText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 rot="-2700000">
          <a:off x="3320088" y="4270384"/>
          <a:ext cx="562809" cy="296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accent4"/>
              </a:solidFill>
            </a:rPr>
            <a:t>6 393</a:t>
          </a:r>
        </a:p>
      </xdr:txBody>
    </xdr:sp>
    <xdr:clientData/>
  </xdr:twoCellAnchor>
  <xdr:twoCellAnchor>
    <xdr:from>
      <xdr:col>7</xdr:col>
      <xdr:colOff>130771</xdr:colOff>
      <xdr:row>3</xdr:row>
      <xdr:rowOff>432681</xdr:rowOff>
    </xdr:from>
    <xdr:to>
      <xdr:col>8</xdr:col>
      <xdr:colOff>64096</xdr:colOff>
      <xdr:row>4</xdr:row>
      <xdr:rowOff>171758</xdr:rowOff>
    </xdr:to>
    <xdr:sp macro="" textlink="">
      <xdr:nvSpPr>
        <xdr:cNvPr id="8" name="ZoneText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 rot="-2700000">
          <a:off x="5131396" y="2490081"/>
          <a:ext cx="647700" cy="424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 b="1">
              <a:solidFill>
                <a:schemeClr val="accent4"/>
              </a:solidFill>
            </a:rPr>
            <a:t>3 305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AI13"/>
  <sheetViews>
    <sheetView tabSelected="1" zoomScale="85" zoomScaleNormal="85" workbookViewId="0">
      <selection activeCell="G24" sqref="G24"/>
    </sheetView>
  </sheetViews>
  <sheetFormatPr baseColWidth="10" defaultRowHeight="14.5" x14ac:dyDescent="0.35"/>
  <cols>
    <col min="1" max="1" width="11" customWidth="1"/>
    <col min="2" max="2" width="11" bestFit="1" customWidth="1"/>
    <col min="3" max="3" width="7.453125" bestFit="1" customWidth="1"/>
    <col min="4" max="4" width="9.26953125" bestFit="1" customWidth="1"/>
    <col min="5" max="5" width="9.7265625" bestFit="1" customWidth="1"/>
    <col min="6" max="6" width="18.26953125" bestFit="1" customWidth="1"/>
    <col min="7" max="7" width="17.453125" bestFit="1" customWidth="1"/>
    <col min="8" max="8" width="2.54296875" customWidth="1"/>
    <col min="9" max="9" width="3.1796875" customWidth="1"/>
    <col min="16" max="16" width="6.26953125" customWidth="1"/>
    <col min="21" max="22" width="4.1796875" customWidth="1"/>
    <col min="29" max="29" width="3.7265625" customWidth="1"/>
  </cols>
  <sheetData>
    <row r="2" spans="1:35" ht="16.5" x14ac:dyDescent="0.45">
      <c r="A2" s="69" t="s">
        <v>33</v>
      </c>
      <c r="B2" s="69"/>
      <c r="C2" s="69"/>
      <c r="D2" s="69"/>
      <c r="E2" s="69"/>
      <c r="F2" s="69"/>
      <c r="G2" s="69"/>
      <c r="J2" s="67" t="s">
        <v>34</v>
      </c>
      <c r="K2" s="67"/>
      <c r="L2" s="67"/>
      <c r="M2" s="67"/>
      <c r="N2" s="67"/>
      <c r="O2" s="67"/>
      <c r="Q2" s="67" t="s">
        <v>37</v>
      </c>
      <c r="R2" s="67"/>
      <c r="S2" s="67"/>
      <c r="T2" s="67"/>
      <c r="U2" s="39"/>
      <c r="W2" s="67" t="s">
        <v>38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5" x14ac:dyDescent="0.25">
      <c r="U3" s="40"/>
    </row>
    <row r="4" spans="1:35" ht="30" customHeight="1" x14ac:dyDescent="0.35">
      <c r="A4" s="25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5" t="s">
        <v>8</v>
      </c>
      <c r="G4" s="6" t="s">
        <v>9</v>
      </c>
      <c r="Q4" s="68" t="s">
        <v>36</v>
      </c>
      <c r="R4" s="68"/>
      <c r="S4" s="68"/>
      <c r="T4" s="35">
        <v>1.92E-3</v>
      </c>
    </row>
    <row r="5" spans="1:35" ht="19.5" customHeight="1" x14ac:dyDescent="0.25">
      <c r="A5" s="41">
        <v>0</v>
      </c>
      <c r="B5" s="42">
        <v>100000</v>
      </c>
      <c r="C5" s="43">
        <f>B5-B6</f>
        <v>6393</v>
      </c>
      <c r="D5" s="44">
        <f>C5/B5</f>
        <v>6.3930000000000001E-2</v>
      </c>
      <c r="E5" s="45">
        <f>((A6-A5)/2)*C5+(A6-A5)*B6</f>
        <v>96803.5</v>
      </c>
      <c r="F5" s="46">
        <f>F6+E5</f>
        <v>6091164.5</v>
      </c>
      <c r="G5" s="47">
        <f>F5/B5</f>
        <v>60.911645</v>
      </c>
      <c r="T5" s="40"/>
    </row>
    <row r="6" spans="1:35" ht="19.5" customHeight="1" x14ac:dyDescent="0.25">
      <c r="A6" s="41">
        <v>1</v>
      </c>
      <c r="B6" s="42">
        <v>93607</v>
      </c>
      <c r="C6" s="43">
        <f>B6-B7</f>
        <v>3305</v>
      </c>
      <c r="D6" s="44">
        <f>C6/B6</f>
        <v>3.530718856495775E-2</v>
      </c>
      <c r="E6" s="45">
        <f>((A7-A6)/2)*C6+(A7-A6)*B7</f>
        <v>367818</v>
      </c>
      <c r="F6" s="46">
        <f>F7+E6</f>
        <v>5994361</v>
      </c>
      <c r="G6" s="47">
        <f>F6/B6</f>
        <v>64.037529244607768</v>
      </c>
      <c r="T6" s="40"/>
    </row>
    <row r="7" spans="1:35" ht="19.5" customHeight="1" x14ac:dyDescent="0.25">
      <c r="A7" s="48">
        <v>5</v>
      </c>
      <c r="B7" s="49">
        <v>90302</v>
      </c>
      <c r="C7" s="50">
        <v>1087</v>
      </c>
      <c r="D7" s="51">
        <f>C7/B7</f>
        <v>1.2037385661447145E-2</v>
      </c>
      <c r="E7" s="52">
        <v>449610</v>
      </c>
      <c r="F7" s="53">
        <f>'Données Variation morta Kenya'!G6</f>
        <v>5626543</v>
      </c>
      <c r="G7" s="54">
        <f>F7/B7</f>
        <v>62.308066266527874</v>
      </c>
      <c r="Q7" s="36" t="s">
        <v>3</v>
      </c>
      <c r="R7" s="3" t="s">
        <v>4</v>
      </c>
      <c r="S7" s="4" t="s">
        <v>7</v>
      </c>
      <c r="T7" s="6" t="s">
        <v>9</v>
      </c>
    </row>
    <row r="8" spans="1:35" ht="19.5" customHeight="1" x14ac:dyDescent="0.25">
      <c r="Q8" s="37">
        <v>0</v>
      </c>
      <c r="R8" s="10">
        <v>100000</v>
      </c>
      <c r="S8" s="13">
        <v>96033.5</v>
      </c>
      <c r="T8" s="27">
        <f>(SUM(S8:S$11)+T$12*R$12)/R8</f>
        <v>53.515778461045009</v>
      </c>
      <c r="U8" s="40"/>
    </row>
    <row r="9" spans="1:35" ht="19.5" customHeight="1" x14ac:dyDescent="0.25">
      <c r="Q9" s="37">
        <v>1</v>
      </c>
      <c r="R9" s="10">
        <v>92067</v>
      </c>
      <c r="S9" s="13">
        <v>360012</v>
      </c>
      <c r="T9" s="27"/>
      <c r="U9" s="40"/>
    </row>
    <row r="10" spans="1:35" ht="19.5" customHeight="1" x14ac:dyDescent="0.25">
      <c r="Q10" s="37">
        <v>5</v>
      </c>
      <c r="R10" s="10">
        <v>87939</v>
      </c>
      <c r="S10" s="13">
        <v>436977.5</v>
      </c>
      <c r="T10" s="27">
        <f>(SUM(S10:S$11)+T$12*R$12)/R10</f>
        <v>55.669638568831814</v>
      </c>
      <c r="U10" s="40"/>
    </row>
    <row r="11" spans="1:35" ht="19.5" customHeight="1" x14ac:dyDescent="0.25">
      <c r="Q11" s="37">
        <v>10</v>
      </c>
      <c r="R11" s="10">
        <v>86852</v>
      </c>
      <c r="S11" s="26">
        <f>(R11-R12)*(Q12-Q11)/2+R12*(Q12-Q11)</f>
        <v>860253.87892208504</v>
      </c>
      <c r="T11" s="27"/>
      <c r="U11" s="40"/>
    </row>
    <row r="12" spans="1:35" ht="19.5" customHeight="1" x14ac:dyDescent="0.35">
      <c r="Q12" s="38">
        <v>20</v>
      </c>
      <c r="R12" s="28">
        <f>R11*(1-T4)^10</f>
        <v>85198.775784417012</v>
      </c>
      <c r="S12" s="66">
        <f>R12*T12</f>
        <v>3598300.9671824155</v>
      </c>
      <c r="T12" s="24">
        <v>42.234186278537472</v>
      </c>
      <c r="U12" s="40"/>
    </row>
    <row r="13" spans="1:35" ht="15" x14ac:dyDescent="0.25">
      <c r="U13" s="40"/>
    </row>
  </sheetData>
  <mergeCells count="5">
    <mergeCell ref="W2:AI2"/>
    <mergeCell ref="Q2:T2"/>
    <mergeCell ref="Q4:S4"/>
    <mergeCell ref="A2:G2"/>
    <mergeCell ref="J2:O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25"/>
  <sheetViews>
    <sheetView zoomScale="85" zoomScaleNormal="85" workbookViewId="0">
      <selection activeCell="F18" sqref="F18"/>
    </sheetView>
  </sheetViews>
  <sheetFormatPr baseColWidth="10" defaultRowHeight="14.5" x14ac:dyDescent="0.35"/>
  <cols>
    <col min="1" max="1" width="11" customWidth="1"/>
    <col min="2" max="2" width="11" bestFit="1" customWidth="1"/>
    <col min="3" max="3" width="7.453125" bestFit="1" customWidth="1"/>
    <col min="4" max="4" width="9.26953125" bestFit="1" customWidth="1"/>
    <col min="5" max="5" width="6.7265625" bestFit="1" customWidth="1"/>
    <col min="6" max="6" width="9.26953125" bestFit="1" customWidth="1"/>
    <col min="7" max="7" width="17.453125" bestFit="1" customWidth="1"/>
    <col min="8" max="8" width="4.7265625" bestFit="1" customWidth="1"/>
    <col min="9" max="9" width="2.54296875" customWidth="1"/>
    <col min="11" max="11" width="8.54296875" customWidth="1"/>
    <col min="12" max="12" width="9.54296875" customWidth="1"/>
    <col min="13" max="13" width="6.81640625" bestFit="1" customWidth="1"/>
    <col min="14" max="14" width="10.7265625" customWidth="1"/>
    <col min="15" max="15" width="11.453125" customWidth="1"/>
    <col min="16" max="16" width="11.54296875" customWidth="1"/>
    <col min="17" max="17" width="4.7265625" bestFit="1" customWidth="1"/>
    <col min="18" max="18" width="3.1796875" customWidth="1"/>
  </cols>
  <sheetData>
    <row r="1" spans="1:20" ht="15" x14ac:dyDescent="0.25">
      <c r="A1" s="70" t="s">
        <v>0</v>
      </c>
      <c r="B1" s="70"/>
      <c r="C1" s="70"/>
      <c r="D1" s="70"/>
      <c r="E1" s="70"/>
      <c r="F1" s="70"/>
      <c r="G1" s="70"/>
      <c r="H1" s="70"/>
      <c r="J1" s="70" t="s">
        <v>1</v>
      </c>
      <c r="K1" s="70"/>
      <c r="L1" s="70"/>
      <c r="M1" s="70"/>
      <c r="N1" s="70"/>
      <c r="O1" s="70"/>
      <c r="P1" s="70"/>
      <c r="Q1" s="70"/>
    </row>
    <row r="3" spans="1:20" ht="45" customHeight="1" x14ac:dyDescent="0.35">
      <c r="A3" s="1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5" t="s">
        <v>8</v>
      </c>
      <c r="H3" s="6" t="s">
        <v>9</v>
      </c>
      <c r="J3" s="1" t="s">
        <v>2</v>
      </c>
      <c r="K3" s="7" t="s">
        <v>3</v>
      </c>
      <c r="L3" s="3" t="s">
        <v>4</v>
      </c>
      <c r="M3" s="4" t="s">
        <v>5</v>
      </c>
      <c r="N3" s="3" t="s">
        <v>6</v>
      </c>
      <c r="O3" s="4" t="s">
        <v>7</v>
      </c>
      <c r="P3" s="5" t="s">
        <v>8</v>
      </c>
      <c r="Q3" s="6" t="s">
        <v>9</v>
      </c>
      <c r="S3" s="33" t="s">
        <v>35</v>
      </c>
      <c r="T3" s="34" t="s">
        <v>10</v>
      </c>
    </row>
    <row r="4" spans="1:20" ht="15" x14ac:dyDescent="0.25">
      <c r="A4" s="8" t="s">
        <v>11</v>
      </c>
      <c r="B4" s="9">
        <v>0</v>
      </c>
      <c r="C4" s="10">
        <v>100000</v>
      </c>
      <c r="D4" s="11">
        <f>C4-C5</f>
        <v>6393</v>
      </c>
      <c r="E4" s="12">
        <f>D4/C4</f>
        <v>6.3930000000000001E-2</v>
      </c>
      <c r="F4" s="13">
        <f>(AVERAGE(B4:B5)-B4)*D4+(B5-B4)*C5</f>
        <v>96803.5</v>
      </c>
      <c r="G4" s="14">
        <f>SUM(F4:F$25)</f>
        <v>6091164.5</v>
      </c>
      <c r="H4" s="15">
        <f>G4/C4</f>
        <v>60.911645</v>
      </c>
      <c r="J4" s="8" t="s">
        <v>11</v>
      </c>
      <c r="K4" s="9">
        <v>0</v>
      </c>
      <c r="L4" s="10">
        <v>100000</v>
      </c>
      <c r="M4" s="11">
        <f>L4-L5</f>
        <v>7933</v>
      </c>
      <c r="N4" s="12">
        <f>M4/L4</f>
        <v>7.9329999999999998E-2</v>
      </c>
      <c r="O4" s="13">
        <f>(AVERAGE(K4:K5)-K4)*M4+(K5-K4)*L5</f>
        <v>96033.5</v>
      </c>
      <c r="P4" s="14">
        <f>SUM(O4:O$25)</f>
        <v>5351477</v>
      </c>
      <c r="Q4" s="15">
        <f>P4/L4</f>
        <v>53.514769999999999</v>
      </c>
      <c r="S4" s="29">
        <f>N4/E4</f>
        <v>1.240888471765994</v>
      </c>
      <c r="T4" s="30">
        <f>AVERAGE(K4:K5)</f>
        <v>0.5</v>
      </c>
    </row>
    <row r="5" spans="1:20" ht="15" x14ac:dyDescent="0.25">
      <c r="A5" s="8" t="s">
        <v>12</v>
      </c>
      <c r="B5" s="9">
        <v>1</v>
      </c>
      <c r="C5" s="10">
        <v>93607</v>
      </c>
      <c r="D5" s="11">
        <f t="shared" ref="D5:D25" si="0">C5-C6</f>
        <v>3305</v>
      </c>
      <c r="E5" s="12">
        <f t="shared" ref="E5:E24" si="1">D5/C5</f>
        <v>3.530718856495775E-2</v>
      </c>
      <c r="F5" s="13">
        <f t="shared" ref="F5:F24" si="2">(AVERAGE(B5:B6)-B5)*D5+(B6-B5)*C6</f>
        <v>367818</v>
      </c>
      <c r="G5" s="14">
        <f>SUM(F5:F$25)</f>
        <v>5994361</v>
      </c>
      <c r="H5" s="15">
        <f t="shared" ref="H5:H25" si="3">G5/C5</f>
        <v>64.037529244607768</v>
      </c>
      <c r="J5" s="8" t="s">
        <v>12</v>
      </c>
      <c r="K5" s="9">
        <v>1</v>
      </c>
      <c r="L5" s="10">
        <v>92067</v>
      </c>
      <c r="M5" s="11">
        <f t="shared" ref="M5:M25" si="4">L5-L6</f>
        <v>4128</v>
      </c>
      <c r="N5" s="12">
        <f t="shared" ref="N5:N24" si="5">M5/L5</f>
        <v>4.4836912248688458E-2</v>
      </c>
      <c r="O5" s="13">
        <f t="shared" ref="O5:O24" si="6">(AVERAGE(K5:K6)-K5)*M5+(K6-K5)*L6</f>
        <v>360012</v>
      </c>
      <c r="P5" s="14">
        <f>SUM(O5:O$25)</f>
        <v>5255443.5</v>
      </c>
      <c r="Q5" s="15">
        <f t="shared" ref="Q5:Q25" si="7">P5/L5</f>
        <v>57.082814689302353</v>
      </c>
      <c r="S5" s="29">
        <f t="shared" ref="S5:S24" si="8">N5/E5</f>
        <v>1.2699088789297974</v>
      </c>
      <c r="T5" s="30">
        <f t="shared" ref="T5:T24" si="9">AVERAGE(K5:K6)</f>
        <v>3</v>
      </c>
    </row>
    <row r="6" spans="1:20" ht="15" x14ac:dyDescent="0.25">
      <c r="A6" s="8" t="s">
        <v>13</v>
      </c>
      <c r="B6" s="9">
        <v>5</v>
      </c>
      <c r="C6" s="10">
        <v>90302</v>
      </c>
      <c r="D6" s="11">
        <f t="shared" si="0"/>
        <v>760</v>
      </c>
      <c r="E6" s="12">
        <f t="shared" si="1"/>
        <v>8.4162034063475898E-3</v>
      </c>
      <c r="F6" s="13">
        <f t="shared" si="2"/>
        <v>449610</v>
      </c>
      <c r="G6" s="14">
        <f>SUM(F6:F$25)</f>
        <v>5626543</v>
      </c>
      <c r="H6" s="15">
        <f t="shared" si="3"/>
        <v>62.308066266527874</v>
      </c>
      <c r="J6" s="8" t="s">
        <v>13</v>
      </c>
      <c r="K6" s="9">
        <v>5</v>
      </c>
      <c r="L6" s="10">
        <v>87939</v>
      </c>
      <c r="M6" s="11">
        <f t="shared" si="4"/>
        <v>1087</v>
      </c>
      <c r="N6" s="12">
        <f t="shared" si="5"/>
        <v>1.2360841037537384E-2</v>
      </c>
      <c r="O6" s="13">
        <f t="shared" si="6"/>
        <v>436977.5</v>
      </c>
      <c r="P6" s="14">
        <f>SUM(O6:O$25)</f>
        <v>4895431.5</v>
      </c>
      <c r="Q6" s="15">
        <f t="shared" si="7"/>
        <v>55.668491795449121</v>
      </c>
      <c r="S6" s="29">
        <f t="shared" si="8"/>
        <v>1.4686956149627641</v>
      </c>
      <c r="T6" s="30">
        <f t="shared" si="9"/>
        <v>7.5</v>
      </c>
    </row>
    <row r="7" spans="1:20" ht="15" x14ac:dyDescent="0.25">
      <c r="A7" s="8" t="s">
        <v>14</v>
      </c>
      <c r="B7" s="9">
        <v>10</v>
      </c>
      <c r="C7" s="10">
        <v>89542</v>
      </c>
      <c r="D7" s="11">
        <f t="shared" si="0"/>
        <v>468</v>
      </c>
      <c r="E7" s="12">
        <f t="shared" si="1"/>
        <v>5.2265975743226644E-3</v>
      </c>
      <c r="F7" s="13">
        <f t="shared" si="2"/>
        <v>446540</v>
      </c>
      <c r="G7" s="14">
        <f>SUM(F7:F$25)</f>
        <v>5176933</v>
      </c>
      <c r="H7" s="15">
        <f t="shared" si="3"/>
        <v>57.81569542784392</v>
      </c>
      <c r="J7" s="8" t="s">
        <v>14</v>
      </c>
      <c r="K7" s="9">
        <v>10</v>
      </c>
      <c r="L7" s="10">
        <v>86852</v>
      </c>
      <c r="M7" s="11">
        <f t="shared" si="4"/>
        <v>813</v>
      </c>
      <c r="N7" s="12">
        <f t="shared" si="5"/>
        <v>9.3607516234513882E-3</v>
      </c>
      <c r="O7" s="13">
        <f t="shared" si="6"/>
        <v>432227.5</v>
      </c>
      <c r="P7" s="14">
        <f>SUM(O7:O$25)</f>
        <v>4458454</v>
      </c>
      <c r="Q7" s="15">
        <f t="shared" si="7"/>
        <v>51.333924377101276</v>
      </c>
      <c r="S7" s="29">
        <f t="shared" si="8"/>
        <v>1.7909838074082995</v>
      </c>
      <c r="T7" s="30">
        <f t="shared" si="9"/>
        <v>12.5</v>
      </c>
    </row>
    <row r="8" spans="1:20" ht="15" x14ac:dyDescent="0.25">
      <c r="A8" s="8" t="s">
        <v>15</v>
      </c>
      <c r="B8" s="9">
        <v>15</v>
      </c>
      <c r="C8" s="10">
        <v>89074</v>
      </c>
      <c r="D8" s="11">
        <f t="shared" si="0"/>
        <v>693</v>
      </c>
      <c r="E8" s="12">
        <f t="shared" si="1"/>
        <v>7.7800480499360079E-3</v>
      </c>
      <c r="F8" s="13">
        <f t="shared" si="2"/>
        <v>443637.5</v>
      </c>
      <c r="G8" s="14">
        <f>SUM(F8:F$25)</f>
        <v>4730393</v>
      </c>
      <c r="H8" s="15">
        <f t="shared" si="3"/>
        <v>53.106327323349127</v>
      </c>
      <c r="J8" s="8" t="s">
        <v>15</v>
      </c>
      <c r="K8" s="9">
        <v>15</v>
      </c>
      <c r="L8" s="10">
        <v>86039</v>
      </c>
      <c r="M8" s="11">
        <f t="shared" si="4"/>
        <v>844</v>
      </c>
      <c r="N8" s="12">
        <f t="shared" si="5"/>
        <v>9.8095049919222684E-3</v>
      </c>
      <c r="O8" s="13">
        <f t="shared" si="6"/>
        <v>428085</v>
      </c>
      <c r="P8" s="14">
        <f>SUM(O8:O$25)</f>
        <v>4026226.5</v>
      </c>
      <c r="Q8" s="15">
        <f t="shared" si="7"/>
        <v>46.795366054928579</v>
      </c>
      <c r="S8" s="29">
        <f t="shared" si="8"/>
        <v>1.2608540370136856</v>
      </c>
      <c r="T8" s="30">
        <f t="shared" si="9"/>
        <v>17.5</v>
      </c>
    </row>
    <row r="9" spans="1:20" ht="15" x14ac:dyDescent="0.25">
      <c r="A9" s="8" t="s">
        <v>16</v>
      </c>
      <c r="B9" s="9">
        <v>20</v>
      </c>
      <c r="C9" s="10">
        <v>88381</v>
      </c>
      <c r="D9" s="11">
        <f t="shared" si="0"/>
        <v>1098</v>
      </c>
      <c r="E9" s="12">
        <f t="shared" si="1"/>
        <v>1.2423484685622476E-2</v>
      </c>
      <c r="F9" s="13">
        <f t="shared" si="2"/>
        <v>439160</v>
      </c>
      <c r="G9" s="14">
        <f>SUM(F9:F$25)</f>
        <v>4286755.5</v>
      </c>
      <c r="H9" s="15">
        <f t="shared" si="3"/>
        <v>48.503134157794094</v>
      </c>
      <c r="J9" s="8" t="s">
        <v>16</v>
      </c>
      <c r="K9" s="9">
        <v>20</v>
      </c>
      <c r="L9" s="10">
        <v>85195</v>
      </c>
      <c r="M9" s="11">
        <f t="shared" si="4"/>
        <v>1376</v>
      </c>
      <c r="N9" s="12">
        <f t="shared" si="5"/>
        <v>1.6151182581137392E-2</v>
      </c>
      <c r="O9" s="13">
        <f t="shared" si="6"/>
        <v>422535</v>
      </c>
      <c r="P9" s="14">
        <f>SUM(O9:O$25)</f>
        <v>3598141.5</v>
      </c>
      <c r="Q9" s="15">
        <f t="shared" si="7"/>
        <v>42.234186278537472</v>
      </c>
      <c r="S9" s="29">
        <f t="shared" si="8"/>
        <v>1.3000525206771436</v>
      </c>
      <c r="T9" s="30">
        <f t="shared" si="9"/>
        <v>22.5</v>
      </c>
    </row>
    <row r="10" spans="1:20" ht="15" x14ac:dyDescent="0.25">
      <c r="A10" s="8" t="s">
        <v>17</v>
      </c>
      <c r="B10" s="9">
        <v>25</v>
      </c>
      <c r="C10" s="10">
        <v>87283</v>
      </c>
      <c r="D10" s="11">
        <f t="shared" si="0"/>
        <v>1410</v>
      </c>
      <c r="E10" s="12">
        <f t="shared" si="1"/>
        <v>1.6154348498562149E-2</v>
      </c>
      <c r="F10" s="13">
        <f t="shared" si="2"/>
        <v>432890</v>
      </c>
      <c r="G10" s="14">
        <f>SUM(F10:F$25)</f>
        <v>3847595.5</v>
      </c>
      <c r="H10" s="15">
        <f t="shared" si="3"/>
        <v>44.081842970567003</v>
      </c>
      <c r="J10" s="8" t="s">
        <v>17</v>
      </c>
      <c r="K10" s="9">
        <v>25</v>
      </c>
      <c r="L10" s="10">
        <v>83819</v>
      </c>
      <c r="M10" s="11">
        <f t="shared" si="4"/>
        <v>2567</v>
      </c>
      <c r="N10" s="12">
        <f t="shared" si="5"/>
        <v>3.0625514501485342E-2</v>
      </c>
      <c r="O10" s="13">
        <f t="shared" si="6"/>
        <v>412677.5</v>
      </c>
      <c r="P10" s="14">
        <f>SUM(O10:O$25)</f>
        <v>3175606.5</v>
      </c>
      <c r="Q10" s="15">
        <f t="shared" si="7"/>
        <v>37.886475620086138</v>
      </c>
      <c r="S10" s="29">
        <f t="shared" si="8"/>
        <v>1.8958062285341455</v>
      </c>
      <c r="T10" s="30">
        <f t="shared" si="9"/>
        <v>27.5</v>
      </c>
    </row>
    <row r="11" spans="1:20" ht="15" x14ac:dyDescent="0.25">
      <c r="A11" s="8" t="s">
        <v>18</v>
      </c>
      <c r="B11" s="9">
        <v>30</v>
      </c>
      <c r="C11" s="10">
        <v>85873</v>
      </c>
      <c r="D11" s="11">
        <f t="shared" si="0"/>
        <v>1747</v>
      </c>
      <c r="E11" s="12">
        <f t="shared" si="1"/>
        <v>2.034399636672761E-2</v>
      </c>
      <c r="F11" s="13">
        <f t="shared" si="2"/>
        <v>424997.5</v>
      </c>
      <c r="G11" s="14">
        <f>SUM(F11:F$25)</f>
        <v>3414705.5</v>
      </c>
      <c r="H11" s="15">
        <f t="shared" si="3"/>
        <v>39.764600048909436</v>
      </c>
      <c r="J11" s="8" t="s">
        <v>18</v>
      </c>
      <c r="K11" s="9">
        <v>30</v>
      </c>
      <c r="L11" s="10">
        <v>81252</v>
      </c>
      <c r="M11" s="11">
        <f t="shared" si="4"/>
        <v>4434</v>
      </c>
      <c r="N11" s="12">
        <f t="shared" si="5"/>
        <v>5.4570964407029979E-2</v>
      </c>
      <c r="O11" s="13">
        <f t="shared" si="6"/>
        <v>395175</v>
      </c>
      <c r="P11" s="14">
        <f>SUM(O11:O$25)</f>
        <v>2762929</v>
      </c>
      <c r="Q11" s="15">
        <f t="shared" si="7"/>
        <v>34.004442967557722</v>
      </c>
      <c r="S11" s="29">
        <f t="shared" si="8"/>
        <v>2.6824112344160764</v>
      </c>
      <c r="T11" s="30">
        <f t="shared" si="9"/>
        <v>32.5</v>
      </c>
    </row>
    <row r="12" spans="1:20" ht="15" x14ac:dyDescent="0.25">
      <c r="A12" s="8" t="s">
        <v>19</v>
      </c>
      <c r="B12" s="9">
        <v>35</v>
      </c>
      <c r="C12" s="10">
        <v>84126</v>
      </c>
      <c r="D12" s="11">
        <f t="shared" si="0"/>
        <v>2002</v>
      </c>
      <c r="E12" s="12">
        <f t="shared" si="1"/>
        <v>2.3797636878016309E-2</v>
      </c>
      <c r="F12" s="13">
        <f t="shared" si="2"/>
        <v>415625</v>
      </c>
      <c r="G12" s="14">
        <f>SUM(F12:F$25)</f>
        <v>2989708</v>
      </c>
      <c r="H12" s="15">
        <f t="shared" si="3"/>
        <v>35.538454223426761</v>
      </c>
      <c r="J12" s="8" t="s">
        <v>19</v>
      </c>
      <c r="K12" s="9">
        <v>35</v>
      </c>
      <c r="L12" s="10">
        <v>76818</v>
      </c>
      <c r="M12" s="11">
        <f t="shared" si="4"/>
        <v>5301</v>
      </c>
      <c r="N12" s="12">
        <f t="shared" si="5"/>
        <v>6.9007263922518158E-2</v>
      </c>
      <c r="O12" s="13">
        <f t="shared" si="6"/>
        <v>370837.5</v>
      </c>
      <c r="P12" s="14">
        <f>SUM(O12:O$25)</f>
        <v>2367754</v>
      </c>
      <c r="Q12" s="15">
        <f t="shared" si="7"/>
        <v>30.822906089718554</v>
      </c>
      <c r="S12" s="29">
        <f t="shared" si="8"/>
        <v>2.8997527895832977</v>
      </c>
      <c r="T12" s="30">
        <f t="shared" si="9"/>
        <v>37.5</v>
      </c>
    </row>
    <row r="13" spans="1:20" ht="15" x14ac:dyDescent="0.25">
      <c r="A13" s="8" t="s">
        <v>20</v>
      </c>
      <c r="B13" s="9">
        <v>40</v>
      </c>
      <c r="C13" s="10">
        <v>82124</v>
      </c>
      <c r="D13" s="11">
        <f t="shared" si="0"/>
        <v>2479</v>
      </c>
      <c r="E13" s="12">
        <f t="shared" si="1"/>
        <v>3.0186060104232623E-2</v>
      </c>
      <c r="F13" s="13">
        <f t="shared" si="2"/>
        <v>404422.5</v>
      </c>
      <c r="G13" s="14">
        <f>SUM(F13:F$25)</f>
        <v>2574083</v>
      </c>
      <c r="H13" s="15">
        <f t="shared" si="3"/>
        <v>31.343858068286981</v>
      </c>
      <c r="J13" s="8" t="s">
        <v>20</v>
      </c>
      <c r="K13" s="9">
        <v>40</v>
      </c>
      <c r="L13" s="10">
        <v>71517</v>
      </c>
      <c r="M13" s="11">
        <f t="shared" si="4"/>
        <v>4969</v>
      </c>
      <c r="N13" s="12">
        <f t="shared" si="5"/>
        <v>6.9479983780080259E-2</v>
      </c>
      <c r="O13" s="13">
        <f t="shared" si="6"/>
        <v>345162.5</v>
      </c>
      <c r="P13" s="14">
        <f>SUM(O13:O$25)</f>
        <v>1996916.5</v>
      </c>
      <c r="Q13" s="15">
        <f t="shared" si="7"/>
        <v>27.922263238111217</v>
      </c>
      <c r="S13" s="29">
        <f t="shared" si="8"/>
        <v>2.3017241581102508</v>
      </c>
      <c r="T13" s="30">
        <f t="shared" si="9"/>
        <v>42.5</v>
      </c>
    </row>
    <row r="14" spans="1:20" ht="15" x14ac:dyDescent="0.25">
      <c r="A14" s="8" t="s">
        <v>21</v>
      </c>
      <c r="B14" s="9">
        <v>45</v>
      </c>
      <c r="C14" s="10">
        <v>79645</v>
      </c>
      <c r="D14" s="11">
        <f t="shared" si="0"/>
        <v>3176</v>
      </c>
      <c r="E14" s="12">
        <f t="shared" si="1"/>
        <v>3.9876953983300899E-2</v>
      </c>
      <c r="F14" s="13">
        <f t="shared" si="2"/>
        <v>390285</v>
      </c>
      <c r="G14" s="14">
        <f>SUM(F14:F$25)</f>
        <v>2169660.5</v>
      </c>
      <c r="H14" s="15">
        <f t="shared" si="3"/>
        <v>27.241641032079855</v>
      </c>
      <c r="J14" s="8" t="s">
        <v>21</v>
      </c>
      <c r="K14" s="9">
        <v>45</v>
      </c>
      <c r="L14" s="10">
        <v>66548</v>
      </c>
      <c r="M14" s="11">
        <f t="shared" si="4"/>
        <v>5333</v>
      </c>
      <c r="N14" s="12">
        <f t="shared" si="5"/>
        <v>8.0137645008114447E-2</v>
      </c>
      <c r="O14" s="13">
        <f t="shared" si="6"/>
        <v>319407.5</v>
      </c>
      <c r="P14" s="14">
        <f>SUM(O14:O$25)</f>
        <v>1651754</v>
      </c>
      <c r="Q14" s="15">
        <f t="shared" si="7"/>
        <v>24.820490473042014</v>
      </c>
      <c r="S14" s="29">
        <f t="shared" si="8"/>
        <v>2.0096230279191674</v>
      </c>
      <c r="T14" s="30">
        <f t="shared" si="9"/>
        <v>47.5</v>
      </c>
    </row>
    <row r="15" spans="1:20" ht="15" x14ac:dyDescent="0.25">
      <c r="A15" s="8" t="s">
        <v>22</v>
      </c>
      <c r="B15" s="9">
        <v>50</v>
      </c>
      <c r="C15" s="10">
        <v>76469</v>
      </c>
      <c r="D15" s="11">
        <f t="shared" si="0"/>
        <v>4224</v>
      </c>
      <c r="E15" s="12">
        <f t="shared" si="1"/>
        <v>5.523807032915299E-2</v>
      </c>
      <c r="F15" s="13">
        <f t="shared" si="2"/>
        <v>371785</v>
      </c>
      <c r="G15" s="14">
        <f>SUM(F15:F$25)</f>
        <v>1779375.5</v>
      </c>
      <c r="H15" s="15">
        <f t="shared" si="3"/>
        <v>23.269239822673239</v>
      </c>
      <c r="J15" s="8" t="s">
        <v>22</v>
      </c>
      <c r="K15" s="9">
        <v>50</v>
      </c>
      <c r="L15" s="10">
        <v>61215</v>
      </c>
      <c r="M15" s="11">
        <f t="shared" si="4"/>
        <v>5289</v>
      </c>
      <c r="N15" s="12">
        <f t="shared" si="5"/>
        <v>8.6400392060769424E-2</v>
      </c>
      <c r="O15" s="13">
        <f t="shared" si="6"/>
        <v>292852.5</v>
      </c>
      <c r="P15" s="14">
        <f>SUM(O15:O$25)</f>
        <v>1332346.5</v>
      </c>
      <c r="Q15" s="15">
        <f t="shared" si="7"/>
        <v>21.76503308012742</v>
      </c>
      <c r="S15" s="29">
        <f t="shared" si="8"/>
        <v>1.5641457340186973</v>
      </c>
      <c r="T15" s="30">
        <f t="shared" si="9"/>
        <v>52.5</v>
      </c>
    </row>
    <row r="16" spans="1:20" ht="15" x14ac:dyDescent="0.25">
      <c r="A16" s="8" t="s">
        <v>23</v>
      </c>
      <c r="B16" s="9">
        <v>55</v>
      </c>
      <c r="C16" s="10">
        <v>72245</v>
      </c>
      <c r="D16" s="11">
        <f t="shared" si="0"/>
        <v>5910</v>
      </c>
      <c r="E16" s="12">
        <f t="shared" si="1"/>
        <v>8.1804969202020905E-2</v>
      </c>
      <c r="F16" s="13">
        <f t="shared" si="2"/>
        <v>346450</v>
      </c>
      <c r="G16" s="14">
        <f>SUM(F16:F$25)</f>
        <v>1407590.5</v>
      </c>
      <c r="H16" s="15">
        <f t="shared" si="3"/>
        <v>19.4835697972178</v>
      </c>
      <c r="J16" s="8" t="s">
        <v>23</v>
      </c>
      <c r="K16" s="9">
        <v>55</v>
      </c>
      <c r="L16" s="10">
        <v>55926</v>
      </c>
      <c r="M16" s="11">
        <f t="shared" si="4"/>
        <v>5709</v>
      </c>
      <c r="N16" s="12">
        <f t="shared" si="5"/>
        <v>0.10208132174659372</v>
      </c>
      <c r="O16" s="13">
        <f t="shared" si="6"/>
        <v>265357.5</v>
      </c>
      <c r="P16" s="14">
        <f>SUM(O16:O$25)</f>
        <v>1039494</v>
      </c>
      <c r="Q16" s="15">
        <f t="shared" si="7"/>
        <v>18.586954189464649</v>
      </c>
      <c r="S16" s="29">
        <f t="shared" si="8"/>
        <v>1.2478621132965588</v>
      </c>
      <c r="T16" s="30">
        <f t="shared" si="9"/>
        <v>57.5</v>
      </c>
    </row>
    <row r="17" spans="1:20" ht="15" x14ac:dyDescent="0.25">
      <c r="A17" s="8" t="s">
        <v>24</v>
      </c>
      <c r="B17" s="9">
        <v>60</v>
      </c>
      <c r="C17" s="10">
        <v>66335</v>
      </c>
      <c r="D17" s="11">
        <f t="shared" si="0"/>
        <v>7713</v>
      </c>
      <c r="E17" s="12">
        <f t="shared" si="1"/>
        <v>0.11627346046581744</v>
      </c>
      <c r="F17" s="13">
        <f t="shared" si="2"/>
        <v>312392.5</v>
      </c>
      <c r="G17" s="14">
        <f>SUM(F17:F$25)</f>
        <v>1061140.5</v>
      </c>
      <c r="H17" s="15">
        <f t="shared" si="3"/>
        <v>15.996691037913621</v>
      </c>
      <c r="J17" s="8" t="s">
        <v>24</v>
      </c>
      <c r="K17" s="9">
        <v>60</v>
      </c>
      <c r="L17" s="10">
        <v>50217</v>
      </c>
      <c r="M17" s="11">
        <f t="shared" si="4"/>
        <v>6643</v>
      </c>
      <c r="N17" s="12">
        <f t="shared" si="5"/>
        <v>0.13228587928390784</v>
      </c>
      <c r="O17" s="13">
        <f t="shared" si="6"/>
        <v>234477.5</v>
      </c>
      <c r="P17" s="14">
        <f>SUM(O17:O$25)</f>
        <v>774136.5</v>
      </c>
      <c r="Q17" s="15">
        <f t="shared" si="7"/>
        <v>15.415825318119362</v>
      </c>
      <c r="S17" s="29">
        <f t="shared" si="8"/>
        <v>1.1377134451313402</v>
      </c>
      <c r="T17" s="30">
        <f t="shared" si="9"/>
        <v>62.5</v>
      </c>
    </row>
    <row r="18" spans="1:20" ht="15" x14ac:dyDescent="0.25">
      <c r="A18" s="8" t="s">
        <v>25</v>
      </c>
      <c r="B18" s="9">
        <v>65</v>
      </c>
      <c r="C18" s="10">
        <v>58622</v>
      </c>
      <c r="D18" s="11">
        <f t="shared" si="0"/>
        <v>10189</v>
      </c>
      <c r="E18" s="12">
        <f t="shared" si="1"/>
        <v>0.17380846781071951</v>
      </c>
      <c r="F18" s="13">
        <f t="shared" si="2"/>
        <v>267637.5</v>
      </c>
      <c r="G18" s="14">
        <f>SUM(F18:F$25)</f>
        <v>748748</v>
      </c>
      <c r="H18" s="15">
        <f t="shared" si="3"/>
        <v>12.772474497628876</v>
      </c>
      <c r="J18" s="8" t="s">
        <v>25</v>
      </c>
      <c r="K18" s="9">
        <v>65</v>
      </c>
      <c r="L18" s="10">
        <v>43574</v>
      </c>
      <c r="M18" s="11">
        <f t="shared" si="4"/>
        <v>8187</v>
      </c>
      <c r="N18" s="12">
        <f t="shared" si="5"/>
        <v>0.18788727222655713</v>
      </c>
      <c r="O18" s="13">
        <f t="shared" si="6"/>
        <v>197402.5</v>
      </c>
      <c r="P18" s="14">
        <f>SUM(O18:O$25)</f>
        <v>539659</v>
      </c>
      <c r="Q18" s="15">
        <f t="shared" si="7"/>
        <v>12.384885482168265</v>
      </c>
      <c r="S18" s="29">
        <f t="shared" si="8"/>
        <v>1.0810018326101907</v>
      </c>
      <c r="T18" s="30">
        <f t="shared" si="9"/>
        <v>67.5</v>
      </c>
    </row>
    <row r="19" spans="1:20" ht="15" x14ac:dyDescent="0.25">
      <c r="A19" s="8" t="s">
        <v>26</v>
      </c>
      <c r="B19" s="9">
        <v>70</v>
      </c>
      <c r="C19" s="10">
        <v>48433</v>
      </c>
      <c r="D19" s="11">
        <f t="shared" si="0"/>
        <v>12676</v>
      </c>
      <c r="E19" s="12">
        <f t="shared" si="1"/>
        <v>0.26172237936943821</v>
      </c>
      <c r="F19" s="13">
        <f t="shared" si="2"/>
        <v>210475</v>
      </c>
      <c r="G19" s="14">
        <f>SUM(F19:F$25)</f>
        <v>481110.5</v>
      </c>
      <c r="H19" s="15">
        <f t="shared" si="3"/>
        <v>9.9335267276443755</v>
      </c>
      <c r="J19" s="8" t="s">
        <v>26</v>
      </c>
      <c r="K19" s="9">
        <v>70</v>
      </c>
      <c r="L19" s="10">
        <v>35387</v>
      </c>
      <c r="M19" s="11">
        <f t="shared" si="4"/>
        <v>9725</v>
      </c>
      <c r="N19" s="12">
        <f t="shared" si="5"/>
        <v>0.27481843614886825</v>
      </c>
      <c r="O19" s="13">
        <f t="shared" si="6"/>
        <v>152622.5</v>
      </c>
      <c r="P19" s="14">
        <f>SUM(O19:O$25)</f>
        <v>342256.5</v>
      </c>
      <c r="Q19" s="15">
        <f t="shared" si="7"/>
        <v>9.6718145081527123</v>
      </c>
      <c r="S19" s="29">
        <f t="shared" si="8"/>
        <v>1.0500379708108343</v>
      </c>
      <c r="T19" s="30">
        <f t="shared" si="9"/>
        <v>72.5</v>
      </c>
    </row>
    <row r="20" spans="1:20" ht="15" x14ac:dyDescent="0.25">
      <c r="A20" s="8" t="s">
        <v>27</v>
      </c>
      <c r="B20" s="9">
        <v>75</v>
      </c>
      <c r="C20" s="10">
        <v>35757</v>
      </c>
      <c r="D20" s="11">
        <f t="shared" si="0"/>
        <v>13649</v>
      </c>
      <c r="E20" s="12">
        <f t="shared" si="1"/>
        <v>0.38171546829991332</v>
      </c>
      <c r="F20" s="13">
        <f t="shared" si="2"/>
        <v>144662.5</v>
      </c>
      <c r="G20" s="14">
        <f>SUM(F20:F$25)</f>
        <v>270635.5</v>
      </c>
      <c r="H20" s="15">
        <f t="shared" si="3"/>
        <v>7.5687417848253489</v>
      </c>
      <c r="J20" s="8" t="s">
        <v>27</v>
      </c>
      <c r="K20" s="9">
        <v>75</v>
      </c>
      <c r="L20" s="10">
        <v>25662</v>
      </c>
      <c r="M20" s="11">
        <f t="shared" si="4"/>
        <v>10118</v>
      </c>
      <c r="N20" s="12">
        <f t="shared" si="5"/>
        <v>0.39427947938586239</v>
      </c>
      <c r="O20" s="13">
        <f t="shared" si="6"/>
        <v>103015</v>
      </c>
      <c r="P20" s="14">
        <f>SUM(O20:O$25)</f>
        <v>189634</v>
      </c>
      <c r="Q20" s="15">
        <f t="shared" si="7"/>
        <v>7.3896812407450705</v>
      </c>
      <c r="S20" s="29">
        <f t="shared" si="8"/>
        <v>1.0329145977287919</v>
      </c>
      <c r="T20" s="30">
        <f t="shared" si="9"/>
        <v>77.5</v>
      </c>
    </row>
    <row r="21" spans="1:20" ht="15" x14ac:dyDescent="0.25">
      <c r="A21" s="8" t="s">
        <v>28</v>
      </c>
      <c r="B21" s="9">
        <v>80</v>
      </c>
      <c r="C21" s="10">
        <v>22108</v>
      </c>
      <c r="D21" s="11">
        <f t="shared" si="0"/>
        <v>11768</v>
      </c>
      <c r="E21" s="12">
        <f t="shared" si="1"/>
        <v>0.53229600144743983</v>
      </c>
      <c r="F21" s="13">
        <f t="shared" si="2"/>
        <v>81120</v>
      </c>
      <c r="G21" s="14">
        <f>SUM(F21:F$25)</f>
        <v>125973</v>
      </c>
      <c r="H21" s="15">
        <f t="shared" si="3"/>
        <v>5.6980730957119592</v>
      </c>
      <c r="J21" s="8" t="s">
        <v>28</v>
      </c>
      <c r="K21" s="9">
        <v>80</v>
      </c>
      <c r="L21" s="10">
        <v>15544</v>
      </c>
      <c r="M21" s="11">
        <f t="shared" si="4"/>
        <v>8471</v>
      </c>
      <c r="N21" s="12">
        <f t="shared" si="5"/>
        <v>0.54496911991765307</v>
      </c>
      <c r="O21" s="13">
        <f t="shared" si="6"/>
        <v>56542.5</v>
      </c>
      <c r="P21" s="14">
        <f>SUM(O21:O$25)</f>
        <v>86619</v>
      </c>
      <c r="Q21" s="15">
        <f t="shared" si="7"/>
        <v>5.5725038600102934</v>
      </c>
      <c r="S21" s="29">
        <f t="shared" si="8"/>
        <v>1.0238084044136195</v>
      </c>
      <c r="T21" s="30">
        <f t="shared" si="9"/>
        <v>82.5</v>
      </c>
    </row>
    <row r="22" spans="1:20" ht="15" x14ac:dyDescent="0.25">
      <c r="A22" s="8" t="s">
        <v>29</v>
      </c>
      <c r="B22" s="9">
        <v>85</v>
      </c>
      <c r="C22" s="10">
        <v>10340</v>
      </c>
      <c r="D22" s="11">
        <f t="shared" si="0"/>
        <v>7231</v>
      </c>
      <c r="E22" s="12">
        <f t="shared" si="1"/>
        <v>0.69932301740812375</v>
      </c>
      <c r="F22" s="13">
        <f t="shared" si="2"/>
        <v>33622.5</v>
      </c>
      <c r="G22" s="14">
        <f>SUM(F22:F$25)</f>
        <v>44853</v>
      </c>
      <c r="H22" s="15">
        <f t="shared" si="3"/>
        <v>4.3378143133462279</v>
      </c>
      <c r="J22" s="8" t="s">
        <v>29</v>
      </c>
      <c r="K22" s="9">
        <v>85</v>
      </c>
      <c r="L22" s="10">
        <v>7073</v>
      </c>
      <c r="M22" s="11">
        <f t="shared" si="4"/>
        <v>5030</v>
      </c>
      <c r="N22" s="12">
        <f t="shared" si="5"/>
        <v>0.71115509684716527</v>
      </c>
      <c r="O22" s="13">
        <f t="shared" si="6"/>
        <v>22790</v>
      </c>
      <c r="P22" s="14">
        <f>SUM(O22:O$25)</f>
        <v>30076.5</v>
      </c>
      <c r="Q22" s="15">
        <f t="shared" si="7"/>
        <v>4.2522974692492577</v>
      </c>
      <c r="S22" s="29">
        <f t="shared" si="8"/>
        <v>1.0169193336190969</v>
      </c>
      <c r="T22" s="30">
        <f t="shared" si="9"/>
        <v>87.5</v>
      </c>
    </row>
    <row r="23" spans="1:20" ht="15" x14ac:dyDescent="0.25">
      <c r="A23" s="8" t="s">
        <v>30</v>
      </c>
      <c r="B23" s="9">
        <v>90</v>
      </c>
      <c r="C23" s="10">
        <v>3109</v>
      </c>
      <c r="D23" s="11">
        <f t="shared" si="0"/>
        <v>2492</v>
      </c>
      <c r="E23" s="12">
        <f t="shared" si="1"/>
        <v>0.80154390479253779</v>
      </c>
      <c r="F23" s="13">
        <f t="shared" si="2"/>
        <v>9315</v>
      </c>
      <c r="G23" s="14">
        <f>SUM(F23:F$25)</f>
        <v>11230.5</v>
      </c>
      <c r="H23" s="15">
        <f t="shared" si="3"/>
        <v>3.6122547442907686</v>
      </c>
      <c r="J23" s="8" t="s">
        <v>30</v>
      </c>
      <c r="K23" s="9">
        <v>90</v>
      </c>
      <c r="L23" s="10">
        <v>2043</v>
      </c>
      <c r="M23" s="11">
        <f t="shared" si="4"/>
        <v>1653</v>
      </c>
      <c r="N23" s="12">
        <f t="shared" si="5"/>
        <v>0.80910425844346545</v>
      </c>
      <c r="O23" s="13">
        <f t="shared" si="6"/>
        <v>6082.5</v>
      </c>
      <c r="P23" s="14">
        <f>SUM(O23:O$25)</f>
        <v>7286.5</v>
      </c>
      <c r="Q23" s="15">
        <f t="shared" si="7"/>
        <v>3.5665687714145866</v>
      </c>
      <c r="S23" s="29">
        <f t="shared" si="8"/>
        <v>1.0094322389649817</v>
      </c>
      <c r="T23" s="30">
        <f t="shared" si="9"/>
        <v>92.5</v>
      </c>
    </row>
    <row r="24" spans="1:20" ht="15" x14ac:dyDescent="0.25">
      <c r="A24" s="8" t="s">
        <v>31</v>
      </c>
      <c r="B24" s="9">
        <v>95</v>
      </c>
      <c r="C24" s="10">
        <v>617</v>
      </c>
      <c r="D24" s="11">
        <f t="shared" si="0"/>
        <v>529</v>
      </c>
      <c r="E24" s="12">
        <f t="shared" si="1"/>
        <v>0.85737439222042144</v>
      </c>
      <c r="F24" s="13">
        <f t="shared" si="2"/>
        <v>1762.5</v>
      </c>
      <c r="G24" s="14">
        <f>SUM(F24:F$25)</f>
        <v>1915.5</v>
      </c>
      <c r="H24" s="15">
        <f t="shared" si="3"/>
        <v>3.1045380875202593</v>
      </c>
      <c r="J24" s="8" t="s">
        <v>31</v>
      </c>
      <c r="K24" s="9">
        <v>95</v>
      </c>
      <c r="L24" s="10">
        <v>390</v>
      </c>
      <c r="M24" s="11">
        <f t="shared" si="4"/>
        <v>336</v>
      </c>
      <c r="N24" s="12">
        <f t="shared" si="5"/>
        <v>0.86153846153846159</v>
      </c>
      <c r="O24" s="13">
        <f t="shared" si="6"/>
        <v>1110</v>
      </c>
      <c r="P24" s="14">
        <f>SUM(O24:O$25)</f>
        <v>1204</v>
      </c>
      <c r="Q24" s="15">
        <f t="shared" si="7"/>
        <v>3.0871794871794873</v>
      </c>
      <c r="S24" s="31">
        <f t="shared" si="8"/>
        <v>1.0048567689399448</v>
      </c>
      <c r="T24" s="32">
        <f t="shared" si="9"/>
        <v>97.5</v>
      </c>
    </row>
    <row r="25" spans="1:20" ht="15" x14ac:dyDescent="0.25">
      <c r="A25" s="17" t="s">
        <v>32</v>
      </c>
      <c r="B25" s="18">
        <v>100</v>
      </c>
      <c r="C25" s="19">
        <v>88</v>
      </c>
      <c r="D25" s="20">
        <f t="shared" si="0"/>
        <v>88</v>
      </c>
      <c r="E25" s="21"/>
      <c r="F25" s="22">
        <v>153</v>
      </c>
      <c r="G25" s="23">
        <f>SUM(F25:F$25)</f>
        <v>153</v>
      </c>
      <c r="H25" s="24">
        <f t="shared" si="3"/>
        <v>1.7386363636363635</v>
      </c>
      <c r="J25" s="17" t="s">
        <v>32</v>
      </c>
      <c r="K25" s="18">
        <v>100</v>
      </c>
      <c r="L25" s="19">
        <v>54</v>
      </c>
      <c r="M25" s="20">
        <f t="shared" si="4"/>
        <v>54</v>
      </c>
      <c r="N25" s="21"/>
      <c r="O25" s="22">
        <v>94</v>
      </c>
      <c r="P25" s="23">
        <f>SUM(O25:O$25)</f>
        <v>94</v>
      </c>
      <c r="Q25" s="24">
        <f t="shared" si="7"/>
        <v>1.7407407407407407</v>
      </c>
      <c r="S25" s="16"/>
    </row>
  </sheetData>
  <sheetProtection password="DA5D" sheet="1" objects="1" scenarios="1"/>
  <mergeCells count="2">
    <mergeCell ref="A1:H1"/>
    <mergeCell ref="J1:Q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9"/>
  <sheetViews>
    <sheetView showGridLines="0" zoomScale="85" zoomScaleNormal="85" workbookViewId="0">
      <selection activeCell="O7" sqref="O7"/>
    </sheetView>
  </sheetViews>
  <sheetFormatPr baseColWidth="10" defaultColWidth="10.7265625" defaultRowHeight="54" customHeight="1" x14ac:dyDescent="0.35"/>
  <sheetData>
    <row r="2" spans="4:10" ht="54" customHeight="1" thickBot="1" x14ac:dyDescent="0.3">
      <c r="D2" s="58">
        <v>5</v>
      </c>
      <c r="E2" s="55"/>
      <c r="F2" s="56"/>
      <c r="G2" s="56"/>
      <c r="H2" s="56"/>
      <c r="I2" s="56"/>
      <c r="J2" s="63">
        <v>90302</v>
      </c>
    </row>
    <row r="3" spans="4:10" ht="54" customHeight="1" thickTop="1" x14ac:dyDescent="0.25">
      <c r="D3" s="58">
        <v>4</v>
      </c>
      <c r="E3" s="55"/>
      <c r="F3" s="56"/>
      <c r="G3" s="56"/>
      <c r="H3" s="56"/>
      <c r="I3" s="64"/>
      <c r="J3" s="64"/>
    </row>
    <row r="4" spans="4:10" ht="54" customHeight="1" x14ac:dyDescent="0.25">
      <c r="D4" s="58">
        <v>3</v>
      </c>
      <c r="E4" s="55"/>
      <c r="F4" s="56"/>
      <c r="G4" s="56"/>
      <c r="H4" s="64"/>
      <c r="I4" s="64"/>
      <c r="J4" s="56"/>
    </row>
    <row r="5" spans="4:10" ht="54" customHeight="1" x14ac:dyDescent="0.25">
      <c r="D5" s="58">
        <v>2</v>
      </c>
      <c r="E5" s="55"/>
      <c r="F5" s="56"/>
      <c r="G5" s="64"/>
      <c r="H5" s="64"/>
      <c r="I5" s="56"/>
      <c r="J5" s="56"/>
    </row>
    <row r="6" spans="4:10" ht="54" customHeight="1" thickBot="1" x14ac:dyDescent="0.3">
      <c r="D6" s="58">
        <v>1</v>
      </c>
      <c r="E6" s="55"/>
      <c r="F6" s="63">
        <v>93607</v>
      </c>
      <c r="G6" s="64"/>
      <c r="H6" s="56"/>
      <c r="I6" s="56"/>
      <c r="J6" s="56"/>
    </row>
    <row r="7" spans="4:10" ht="54" customHeight="1" thickTop="1" thickBot="1" x14ac:dyDescent="0.3">
      <c r="D7" s="58">
        <v>0</v>
      </c>
      <c r="E7" s="62"/>
      <c r="F7" s="65"/>
      <c r="G7" s="57"/>
      <c r="H7" s="57"/>
      <c r="I7" s="57"/>
      <c r="J7" s="57"/>
    </row>
    <row r="8" spans="4:10" ht="15.75" thickTop="1" x14ac:dyDescent="0.25">
      <c r="E8" s="61">
        <v>100000</v>
      </c>
      <c r="F8" s="59"/>
      <c r="G8" s="59"/>
      <c r="H8" s="59"/>
      <c r="I8" s="59"/>
      <c r="J8" s="59"/>
    </row>
    <row r="9" spans="4:10" ht="54" customHeight="1" x14ac:dyDescent="0.25">
      <c r="E9" s="6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Exercices</vt:lpstr>
      <vt:lpstr>Données Variation morta Kenya</vt:lpstr>
      <vt:lpstr>Lexis </vt:lpstr>
    </vt:vector>
  </TitlesOfParts>
  <Company>Paris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léger</dc:creator>
  <cp:lastModifiedBy>Jean-Francois Leger</cp:lastModifiedBy>
  <dcterms:created xsi:type="dcterms:W3CDTF">2010-04-01T09:34:24Z</dcterms:created>
  <dcterms:modified xsi:type="dcterms:W3CDTF">2022-02-14T17:07:32Z</dcterms:modified>
</cp:coreProperties>
</file>