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D:\Documents\At_use\2-Cours\1 - Demographie\2-TD\2020-2021\TD-8\TD-8-1\"/>
    </mc:Choice>
  </mc:AlternateContent>
  <xr:revisionPtr revIDLastSave="0" documentId="13_ncr:1_{6D55C4AD-8738-48E4-995C-F4D91631EDB7}" xr6:coauthVersionLast="46" xr6:coauthVersionMax="46" xr10:uidLastSave="{00000000-0000-0000-0000-000000000000}"/>
  <bookViews>
    <workbookView xWindow="950" yWindow="1110" windowWidth="28800" windowHeight="15520" activeTab="1" xr2:uid="{00000000-000D-0000-FFFF-FFFF00000000}"/>
  </bookViews>
  <sheets>
    <sheet name="Enonce" sheetId="1" r:id="rId1"/>
    <sheet name="corrigé"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29" i="2" l="1"/>
  <c r="C30" i="2"/>
  <c r="C29" i="2"/>
  <c r="C28" i="2"/>
  <c r="B28" i="2"/>
  <c r="B29" i="2" s="1"/>
  <c r="C15" i="2"/>
  <c r="E14" i="2"/>
  <c r="C14" i="2"/>
  <c r="B14" i="2"/>
  <c r="B13" i="2"/>
  <c r="P27" i="2" l="1"/>
  <c r="O27" i="2"/>
  <c r="N27" i="2"/>
  <c r="M27" i="2"/>
  <c r="L27" i="2"/>
  <c r="K27" i="2"/>
  <c r="P26" i="2"/>
  <c r="O26" i="2"/>
  <c r="N26" i="2"/>
  <c r="M26" i="2"/>
  <c r="L26" i="2"/>
  <c r="K26" i="2"/>
  <c r="P25" i="2"/>
  <c r="O25" i="2"/>
  <c r="N25" i="2"/>
  <c r="M25" i="2"/>
  <c r="L25" i="2"/>
  <c r="K25" i="2"/>
  <c r="P24" i="2"/>
  <c r="O24" i="2"/>
  <c r="N24" i="2"/>
  <c r="M24" i="2"/>
  <c r="L24" i="2"/>
  <c r="K24" i="2"/>
  <c r="P23" i="2"/>
  <c r="O23" i="2"/>
  <c r="N23" i="2"/>
  <c r="M23" i="2"/>
  <c r="L23" i="2"/>
  <c r="K23" i="2"/>
  <c r="P22" i="2"/>
  <c r="O22" i="2"/>
  <c r="N22" i="2"/>
  <c r="M22" i="2"/>
  <c r="L22" i="2"/>
  <c r="K22" i="2"/>
  <c r="P21" i="2"/>
  <c r="O21" i="2"/>
  <c r="N21" i="2"/>
  <c r="M21" i="2"/>
  <c r="L21" i="2"/>
  <c r="K21" i="2"/>
  <c r="P20" i="2"/>
  <c r="O20" i="2"/>
  <c r="N20" i="2"/>
  <c r="M20" i="2"/>
  <c r="L20" i="2"/>
  <c r="K20" i="2"/>
  <c r="P5" i="2"/>
  <c r="P6" i="2"/>
  <c r="P7" i="2"/>
  <c r="P8" i="2"/>
  <c r="P9" i="2"/>
  <c r="P10" i="2"/>
  <c r="P11" i="2"/>
  <c r="P12" i="2"/>
  <c r="L5" i="2"/>
  <c r="M5" i="2"/>
  <c r="N5" i="2"/>
  <c r="O5" i="2"/>
  <c r="L6" i="2"/>
  <c r="M6" i="2"/>
  <c r="N6" i="2"/>
  <c r="O6" i="2"/>
  <c r="L7" i="2"/>
  <c r="M7" i="2"/>
  <c r="N7" i="2"/>
  <c r="O7" i="2"/>
  <c r="L8" i="2"/>
  <c r="M8" i="2"/>
  <c r="N8" i="2"/>
  <c r="O8" i="2"/>
  <c r="L9" i="2"/>
  <c r="M9" i="2"/>
  <c r="N9" i="2"/>
  <c r="O9" i="2"/>
  <c r="L10" i="2"/>
  <c r="M10" i="2"/>
  <c r="N10" i="2"/>
  <c r="O10" i="2"/>
  <c r="L11" i="2"/>
  <c r="M11" i="2"/>
  <c r="N11" i="2"/>
  <c r="O11" i="2"/>
  <c r="L12" i="2"/>
  <c r="M12" i="2"/>
  <c r="N12" i="2"/>
  <c r="O12" i="2"/>
  <c r="K6" i="2"/>
  <c r="K7" i="2"/>
  <c r="K8" i="2"/>
  <c r="K9" i="2"/>
  <c r="K10" i="2"/>
  <c r="K11" i="2"/>
  <c r="K12" i="2"/>
  <c r="K5" i="2"/>
  <c r="I21" i="2"/>
  <c r="C13" i="2"/>
  <c r="E2" i="2" s="1"/>
  <c r="I9" i="2"/>
  <c r="M28" i="2" l="1"/>
  <c r="N28" i="2"/>
  <c r="N29" i="2" s="1"/>
  <c r="P28" i="2"/>
  <c r="P29" i="2" s="1"/>
  <c r="E17" i="2"/>
  <c r="K13" i="2"/>
  <c r="K14" i="2" s="1"/>
  <c r="L28" i="2"/>
  <c r="L29" i="2" s="1"/>
  <c r="M13" i="2"/>
  <c r="M14" i="2" s="1"/>
  <c r="M16" i="2" s="1"/>
  <c r="O13" i="2"/>
  <c r="O14" i="2" s="1"/>
  <c r="K28" i="2"/>
  <c r="O28" i="2"/>
  <c r="O29" i="2" s="1"/>
  <c r="R20" i="2"/>
  <c r="R21" i="2" s="1"/>
  <c r="R22" i="2" s="1"/>
  <c r="R23" i="2" s="1"/>
  <c r="R24" i="2" s="1"/>
  <c r="R25" i="2" s="1"/>
  <c r="R26" i="2" s="1"/>
  <c r="R27" i="2" s="1"/>
  <c r="I12" i="2"/>
  <c r="I8" i="2"/>
  <c r="I28" i="2"/>
  <c r="I24" i="2"/>
  <c r="K29" i="2"/>
  <c r="R5" i="2"/>
  <c r="R6" i="2" s="1"/>
  <c r="R7" i="2" s="1"/>
  <c r="R8" i="2" s="1"/>
  <c r="R9" i="2" s="1"/>
  <c r="R10" i="2" s="1"/>
  <c r="R11" i="2" s="1"/>
  <c r="R12" i="2" s="1"/>
  <c r="I11" i="2"/>
  <c r="I7" i="2"/>
  <c r="I27" i="2"/>
  <c r="I23" i="2"/>
  <c r="I5" i="2"/>
  <c r="I10" i="2"/>
  <c r="I6" i="2"/>
  <c r="I26" i="2"/>
  <c r="I22" i="2"/>
  <c r="M29" i="2"/>
  <c r="P31" i="2"/>
  <c r="I13" i="2"/>
  <c r="I20" i="2"/>
  <c r="I25" i="2"/>
  <c r="P13" i="2"/>
  <c r="P14" i="2" s="1"/>
  <c r="N13" i="2"/>
  <c r="N14" i="2" s="1"/>
  <c r="L13" i="2"/>
  <c r="L14" i="2" s="1"/>
  <c r="L15" i="2" s="1"/>
  <c r="L31" i="2" l="1"/>
  <c r="L30" i="2"/>
  <c r="N30" i="2"/>
  <c r="N31" i="2"/>
  <c r="M30" i="2"/>
  <c r="M31" i="2"/>
  <c r="O30" i="2"/>
  <c r="O31" i="2"/>
  <c r="P30" i="2"/>
  <c r="L16" i="2"/>
  <c r="M15" i="2"/>
  <c r="P16" i="2"/>
  <c r="P15" i="2"/>
  <c r="N15" i="2"/>
  <c r="N16" i="2"/>
  <c r="O16" i="2"/>
  <c r="O15" i="2"/>
</calcChain>
</file>

<file path=xl/sharedStrings.xml><?xml version="1.0" encoding="utf-8"?>
<sst xmlns="http://schemas.openxmlformats.org/spreadsheetml/2006/main" count="67" uniqueCount="41">
  <si>
    <t>&lt;20</t>
  </si>
  <si>
    <t>20-24</t>
  </si>
  <si>
    <t>25-29</t>
  </si>
  <si>
    <t>30-34</t>
  </si>
  <si>
    <t>35-39</t>
  </si>
  <si>
    <t>40-44</t>
  </si>
  <si>
    <t>45-49</t>
  </si>
  <si>
    <t>Age</t>
  </si>
  <si>
    <t>révolu</t>
  </si>
  <si>
    <t>Population</t>
  </si>
  <si>
    <t>féminine</t>
  </si>
  <si>
    <t>Nombre de naissanses par rang</t>
  </si>
  <si>
    <t>Total</t>
  </si>
  <si>
    <t>rang 1</t>
  </si>
  <si>
    <t>rang 2</t>
  </si>
  <si>
    <t>rang 3</t>
  </si>
  <si>
    <t>rang 4</t>
  </si>
  <si>
    <t>rang 5 et +</t>
  </si>
  <si>
    <t>Chili, 1995</t>
  </si>
  <si>
    <t>Chili, 2005</t>
  </si>
  <si>
    <t>www.humanfertility.org</t>
  </si>
  <si>
    <t>Source de donnée : Human Fertility Database</t>
  </si>
  <si>
    <t>Population totale =</t>
  </si>
  <si>
    <t>TFT</t>
  </si>
  <si>
    <t>AMF (taux)</t>
  </si>
  <si>
    <t>Inervalles moyens</t>
  </si>
  <si>
    <t>Intervalles (à partir de l'AMF)</t>
  </si>
  <si>
    <t>f(x)</t>
  </si>
  <si>
    <t>Distribution des naissances par rangs selon l'âge des mères</t>
  </si>
  <si>
    <t>Fécondité</t>
  </si>
  <si>
    <t>par âge</t>
  </si>
  <si>
    <t>F(x)</t>
  </si>
  <si>
    <t>% du total tous âges confonus</t>
  </si>
  <si>
    <t>naissances par femme</t>
  </si>
  <si>
    <t>Fécondité par rang et par âge en 1995</t>
  </si>
  <si>
    <t>(TFG-1995 compatatif 2005)</t>
  </si>
  <si>
    <t xml:space="preserve"> (TFG-1995)</t>
  </si>
  <si>
    <t>Somme</t>
  </si>
  <si>
    <t>% W(15-49)</t>
  </si>
  <si>
    <t>Cumul des taux vers divers âges</t>
  </si>
  <si>
    <t>50-54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</si>
</sst>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00"/>
    <numFmt numFmtId="165" formatCode="0.000"/>
    <numFmt numFmtId="166" formatCode="#,##0.0"/>
    <numFmt numFmtId="167" formatCode="#,##0.000"/>
  </numFmts>
  <fonts count="8" x14ac:knownFonts="1">
    <font>
      <sz val="11"/>
      <color theme="1"/>
      <name val="Calibri"/>
      <family val="2"/>
      <scheme val="minor"/>
    </font>
    <font>
      <sz val="11"/>
      <color theme="1"/>
      <name val="Calibri"/>
      <family val="2"/>
      <scheme val="minor"/>
    </font>
    <font>
      <u/>
      <sz val="11"/>
      <color theme="10"/>
      <name val="Calibri"/>
      <family val="2"/>
      <scheme val="minor"/>
    </font>
    <font>
      <sz val="10"/>
      <color theme="1"/>
      <name val="Calibri"/>
      <family val="2"/>
      <scheme val="minor"/>
    </font>
    <font>
      <u/>
      <sz val="10"/>
      <color theme="10"/>
      <name val="Calibri"/>
      <family val="2"/>
      <scheme val="minor"/>
    </font>
    <font>
      <b/>
      <sz val="10"/>
      <color theme="1"/>
      <name val="Calibri"/>
      <family val="2"/>
      <scheme val="minor"/>
    </font>
    <font>
      <sz val="8"/>
      <name val="Calibri"/>
      <family val="2"/>
      <scheme val="minor"/>
    </font>
    <font>
      <sz val="9"/>
      <color theme="1"/>
      <name val="Calibri"/>
      <family val="2"/>
      <scheme val="minor"/>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s>
  <cellStyleXfs count="3">
    <xf numFmtId="0" fontId="0" fillId="0" borderId="0"/>
    <xf numFmtId="9" fontId="1" fillId="0" borderId="0" applyFont="0" applyFill="0" applyBorder="0" applyAlignment="0" applyProtection="0"/>
    <xf numFmtId="0" fontId="2" fillId="0" borderId="0" applyNumberFormat="0" applyFill="0" applyBorder="0" applyAlignment="0" applyProtection="0"/>
  </cellStyleXfs>
  <cellXfs count="29">
    <xf numFmtId="0" fontId="0" fillId="0" borderId="0" xfId="0"/>
    <xf numFmtId="0" fontId="3" fillId="0" borderId="0" xfId="0" applyFont="1"/>
    <xf numFmtId="0" fontId="4" fillId="0" borderId="0" xfId="2" applyFont="1"/>
    <xf numFmtId="0" fontId="5" fillId="0" borderId="0" xfId="0" applyFont="1"/>
    <xf numFmtId="3" fontId="3" fillId="0" borderId="8" xfId="0" applyNumberFormat="1" applyFont="1" applyBorder="1"/>
    <xf numFmtId="2" fontId="3" fillId="0" borderId="0" xfId="0" applyNumberFormat="1" applyFont="1"/>
    <xf numFmtId="0" fontId="3" fillId="0" borderId="2" xfId="0" applyFont="1" applyBorder="1" applyAlignment="1">
      <alignment horizontal="center"/>
    </xf>
    <xf numFmtId="0" fontId="3" fillId="0" borderId="4" xfId="0" applyFont="1" applyBorder="1" applyAlignment="1">
      <alignment horizontal="left"/>
    </xf>
    <xf numFmtId="0" fontId="3" fillId="0" borderId="5" xfId="0" applyFont="1" applyBorder="1" applyAlignment="1">
      <alignment horizontal="center"/>
    </xf>
    <xf numFmtId="0" fontId="3" fillId="0" borderId="6" xfId="0" applyFont="1" applyBorder="1" applyAlignment="1">
      <alignment horizontal="center"/>
    </xf>
    <xf numFmtId="0" fontId="3" fillId="0" borderId="3" xfId="0" applyFont="1" applyBorder="1" applyAlignment="1">
      <alignment horizontal="center"/>
    </xf>
    <xf numFmtId="0" fontId="3" fillId="0" borderId="1" xfId="0" applyFont="1" applyBorder="1" applyAlignment="1">
      <alignment horizontal="center"/>
    </xf>
    <xf numFmtId="0" fontId="3" fillId="0" borderId="0" xfId="0" applyFont="1" applyAlignment="1">
      <alignment horizontal="center"/>
    </xf>
    <xf numFmtId="1" fontId="3" fillId="0" borderId="0" xfId="0" applyNumberFormat="1" applyFont="1" applyAlignment="1">
      <alignment horizontal="center"/>
    </xf>
    <xf numFmtId="0" fontId="3" fillId="0" borderId="2" xfId="0" applyFont="1" applyBorder="1"/>
    <xf numFmtId="3" fontId="3" fillId="0" borderId="2" xfId="0" applyNumberFormat="1" applyFont="1" applyBorder="1"/>
    <xf numFmtId="164" fontId="3" fillId="0" borderId="0" xfId="0" applyNumberFormat="1" applyFont="1"/>
    <xf numFmtId="0" fontId="3" fillId="0" borderId="7" xfId="0" applyFont="1" applyBorder="1"/>
    <xf numFmtId="3" fontId="3" fillId="0" borderId="7" xfId="0" applyNumberFormat="1" applyFont="1" applyBorder="1"/>
    <xf numFmtId="0" fontId="3" fillId="0" borderId="3" xfId="0" applyFont="1" applyBorder="1"/>
    <xf numFmtId="3" fontId="3" fillId="0" borderId="3" xfId="0" applyNumberFormat="1" applyFont="1" applyBorder="1"/>
    <xf numFmtId="3" fontId="3" fillId="0" borderId="0" xfId="0" applyNumberFormat="1" applyFont="1"/>
    <xf numFmtId="165" fontId="5" fillId="0" borderId="0" xfId="0" applyNumberFormat="1" applyFont="1"/>
    <xf numFmtId="9" fontId="3" fillId="0" borderId="0" xfId="1" applyFont="1"/>
    <xf numFmtId="165" fontId="3" fillId="0" borderId="0" xfId="0" applyNumberFormat="1" applyFont="1"/>
    <xf numFmtId="166" fontId="3" fillId="0" borderId="0" xfId="0" applyNumberFormat="1" applyFont="1"/>
    <xf numFmtId="0" fontId="3" fillId="0" borderId="0" xfId="0" applyFont="1" applyAlignment="1">
      <alignment horizontal="right"/>
    </xf>
    <xf numFmtId="0" fontId="7" fillId="0" borderId="0" xfId="0" applyFont="1"/>
    <xf numFmtId="167" fontId="3" fillId="0" borderId="0" xfId="0" applyNumberFormat="1" applyFont="1"/>
  </cellXfs>
  <cellStyles count="3">
    <cellStyle name="Lien hypertexte" xfId="2" builtinId="8"/>
    <cellStyle name="Normal" xfId="0" builtinId="0"/>
    <cellStyle name="Pourcentag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corrigé!$K$3:$K$4</c:f>
          <c:strCache>
            <c:ptCount val="2"/>
            <c:pt idx="0">
              <c:v>Fécondité</c:v>
            </c:pt>
            <c:pt idx="1">
              <c:v>par âge</c:v>
            </c:pt>
          </c:strCache>
        </c:strRef>
      </c:tx>
      <c:overlay val="0"/>
      <c:spPr>
        <a:noFill/>
        <a:ln>
          <a:noFill/>
        </a:ln>
        <a:effectLst/>
      </c:spPr>
      <c:txPr>
        <a:bodyPr rot="0" spcFirstLastPara="1" vertOverflow="ellipsis" vert="horz" wrap="square" anchor="ctr" anchorCtr="1"/>
        <a:lstStyle/>
        <a:p>
          <a:pPr>
            <a:defRPr sz="1000" b="1"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manualLayout>
          <c:layoutTarget val="inner"/>
          <c:xMode val="edge"/>
          <c:yMode val="edge"/>
          <c:x val="0.1695164501071289"/>
          <c:y val="0.11905216174973619"/>
          <c:w val="0.78586771454388338"/>
          <c:h val="0.68274055321185767"/>
        </c:manualLayout>
      </c:layout>
      <c:lineChart>
        <c:grouping val="standard"/>
        <c:varyColors val="0"/>
        <c:ser>
          <c:idx val="0"/>
          <c:order val="0"/>
          <c:tx>
            <c:strRef>
              <c:f>corrigé!$A$2</c:f>
              <c:strCache>
                <c:ptCount val="1"/>
                <c:pt idx="0">
                  <c:v>Chili, 1995</c:v>
                </c:pt>
              </c:strCache>
            </c:strRef>
          </c:tx>
          <c:spPr>
            <a:ln w="28575" cap="rnd">
              <a:solidFill>
                <a:schemeClr val="accent1"/>
              </a:solidFill>
              <a:round/>
            </a:ln>
            <a:effectLst/>
          </c:spPr>
          <c:marker>
            <c:symbol val="none"/>
          </c:marker>
          <c:cat>
            <c:strRef>
              <c:f>corrigé!$A$5:$A$12</c:f>
              <c:strCache>
                <c:ptCount val="8"/>
                <c:pt idx="0">
                  <c:v>&lt;20</c:v>
                </c:pt>
                <c:pt idx="1">
                  <c:v>20-24</c:v>
                </c:pt>
                <c:pt idx="2">
                  <c:v>25-29</c:v>
                </c:pt>
                <c:pt idx="3">
                  <c:v>30-34</c:v>
                </c:pt>
                <c:pt idx="4">
                  <c:v>35-39</c:v>
                </c:pt>
                <c:pt idx="5">
                  <c:v>40-44</c:v>
                </c:pt>
                <c:pt idx="6">
                  <c:v>45-49</c:v>
                </c:pt>
                <c:pt idx="7">
                  <c:v>50-54</c:v>
                </c:pt>
              </c:strCache>
            </c:strRef>
          </c:cat>
          <c:val>
            <c:numRef>
              <c:f>corrigé!$K$5:$K$12</c:f>
              <c:numCache>
                <c:formatCode>0.00000</c:formatCode>
                <c:ptCount val="8"/>
                <c:pt idx="0">
                  <c:v>4.2226809133189026E-2</c:v>
                </c:pt>
                <c:pt idx="1">
                  <c:v>0.12090844884767729</c:v>
                </c:pt>
                <c:pt idx="2">
                  <c:v>0.11703832974660895</c:v>
                </c:pt>
                <c:pt idx="3">
                  <c:v>8.9417960481022268E-2</c:v>
                </c:pt>
                <c:pt idx="4">
                  <c:v>5.0392258978032387E-2</c:v>
                </c:pt>
                <c:pt idx="5">
                  <c:v>1.460801300513876E-2</c:v>
                </c:pt>
                <c:pt idx="6">
                  <c:v>8.5236169546450992E-4</c:v>
                </c:pt>
                <c:pt idx="7">
                  <c:v>1.3532165958483315E-5</c:v>
                </c:pt>
              </c:numCache>
            </c:numRef>
          </c:val>
          <c:smooth val="1"/>
          <c:extLst>
            <c:ext xmlns:c16="http://schemas.microsoft.com/office/drawing/2014/chart" uri="{C3380CC4-5D6E-409C-BE32-E72D297353CC}">
              <c16:uniqueId val="{00000000-D8AD-45E8-BEBE-CDA0514C8F70}"/>
            </c:ext>
          </c:extLst>
        </c:ser>
        <c:ser>
          <c:idx val="1"/>
          <c:order val="1"/>
          <c:tx>
            <c:strRef>
              <c:f>corrigé!$A$17</c:f>
              <c:strCache>
                <c:ptCount val="1"/>
                <c:pt idx="0">
                  <c:v>Chili, 2005</c:v>
                </c:pt>
              </c:strCache>
            </c:strRef>
          </c:tx>
          <c:spPr>
            <a:ln w="28575" cap="rnd">
              <a:solidFill>
                <a:schemeClr val="accent2"/>
              </a:solidFill>
              <a:round/>
            </a:ln>
            <a:effectLst/>
          </c:spPr>
          <c:marker>
            <c:symbol val="none"/>
          </c:marker>
          <c:val>
            <c:numRef>
              <c:f>corrigé!$K$20:$K$27</c:f>
              <c:numCache>
                <c:formatCode>0.00000</c:formatCode>
                <c:ptCount val="8"/>
                <c:pt idx="0">
                  <c:v>3.3061709841913672E-2</c:v>
                </c:pt>
                <c:pt idx="1">
                  <c:v>8.8695950471274321E-2</c:v>
                </c:pt>
                <c:pt idx="2">
                  <c:v>9.2931150629752587E-2</c:v>
                </c:pt>
                <c:pt idx="3">
                  <c:v>8.1765046343471565E-2</c:v>
                </c:pt>
                <c:pt idx="4">
                  <c:v>4.7727381382183381E-2</c:v>
                </c:pt>
                <c:pt idx="5">
                  <c:v>1.3258692753474537E-2</c:v>
                </c:pt>
                <c:pt idx="6">
                  <c:v>6.8521310127449633E-4</c:v>
                </c:pt>
                <c:pt idx="7">
                  <c:v>1.1841372967724364E-5</c:v>
                </c:pt>
              </c:numCache>
            </c:numRef>
          </c:val>
          <c:smooth val="1"/>
          <c:extLst>
            <c:ext xmlns:c16="http://schemas.microsoft.com/office/drawing/2014/chart" uri="{C3380CC4-5D6E-409C-BE32-E72D297353CC}">
              <c16:uniqueId val="{00000001-D8AD-45E8-BEBE-CDA0514C8F70}"/>
            </c:ext>
          </c:extLst>
        </c:ser>
        <c:dLbls>
          <c:showLegendKey val="0"/>
          <c:showVal val="0"/>
          <c:showCatName val="0"/>
          <c:showSerName val="0"/>
          <c:showPercent val="0"/>
          <c:showBubbleSize val="0"/>
        </c:dLbls>
        <c:smooth val="0"/>
        <c:axId val="1473902416"/>
        <c:axId val="1473902960"/>
      </c:lineChart>
      <c:catAx>
        <c:axId val="1473902416"/>
        <c:scaling>
          <c:orientation val="minMax"/>
        </c:scaling>
        <c:delete val="0"/>
        <c:axPos val="b"/>
        <c:majorGridlines>
          <c:spPr>
            <a:ln w="9525" cap="flat" cmpd="sng" algn="ctr">
              <a:solidFill>
                <a:schemeClr val="tx1">
                  <a:lumMod val="15000"/>
                  <a:lumOff val="85000"/>
                </a:schemeClr>
              </a:solidFill>
              <a:round/>
            </a:ln>
            <a:effectLst/>
          </c:spPr>
        </c:majorGridlines>
        <c:title>
          <c:tx>
            <c:strRef>
              <c:f>corrigé!$A$18:$A$19</c:f>
              <c:strCache>
                <c:ptCount val="2"/>
                <c:pt idx="0">
                  <c:v>Age</c:v>
                </c:pt>
                <c:pt idx="1">
                  <c:v>révolu</c:v>
                </c:pt>
              </c:strCache>
            </c:strRef>
          </c:tx>
          <c:layout>
            <c:manualLayout>
              <c:xMode val="edge"/>
              <c:yMode val="edge"/>
              <c:x val="0.49158160144890362"/>
              <c:y val="0.91608954425646516"/>
            </c:manualLayout>
          </c:layout>
          <c:overlay val="0"/>
          <c:spPr>
            <a:noFill/>
            <a:ln>
              <a:noFill/>
            </a:ln>
            <a:effectLst/>
          </c:spPr>
          <c:txPr>
            <a:bodyPr rot="0" spcFirstLastPara="1" vertOverflow="ellipsis" vert="horz" wrap="square" anchor="ctr" anchorCtr="1"/>
            <a:lstStyle/>
            <a:p>
              <a:pPr>
                <a:defRPr sz="800" b="1" i="0" u="none" strike="noStrike" kern="1200" baseline="0">
                  <a:solidFill>
                    <a:schemeClr val="tx1">
                      <a:lumMod val="65000"/>
                      <a:lumOff val="35000"/>
                    </a:schemeClr>
                  </a:solidFill>
                  <a:latin typeface="+mn-lt"/>
                  <a:ea typeface="+mn-ea"/>
                  <a:cs typeface="+mn-cs"/>
                </a:defRPr>
              </a:pPr>
              <a:endParaRPr lang="fr-FR"/>
            </a:p>
          </c:txPr>
        </c:title>
        <c:numFmt formatCode="General" sourceLinked="1"/>
        <c:majorTickMark val="none"/>
        <c:minorTickMark val="none"/>
        <c:tickLblPos val="nextTo"/>
        <c:spPr>
          <a:noFill/>
          <a:ln w="9525" cap="flat" cmpd="sng" algn="ctr">
            <a:solidFill>
              <a:schemeClr val="tx1"/>
            </a:solidFill>
            <a:round/>
            <a:headEnd type="none" w="med" len="lg"/>
            <a:tailEnd type="triangle"/>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473902960"/>
        <c:crosses val="autoZero"/>
        <c:auto val="1"/>
        <c:lblAlgn val="ctr"/>
        <c:lblOffset val="100"/>
        <c:noMultiLvlLbl val="0"/>
      </c:catAx>
      <c:valAx>
        <c:axId val="1473902960"/>
        <c:scaling>
          <c:orientation val="minMax"/>
          <c:min val="0"/>
        </c:scaling>
        <c:delete val="0"/>
        <c:axPos val="l"/>
        <c:majorGridlines>
          <c:spPr>
            <a:ln w="9525" cap="flat" cmpd="sng" algn="ctr">
              <a:solidFill>
                <a:schemeClr val="tx1">
                  <a:lumMod val="15000"/>
                  <a:lumOff val="85000"/>
                </a:schemeClr>
              </a:solidFill>
              <a:round/>
            </a:ln>
            <a:effectLst/>
          </c:spPr>
        </c:majorGridlines>
        <c:title>
          <c:tx>
            <c:strRef>
              <c:f>corrigé!$K$18</c:f>
              <c:strCache>
                <c:ptCount val="1"/>
                <c:pt idx="0">
                  <c:v>naissances par femme</c:v>
                </c:pt>
              </c:strCache>
            </c:strRef>
          </c:tx>
          <c:overlay val="0"/>
          <c:spPr>
            <a:noFill/>
            <a:ln>
              <a:noFill/>
            </a:ln>
            <a:effectLst/>
          </c:spPr>
          <c:txPr>
            <a:bodyPr rot="-5400000" spcFirstLastPara="1" vertOverflow="ellipsis" vert="horz" wrap="square" anchor="ctr" anchorCtr="1"/>
            <a:lstStyle/>
            <a:p>
              <a:pPr>
                <a:defRPr sz="800" b="1" i="0" u="none" strike="noStrike" kern="1200" baseline="0">
                  <a:solidFill>
                    <a:schemeClr val="tx1">
                      <a:lumMod val="65000"/>
                      <a:lumOff val="35000"/>
                    </a:schemeClr>
                  </a:solidFill>
                  <a:latin typeface="+mn-lt"/>
                  <a:ea typeface="+mn-ea"/>
                  <a:cs typeface="+mn-cs"/>
                </a:defRPr>
              </a:pPr>
              <a:endParaRPr lang="fr-FR"/>
            </a:p>
          </c:txPr>
        </c:title>
        <c:numFmt formatCode="0.000" sourceLinked="0"/>
        <c:majorTickMark val="none"/>
        <c:minorTickMark val="none"/>
        <c:tickLblPos val="nextTo"/>
        <c:spPr>
          <a:noFill/>
          <a:ln>
            <a:solidFill>
              <a:schemeClr val="tx1"/>
            </a:solidFill>
            <a:tailEnd type="triangle"/>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473902416"/>
        <c:crosses val="autoZero"/>
        <c:crossBetween val="between"/>
      </c:valAx>
      <c:spPr>
        <a:noFill/>
        <a:ln>
          <a:solidFill>
            <a:schemeClr val="bg2"/>
          </a:solidFill>
        </a:ln>
        <a:effectLst/>
      </c:spPr>
    </c:plotArea>
    <c:legend>
      <c:legendPos val="r"/>
      <c:layout>
        <c:manualLayout>
          <c:xMode val="edge"/>
          <c:yMode val="edge"/>
          <c:x val="0.66410895581869767"/>
          <c:y val="0.18224794896999411"/>
          <c:w val="0.21374337596129941"/>
          <c:h val="0.15941409662630251"/>
        </c:manualLayout>
      </c:layout>
      <c:overlay val="0"/>
      <c:spPr>
        <a:solidFill>
          <a:schemeClr val="bg2"/>
        </a:solid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corrigé!$R$2</c:f>
          <c:strCache>
            <c:ptCount val="1"/>
            <c:pt idx="0">
              <c:v>Cumul des taux vers divers âges</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manualLayout>
          <c:layoutTarget val="inner"/>
          <c:xMode val="edge"/>
          <c:yMode val="edge"/>
          <c:x val="0.16006885250570635"/>
          <c:y val="0.15679064458101183"/>
          <c:w val="0.78967970209008909"/>
          <c:h val="0.71674826364076505"/>
        </c:manualLayout>
      </c:layout>
      <c:scatterChart>
        <c:scatterStyle val="smoothMarker"/>
        <c:varyColors val="0"/>
        <c:ser>
          <c:idx val="0"/>
          <c:order val="0"/>
          <c:tx>
            <c:strRef>
              <c:f>corrigé!$A$2</c:f>
              <c:strCache>
                <c:ptCount val="1"/>
                <c:pt idx="0">
                  <c:v>Chili, 1995</c:v>
                </c:pt>
              </c:strCache>
            </c:strRef>
          </c:tx>
          <c:spPr>
            <a:ln w="19050" cap="rnd">
              <a:solidFill>
                <a:schemeClr val="accent1"/>
              </a:solidFill>
              <a:round/>
            </a:ln>
            <a:effectLst/>
          </c:spPr>
          <c:marker>
            <c:symbol val="none"/>
          </c:marker>
          <c:xVal>
            <c:numRef>
              <c:f>corrigé!$Q$4:$Q$12</c:f>
              <c:numCache>
                <c:formatCode>0</c:formatCode>
                <c:ptCount val="9"/>
                <c:pt idx="0">
                  <c:v>15</c:v>
                </c:pt>
                <c:pt idx="1">
                  <c:v>20</c:v>
                </c:pt>
                <c:pt idx="2">
                  <c:v>25</c:v>
                </c:pt>
                <c:pt idx="3">
                  <c:v>30</c:v>
                </c:pt>
                <c:pt idx="4">
                  <c:v>35</c:v>
                </c:pt>
                <c:pt idx="5">
                  <c:v>40</c:v>
                </c:pt>
                <c:pt idx="6">
                  <c:v>45</c:v>
                </c:pt>
                <c:pt idx="7">
                  <c:v>50</c:v>
                </c:pt>
                <c:pt idx="8">
                  <c:v>55</c:v>
                </c:pt>
              </c:numCache>
            </c:numRef>
          </c:xVal>
          <c:yVal>
            <c:numRef>
              <c:f>(corrigé!$R$4:$R$12,corrigé!$R$19:$R$27)</c:f>
              <c:numCache>
                <c:formatCode>0.00000</c:formatCode>
                <c:ptCount val="18"/>
                <c:pt idx="0" formatCode="General">
                  <c:v>0</c:v>
                </c:pt>
                <c:pt idx="1">
                  <c:v>0.21113404566594512</c:v>
                </c:pt>
                <c:pt idx="2">
                  <c:v>0.8156762899043315</c:v>
                </c:pt>
                <c:pt idx="3">
                  <c:v>1.4008679386373761</c:v>
                </c:pt>
                <c:pt idx="4">
                  <c:v>1.8479577410424874</c:v>
                </c:pt>
                <c:pt idx="5">
                  <c:v>2.0999190359326496</c:v>
                </c:pt>
                <c:pt idx="6">
                  <c:v>2.1729591009583435</c:v>
                </c:pt>
                <c:pt idx="7">
                  <c:v>2.177220909435666</c:v>
                </c:pt>
                <c:pt idx="8">
                  <c:v>2.1772885702654583</c:v>
                </c:pt>
                <c:pt idx="9" formatCode="General">
                  <c:v>0</c:v>
                </c:pt>
                <c:pt idx="10">
                  <c:v>0.16530854920956836</c:v>
                </c:pt>
                <c:pt idx="11">
                  <c:v>0.60878830156593999</c:v>
                </c:pt>
                <c:pt idx="12">
                  <c:v>1.0734440547147028</c:v>
                </c:pt>
                <c:pt idx="13">
                  <c:v>1.4822692864320608</c:v>
                </c:pt>
                <c:pt idx="14">
                  <c:v>1.7209061933429777</c:v>
                </c:pt>
                <c:pt idx="15">
                  <c:v>1.7871996571103503</c:v>
                </c:pt>
                <c:pt idx="16">
                  <c:v>1.7906257226167228</c:v>
                </c:pt>
                <c:pt idx="17">
                  <c:v>1.7906849294815614</c:v>
                </c:pt>
              </c:numCache>
            </c:numRef>
          </c:yVal>
          <c:smooth val="1"/>
          <c:extLst>
            <c:ext xmlns:c16="http://schemas.microsoft.com/office/drawing/2014/chart" uri="{C3380CC4-5D6E-409C-BE32-E72D297353CC}">
              <c16:uniqueId val="{00000000-963E-4F63-98AE-C497B112DE63}"/>
            </c:ext>
          </c:extLst>
        </c:ser>
        <c:ser>
          <c:idx val="1"/>
          <c:order val="1"/>
          <c:tx>
            <c:strRef>
              <c:f>corrigé!$A$17</c:f>
              <c:strCache>
                <c:ptCount val="1"/>
                <c:pt idx="0">
                  <c:v>Chili, 2005</c:v>
                </c:pt>
              </c:strCache>
            </c:strRef>
          </c:tx>
          <c:spPr>
            <a:ln w="19050" cap="rnd">
              <a:solidFill>
                <a:schemeClr val="accent2"/>
              </a:solidFill>
              <a:round/>
            </a:ln>
            <a:effectLst/>
          </c:spPr>
          <c:marker>
            <c:symbol val="none"/>
          </c:marker>
          <c:xVal>
            <c:numRef>
              <c:f>corrigé!$Q$4:$Q$12</c:f>
              <c:numCache>
                <c:formatCode>0</c:formatCode>
                <c:ptCount val="9"/>
                <c:pt idx="0">
                  <c:v>15</c:v>
                </c:pt>
                <c:pt idx="1">
                  <c:v>20</c:v>
                </c:pt>
                <c:pt idx="2">
                  <c:v>25</c:v>
                </c:pt>
                <c:pt idx="3">
                  <c:v>30</c:v>
                </c:pt>
                <c:pt idx="4">
                  <c:v>35</c:v>
                </c:pt>
                <c:pt idx="5">
                  <c:v>40</c:v>
                </c:pt>
                <c:pt idx="6">
                  <c:v>45</c:v>
                </c:pt>
                <c:pt idx="7">
                  <c:v>50</c:v>
                </c:pt>
                <c:pt idx="8">
                  <c:v>55</c:v>
                </c:pt>
              </c:numCache>
            </c:numRef>
          </c:xVal>
          <c:yVal>
            <c:numRef>
              <c:f>corrigé!$R$19:$R$27</c:f>
              <c:numCache>
                <c:formatCode>0.00000</c:formatCode>
                <c:ptCount val="9"/>
                <c:pt idx="0" formatCode="General">
                  <c:v>0</c:v>
                </c:pt>
                <c:pt idx="1">
                  <c:v>0.16530854920956836</c:v>
                </c:pt>
                <c:pt idx="2">
                  <c:v>0.60878830156593999</c:v>
                </c:pt>
                <c:pt idx="3">
                  <c:v>1.0734440547147028</c:v>
                </c:pt>
                <c:pt idx="4">
                  <c:v>1.4822692864320608</c:v>
                </c:pt>
                <c:pt idx="5">
                  <c:v>1.7209061933429777</c:v>
                </c:pt>
                <c:pt idx="6">
                  <c:v>1.7871996571103503</c:v>
                </c:pt>
                <c:pt idx="7">
                  <c:v>1.7906257226167228</c:v>
                </c:pt>
                <c:pt idx="8">
                  <c:v>1.7906849294815614</c:v>
                </c:pt>
              </c:numCache>
            </c:numRef>
          </c:yVal>
          <c:smooth val="1"/>
          <c:extLst>
            <c:ext xmlns:c16="http://schemas.microsoft.com/office/drawing/2014/chart" uri="{C3380CC4-5D6E-409C-BE32-E72D297353CC}">
              <c16:uniqueId val="{00000001-963E-4F63-98AE-C497B112DE63}"/>
            </c:ext>
          </c:extLst>
        </c:ser>
        <c:dLbls>
          <c:showLegendKey val="0"/>
          <c:showVal val="0"/>
          <c:showCatName val="0"/>
          <c:showSerName val="0"/>
          <c:showPercent val="0"/>
          <c:showBubbleSize val="0"/>
        </c:dLbls>
        <c:axId val="1388696112"/>
        <c:axId val="1388689584"/>
      </c:scatterChart>
      <c:valAx>
        <c:axId val="1388696112"/>
        <c:scaling>
          <c:orientation val="minMax"/>
          <c:max val="55"/>
          <c:min val="15"/>
        </c:scaling>
        <c:delete val="0"/>
        <c:axPos val="b"/>
        <c:majorGridlines>
          <c:spPr>
            <a:ln w="9525" cap="flat" cmpd="sng" algn="ctr">
              <a:solidFill>
                <a:schemeClr val="tx1">
                  <a:lumMod val="15000"/>
                  <a:lumOff val="85000"/>
                </a:schemeClr>
              </a:solidFill>
              <a:round/>
            </a:ln>
            <a:effectLst/>
          </c:spPr>
        </c:majorGridlines>
        <c:title>
          <c:tx>
            <c:strRef>
              <c:f>corrigé!$A$18</c:f>
              <c:strCache>
                <c:ptCount val="1"/>
                <c:pt idx="0">
                  <c:v>Age</c:v>
                </c:pt>
              </c:strCache>
            </c:strRef>
          </c:tx>
          <c:overlay val="0"/>
          <c:spPr>
            <a:noFill/>
            <a:ln>
              <a:noFill/>
            </a:ln>
            <a:effectLst/>
          </c:spPr>
          <c:txPr>
            <a:bodyPr rot="0" spcFirstLastPara="1" vertOverflow="ellipsis" vert="horz" wrap="square" anchor="ctr" anchorCtr="1"/>
            <a:lstStyle/>
            <a:p>
              <a:pPr>
                <a:defRPr sz="800" b="1" i="0" u="none" strike="noStrike" kern="1200" baseline="0">
                  <a:solidFill>
                    <a:schemeClr val="tx1">
                      <a:lumMod val="65000"/>
                      <a:lumOff val="35000"/>
                    </a:schemeClr>
                  </a:solidFill>
                  <a:latin typeface="+mn-lt"/>
                  <a:ea typeface="+mn-ea"/>
                  <a:cs typeface="+mn-cs"/>
                </a:defRPr>
              </a:pPr>
              <a:endParaRPr lang="fr-FR"/>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388689584"/>
        <c:crosses val="autoZero"/>
        <c:crossBetween val="midCat"/>
        <c:majorUnit val="5"/>
      </c:valAx>
      <c:valAx>
        <c:axId val="1388689584"/>
        <c:scaling>
          <c:orientation val="minMax"/>
        </c:scaling>
        <c:delete val="0"/>
        <c:axPos val="l"/>
        <c:majorGridlines>
          <c:spPr>
            <a:ln w="9525" cap="flat" cmpd="sng" algn="ctr">
              <a:solidFill>
                <a:schemeClr val="tx1">
                  <a:lumMod val="15000"/>
                  <a:lumOff val="85000"/>
                </a:schemeClr>
              </a:solidFill>
              <a:round/>
            </a:ln>
            <a:effectLst/>
          </c:spPr>
        </c:majorGridlines>
        <c:title>
          <c:tx>
            <c:strRef>
              <c:f>corrigé!$K$18</c:f>
              <c:strCache>
                <c:ptCount val="1"/>
                <c:pt idx="0">
                  <c:v>naissances par femme</c:v>
                </c:pt>
              </c:strCache>
            </c:strRef>
          </c:tx>
          <c:overlay val="0"/>
          <c:spPr>
            <a:noFill/>
            <a:ln>
              <a:noFill/>
            </a:ln>
            <a:effectLst/>
          </c:spPr>
          <c:txPr>
            <a:bodyPr rot="-5400000" spcFirstLastPara="1" vertOverflow="ellipsis" vert="horz" wrap="square" anchor="ctr" anchorCtr="1"/>
            <a:lstStyle/>
            <a:p>
              <a:pPr>
                <a:defRPr sz="800" b="1" i="0" u="none" strike="noStrike" kern="1200" baseline="0">
                  <a:solidFill>
                    <a:schemeClr val="tx1">
                      <a:lumMod val="65000"/>
                      <a:lumOff val="35000"/>
                    </a:schemeClr>
                  </a:solidFill>
                  <a:latin typeface="+mn-lt"/>
                  <a:ea typeface="+mn-ea"/>
                  <a:cs typeface="+mn-cs"/>
                </a:defRPr>
              </a:pPr>
              <a:endParaRPr lang="fr-FR"/>
            </a:p>
          </c:txPr>
        </c:title>
        <c:numFmt formatCode="#,##0.00" sourceLinked="0"/>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388696112"/>
        <c:crosses val="autoZero"/>
        <c:crossBetween val="midCat"/>
      </c:valAx>
      <c:spPr>
        <a:noFill/>
        <a:ln>
          <a:noFill/>
        </a:ln>
        <a:effectLst/>
      </c:spPr>
    </c:plotArea>
    <c:legend>
      <c:legendPos val="r"/>
      <c:layout>
        <c:manualLayout>
          <c:xMode val="edge"/>
          <c:yMode val="edge"/>
          <c:x val="0.67625539610788554"/>
          <c:y val="0.46876326020072973"/>
          <c:w val="0.22039972902485563"/>
          <c:h val="0.15829259024137859"/>
        </c:manualLayout>
      </c:layout>
      <c:overlay val="0"/>
      <c:spPr>
        <a:solidFill>
          <a:schemeClr val="bg2"/>
        </a:solid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corrigé!$I$1</c:f>
          <c:strCache>
            <c:ptCount val="1"/>
            <c:pt idx="0">
              <c:v>Distribution des naissances par rangs selon l'âge des mères</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manualLayout>
          <c:layoutTarget val="inner"/>
          <c:xMode val="edge"/>
          <c:yMode val="edge"/>
          <c:x val="0.13915468795195035"/>
          <c:y val="0.12897150450488229"/>
          <c:w val="0.83270141514010398"/>
          <c:h val="0.71312915441819713"/>
        </c:manualLayout>
      </c:layout>
      <c:barChart>
        <c:barDir val="col"/>
        <c:grouping val="clustered"/>
        <c:varyColors val="0"/>
        <c:ser>
          <c:idx val="0"/>
          <c:order val="0"/>
          <c:tx>
            <c:strRef>
              <c:f>corrigé!$A$2</c:f>
              <c:strCache>
                <c:ptCount val="1"/>
                <c:pt idx="0">
                  <c:v>Chili, 1995</c:v>
                </c:pt>
              </c:strCache>
            </c:strRef>
          </c:tx>
          <c:spPr>
            <a:pattFill prst="wdDnDiag">
              <a:fgClr>
                <a:schemeClr val="tx1"/>
              </a:fgClr>
              <a:bgClr>
                <a:schemeClr val="bg1"/>
              </a:bgClr>
            </a:pattFill>
            <a:ln>
              <a:solidFill>
                <a:schemeClr val="tx1"/>
              </a:solidFill>
            </a:ln>
            <a:effectLst/>
          </c:spPr>
          <c:invertIfNegative val="0"/>
          <c:cat>
            <c:strRef>
              <c:f>corrigé!$A$5:$A$12</c:f>
              <c:strCache>
                <c:ptCount val="8"/>
                <c:pt idx="0">
                  <c:v>&lt;20</c:v>
                </c:pt>
                <c:pt idx="1">
                  <c:v>20-24</c:v>
                </c:pt>
                <c:pt idx="2">
                  <c:v>25-29</c:v>
                </c:pt>
                <c:pt idx="3">
                  <c:v>30-34</c:v>
                </c:pt>
                <c:pt idx="4">
                  <c:v>35-39</c:v>
                </c:pt>
                <c:pt idx="5">
                  <c:v>40-44</c:v>
                </c:pt>
                <c:pt idx="6">
                  <c:v>45-49</c:v>
                </c:pt>
                <c:pt idx="7">
                  <c:v>50-54</c:v>
                </c:pt>
              </c:strCache>
            </c:strRef>
          </c:cat>
          <c:val>
            <c:numRef>
              <c:f>corrigé!$I$5:$I$12</c:f>
              <c:numCache>
                <c:formatCode>0%</c:formatCode>
                <c:ptCount val="8"/>
                <c:pt idx="0">
                  <c:v>0.21132793939263836</c:v>
                </c:pt>
                <c:pt idx="1">
                  <c:v>0.13599520374670773</c:v>
                </c:pt>
                <c:pt idx="2">
                  <c:v>0.13543772118657252</c:v>
                </c:pt>
                <c:pt idx="3">
                  <c:v>0.13758377453537401</c:v>
                </c:pt>
                <c:pt idx="4">
                  <c:v>0.11941214470999066</c:v>
                </c:pt>
                <c:pt idx="5">
                  <c:v>9.7202251972822118E-2</c:v>
                </c:pt>
                <c:pt idx="6">
                  <c:v>8.126874089719946E-2</c:v>
                </c:pt>
                <c:pt idx="7">
                  <c:v>8.1772223558695123E-2</c:v>
                </c:pt>
              </c:numCache>
            </c:numRef>
          </c:val>
          <c:extLst>
            <c:ext xmlns:c16="http://schemas.microsoft.com/office/drawing/2014/chart" uri="{C3380CC4-5D6E-409C-BE32-E72D297353CC}">
              <c16:uniqueId val="{00000000-BF3F-4774-97C4-D049CDF19452}"/>
            </c:ext>
          </c:extLst>
        </c:ser>
        <c:ser>
          <c:idx val="1"/>
          <c:order val="1"/>
          <c:tx>
            <c:strRef>
              <c:f>corrigé!$A$17</c:f>
              <c:strCache>
                <c:ptCount val="1"/>
                <c:pt idx="0">
                  <c:v>Chili, 2005</c:v>
                </c:pt>
              </c:strCache>
            </c:strRef>
          </c:tx>
          <c:spPr>
            <a:pattFill prst="pct5">
              <a:fgClr>
                <a:schemeClr val="tx1"/>
              </a:fgClr>
              <a:bgClr>
                <a:schemeClr val="bg1"/>
              </a:bgClr>
            </a:pattFill>
            <a:ln>
              <a:solidFill>
                <a:schemeClr val="tx1"/>
              </a:solidFill>
            </a:ln>
            <a:effectLst/>
          </c:spPr>
          <c:invertIfNegative val="0"/>
          <c:val>
            <c:numRef>
              <c:f>corrigé!$I$20:$I$27</c:f>
              <c:numCache>
                <c:formatCode>0%</c:formatCode>
                <c:ptCount val="8"/>
                <c:pt idx="0">
                  <c:v>0.21213077867070262</c:v>
                </c:pt>
                <c:pt idx="1">
                  <c:v>0.11841893495885891</c:v>
                </c:pt>
                <c:pt idx="2">
                  <c:v>0.1117024610370618</c:v>
                </c:pt>
                <c:pt idx="3">
                  <c:v>0.11864816284968376</c:v>
                </c:pt>
                <c:pt idx="4">
                  <c:v>0.11733972618003036</c:v>
                </c:pt>
                <c:pt idx="5">
                  <c:v>0.12070115492168725</c:v>
                </c:pt>
                <c:pt idx="6">
                  <c:v>0.10304248279533451</c:v>
                </c:pt>
                <c:pt idx="7">
                  <c:v>9.8016298586640793E-2</c:v>
                </c:pt>
              </c:numCache>
            </c:numRef>
          </c:val>
          <c:extLst>
            <c:ext xmlns:c16="http://schemas.microsoft.com/office/drawing/2014/chart" uri="{C3380CC4-5D6E-409C-BE32-E72D297353CC}">
              <c16:uniqueId val="{00000001-BF3F-4774-97C4-D049CDF19452}"/>
            </c:ext>
          </c:extLst>
        </c:ser>
        <c:dLbls>
          <c:showLegendKey val="0"/>
          <c:showVal val="0"/>
          <c:showCatName val="0"/>
          <c:showSerName val="0"/>
          <c:showPercent val="0"/>
          <c:showBubbleSize val="0"/>
        </c:dLbls>
        <c:gapWidth val="49"/>
        <c:overlap val="33"/>
        <c:axId val="1388693936"/>
        <c:axId val="1388695024"/>
      </c:barChart>
      <c:catAx>
        <c:axId val="1388693936"/>
        <c:scaling>
          <c:orientation val="minMax"/>
        </c:scaling>
        <c:delete val="0"/>
        <c:axPos val="b"/>
        <c:title>
          <c:tx>
            <c:strRef>
              <c:f>corrigé!$A$18:$A$19</c:f>
              <c:strCache>
                <c:ptCount val="2"/>
                <c:pt idx="0">
                  <c:v>Age</c:v>
                </c:pt>
                <c:pt idx="1">
                  <c:v>révolu</c:v>
                </c:pt>
              </c:strCache>
            </c:strRef>
          </c:tx>
          <c:overlay val="0"/>
          <c:spPr>
            <a:noFill/>
            <a:ln>
              <a:noFill/>
            </a:ln>
            <a:effectLst/>
          </c:spPr>
          <c:txPr>
            <a:bodyPr rot="0" spcFirstLastPara="1" vertOverflow="ellipsis" vert="horz" wrap="square" anchor="ctr" anchorCtr="1"/>
            <a:lstStyle/>
            <a:p>
              <a:pPr>
                <a:defRPr sz="800" b="1" i="0" u="none" strike="noStrike" kern="1200" baseline="0">
                  <a:solidFill>
                    <a:schemeClr val="tx1">
                      <a:lumMod val="65000"/>
                      <a:lumOff val="35000"/>
                    </a:schemeClr>
                  </a:solidFill>
                  <a:latin typeface="+mn-lt"/>
                  <a:ea typeface="+mn-ea"/>
                  <a:cs typeface="+mn-cs"/>
                </a:defRPr>
              </a:pPr>
              <a:endParaRPr lang="fr-FR"/>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388695024"/>
        <c:crosses val="autoZero"/>
        <c:auto val="1"/>
        <c:lblAlgn val="ctr"/>
        <c:lblOffset val="100"/>
        <c:noMultiLvlLbl val="0"/>
      </c:catAx>
      <c:valAx>
        <c:axId val="1388695024"/>
        <c:scaling>
          <c:orientation val="minMax"/>
        </c:scaling>
        <c:delete val="0"/>
        <c:axPos val="l"/>
        <c:majorGridlines>
          <c:spPr>
            <a:ln w="9525" cap="flat" cmpd="sng" algn="ctr">
              <a:solidFill>
                <a:schemeClr val="tx1">
                  <a:lumMod val="15000"/>
                  <a:lumOff val="85000"/>
                </a:schemeClr>
              </a:solidFill>
              <a:round/>
            </a:ln>
            <a:effectLst/>
          </c:spPr>
        </c:majorGridlines>
        <c:title>
          <c:tx>
            <c:strRef>
              <c:f>corrigé!$I$3</c:f>
              <c:strCache>
                <c:ptCount val="1"/>
                <c:pt idx="0">
                  <c:v>% du total tous âges confonus</c:v>
                </c:pt>
              </c:strCache>
            </c:strRef>
          </c:tx>
          <c:overlay val="0"/>
          <c:spPr>
            <a:noFill/>
            <a:ln>
              <a:noFill/>
            </a:ln>
            <a:effectLst/>
          </c:spPr>
          <c:txPr>
            <a:bodyPr rot="-5400000" spcFirstLastPara="1" vertOverflow="ellipsis" vert="horz" wrap="square" anchor="ctr" anchorCtr="1"/>
            <a:lstStyle/>
            <a:p>
              <a:pPr>
                <a:defRPr sz="800" b="1" i="0" u="none" strike="noStrike" kern="1200" baseline="0">
                  <a:solidFill>
                    <a:schemeClr val="tx1">
                      <a:lumMod val="65000"/>
                      <a:lumOff val="35000"/>
                    </a:schemeClr>
                  </a:solidFill>
                  <a:latin typeface="+mn-lt"/>
                  <a:ea typeface="+mn-ea"/>
                  <a:cs typeface="+mn-cs"/>
                </a:defRPr>
              </a:pPr>
              <a:endParaRPr lang="fr-FR"/>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388693936"/>
        <c:crosses val="autoZero"/>
        <c:crossBetween val="between"/>
      </c:valAx>
      <c:spPr>
        <a:noFill/>
        <a:ln>
          <a:noFill/>
        </a:ln>
        <a:effectLst/>
      </c:spPr>
    </c:plotArea>
    <c:legend>
      <c:legendPos val="r"/>
      <c:layout>
        <c:manualLayout>
          <c:xMode val="edge"/>
          <c:yMode val="edge"/>
          <c:x val="0.56074529926309702"/>
          <c:y val="0.166973812253916"/>
          <c:w val="0.21414271728619735"/>
          <c:h val="0.18984762321376494"/>
        </c:manualLayout>
      </c:layout>
      <c:overlay val="0"/>
      <c:spPr>
        <a:solidFill>
          <a:schemeClr val="bg2"/>
        </a:solidFill>
        <a:ln>
          <a:noFill/>
        </a:ln>
        <a:effectLst/>
      </c:spPr>
      <c:txPr>
        <a:bodyPr rot="0" spcFirstLastPara="1" vertOverflow="ellipsis" vert="horz" wrap="square" anchor="ctr" anchorCtr="1"/>
        <a:lstStyle/>
        <a:p>
          <a:pPr>
            <a:defRPr sz="1000" b="1"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corrigé!$L$3</c:f>
          <c:strCache>
            <c:ptCount val="1"/>
            <c:pt idx="0">
              <c:v>Fécondité par rang et par âge en 1995</c:v>
            </c:pt>
          </c:strCache>
        </c:strRef>
      </c:tx>
      <c:overlay val="0"/>
      <c:spPr>
        <a:noFill/>
        <a:ln>
          <a:noFill/>
        </a:ln>
        <a:effectLst/>
      </c:spPr>
      <c:txPr>
        <a:bodyPr rot="0" spcFirstLastPara="1" vertOverflow="ellipsis" vert="horz" wrap="square" anchor="ctr" anchorCtr="1"/>
        <a:lstStyle/>
        <a:p>
          <a:pPr>
            <a:defRPr sz="1100" b="1"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manualLayout>
          <c:layoutTarget val="inner"/>
          <c:xMode val="edge"/>
          <c:yMode val="edge"/>
          <c:x val="0.12355314960629921"/>
          <c:y val="0.125"/>
          <c:w val="0.81652996500437447"/>
          <c:h val="0.75371172353455818"/>
        </c:manualLayout>
      </c:layout>
      <c:scatterChart>
        <c:scatterStyle val="smoothMarker"/>
        <c:varyColors val="0"/>
        <c:ser>
          <c:idx val="0"/>
          <c:order val="0"/>
          <c:tx>
            <c:strRef>
              <c:f>corrigé!$D$4</c:f>
              <c:strCache>
                <c:ptCount val="1"/>
                <c:pt idx="0">
                  <c:v>rang 1</c:v>
                </c:pt>
              </c:strCache>
            </c:strRef>
          </c:tx>
          <c:spPr>
            <a:ln w="19050" cap="rnd">
              <a:solidFill>
                <a:schemeClr val="accent1"/>
              </a:solidFill>
              <a:round/>
            </a:ln>
            <a:effectLst/>
          </c:spPr>
          <c:marker>
            <c:symbol val="none"/>
          </c:marker>
          <c:xVal>
            <c:numRef>
              <c:f>corrigé!$J$5:$J$12</c:f>
              <c:numCache>
                <c:formatCode>#\ ##0.0</c:formatCode>
                <c:ptCount val="8"/>
                <c:pt idx="0">
                  <c:v>17.5</c:v>
                </c:pt>
                <c:pt idx="1">
                  <c:v>22.5</c:v>
                </c:pt>
                <c:pt idx="2">
                  <c:v>27.5</c:v>
                </c:pt>
                <c:pt idx="3">
                  <c:v>32.5</c:v>
                </c:pt>
                <c:pt idx="4">
                  <c:v>37.5</c:v>
                </c:pt>
                <c:pt idx="5">
                  <c:v>42.5</c:v>
                </c:pt>
                <c:pt idx="6">
                  <c:v>47.5</c:v>
                </c:pt>
                <c:pt idx="7">
                  <c:v>52.5</c:v>
                </c:pt>
              </c:numCache>
            </c:numRef>
          </c:xVal>
          <c:yVal>
            <c:numRef>
              <c:f>corrigé!$L$5:$L$12</c:f>
              <c:numCache>
                <c:formatCode>0.00000</c:formatCode>
                <c:ptCount val="8"/>
                <c:pt idx="0">
                  <c:v>3.7084860994605666E-2</c:v>
                </c:pt>
                <c:pt idx="1">
                  <c:v>6.9158890671735307E-2</c:v>
                </c:pt>
                <c:pt idx="2">
                  <c:v>3.5818222520707411E-2</c:v>
                </c:pt>
                <c:pt idx="3">
                  <c:v>1.5152587521474208E-2</c:v>
                </c:pt>
                <c:pt idx="4">
                  <c:v>5.419160178439378E-3</c:v>
                </c:pt>
                <c:pt idx="5">
                  <c:v>1.3205498040804989E-3</c:v>
                </c:pt>
                <c:pt idx="6">
                  <c:v>5.1740805794970248E-5</c:v>
                </c:pt>
                <c:pt idx="7">
                  <c:v>0</c:v>
                </c:pt>
              </c:numCache>
            </c:numRef>
          </c:yVal>
          <c:smooth val="1"/>
          <c:extLst>
            <c:ext xmlns:c16="http://schemas.microsoft.com/office/drawing/2014/chart" uri="{C3380CC4-5D6E-409C-BE32-E72D297353CC}">
              <c16:uniqueId val="{00000000-C2F2-49BA-B162-8F25846629FB}"/>
            </c:ext>
          </c:extLst>
        </c:ser>
        <c:ser>
          <c:idx val="1"/>
          <c:order val="1"/>
          <c:tx>
            <c:strRef>
              <c:f>corrigé!$E$4</c:f>
              <c:strCache>
                <c:ptCount val="1"/>
                <c:pt idx="0">
                  <c:v>rang 2</c:v>
                </c:pt>
              </c:strCache>
            </c:strRef>
          </c:tx>
          <c:spPr>
            <a:ln w="19050" cap="rnd">
              <a:solidFill>
                <a:schemeClr val="accent2"/>
              </a:solidFill>
              <a:round/>
            </a:ln>
            <a:effectLst/>
          </c:spPr>
          <c:marker>
            <c:symbol val="none"/>
          </c:marker>
          <c:xVal>
            <c:numRef>
              <c:f>corrigé!$J$5:$J$12</c:f>
              <c:numCache>
                <c:formatCode>#\ ##0.0</c:formatCode>
                <c:ptCount val="8"/>
                <c:pt idx="0">
                  <c:v>17.5</c:v>
                </c:pt>
                <c:pt idx="1">
                  <c:v>22.5</c:v>
                </c:pt>
                <c:pt idx="2">
                  <c:v>27.5</c:v>
                </c:pt>
                <c:pt idx="3">
                  <c:v>32.5</c:v>
                </c:pt>
                <c:pt idx="4">
                  <c:v>37.5</c:v>
                </c:pt>
                <c:pt idx="5">
                  <c:v>42.5</c:v>
                </c:pt>
                <c:pt idx="6">
                  <c:v>47.5</c:v>
                </c:pt>
                <c:pt idx="7">
                  <c:v>52.5</c:v>
                </c:pt>
              </c:numCache>
            </c:numRef>
          </c:xVal>
          <c:yVal>
            <c:numRef>
              <c:f>corrigé!$M$5:$M$12</c:f>
              <c:numCache>
                <c:formatCode>0.00000</c:formatCode>
                <c:ptCount val="8"/>
                <c:pt idx="0">
                  <c:v>4.733524559347611E-3</c:v>
                </c:pt>
                <c:pt idx="1">
                  <c:v>3.9192967267590778E-2</c:v>
                </c:pt>
                <c:pt idx="2">
                  <c:v>4.7174821358249221E-2</c:v>
                </c:pt>
                <c:pt idx="3">
                  <c:v>3.0565760942999246E-2</c:v>
                </c:pt>
                <c:pt idx="4">
                  <c:v>1.1859509569710528E-2</c:v>
                </c:pt>
                <c:pt idx="5">
                  <c:v>2.4999373877248065E-3</c:v>
                </c:pt>
                <c:pt idx="6">
                  <c:v>1.116512125049358E-4</c:v>
                </c:pt>
                <c:pt idx="7">
                  <c:v>0</c:v>
                </c:pt>
              </c:numCache>
            </c:numRef>
          </c:yVal>
          <c:smooth val="1"/>
          <c:extLst>
            <c:ext xmlns:c16="http://schemas.microsoft.com/office/drawing/2014/chart" uri="{C3380CC4-5D6E-409C-BE32-E72D297353CC}">
              <c16:uniqueId val="{00000001-C2F2-49BA-B162-8F25846629FB}"/>
            </c:ext>
          </c:extLst>
        </c:ser>
        <c:ser>
          <c:idx val="2"/>
          <c:order val="2"/>
          <c:tx>
            <c:strRef>
              <c:f>corrigé!$F$4</c:f>
              <c:strCache>
                <c:ptCount val="1"/>
                <c:pt idx="0">
                  <c:v>rang 3</c:v>
                </c:pt>
              </c:strCache>
            </c:strRef>
          </c:tx>
          <c:spPr>
            <a:ln w="19050" cap="rnd">
              <a:solidFill>
                <a:schemeClr val="accent3"/>
              </a:solidFill>
              <a:round/>
            </a:ln>
            <a:effectLst/>
          </c:spPr>
          <c:marker>
            <c:symbol val="none"/>
          </c:marker>
          <c:xVal>
            <c:numRef>
              <c:f>corrigé!$J$5:$J$12</c:f>
              <c:numCache>
                <c:formatCode>#\ ##0.0</c:formatCode>
                <c:ptCount val="8"/>
                <c:pt idx="0">
                  <c:v>17.5</c:v>
                </c:pt>
                <c:pt idx="1">
                  <c:v>22.5</c:v>
                </c:pt>
                <c:pt idx="2">
                  <c:v>27.5</c:v>
                </c:pt>
                <c:pt idx="3">
                  <c:v>32.5</c:v>
                </c:pt>
                <c:pt idx="4">
                  <c:v>37.5</c:v>
                </c:pt>
                <c:pt idx="5">
                  <c:v>42.5</c:v>
                </c:pt>
                <c:pt idx="6">
                  <c:v>47.5</c:v>
                </c:pt>
                <c:pt idx="7">
                  <c:v>52.5</c:v>
                </c:pt>
              </c:numCache>
            </c:numRef>
          </c:xVal>
          <c:yVal>
            <c:numRef>
              <c:f>corrigé!$N$5:$N$12</c:f>
              <c:numCache>
                <c:formatCode>0.00000</c:formatCode>
                <c:ptCount val="8"/>
                <c:pt idx="0">
                  <c:v>3.7700638083299561E-4</c:v>
                </c:pt>
                <c:pt idx="1">
                  <c:v>1.0060244296970861E-2</c:v>
                </c:pt>
                <c:pt idx="2">
                  <c:v>2.3115172252642657E-2</c:v>
                </c:pt>
                <c:pt idx="3">
                  <c:v>2.5273615195053372E-2</c:v>
                </c:pt>
                <c:pt idx="4">
                  <c:v>1.5553212112675534E-2</c:v>
                </c:pt>
                <c:pt idx="5">
                  <c:v>3.7681205616434924E-3</c:v>
                </c:pt>
                <c:pt idx="6">
                  <c:v>1.7156161921490137E-4</c:v>
                </c:pt>
                <c:pt idx="7">
                  <c:v>0</c:v>
                </c:pt>
              </c:numCache>
            </c:numRef>
          </c:yVal>
          <c:smooth val="1"/>
          <c:extLst>
            <c:ext xmlns:c16="http://schemas.microsoft.com/office/drawing/2014/chart" uri="{C3380CC4-5D6E-409C-BE32-E72D297353CC}">
              <c16:uniqueId val="{00000001-C488-498A-AFBE-990DAD01D15E}"/>
            </c:ext>
          </c:extLst>
        </c:ser>
        <c:dLbls>
          <c:showLegendKey val="0"/>
          <c:showVal val="0"/>
          <c:showCatName val="0"/>
          <c:showSerName val="0"/>
          <c:showPercent val="0"/>
          <c:showBubbleSize val="0"/>
        </c:dLbls>
        <c:axId val="1517330608"/>
        <c:axId val="1516971056"/>
      </c:scatterChart>
      <c:valAx>
        <c:axId val="1517330608"/>
        <c:scaling>
          <c:orientation val="minMax"/>
          <c:min val="15"/>
        </c:scaling>
        <c:delete val="0"/>
        <c:axPos val="b"/>
        <c:majorGridlines>
          <c:spPr>
            <a:ln w="9525" cap="flat" cmpd="sng" algn="ctr">
              <a:solidFill>
                <a:schemeClr val="tx1">
                  <a:lumMod val="15000"/>
                  <a:lumOff val="85000"/>
                </a:schemeClr>
              </a:solidFill>
              <a:round/>
            </a:ln>
            <a:effectLst/>
          </c:spPr>
        </c:majorGridlines>
        <c:title>
          <c:tx>
            <c:strRef>
              <c:f>corrigé!$A$18</c:f>
              <c:strCache>
                <c:ptCount val="1"/>
                <c:pt idx="0">
                  <c:v>Age</c:v>
                </c:pt>
              </c:strCache>
            </c:strRef>
          </c:tx>
          <c:overlay val="0"/>
          <c:spPr>
            <a:noFill/>
            <a:ln>
              <a:noFill/>
            </a:ln>
            <a:effectLst/>
          </c:spPr>
          <c:txPr>
            <a:bodyPr rot="0" spcFirstLastPara="1" vertOverflow="ellipsis" vert="horz" wrap="square" anchor="ctr" anchorCtr="1"/>
            <a:lstStyle/>
            <a:p>
              <a:pPr>
                <a:defRPr sz="800" b="1" i="0" u="none" strike="noStrike" kern="1200" baseline="0">
                  <a:solidFill>
                    <a:schemeClr val="tx1">
                      <a:lumMod val="65000"/>
                      <a:lumOff val="35000"/>
                    </a:schemeClr>
                  </a:solidFill>
                  <a:latin typeface="+mn-lt"/>
                  <a:ea typeface="+mn-ea"/>
                  <a:cs typeface="+mn-cs"/>
                </a:defRPr>
              </a:pPr>
              <a:endParaRPr lang="fr-FR"/>
            </a:p>
          </c:txPr>
        </c:title>
        <c:numFmt formatCode="General" sourceLinked="0"/>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516971056"/>
        <c:crosses val="autoZero"/>
        <c:crossBetween val="midCat"/>
      </c:valAx>
      <c:valAx>
        <c:axId val="1516971056"/>
        <c:scaling>
          <c:orientation val="minMax"/>
          <c:min val="0"/>
        </c:scaling>
        <c:delete val="0"/>
        <c:axPos val="l"/>
        <c:majorGridlines>
          <c:spPr>
            <a:ln w="9525" cap="flat" cmpd="sng" algn="ctr">
              <a:solidFill>
                <a:schemeClr val="tx1">
                  <a:lumMod val="15000"/>
                  <a:lumOff val="85000"/>
                </a:schemeClr>
              </a:solidFill>
              <a:round/>
            </a:ln>
            <a:effectLst/>
          </c:spPr>
        </c:majorGridlines>
        <c:title>
          <c:tx>
            <c:strRef>
              <c:f>corrigé!$K$18</c:f>
              <c:strCache>
                <c:ptCount val="1"/>
                <c:pt idx="0">
                  <c:v>naissances par femme</c:v>
                </c:pt>
              </c:strCache>
            </c:strRef>
          </c:tx>
          <c:overlay val="0"/>
          <c:spPr>
            <a:noFill/>
            <a:ln>
              <a:noFill/>
            </a:ln>
            <a:effectLst/>
          </c:spPr>
          <c:txPr>
            <a:bodyPr rot="-5400000" spcFirstLastPara="1" vertOverflow="ellipsis" vert="horz" wrap="square" anchor="ctr" anchorCtr="1"/>
            <a:lstStyle/>
            <a:p>
              <a:pPr>
                <a:defRPr sz="800" b="1" i="0" u="none" strike="noStrike" kern="1200" baseline="0">
                  <a:solidFill>
                    <a:schemeClr val="tx1">
                      <a:lumMod val="65000"/>
                      <a:lumOff val="35000"/>
                    </a:schemeClr>
                  </a:solidFill>
                  <a:latin typeface="+mn-lt"/>
                  <a:ea typeface="+mn-ea"/>
                  <a:cs typeface="+mn-cs"/>
                </a:defRPr>
              </a:pPr>
              <a:endParaRPr lang="fr-FR"/>
            </a:p>
          </c:txPr>
        </c:title>
        <c:numFmt formatCode="0.000" sourceLinked="0"/>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1517330608"/>
        <c:crosses val="autoZero"/>
        <c:crossBetween val="midCat"/>
      </c:valAx>
      <c:spPr>
        <a:noFill/>
        <a:ln>
          <a:noFill/>
        </a:ln>
        <a:effectLst/>
      </c:spPr>
    </c:plotArea>
    <c:legend>
      <c:legendPos val="r"/>
      <c:layout>
        <c:manualLayout>
          <c:xMode val="edge"/>
          <c:yMode val="edge"/>
          <c:x val="0.5638608923884515"/>
          <c:y val="0.25057815689705459"/>
          <c:w val="0.15250116885517431"/>
          <c:h val="0.23039140329622013"/>
        </c:manualLayout>
      </c:layout>
      <c:overlay val="0"/>
      <c:spPr>
        <a:solidFill>
          <a:schemeClr val="bg2"/>
        </a:solid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12</xdr:col>
      <xdr:colOff>314325</xdr:colOff>
      <xdr:row>13</xdr:row>
      <xdr:rowOff>142875</xdr:rowOff>
    </xdr:to>
    <xdr:sp macro="" textlink="">
      <xdr:nvSpPr>
        <xdr:cNvPr id="3" name="Text Box 1">
          <a:extLst>
            <a:ext uri="{FF2B5EF4-FFF2-40B4-BE49-F238E27FC236}">
              <a16:creationId xmlns:a16="http://schemas.microsoft.com/office/drawing/2014/main" id="{00000000-0008-0000-0000-000003000000}"/>
            </a:ext>
          </a:extLst>
        </xdr:cNvPr>
        <xdr:cNvSpPr txBox="1">
          <a:spLocks noChangeArrowheads="1"/>
        </xdr:cNvSpPr>
      </xdr:nvSpPr>
      <xdr:spPr bwMode="auto">
        <a:xfrm>
          <a:off x="762000" y="190500"/>
          <a:ext cx="8696325" cy="24288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fr-FR" sz="1000" b="0" i="0" u="none" strike="noStrike" baseline="0">
              <a:solidFill>
                <a:srgbClr val="000000"/>
              </a:solidFill>
              <a:latin typeface="Calibri"/>
            </a:rPr>
            <a:t>A partir des données de deux tableaux calculez : toutes les caractéristiques de la natalité et de la fécondité pour la République de Chili en 1995 et 2005 </a:t>
          </a:r>
        </a:p>
        <a:p>
          <a:pPr algn="l" rtl="0">
            <a:defRPr sz="1000"/>
          </a:pPr>
          <a:r>
            <a:rPr lang="fr-FR" sz="1000" b="0" i="0" u="none" strike="noStrike" baseline="0">
              <a:solidFill>
                <a:srgbClr val="000000"/>
              </a:solidFill>
              <a:latin typeface="Calibri"/>
            </a:rPr>
            <a:t>1. Taux brut de natalité</a:t>
          </a:r>
        </a:p>
        <a:p>
          <a:pPr algn="l" rtl="0">
            <a:defRPr sz="1000"/>
          </a:pPr>
          <a:r>
            <a:rPr lang="fr-FR" sz="1000" b="0" i="0" u="none" strike="noStrike" baseline="0">
              <a:solidFill>
                <a:srgbClr val="000000"/>
              </a:solidFill>
              <a:latin typeface="Calibri"/>
            </a:rPr>
            <a:t>2. Taux global de fécondité (taux de fécondité générale)</a:t>
          </a:r>
        </a:p>
        <a:p>
          <a:pPr algn="l" rtl="0">
            <a:defRPr sz="1000"/>
          </a:pPr>
          <a:r>
            <a:rPr lang="fr-FR" sz="1000" b="0" i="0" u="none" strike="noStrike" baseline="0">
              <a:solidFill>
                <a:srgbClr val="000000"/>
              </a:solidFill>
              <a:latin typeface="Calibri"/>
            </a:rPr>
            <a:t>3. Taux de fécondité par âge</a:t>
          </a:r>
        </a:p>
        <a:p>
          <a:pPr algn="l" rtl="0">
            <a:defRPr sz="1000"/>
          </a:pPr>
          <a:r>
            <a:rPr lang="fr-FR" sz="1000" b="0" i="0" u="none" strike="noStrike" baseline="0">
              <a:solidFill>
                <a:srgbClr val="000000"/>
              </a:solidFill>
              <a:latin typeface="Calibri"/>
            </a:rPr>
            <a:t>4. Taux de fécondité totale (indice synthétique de fécondité)</a:t>
          </a:r>
        </a:p>
        <a:p>
          <a:pPr algn="l" rtl="0">
            <a:defRPr sz="1000"/>
          </a:pPr>
          <a:r>
            <a:rPr lang="fr-FR" sz="1000" b="0" i="0" u="none" strike="noStrike" baseline="0">
              <a:solidFill>
                <a:srgbClr val="000000"/>
              </a:solidFill>
              <a:latin typeface="Calibri"/>
            </a:rPr>
            <a:t>5. Taux de fécondité totale (indice synthétique de fécondité) pour les premières naissances, pour les deuxièmes naissances,  pour les troisièmes naissances,  pour les quatrièmes naissances et  pour toutes les autres naissances (5 et plus)</a:t>
          </a:r>
        </a:p>
        <a:p>
          <a:pPr algn="l" rtl="0">
            <a:defRPr sz="1000"/>
          </a:pPr>
          <a:r>
            <a:rPr lang="fr-FR" sz="1000" b="0" i="0" u="none" strike="noStrike" baseline="0">
              <a:solidFill>
                <a:srgbClr val="000000"/>
              </a:solidFill>
              <a:latin typeface="Calibri"/>
            </a:rPr>
            <a:t>6. L’âge moyen de fécondité (tous rangs confondus), l’âge moyen de la fécondité de 1er, 2d, 3e, 4e de tous les autres rangs confondus (5 et +) avec les taux par âge. </a:t>
          </a:r>
        </a:p>
        <a:p>
          <a:pPr algn="l" rtl="0">
            <a:defRPr sz="1000"/>
          </a:pPr>
          <a:r>
            <a:rPr lang="fr-FR" sz="1000" b="0" i="0" u="none" strike="noStrike" baseline="0">
              <a:solidFill>
                <a:srgbClr val="000000"/>
              </a:solidFill>
              <a:latin typeface="Calibri"/>
            </a:rPr>
            <a:t>7. L'âge moyen de fécondité comme une moyenne pondérée des âges moyens à chaque rang de naissance</a:t>
          </a:r>
        </a:p>
        <a:p>
          <a:pPr algn="l" rtl="0">
            <a:defRPr sz="1000"/>
          </a:pPr>
          <a:r>
            <a:rPr lang="fr-FR" sz="1000" b="0" i="0" u="none" strike="noStrike" baseline="0">
              <a:solidFill>
                <a:srgbClr val="000000"/>
              </a:solidFill>
              <a:latin typeface="Calibri"/>
            </a:rPr>
            <a:t>8. Présentez graphiquement les taux de fécondité par âge.</a:t>
          </a:r>
        </a:p>
        <a:p>
          <a:pPr algn="l" rtl="0">
            <a:defRPr sz="1000"/>
          </a:pPr>
          <a:r>
            <a:rPr lang="fr-FR" sz="1000" b="0" i="0" u="none" strike="noStrike" baseline="0">
              <a:solidFill>
                <a:srgbClr val="000000"/>
              </a:solidFill>
              <a:latin typeface="Calibri"/>
            </a:rPr>
            <a:t>9. Présentez graphiquement les taux de fécondité par rang de naissance (1, 2,3, 4 et tous les autres confondus).</a:t>
          </a:r>
        </a:p>
        <a:p>
          <a:pPr algn="l" rtl="0">
            <a:defRPr sz="1000"/>
          </a:pPr>
          <a:r>
            <a:rPr lang="fr-FR" sz="1000" b="0" i="0" u="none" strike="noStrike" baseline="0">
              <a:solidFill>
                <a:srgbClr val="000000"/>
              </a:solidFill>
              <a:latin typeface="Calibri"/>
            </a:rPr>
            <a:t>10. Commentez la valeur du taux de fécondité totale de premier rang.</a:t>
          </a:r>
        </a:p>
        <a:p>
          <a:pPr algn="l" rtl="0">
            <a:defRPr sz="1000"/>
          </a:pPr>
          <a:r>
            <a:rPr lang="fr-FR" sz="1000" b="0" i="0" u="none" strike="noStrike" baseline="0">
              <a:solidFill>
                <a:srgbClr val="000000"/>
              </a:solidFill>
              <a:latin typeface="Calibri"/>
            </a:rPr>
            <a:t>11. Pouvez-vous dire quelque chose à propos des intervalles génésiques dans cette population.</a:t>
          </a:r>
        </a:p>
        <a:p>
          <a:pPr algn="l" rtl="0">
            <a:defRPr sz="1000"/>
          </a:pPr>
          <a:endParaRPr lang="fr-FR" sz="1000" b="0" i="0" u="none" strike="noStrike" baseline="0">
            <a:solidFill>
              <a:srgbClr val="000000"/>
            </a:solidFill>
            <a:latin typeface="Calibri"/>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6</xdr:col>
      <xdr:colOff>635976</xdr:colOff>
      <xdr:row>32</xdr:row>
      <xdr:rowOff>66674</xdr:rowOff>
    </xdr:from>
    <xdr:to>
      <xdr:col>13</xdr:col>
      <xdr:colOff>5861</xdr:colOff>
      <xdr:row>48</xdr:row>
      <xdr:rowOff>142874</xdr:rowOff>
    </xdr:to>
    <xdr:graphicFrame macro="">
      <xdr:nvGraphicFramePr>
        <xdr:cNvPr id="2" name="Graphique 1">
          <a:extLst>
            <a:ext uri="{FF2B5EF4-FFF2-40B4-BE49-F238E27FC236}">
              <a16:creationId xmlns:a16="http://schemas.microsoft.com/office/drawing/2014/main" id="{00000000-0008-0000-01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7</xdr:col>
      <xdr:colOff>103030</xdr:colOff>
      <xdr:row>49</xdr:row>
      <xdr:rowOff>102053</xdr:rowOff>
    </xdr:from>
    <xdr:to>
      <xdr:col>13</xdr:col>
      <xdr:colOff>4500</xdr:colOff>
      <xdr:row>66</xdr:row>
      <xdr:rowOff>34017</xdr:rowOff>
    </xdr:to>
    <xdr:graphicFrame macro="">
      <xdr:nvGraphicFramePr>
        <xdr:cNvPr id="3" name="Graphique 2">
          <a:extLst>
            <a:ext uri="{FF2B5EF4-FFF2-40B4-BE49-F238E27FC236}">
              <a16:creationId xmlns:a16="http://schemas.microsoft.com/office/drawing/2014/main" id="{00000000-0008-0000-01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0</xdr:col>
      <xdr:colOff>333375</xdr:colOff>
      <xdr:row>32</xdr:row>
      <xdr:rowOff>38100</xdr:rowOff>
    </xdr:from>
    <xdr:to>
      <xdr:col>6</xdr:col>
      <xdr:colOff>455001</xdr:colOff>
      <xdr:row>49</xdr:row>
      <xdr:rowOff>28575</xdr:rowOff>
    </xdr:to>
    <xdr:graphicFrame macro="">
      <xdr:nvGraphicFramePr>
        <xdr:cNvPr id="4" name="Graphique 3">
          <a:extLst>
            <a:ext uri="{FF2B5EF4-FFF2-40B4-BE49-F238E27FC236}">
              <a16:creationId xmlns:a16="http://schemas.microsoft.com/office/drawing/2014/main" id="{00000000-0008-0000-01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345621</xdr:colOff>
      <xdr:row>49</xdr:row>
      <xdr:rowOff>133350</xdr:rowOff>
    </xdr:from>
    <xdr:to>
      <xdr:col>6</xdr:col>
      <xdr:colOff>525235</xdr:colOff>
      <xdr:row>66</xdr:row>
      <xdr:rowOff>100693</xdr:rowOff>
    </xdr:to>
    <xdr:graphicFrame macro="">
      <xdr:nvGraphicFramePr>
        <xdr:cNvPr id="5" name="Graphique 4">
          <a:extLst>
            <a:ext uri="{FF2B5EF4-FFF2-40B4-BE49-F238E27FC236}">
              <a16:creationId xmlns:a16="http://schemas.microsoft.com/office/drawing/2014/main" id="{0EA98C84-51AD-4BAC-B672-CBCADCCCAB0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bin"/><Relationship Id="rId1" Type="http://schemas.openxmlformats.org/officeDocument/2006/relationships/hyperlink" Target="http://www.humanfertility.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zoomScale="160" zoomScaleNormal="160" workbookViewId="0">
      <selection activeCell="B2" sqref="B2"/>
    </sheetView>
  </sheetViews>
  <sheetFormatPr baseColWidth="10" defaultRowHeight="14.5" x14ac:dyDescent="0.3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31"/>
  <sheetViews>
    <sheetView tabSelected="1" zoomScale="130" zoomScaleNormal="130" workbookViewId="0">
      <selection activeCell="J19" sqref="J19"/>
    </sheetView>
  </sheetViews>
  <sheetFormatPr baseColWidth="10" defaultColWidth="11.36328125" defaultRowHeight="13" x14ac:dyDescent="0.3"/>
  <cols>
    <col min="1" max="1" width="9.90625" style="1" customWidth="1"/>
    <col min="2" max="2" width="11.36328125" style="1"/>
    <col min="3" max="3" width="9.26953125" style="1" customWidth="1"/>
    <col min="4" max="4" width="11.36328125" style="1" customWidth="1"/>
    <col min="5" max="9" width="9.26953125" style="1" customWidth="1"/>
    <col min="10" max="10" width="11.36328125" style="1"/>
    <col min="11" max="16" width="9" style="1" customWidth="1"/>
    <col min="17" max="17" width="11.36328125" style="1"/>
    <col min="18" max="18" width="8.81640625" style="1" customWidth="1"/>
    <col min="19" max="16384" width="11.36328125" style="1"/>
  </cols>
  <sheetData>
    <row r="1" spans="1:18" x14ac:dyDescent="0.3">
      <c r="A1" s="1" t="s">
        <v>21</v>
      </c>
      <c r="E1" s="2" t="s">
        <v>20</v>
      </c>
      <c r="I1" s="1" t="s">
        <v>28</v>
      </c>
    </row>
    <row r="2" spans="1:18" x14ac:dyDescent="0.3">
      <c r="A2" s="3" t="s">
        <v>18</v>
      </c>
      <c r="B2" s="1" t="s">
        <v>22</v>
      </c>
      <c r="D2" s="4">
        <v>14297000</v>
      </c>
      <c r="E2" s="5">
        <f>1000*C13/D2</f>
        <v>19.287822620130097</v>
      </c>
      <c r="R2" s="1" t="s">
        <v>39</v>
      </c>
    </row>
    <row r="3" spans="1:18" x14ac:dyDescent="0.3">
      <c r="A3" s="6" t="s">
        <v>7</v>
      </c>
      <c r="B3" s="6" t="s">
        <v>9</v>
      </c>
      <c r="C3" s="7"/>
      <c r="D3" s="8" t="s">
        <v>11</v>
      </c>
      <c r="E3" s="8"/>
      <c r="F3" s="8"/>
      <c r="G3" s="8"/>
      <c r="H3" s="9"/>
      <c r="I3" s="12" t="s">
        <v>32</v>
      </c>
      <c r="K3" s="27" t="s">
        <v>29</v>
      </c>
      <c r="L3" s="1" t="s">
        <v>34</v>
      </c>
      <c r="R3" s="1" t="s">
        <v>31</v>
      </c>
    </row>
    <row r="4" spans="1:18" x14ac:dyDescent="0.3">
      <c r="A4" s="10" t="s">
        <v>8</v>
      </c>
      <c r="B4" s="10" t="s">
        <v>10</v>
      </c>
      <c r="C4" s="11" t="s">
        <v>12</v>
      </c>
      <c r="D4" s="11" t="s">
        <v>13</v>
      </c>
      <c r="E4" s="11" t="s">
        <v>14</v>
      </c>
      <c r="F4" s="11" t="s">
        <v>15</v>
      </c>
      <c r="G4" s="11" t="s">
        <v>16</v>
      </c>
      <c r="H4" s="11" t="s">
        <v>17</v>
      </c>
      <c r="I4" s="12"/>
      <c r="K4" s="27" t="s">
        <v>30</v>
      </c>
      <c r="L4" s="12">
        <v>1</v>
      </c>
      <c r="M4" s="12">
        <v>2</v>
      </c>
      <c r="N4" s="12">
        <v>3</v>
      </c>
      <c r="O4" s="12">
        <v>4</v>
      </c>
      <c r="P4" s="12">
        <v>5</v>
      </c>
      <c r="Q4" s="13">
        <v>15</v>
      </c>
      <c r="R4" s="12">
        <v>0</v>
      </c>
    </row>
    <row r="5" spans="1:18" x14ac:dyDescent="0.3">
      <c r="A5" s="14" t="s">
        <v>0</v>
      </c>
      <c r="B5" s="15">
        <v>954891</v>
      </c>
      <c r="C5" s="15">
        <v>40322</v>
      </c>
      <c r="D5" s="15">
        <v>35412</v>
      </c>
      <c r="E5" s="15">
        <v>4520</v>
      </c>
      <c r="F5" s="15">
        <v>360</v>
      </c>
      <c r="G5" s="15">
        <v>23</v>
      </c>
      <c r="H5" s="15">
        <v>6</v>
      </c>
      <c r="I5" s="23">
        <f t="shared" ref="I5:I13" si="0">B5/$B$13</f>
        <v>0.21132793939263836</v>
      </c>
      <c r="J5" s="25">
        <v>17.5</v>
      </c>
      <c r="K5" s="16">
        <f t="shared" ref="K5:P5" si="1">C5/$B5</f>
        <v>4.2226809133189026E-2</v>
      </c>
      <c r="L5" s="16">
        <f t="shared" si="1"/>
        <v>3.7084860994605666E-2</v>
      </c>
      <c r="M5" s="16">
        <f t="shared" si="1"/>
        <v>4.733524559347611E-3</v>
      </c>
      <c r="N5" s="16">
        <f t="shared" si="1"/>
        <v>3.7700638083299561E-4</v>
      </c>
      <c r="O5" s="16">
        <f t="shared" si="1"/>
        <v>2.4086518775441387E-5</v>
      </c>
      <c r="P5" s="16">
        <f t="shared" si="1"/>
        <v>6.2834396805499266E-6</v>
      </c>
      <c r="Q5" s="13">
        <v>20</v>
      </c>
      <c r="R5" s="16">
        <f>K5*5</f>
        <v>0.21113404566594512</v>
      </c>
    </row>
    <row r="6" spans="1:18" x14ac:dyDescent="0.3">
      <c r="A6" s="17" t="s">
        <v>1</v>
      </c>
      <c r="B6" s="18">
        <v>614498</v>
      </c>
      <c r="C6" s="18">
        <v>74298</v>
      </c>
      <c r="D6" s="18">
        <v>42498</v>
      </c>
      <c r="E6" s="18">
        <v>24084</v>
      </c>
      <c r="F6" s="18">
        <v>6182</v>
      </c>
      <c r="G6" s="18">
        <v>1290</v>
      </c>
      <c r="H6" s="18">
        <v>244</v>
      </c>
      <c r="I6" s="23">
        <f t="shared" si="0"/>
        <v>0.13599520374670773</v>
      </c>
      <c r="J6" s="25">
        <v>22.5</v>
      </c>
      <c r="K6" s="16">
        <f t="shared" ref="K6:K12" si="2">C6/$B6</f>
        <v>0.12090844884767729</v>
      </c>
      <c r="L6" s="16">
        <f t="shared" ref="L6:P12" si="3">D6/$B6</f>
        <v>6.9158890671735307E-2</v>
      </c>
      <c r="M6" s="16">
        <f t="shared" si="3"/>
        <v>3.9192967267590778E-2</v>
      </c>
      <c r="N6" s="16">
        <f t="shared" si="3"/>
        <v>1.0060244296970861E-2</v>
      </c>
      <c r="O6" s="16">
        <f t="shared" si="3"/>
        <v>2.0992745297787789E-3</v>
      </c>
      <c r="P6" s="16">
        <f t="shared" si="3"/>
        <v>3.9707208160156746E-4</v>
      </c>
      <c r="Q6" s="13">
        <v>25</v>
      </c>
      <c r="R6" s="16">
        <f>R5+K6*5</f>
        <v>0.8156762899043315</v>
      </c>
    </row>
    <row r="7" spans="1:18" x14ac:dyDescent="0.3">
      <c r="A7" s="17" t="s">
        <v>2</v>
      </c>
      <c r="B7" s="18">
        <v>611979</v>
      </c>
      <c r="C7" s="18">
        <v>71625</v>
      </c>
      <c r="D7" s="18">
        <v>21920</v>
      </c>
      <c r="E7" s="18">
        <v>28870</v>
      </c>
      <c r="F7" s="18">
        <v>14146</v>
      </c>
      <c r="G7" s="18">
        <v>4791</v>
      </c>
      <c r="H7" s="18">
        <v>1898</v>
      </c>
      <c r="I7" s="23">
        <f t="shared" si="0"/>
        <v>0.13543772118657252</v>
      </c>
      <c r="J7" s="25">
        <v>27.5</v>
      </c>
      <c r="K7" s="16">
        <f t="shared" si="2"/>
        <v>0.11703832974660895</v>
      </c>
      <c r="L7" s="16">
        <f t="shared" si="3"/>
        <v>3.5818222520707411E-2</v>
      </c>
      <c r="M7" s="16">
        <f t="shared" si="3"/>
        <v>4.7174821358249221E-2</v>
      </c>
      <c r="N7" s="16">
        <f t="shared" si="3"/>
        <v>2.3115172252642657E-2</v>
      </c>
      <c r="O7" s="16">
        <f t="shared" si="3"/>
        <v>7.8287000044119162E-3</v>
      </c>
      <c r="P7" s="16">
        <f t="shared" si="3"/>
        <v>3.1014136105977494E-3</v>
      </c>
      <c r="Q7" s="13">
        <v>30</v>
      </c>
      <c r="R7" s="16">
        <f t="shared" ref="R7:R12" si="4">R6+K7*5</f>
        <v>1.4008679386373761</v>
      </c>
    </row>
    <row r="8" spans="1:18" x14ac:dyDescent="0.3">
      <c r="A8" s="17" t="s">
        <v>3</v>
      </c>
      <c r="B8" s="18">
        <v>621676</v>
      </c>
      <c r="C8" s="18">
        <v>55589</v>
      </c>
      <c r="D8" s="18">
        <v>9420</v>
      </c>
      <c r="E8" s="18">
        <v>19002</v>
      </c>
      <c r="F8" s="18">
        <v>15712</v>
      </c>
      <c r="G8" s="18">
        <v>7260</v>
      </c>
      <c r="H8" s="18">
        <v>4195</v>
      </c>
      <c r="I8" s="23">
        <f t="shared" si="0"/>
        <v>0.13758377453537401</v>
      </c>
      <c r="J8" s="25">
        <v>32.5</v>
      </c>
      <c r="K8" s="16">
        <f t="shared" si="2"/>
        <v>8.9417960481022268E-2</v>
      </c>
      <c r="L8" s="16">
        <f t="shared" si="3"/>
        <v>1.5152587521474208E-2</v>
      </c>
      <c r="M8" s="16">
        <f t="shared" si="3"/>
        <v>3.0565760942999246E-2</v>
      </c>
      <c r="N8" s="16">
        <f t="shared" si="3"/>
        <v>2.5273615195053372E-2</v>
      </c>
      <c r="O8" s="16">
        <f t="shared" si="3"/>
        <v>1.1678108854129805E-2</v>
      </c>
      <c r="P8" s="16">
        <f t="shared" si="3"/>
        <v>6.7478879673656374E-3</v>
      </c>
      <c r="Q8" s="13">
        <v>35</v>
      </c>
      <c r="R8" s="16">
        <f t="shared" si="4"/>
        <v>1.8479577410424874</v>
      </c>
    </row>
    <row r="9" spans="1:18" x14ac:dyDescent="0.3">
      <c r="A9" s="17" t="s">
        <v>4</v>
      </c>
      <c r="B9" s="18">
        <v>539567</v>
      </c>
      <c r="C9" s="18">
        <v>27190</v>
      </c>
      <c r="D9" s="18">
        <v>2924</v>
      </c>
      <c r="E9" s="18">
        <v>6399</v>
      </c>
      <c r="F9" s="18">
        <v>8392</v>
      </c>
      <c r="G9" s="18">
        <v>5110</v>
      </c>
      <c r="H9" s="18">
        <v>4364</v>
      </c>
      <c r="I9" s="23">
        <f t="shared" si="0"/>
        <v>0.11941214470999066</v>
      </c>
      <c r="J9" s="25">
        <v>37.5</v>
      </c>
      <c r="K9" s="16">
        <f t="shared" si="2"/>
        <v>5.0392258978032387E-2</v>
      </c>
      <c r="L9" s="16">
        <f t="shared" si="3"/>
        <v>5.419160178439378E-3</v>
      </c>
      <c r="M9" s="16">
        <f t="shared" si="3"/>
        <v>1.1859509569710528E-2</v>
      </c>
      <c r="N9" s="16">
        <f t="shared" si="3"/>
        <v>1.5553212112675534E-2</v>
      </c>
      <c r="O9" s="16">
        <f t="shared" si="3"/>
        <v>9.4705569465886527E-3</v>
      </c>
      <c r="P9" s="16">
        <f t="shared" si="3"/>
        <v>8.0879668326639693E-3</v>
      </c>
      <c r="Q9" s="13">
        <v>40</v>
      </c>
      <c r="R9" s="16">
        <f t="shared" si="4"/>
        <v>2.0999190359326496</v>
      </c>
    </row>
    <row r="10" spans="1:18" x14ac:dyDescent="0.3">
      <c r="A10" s="17" t="s">
        <v>5</v>
      </c>
      <c r="B10" s="18">
        <v>439211</v>
      </c>
      <c r="C10" s="18">
        <v>6416</v>
      </c>
      <c r="D10" s="18">
        <v>580</v>
      </c>
      <c r="E10" s="18">
        <v>1098</v>
      </c>
      <c r="F10" s="18">
        <v>1655</v>
      </c>
      <c r="G10" s="18">
        <v>1383</v>
      </c>
      <c r="H10" s="18">
        <v>1701</v>
      </c>
      <c r="I10" s="23">
        <f t="shared" si="0"/>
        <v>9.7202251972822118E-2</v>
      </c>
      <c r="J10" s="25">
        <v>42.5</v>
      </c>
      <c r="K10" s="16">
        <f t="shared" si="2"/>
        <v>1.460801300513876E-2</v>
      </c>
      <c r="L10" s="16">
        <f t="shared" si="3"/>
        <v>1.3205498040804989E-3</v>
      </c>
      <c r="M10" s="16">
        <f t="shared" si="3"/>
        <v>2.4999373877248065E-3</v>
      </c>
      <c r="N10" s="16">
        <f t="shared" si="3"/>
        <v>3.7681205616434924E-3</v>
      </c>
      <c r="O10" s="16">
        <f t="shared" si="3"/>
        <v>3.1488282397298794E-3</v>
      </c>
      <c r="P10" s="16">
        <f t="shared" si="3"/>
        <v>3.8728538219671184E-3</v>
      </c>
      <c r="Q10" s="13">
        <v>45</v>
      </c>
      <c r="R10" s="16">
        <f t="shared" si="4"/>
        <v>2.1729591009583435</v>
      </c>
    </row>
    <row r="11" spans="1:18" x14ac:dyDescent="0.3">
      <c r="A11" s="17" t="s">
        <v>6</v>
      </c>
      <c r="B11" s="18">
        <v>367215</v>
      </c>
      <c r="C11" s="18">
        <v>313</v>
      </c>
      <c r="D11" s="18">
        <v>19</v>
      </c>
      <c r="E11" s="18">
        <v>41</v>
      </c>
      <c r="F11" s="18">
        <v>63</v>
      </c>
      <c r="G11" s="18">
        <v>72</v>
      </c>
      <c r="H11" s="18">
        <v>120</v>
      </c>
      <c r="I11" s="23">
        <f t="shared" si="0"/>
        <v>8.126874089719946E-2</v>
      </c>
      <c r="J11" s="25">
        <v>47.5</v>
      </c>
      <c r="K11" s="16">
        <f t="shared" si="2"/>
        <v>8.5236169546450992E-4</v>
      </c>
      <c r="L11" s="16">
        <f t="shared" si="3"/>
        <v>5.1740805794970248E-5</v>
      </c>
      <c r="M11" s="16">
        <f t="shared" si="3"/>
        <v>1.116512125049358E-4</v>
      </c>
      <c r="N11" s="16">
        <f t="shared" si="3"/>
        <v>1.7156161921490137E-4</v>
      </c>
      <c r="O11" s="16">
        <f t="shared" si="3"/>
        <v>1.9607042195988726E-4</v>
      </c>
      <c r="P11" s="16">
        <f t="shared" si="3"/>
        <v>3.267840365998121E-4</v>
      </c>
      <c r="Q11" s="13">
        <v>50</v>
      </c>
      <c r="R11" s="16">
        <f t="shared" si="4"/>
        <v>2.177220909435666</v>
      </c>
    </row>
    <row r="12" spans="1:18" x14ac:dyDescent="0.3">
      <c r="A12" s="19" t="s">
        <v>40</v>
      </c>
      <c r="B12" s="20">
        <v>369490</v>
      </c>
      <c r="C12" s="20">
        <v>5</v>
      </c>
      <c r="D12" s="20">
        <v>0</v>
      </c>
      <c r="E12" s="20">
        <v>0</v>
      </c>
      <c r="F12" s="20">
        <v>0</v>
      </c>
      <c r="G12" s="20">
        <v>1</v>
      </c>
      <c r="H12" s="20">
        <v>4</v>
      </c>
      <c r="I12" s="23">
        <f t="shared" si="0"/>
        <v>8.1772223558695123E-2</v>
      </c>
      <c r="J12" s="25">
        <v>52.5</v>
      </c>
      <c r="K12" s="16">
        <f t="shared" si="2"/>
        <v>1.3532165958483315E-5</v>
      </c>
      <c r="L12" s="16">
        <f t="shared" si="3"/>
        <v>0</v>
      </c>
      <c r="M12" s="16">
        <f t="shared" si="3"/>
        <v>0</v>
      </c>
      <c r="N12" s="16">
        <f t="shared" si="3"/>
        <v>0</v>
      </c>
      <c r="O12" s="16">
        <f t="shared" si="3"/>
        <v>2.7064331916966628E-6</v>
      </c>
      <c r="P12" s="16">
        <f t="shared" si="3"/>
        <v>1.0825732766786651E-5</v>
      </c>
      <c r="Q12" s="13">
        <v>55</v>
      </c>
      <c r="R12" s="16">
        <f t="shared" si="4"/>
        <v>2.1772885702654583</v>
      </c>
    </row>
    <row r="13" spans="1:18" x14ac:dyDescent="0.3">
      <c r="A13" s="1" t="s">
        <v>37</v>
      </c>
      <c r="B13" s="21">
        <f>SUM(B5:B12)</f>
        <v>4518527</v>
      </c>
      <c r="C13" s="21">
        <f>SUM(C5:C12)</f>
        <v>275758</v>
      </c>
      <c r="D13" s="21"/>
      <c r="E13" s="21"/>
      <c r="F13" s="21"/>
      <c r="G13" s="21"/>
      <c r="H13" s="21"/>
      <c r="I13" s="23">
        <f t="shared" si="0"/>
        <v>1</v>
      </c>
      <c r="J13" s="1" t="s">
        <v>23</v>
      </c>
      <c r="K13" s="22">
        <f>5*SUM(K5:K12)</f>
        <v>2.1772885702654583</v>
      </c>
      <c r="L13" s="22">
        <f t="shared" ref="L13:O13" si="5">5*SUM(L5:L12)</f>
        <v>0.82003006248418731</v>
      </c>
      <c r="M13" s="22">
        <f t="shared" si="5"/>
        <v>0.68069086149063573</v>
      </c>
      <c r="N13" s="22">
        <f t="shared" si="5"/>
        <v>0.39159466209516908</v>
      </c>
      <c r="O13" s="22">
        <f t="shared" si="5"/>
        <v>0.17224165974283029</v>
      </c>
      <c r="P13" s="22">
        <f>5*SUM(P5:P12)</f>
        <v>0.11275543761621597</v>
      </c>
      <c r="Q13" s="16"/>
    </row>
    <row r="14" spans="1:18" x14ac:dyDescent="0.3">
      <c r="A14" s="1" t="s">
        <v>38</v>
      </c>
      <c r="B14" s="23">
        <f>(B13-B12)/D2</f>
        <v>0.29020332936979787</v>
      </c>
      <c r="C14" s="24">
        <f>1000*SUM(C5:C11)/SUM(B5:B11)</f>
        <v>66.461928394468401</v>
      </c>
      <c r="D14" s="21" t="s">
        <v>36</v>
      </c>
      <c r="E14" s="1">
        <f>SUMPRODUCT(K5:K11,B5:B11)/SUM(B5:B11)</f>
        <v>6.6461928394468406E-2</v>
      </c>
      <c r="F14" s="28"/>
      <c r="G14" s="21"/>
      <c r="H14" s="21"/>
      <c r="J14" s="1" t="s">
        <v>24</v>
      </c>
      <c r="K14" s="5">
        <f>5*SUMPRODUCT($J$5:$J$12,K5:K12)/K13</f>
        <v>27.869054869311373</v>
      </c>
      <c r="L14" s="5">
        <f>5*SUMPRODUCT($J$5:$J$12,L5:L12)/L13</f>
        <v>24.049849288319393</v>
      </c>
      <c r="M14" s="5">
        <f>5*SUMPRODUCT($J$5:$J$12,M5:M12)/M13</f>
        <v>27.998434071804969</v>
      </c>
      <c r="N14" s="5">
        <f t="shared" ref="N14:P14" si="6">5*SUMPRODUCT($J$5:$J$12,N5:N12)/N13</f>
        <v>31.174487684255627</v>
      </c>
      <c r="O14" s="5">
        <f t="shared" si="6"/>
        <v>33.119440995106984</v>
      </c>
      <c r="P14" s="5">
        <f t="shared" si="6"/>
        <v>35.369688969829518</v>
      </c>
    </row>
    <row r="15" spans="1:18" x14ac:dyDescent="0.3">
      <c r="B15" s="21"/>
      <c r="C15" s="24">
        <f>1000*SUMPRODUCT(B20:B26,K5:K11)/SUM(B20:B26)</f>
        <v>60.668778313815139</v>
      </c>
      <c r="D15" s="21" t="s">
        <v>35</v>
      </c>
      <c r="E15" s="21"/>
      <c r="F15" s="28"/>
      <c r="G15" s="21"/>
      <c r="H15" s="21"/>
      <c r="J15" s="26" t="s">
        <v>26</v>
      </c>
      <c r="L15" s="5">
        <f>L14-18</f>
        <v>6.0498492883193933</v>
      </c>
      <c r="M15" s="5">
        <f>M14-L14</f>
        <v>3.9485847834855754</v>
      </c>
      <c r="N15" s="5">
        <f>N14-M14</f>
        <v>3.1760536124506586</v>
      </c>
      <c r="O15" s="5">
        <f>O14-N14</f>
        <v>1.944953310851357</v>
      </c>
      <c r="P15" s="5">
        <f>P14-O14</f>
        <v>2.2502479747225337</v>
      </c>
    </row>
    <row r="16" spans="1:18" x14ac:dyDescent="0.3">
      <c r="J16" s="26" t="s">
        <v>25</v>
      </c>
      <c r="L16" s="5">
        <f>(L14-18)/L4</f>
        <v>6.0498492883193933</v>
      </c>
      <c r="M16" s="5">
        <f>(M14-18)/M4</f>
        <v>4.9992170359024843</v>
      </c>
      <c r="N16" s="5">
        <f>(N14-18)/N4</f>
        <v>4.3914958947518761</v>
      </c>
      <c r="O16" s="5">
        <f>(O14-18)/O4</f>
        <v>3.7798602487767461</v>
      </c>
      <c r="P16" s="5">
        <f>(P14-18)/P4</f>
        <v>3.4739377939659035</v>
      </c>
    </row>
    <row r="17" spans="1:18" x14ac:dyDescent="0.3">
      <c r="A17" s="3" t="s">
        <v>19</v>
      </c>
      <c r="B17" s="1" t="s">
        <v>22</v>
      </c>
      <c r="D17" s="4">
        <v>16147000</v>
      </c>
      <c r="E17" s="5">
        <f>1000*C28/D17</f>
        <v>14.365640676286617</v>
      </c>
    </row>
    <row r="18" spans="1:18" x14ac:dyDescent="0.3">
      <c r="A18" s="6" t="s">
        <v>7</v>
      </c>
      <c r="B18" s="6" t="s">
        <v>9</v>
      </c>
      <c r="C18" s="7"/>
      <c r="D18" s="8" t="s">
        <v>11</v>
      </c>
      <c r="E18" s="8"/>
      <c r="F18" s="8"/>
      <c r="G18" s="8"/>
      <c r="H18" s="9"/>
      <c r="K18" s="1" t="s">
        <v>33</v>
      </c>
    </row>
    <row r="19" spans="1:18" x14ac:dyDescent="0.3">
      <c r="A19" s="10" t="s">
        <v>8</v>
      </c>
      <c r="B19" s="10" t="s">
        <v>10</v>
      </c>
      <c r="C19" s="11" t="s">
        <v>12</v>
      </c>
      <c r="D19" s="11" t="s">
        <v>13</v>
      </c>
      <c r="E19" s="11" t="s">
        <v>14</v>
      </c>
      <c r="F19" s="11" t="s">
        <v>15</v>
      </c>
      <c r="G19" s="11" t="s">
        <v>16</v>
      </c>
      <c r="H19" s="11" t="s">
        <v>17</v>
      </c>
      <c r="K19" s="1" t="s">
        <v>27</v>
      </c>
      <c r="L19" s="12">
        <v>1</v>
      </c>
      <c r="M19" s="12">
        <v>2</v>
      </c>
      <c r="N19" s="12">
        <v>3</v>
      </c>
      <c r="O19" s="12">
        <v>4</v>
      </c>
      <c r="P19" s="12">
        <v>5</v>
      </c>
      <c r="Q19" s="13">
        <v>15</v>
      </c>
      <c r="R19" s="12">
        <v>0</v>
      </c>
    </row>
    <row r="20" spans="1:18" x14ac:dyDescent="0.3">
      <c r="A20" s="14" t="s">
        <v>0</v>
      </c>
      <c r="B20" s="15">
        <v>1096616</v>
      </c>
      <c r="C20" s="15">
        <v>36256</v>
      </c>
      <c r="D20" s="15">
        <v>32587</v>
      </c>
      <c r="E20" s="15">
        <v>3427</v>
      </c>
      <c r="F20" s="15">
        <v>225</v>
      </c>
      <c r="G20" s="15">
        <v>12</v>
      </c>
      <c r="H20" s="15">
        <v>5</v>
      </c>
      <c r="I20" s="23">
        <f t="shared" ref="I20:I28" si="7">B20/$B$28</f>
        <v>0.21213077867070262</v>
      </c>
      <c r="K20" s="16">
        <f>C20/$B20</f>
        <v>3.3061709841913672E-2</v>
      </c>
      <c r="L20" s="16">
        <f t="shared" ref="L20:L27" si="8">D20/$B20</f>
        <v>2.9715962561188237E-2</v>
      </c>
      <c r="M20" s="16">
        <f t="shared" ref="M20:M27" si="9">E20/$B20</f>
        <v>3.1250683922175128E-3</v>
      </c>
      <c r="N20" s="16">
        <f t="shared" ref="N20:N27" si="10">F20/$B20</f>
        <v>2.0517665253835435E-4</v>
      </c>
      <c r="O20" s="16">
        <f t="shared" ref="O20:O27" si="11">G20/$B20</f>
        <v>1.0942754802045566E-5</v>
      </c>
      <c r="P20" s="16">
        <f>H20/$B20</f>
        <v>4.5594811675189857E-6</v>
      </c>
      <c r="Q20" s="13">
        <v>20</v>
      </c>
      <c r="R20" s="16">
        <f>K20*5</f>
        <v>0.16530854920956836</v>
      </c>
    </row>
    <row r="21" spans="1:18" x14ac:dyDescent="0.3">
      <c r="A21" s="17" t="s">
        <v>1</v>
      </c>
      <c r="B21" s="18">
        <v>612170</v>
      </c>
      <c r="C21" s="18">
        <v>54297</v>
      </c>
      <c r="D21" s="18">
        <v>32344</v>
      </c>
      <c r="E21" s="18">
        <v>17508</v>
      </c>
      <c r="F21" s="18">
        <v>3691</v>
      </c>
      <c r="G21" s="18">
        <v>661</v>
      </c>
      <c r="H21" s="18">
        <v>93</v>
      </c>
      <c r="I21" s="23">
        <f t="shared" si="7"/>
        <v>0.11841893495885891</v>
      </c>
      <c r="K21" s="16">
        <f t="shared" ref="K21:K27" si="12">C21/$B21</f>
        <v>8.8695950471274321E-2</v>
      </c>
      <c r="L21" s="16">
        <f t="shared" si="8"/>
        <v>5.2834996814610319E-2</v>
      </c>
      <c r="M21" s="16">
        <f t="shared" si="9"/>
        <v>2.8599898720943529E-2</v>
      </c>
      <c r="N21" s="16">
        <f t="shared" si="10"/>
        <v>6.0293709263766603E-3</v>
      </c>
      <c r="O21" s="16">
        <f t="shared" si="11"/>
        <v>1.0797654246369472E-3</v>
      </c>
      <c r="P21" s="16">
        <f t="shared" ref="P21:P27" si="13">H21/$B21</f>
        <v>1.5191858470686248E-4</v>
      </c>
      <c r="Q21" s="13">
        <v>25</v>
      </c>
      <c r="R21" s="16">
        <f>R20+K21*5</f>
        <v>0.60878830156593999</v>
      </c>
    </row>
    <row r="22" spans="1:18" x14ac:dyDescent="0.3">
      <c r="A22" s="17" t="s">
        <v>2</v>
      </c>
      <c r="B22" s="18">
        <v>577449</v>
      </c>
      <c r="C22" s="18">
        <v>53663</v>
      </c>
      <c r="D22" s="18">
        <v>18879</v>
      </c>
      <c r="E22" s="18">
        <v>22640</v>
      </c>
      <c r="F22" s="18">
        <v>8997</v>
      </c>
      <c r="G22" s="18">
        <v>2420</v>
      </c>
      <c r="H22" s="18">
        <v>727</v>
      </c>
      <c r="I22" s="23">
        <f t="shared" si="7"/>
        <v>0.1117024610370618</v>
      </c>
      <c r="K22" s="16">
        <f t="shared" si="12"/>
        <v>9.2931150629752587E-2</v>
      </c>
      <c r="L22" s="16">
        <f t="shared" si="8"/>
        <v>3.2693796335260775E-2</v>
      </c>
      <c r="M22" s="16">
        <f t="shared" si="9"/>
        <v>3.9206925633259386E-2</v>
      </c>
      <c r="N22" s="16">
        <f t="shared" si="10"/>
        <v>1.5580596728022734E-2</v>
      </c>
      <c r="O22" s="16">
        <f t="shared" si="11"/>
        <v>4.1908462911876198E-3</v>
      </c>
      <c r="P22" s="16">
        <f t="shared" si="13"/>
        <v>1.2589856420220659E-3</v>
      </c>
      <c r="Q22" s="13">
        <v>30</v>
      </c>
      <c r="R22" s="16">
        <f t="shared" ref="R22:R27" si="14">R21+K22*5</f>
        <v>1.0734440547147028</v>
      </c>
    </row>
    <row r="23" spans="1:18" x14ac:dyDescent="0.3">
      <c r="A23" s="17" t="s">
        <v>3</v>
      </c>
      <c r="B23" s="18">
        <v>613355</v>
      </c>
      <c r="C23" s="18">
        <v>50151</v>
      </c>
      <c r="D23" s="18">
        <v>10817</v>
      </c>
      <c r="E23" s="18">
        <v>19929</v>
      </c>
      <c r="F23" s="18">
        <v>12844</v>
      </c>
      <c r="G23" s="18">
        <v>4603</v>
      </c>
      <c r="H23" s="18">
        <v>1959</v>
      </c>
      <c r="I23" s="23">
        <f t="shared" si="7"/>
        <v>0.11864816284968376</v>
      </c>
      <c r="K23" s="16">
        <f t="shared" si="12"/>
        <v>8.1765046343471565E-2</v>
      </c>
      <c r="L23" s="16">
        <f t="shared" si="8"/>
        <v>1.7635790040025759E-2</v>
      </c>
      <c r="M23" s="16">
        <f t="shared" si="9"/>
        <v>3.2491786974916649E-2</v>
      </c>
      <c r="N23" s="16">
        <f t="shared" si="10"/>
        <v>2.0940564599620123E-2</v>
      </c>
      <c r="O23" s="16">
        <f t="shared" si="11"/>
        <v>7.504626195270276E-3</v>
      </c>
      <c r="P23" s="16">
        <f t="shared" si="13"/>
        <v>3.1939089108265198E-3</v>
      </c>
      <c r="Q23" s="13">
        <v>35</v>
      </c>
      <c r="R23" s="16">
        <f t="shared" si="14"/>
        <v>1.4822692864320608</v>
      </c>
    </row>
    <row r="24" spans="1:18" x14ac:dyDescent="0.3">
      <c r="A24" s="17" t="s">
        <v>4</v>
      </c>
      <c r="B24" s="18">
        <v>606591</v>
      </c>
      <c r="C24" s="18">
        <v>28951</v>
      </c>
      <c r="D24" s="18">
        <v>3655</v>
      </c>
      <c r="E24" s="18">
        <v>8874</v>
      </c>
      <c r="F24" s="18">
        <v>9424</v>
      </c>
      <c r="G24" s="18">
        <v>4416</v>
      </c>
      <c r="H24" s="18">
        <v>2582</v>
      </c>
      <c r="I24" s="23">
        <f t="shared" si="7"/>
        <v>0.11733972618003036</v>
      </c>
      <c r="K24" s="16">
        <f t="shared" si="12"/>
        <v>4.7727381382183381E-2</v>
      </c>
      <c r="L24" s="16">
        <f t="shared" si="8"/>
        <v>6.0254768039750013E-3</v>
      </c>
      <c r="M24" s="16">
        <f t="shared" si="9"/>
        <v>1.4629297170581167E-2</v>
      </c>
      <c r="N24" s="16">
        <f t="shared" si="10"/>
        <v>1.5536003666391358E-2</v>
      </c>
      <c r="O24" s="16">
        <f t="shared" si="11"/>
        <v>7.2800288827232851E-3</v>
      </c>
      <c r="P24" s="16">
        <f t="shared" si="13"/>
        <v>4.2565748585125726E-3</v>
      </c>
      <c r="Q24" s="13">
        <v>40</v>
      </c>
      <c r="R24" s="16">
        <f t="shared" si="14"/>
        <v>1.7209061933429777</v>
      </c>
    </row>
    <row r="25" spans="1:18" x14ac:dyDescent="0.3">
      <c r="A25" s="17" t="s">
        <v>5</v>
      </c>
      <c r="B25" s="18">
        <v>623968</v>
      </c>
      <c r="C25" s="18">
        <v>8273</v>
      </c>
      <c r="D25" s="18">
        <v>914</v>
      </c>
      <c r="E25" s="18">
        <v>1814</v>
      </c>
      <c r="F25" s="18">
        <v>2658</v>
      </c>
      <c r="G25" s="18">
        <v>1572</v>
      </c>
      <c r="H25" s="18">
        <v>1315</v>
      </c>
      <c r="I25" s="23">
        <f t="shared" si="7"/>
        <v>0.12070115492168725</v>
      </c>
      <c r="K25" s="16">
        <f t="shared" si="12"/>
        <v>1.3258692753474537E-2</v>
      </c>
      <c r="L25" s="16">
        <f t="shared" si="8"/>
        <v>1.4648187086517257E-3</v>
      </c>
      <c r="M25" s="16">
        <f t="shared" si="9"/>
        <v>2.907200369249705E-3</v>
      </c>
      <c r="N25" s="16">
        <f t="shared" si="10"/>
        <v>4.2598338376326995E-3</v>
      </c>
      <c r="O25" s="16">
        <f t="shared" si="11"/>
        <v>2.5193599671778041E-3</v>
      </c>
      <c r="P25" s="16">
        <f t="shared" si="13"/>
        <v>2.1074798707626033E-3</v>
      </c>
      <c r="Q25" s="13">
        <v>45</v>
      </c>
      <c r="R25" s="16">
        <f t="shared" si="14"/>
        <v>1.7871996571103503</v>
      </c>
    </row>
    <row r="26" spans="1:18" x14ac:dyDescent="0.3">
      <c r="A26" s="17" t="s">
        <v>6</v>
      </c>
      <c r="B26" s="18">
        <v>532681</v>
      </c>
      <c r="C26" s="18">
        <v>365</v>
      </c>
      <c r="D26" s="18">
        <v>43</v>
      </c>
      <c r="E26" s="18">
        <v>49</v>
      </c>
      <c r="F26" s="18">
        <v>95</v>
      </c>
      <c r="G26" s="18">
        <v>83</v>
      </c>
      <c r="H26" s="18">
        <v>97</v>
      </c>
      <c r="I26" s="23">
        <f t="shared" si="7"/>
        <v>0.10304248279533451</v>
      </c>
      <c r="K26" s="16">
        <f t="shared" si="12"/>
        <v>6.8521310127449633E-4</v>
      </c>
      <c r="L26" s="16">
        <f t="shared" si="8"/>
        <v>8.0723735218639299E-5</v>
      </c>
      <c r="M26" s="16">
        <f t="shared" si="9"/>
        <v>9.1987512225891299E-5</v>
      </c>
      <c r="N26" s="16">
        <f t="shared" si="10"/>
        <v>1.7834313594815659E-4</v>
      </c>
      <c r="O26" s="16">
        <f t="shared" si="11"/>
        <v>1.5581558193365259E-4</v>
      </c>
      <c r="P26" s="16">
        <f t="shared" si="13"/>
        <v>1.8209772828390726E-4</v>
      </c>
      <c r="Q26" s="13">
        <v>50</v>
      </c>
      <c r="R26" s="16">
        <f t="shared" si="14"/>
        <v>1.7906257226167228</v>
      </c>
    </row>
    <row r="27" spans="1:18" x14ac:dyDescent="0.3">
      <c r="A27" s="19" t="s">
        <v>40</v>
      </c>
      <c r="B27" s="20">
        <v>506698</v>
      </c>
      <c r="C27" s="20">
        <v>6</v>
      </c>
      <c r="D27" s="20">
        <v>2</v>
      </c>
      <c r="E27" s="20">
        <v>4</v>
      </c>
      <c r="F27" s="20">
        <v>0</v>
      </c>
      <c r="G27" s="20">
        <v>0</v>
      </c>
      <c r="H27" s="20">
        <v>0</v>
      </c>
      <c r="I27" s="23">
        <f t="shared" si="7"/>
        <v>9.8016298586640793E-2</v>
      </c>
      <c r="K27" s="16">
        <f t="shared" si="12"/>
        <v>1.1841372967724364E-5</v>
      </c>
      <c r="L27" s="16">
        <f t="shared" si="8"/>
        <v>3.9471243225747879E-6</v>
      </c>
      <c r="M27" s="16">
        <f t="shared" si="9"/>
        <v>7.8942486451495758E-6</v>
      </c>
      <c r="N27" s="16">
        <f t="shared" si="10"/>
        <v>0</v>
      </c>
      <c r="O27" s="16">
        <f t="shared" si="11"/>
        <v>0</v>
      </c>
      <c r="P27" s="16">
        <f t="shared" si="13"/>
        <v>0</v>
      </c>
      <c r="Q27" s="13">
        <v>55</v>
      </c>
      <c r="R27" s="16">
        <f t="shared" si="14"/>
        <v>1.7906849294815614</v>
      </c>
    </row>
    <row r="28" spans="1:18" x14ac:dyDescent="0.3">
      <c r="B28" s="21">
        <f>SUM(B20:B27)</f>
        <v>5169528</v>
      </c>
      <c r="C28" s="21">
        <f>SUM(C20:C27)</f>
        <v>231962</v>
      </c>
      <c r="D28" s="21"/>
      <c r="E28" s="21"/>
      <c r="I28" s="23">
        <f t="shared" si="7"/>
        <v>1</v>
      </c>
      <c r="J28" s="1" t="s">
        <v>23</v>
      </c>
      <c r="K28" s="22">
        <f>5*SUM(K20:K27)</f>
        <v>1.7906849294815612</v>
      </c>
      <c r="L28" s="22">
        <f t="shared" ref="L28" si="15">5*SUM(L20:L27)</f>
        <v>0.70227756061626523</v>
      </c>
      <c r="M28" s="22">
        <f t="shared" ref="M28" si="16">5*SUM(M20:M27)</f>
        <v>0.6053002951101949</v>
      </c>
      <c r="N28" s="22">
        <f t="shared" ref="N28" si="17">5*SUM(N20:N27)</f>
        <v>0.31364944773265041</v>
      </c>
      <c r="O28" s="22">
        <f t="shared" ref="O28" si="18">5*SUM(O20:O27)</f>
        <v>0.11370692548865817</v>
      </c>
      <c r="P28" s="22">
        <f>5*SUM(P20:P27)</f>
        <v>5.5777625381410255E-2</v>
      </c>
    </row>
    <row r="29" spans="1:18" x14ac:dyDescent="0.3">
      <c r="B29" s="23">
        <f>(B28-B27)/D17</f>
        <v>0.28877376602464855</v>
      </c>
      <c r="C29" s="24">
        <f>1000*SUM(C20:C26)/SUM(B20:B26)</f>
        <v>49.745755260217507</v>
      </c>
      <c r="D29" s="21" t="s">
        <v>36</v>
      </c>
      <c r="E29" s="1">
        <f>SUMPRODUCT(K20:K26,B20:B26)/SUM(B20:B26)</f>
        <v>4.974575526021751E-2</v>
      </c>
      <c r="J29" s="1" t="s">
        <v>24</v>
      </c>
      <c r="K29" s="5">
        <f>5*SUMPRODUCT($J$5:$J$12,K20:K27)/K28</f>
        <v>28.407146972274866</v>
      </c>
      <c r="L29" s="5">
        <f t="shared" ref="L29" si="19">5*SUMPRODUCT($J$5:$J$12,L20:L27)/L28</f>
        <v>24.728905778640446</v>
      </c>
      <c r="M29" s="5">
        <f t="shared" ref="M29" si="20">5*SUMPRODUCT($J$5:$J$12,M20:M27)/M28</f>
        <v>28.988078252300358</v>
      </c>
      <c r="N29" s="5">
        <f t="shared" ref="N29" si="21">5*SUMPRODUCT($J$5:$J$12,N20:N27)/N28</f>
        <v>32.207940838460118</v>
      </c>
      <c r="O29" s="5">
        <f t="shared" ref="O29" si="22">5*SUMPRODUCT($J$5:$J$12,O20:O27)/O28</f>
        <v>33.907783679510985</v>
      </c>
      <c r="P29" s="5">
        <f t="shared" ref="P29" si="23">5*SUMPRODUCT($J$5:$J$12,P20:P27)/P28</f>
        <v>35.835265027449168</v>
      </c>
    </row>
    <row r="30" spans="1:18" x14ac:dyDescent="0.3">
      <c r="B30" s="21"/>
      <c r="C30" s="24">
        <f>1000*SUMPRODUCT(B5:B11,K20:K26)/SUM(B5:B11)</f>
        <v>54.375074782266999</v>
      </c>
      <c r="D30" s="21" t="s">
        <v>35</v>
      </c>
      <c r="E30" s="21"/>
      <c r="J30" s="26" t="s">
        <v>26</v>
      </c>
      <c r="L30" s="5">
        <f>L29-18</f>
        <v>6.7289057786404456</v>
      </c>
      <c r="M30" s="5">
        <f>M29-L29</f>
        <v>4.2591724736599126</v>
      </c>
      <c r="N30" s="5">
        <f>N29-M29</f>
        <v>3.2198625861597598</v>
      </c>
      <c r="O30" s="5">
        <f>O29-N29</f>
        <v>1.6998428410508666</v>
      </c>
      <c r="P30" s="5">
        <f>P29-O29</f>
        <v>1.9274813479381834</v>
      </c>
    </row>
    <row r="31" spans="1:18" x14ac:dyDescent="0.3">
      <c r="J31" s="26" t="s">
        <v>25</v>
      </c>
      <c r="L31" s="5">
        <f>(L29-18)/L19</f>
        <v>6.7289057786404456</v>
      </c>
      <c r="M31" s="5">
        <f>(M29-18)/M19</f>
        <v>5.4940391261501791</v>
      </c>
      <c r="N31" s="5">
        <f>(N29-18)/N19</f>
        <v>4.7359802794867063</v>
      </c>
      <c r="O31" s="5">
        <f>(O29-18)/O19</f>
        <v>3.9769459198777461</v>
      </c>
      <c r="P31" s="5">
        <f>(P29-18)/P19</f>
        <v>3.5670530054898335</v>
      </c>
    </row>
  </sheetData>
  <phoneticPr fontId="6" type="noConversion"/>
  <hyperlinks>
    <hyperlink ref="E1" r:id="rId1" xr:uid="{00000000-0004-0000-0100-000000000000}"/>
  </hyperlinks>
  <pageMargins left="0.7" right="0.7" top="0.75" bottom="0.75" header="0.3" footer="0.3"/>
  <pageSetup paperSize="9" orientation="portrait" horizontalDpi="1200" verticalDpi="1200"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Enonce</vt:lpstr>
      <vt:lpstr>corrigé</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Alexandre Avdeev</dc:creator>
  <cp:lastModifiedBy>Alexandre Avdeev</cp:lastModifiedBy>
  <dcterms:created xsi:type="dcterms:W3CDTF">2019-04-09T09:27:45Z</dcterms:created>
  <dcterms:modified xsi:type="dcterms:W3CDTF">2021-03-30T16:34:17Z</dcterms:modified>
</cp:coreProperties>
</file>