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At_use\2-Cours\1 - Demographie\3-Models\2-Exercices TD\TD-structure\"/>
    </mc:Choice>
  </mc:AlternateContent>
  <xr:revisionPtr revIDLastSave="0" documentId="8_{5E6CAFFE-63ED-4A59-B9A4-B6068932B34F}" xr6:coauthVersionLast="45" xr6:coauthVersionMax="45" xr10:uidLastSave="{00000000-0000-0000-0000-000000000000}"/>
  <bookViews>
    <workbookView xWindow="1723" yWindow="1166" windowWidth="29348" windowHeight="16328" tabRatio="678" activeTab="6" xr2:uid="{00000000-000D-0000-FFFF-FFFF00000000}"/>
  </bookViews>
  <sheets>
    <sheet name="Ennocé" sheetId="1" r:id="rId1"/>
    <sheet name="Egypte 1997" sheetId="5" r:id="rId2"/>
    <sheet name="Egypte 1997 (corr)" sheetId="11" r:id="rId3"/>
    <sheet name="USA (F), 1991" sheetId="6" r:id="rId4"/>
    <sheet name="USA (F), 1991 (corr)" sheetId="12" r:id="rId5"/>
    <sheet name="Momentum" sheetId="7" r:id="rId6"/>
    <sheet name="momentum (corr)" sheetId="13" r:id="rId7"/>
    <sheet name="Deces (France) 2010" sheetId="3" r:id="rId8"/>
    <sheet name="Naissances t53 (France) 2010" sheetId="2" r:id="rId9"/>
    <sheet name="Naissance t49 (France) 2010" sheetId="9" r:id="rId10"/>
    <sheet name="Population (France) 2010" sheetId="4" r:id="rId11"/>
    <sheet name="corrigé1" sheetId="8" r:id="rId12"/>
    <sheet name="corrigé2" sheetId="10" r:id="rId13"/>
  </sheets>
  <externalReferences>
    <externalReference r:id="rId1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3" l="1"/>
  <c r="E16" i="13"/>
  <c r="F15" i="13"/>
  <c r="F14" i="13"/>
  <c r="F13" i="13"/>
  <c r="F12" i="13"/>
  <c r="F11" i="13"/>
  <c r="F10" i="13"/>
  <c r="F9" i="13"/>
  <c r="F16" i="13" s="1"/>
  <c r="C37" i="12"/>
  <c r="D12" i="12"/>
  <c r="C12" i="12"/>
  <c r="E12" i="12" s="1"/>
  <c r="D11" i="12"/>
  <c r="C11" i="12"/>
  <c r="E11" i="12" s="1"/>
  <c r="D10" i="12"/>
  <c r="C10" i="12"/>
  <c r="E10" i="12" s="1"/>
  <c r="D9" i="12"/>
  <c r="C9" i="12"/>
  <c r="E9" i="12" s="1"/>
  <c r="D8" i="12"/>
  <c r="C8" i="12"/>
  <c r="E8" i="12" s="1"/>
  <c r="D7" i="12"/>
  <c r="C7" i="12"/>
  <c r="E7" i="12" s="1"/>
  <c r="B7" i="12"/>
  <c r="B8" i="12" s="1"/>
  <c r="B9" i="12" s="1"/>
  <c r="B10" i="12" s="1"/>
  <c r="B11" i="12" s="1"/>
  <c r="B12" i="12" s="1"/>
  <c r="D6" i="12"/>
  <c r="D13" i="12" s="1"/>
  <c r="D14" i="12" s="1"/>
  <c r="C6" i="12"/>
  <c r="E6" i="12" s="1"/>
  <c r="H8" i="11"/>
  <c r="H15" i="11" s="1"/>
  <c r="H9" i="11"/>
  <c r="H10" i="11"/>
  <c r="H11" i="11"/>
  <c r="H12" i="11"/>
  <c r="H13" i="11"/>
  <c r="H7" i="11"/>
  <c r="G8" i="11"/>
  <c r="G15" i="11" s="1"/>
  <c r="G9" i="11"/>
  <c r="G10" i="11"/>
  <c r="G11" i="11"/>
  <c r="G12" i="11"/>
  <c r="G13" i="11"/>
  <c r="G7" i="11"/>
  <c r="F8" i="11"/>
  <c r="F15" i="11" s="1"/>
  <c r="F9" i="11"/>
  <c r="F10" i="11"/>
  <c r="F11" i="11"/>
  <c r="F12" i="11"/>
  <c r="F13" i="11"/>
  <c r="F7" i="11"/>
  <c r="E20" i="11"/>
  <c r="F17" i="11"/>
  <c r="E19" i="11" s="1"/>
  <c r="E17" i="11"/>
  <c r="C16" i="11"/>
  <c r="E7" i="11"/>
  <c r="D8" i="11"/>
  <c r="D9" i="11"/>
  <c r="D10" i="11"/>
  <c r="D11" i="11"/>
  <c r="D12" i="11"/>
  <c r="D13" i="11"/>
  <c r="D7" i="11"/>
  <c r="D14" i="11" s="1"/>
  <c r="A8" i="11"/>
  <c r="E8" i="11" s="1"/>
  <c r="G13" i="13" l="1"/>
  <c r="H13" i="13" s="1"/>
  <c r="G9" i="13"/>
  <c r="G14" i="13"/>
  <c r="H14" i="13" s="1"/>
  <c r="G10" i="13"/>
  <c r="H10" i="13" s="1"/>
  <c r="G15" i="13"/>
  <c r="H15" i="13" s="1"/>
  <c r="G11" i="13"/>
  <c r="H11" i="13" s="1"/>
  <c r="G12" i="13"/>
  <c r="H12" i="13" s="1"/>
  <c r="G19" i="13"/>
  <c r="B16" i="12"/>
  <c r="E13" i="12"/>
  <c r="E22" i="11"/>
  <c r="A9" i="11"/>
  <c r="AA1" i="8"/>
  <c r="Z7" i="8" s="1"/>
  <c r="AA1" i="10"/>
  <c r="AC1" i="10" s="1"/>
  <c r="T4" i="10"/>
  <c r="W4" i="10"/>
  <c r="AQ24" i="10"/>
  <c r="AG36" i="10"/>
  <c r="AG37" i="10" s="1"/>
  <c r="O46" i="9"/>
  <c r="P46" i="9"/>
  <c r="O47" i="9"/>
  <c r="P47" i="9"/>
  <c r="O48" i="9"/>
  <c r="P48" i="9"/>
  <c r="O49" i="9"/>
  <c r="P49" i="9"/>
  <c r="O50" i="9"/>
  <c r="P50" i="9"/>
  <c r="O51" i="9"/>
  <c r="P51" i="9"/>
  <c r="O52" i="9"/>
  <c r="P52" i="9"/>
  <c r="O53" i="9"/>
  <c r="P53" i="9"/>
  <c r="O54" i="9"/>
  <c r="P54" i="9"/>
  <c r="O55" i="9"/>
  <c r="P55" i="9"/>
  <c r="O56" i="9"/>
  <c r="P56" i="9"/>
  <c r="N46" i="9"/>
  <c r="N47" i="9"/>
  <c r="N48" i="9"/>
  <c r="N49" i="9"/>
  <c r="N50" i="9"/>
  <c r="N51" i="9"/>
  <c r="N52" i="9"/>
  <c r="N53" i="9"/>
  <c r="N54" i="9"/>
  <c r="N55" i="9"/>
  <c r="N56" i="9"/>
  <c r="O27" i="9"/>
  <c r="P27" i="9"/>
  <c r="O28" i="9"/>
  <c r="P28" i="9"/>
  <c r="O29" i="9"/>
  <c r="P29" i="9"/>
  <c r="O30" i="9"/>
  <c r="P30" i="9"/>
  <c r="O31" i="9"/>
  <c r="P31" i="9"/>
  <c r="O32" i="9"/>
  <c r="P32" i="9"/>
  <c r="O33" i="9"/>
  <c r="P33" i="9"/>
  <c r="Q36" i="9" s="1"/>
  <c r="T24" i="9" s="1"/>
  <c r="Z10" i="10" s="1"/>
  <c r="O34" i="9"/>
  <c r="P34" i="9"/>
  <c r="O35" i="9"/>
  <c r="P35" i="9"/>
  <c r="O36" i="9"/>
  <c r="P36" i="9"/>
  <c r="O37" i="9"/>
  <c r="P37" i="9"/>
  <c r="O38" i="9"/>
  <c r="P38" i="9"/>
  <c r="O39" i="9"/>
  <c r="P39" i="9"/>
  <c r="O40" i="9"/>
  <c r="P40" i="9"/>
  <c r="O41" i="9"/>
  <c r="P41" i="9"/>
  <c r="O42" i="9"/>
  <c r="P42" i="9"/>
  <c r="O43" i="9"/>
  <c r="P43" i="9"/>
  <c r="O44" i="9"/>
  <c r="P44" i="9"/>
  <c r="O45" i="9"/>
  <c r="P45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P26" i="9"/>
  <c r="O26" i="9"/>
  <c r="N26" i="9"/>
  <c r="P25" i="9"/>
  <c r="O25" i="9"/>
  <c r="N25" i="9"/>
  <c r="P24" i="9"/>
  <c r="O24" i="9"/>
  <c r="Q26" i="9" s="1"/>
  <c r="T22" i="9" s="1"/>
  <c r="Z8" i="10" s="1"/>
  <c r="N24" i="9"/>
  <c r="P23" i="9"/>
  <c r="O23" i="9"/>
  <c r="N23" i="9"/>
  <c r="P22" i="9"/>
  <c r="O22" i="9"/>
  <c r="N22" i="9"/>
  <c r="P21" i="9"/>
  <c r="O21" i="9"/>
  <c r="N21" i="9"/>
  <c r="P20" i="9"/>
  <c r="O20" i="9"/>
  <c r="N20" i="9"/>
  <c r="P19" i="9"/>
  <c r="O19" i="9"/>
  <c r="N19" i="9"/>
  <c r="P18" i="9"/>
  <c r="O18" i="9"/>
  <c r="N18" i="9"/>
  <c r="P17" i="9"/>
  <c r="O17" i="9"/>
  <c r="N17" i="9"/>
  <c r="P16" i="9"/>
  <c r="O16" i="9"/>
  <c r="Q21" i="9" s="1"/>
  <c r="T21" i="9" s="1"/>
  <c r="Z7" i="10" s="1"/>
  <c r="N16" i="9"/>
  <c r="P15" i="9"/>
  <c r="O15" i="9"/>
  <c r="N15" i="9"/>
  <c r="Z8" i="8"/>
  <c r="Z9" i="8"/>
  <c r="Z10" i="8"/>
  <c r="Z11" i="8"/>
  <c r="Z12" i="8"/>
  <c r="Z13" i="8"/>
  <c r="AQ24" i="8"/>
  <c r="Z14" i="8"/>
  <c r="AC1" i="8"/>
  <c r="W4" i="8"/>
  <c r="T4" i="8"/>
  <c r="N8" i="4"/>
  <c r="O8" i="4"/>
  <c r="N9" i="4"/>
  <c r="O9" i="4"/>
  <c r="C6" i="10" s="1"/>
  <c r="N10" i="4"/>
  <c r="O10" i="4"/>
  <c r="N11" i="4"/>
  <c r="O11" i="4"/>
  <c r="N12" i="4"/>
  <c r="O12" i="4"/>
  <c r="C9" i="10" s="1"/>
  <c r="G9" i="10" s="1"/>
  <c r="N13" i="4"/>
  <c r="O13" i="4"/>
  <c r="N14" i="4"/>
  <c r="O14" i="4"/>
  <c r="N15" i="4"/>
  <c r="O15" i="4"/>
  <c r="N16" i="4"/>
  <c r="O16" i="4"/>
  <c r="C13" i="10" s="1"/>
  <c r="N17" i="4"/>
  <c r="O17" i="4"/>
  <c r="N18" i="4"/>
  <c r="O18" i="4"/>
  <c r="N19" i="4"/>
  <c r="O19" i="4"/>
  <c r="C16" i="10" s="1"/>
  <c r="N20" i="4"/>
  <c r="O20" i="4"/>
  <c r="N21" i="4"/>
  <c r="O21" i="4"/>
  <c r="N22" i="4"/>
  <c r="O22" i="4"/>
  <c r="N23" i="4"/>
  <c r="O23" i="4"/>
  <c r="N24" i="4"/>
  <c r="O24" i="4"/>
  <c r="N25" i="4"/>
  <c r="O25" i="4"/>
  <c r="N26" i="4"/>
  <c r="B23" i="10" s="1"/>
  <c r="O26" i="4"/>
  <c r="N27" i="4"/>
  <c r="O27" i="4"/>
  <c r="N28" i="4"/>
  <c r="O28" i="4"/>
  <c r="N29" i="4"/>
  <c r="O29" i="4"/>
  <c r="N30" i="4"/>
  <c r="O30" i="4"/>
  <c r="C27" i="10" s="1"/>
  <c r="N31" i="4"/>
  <c r="O31" i="4"/>
  <c r="N32" i="4"/>
  <c r="O32" i="4"/>
  <c r="N33" i="4"/>
  <c r="O33" i="4"/>
  <c r="N34" i="4"/>
  <c r="B31" i="10" s="1"/>
  <c r="O34" i="4"/>
  <c r="N35" i="4"/>
  <c r="O35" i="4"/>
  <c r="N36" i="4"/>
  <c r="O36" i="4"/>
  <c r="N37" i="4"/>
  <c r="O37" i="4"/>
  <c r="N38" i="4"/>
  <c r="O38" i="4"/>
  <c r="C35" i="8" s="1"/>
  <c r="N39" i="4"/>
  <c r="O39" i="4"/>
  <c r="N40" i="4"/>
  <c r="O40" i="4"/>
  <c r="N41" i="4"/>
  <c r="O41" i="4"/>
  <c r="N42" i="4"/>
  <c r="O42" i="4"/>
  <c r="N43" i="4"/>
  <c r="O43" i="4"/>
  <c r="N44" i="4"/>
  <c r="O44" i="4"/>
  <c r="N45" i="4"/>
  <c r="O45" i="4"/>
  <c r="N46" i="4"/>
  <c r="O46" i="4"/>
  <c r="N47" i="4"/>
  <c r="O47" i="4"/>
  <c r="N48" i="4"/>
  <c r="O48" i="4"/>
  <c r="N49" i="4"/>
  <c r="O49" i="4"/>
  <c r="C46" i="10" s="1"/>
  <c r="N50" i="4"/>
  <c r="O50" i="4"/>
  <c r="N51" i="4"/>
  <c r="O51" i="4"/>
  <c r="N52" i="4"/>
  <c r="O52" i="4"/>
  <c r="N53" i="4"/>
  <c r="O53" i="4"/>
  <c r="N54" i="4"/>
  <c r="O54" i="4"/>
  <c r="N55" i="4"/>
  <c r="O55" i="4"/>
  <c r="N56" i="4"/>
  <c r="O56" i="4"/>
  <c r="N57" i="4"/>
  <c r="O57" i="4"/>
  <c r="C54" i="10" s="1"/>
  <c r="N58" i="4"/>
  <c r="O58" i="4"/>
  <c r="C55" i="10" s="1"/>
  <c r="N59" i="4"/>
  <c r="O59" i="4"/>
  <c r="N60" i="4"/>
  <c r="O60" i="4"/>
  <c r="N61" i="4"/>
  <c r="O61" i="4"/>
  <c r="N62" i="4"/>
  <c r="B59" i="10" s="1"/>
  <c r="O62" i="4"/>
  <c r="N63" i="4"/>
  <c r="O63" i="4"/>
  <c r="C60" i="10" s="1"/>
  <c r="N64" i="4"/>
  <c r="O64" i="4"/>
  <c r="C61" i="8" s="1"/>
  <c r="N65" i="4"/>
  <c r="O65" i="4"/>
  <c r="C62" i="10" s="1"/>
  <c r="N66" i="4"/>
  <c r="O66" i="4"/>
  <c r="C63" i="10"/>
  <c r="N67" i="4"/>
  <c r="O67" i="4"/>
  <c r="C64" i="10" s="1"/>
  <c r="R16" i="10" s="1"/>
  <c r="N68" i="4"/>
  <c r="O68" i="4"/>
  <c r="N69" i="4"/>
  <c r="O69" i="4"/>
  <c r="C66" i="10"/>
  <c r="N70" i="4"/>
  <c r="B67" i="10" s="1"/>
  <c r="O70" i="4"/>
  <c r="N71" i="4"/>
  <c r="O71" i="4"/>
  <c r="C68" i="10" s="1"/>
  <c r="G68" i="10" s="1"/>
  <c r="N72" i="4"/>
  <c r="O72" i="4"/>
  <c r="N73" i="4"/>
  <c r="O73" i="4"/>
  <c r="C70" i="8" s="1"/>
  <c r="N74" i="4"/>
  <c r="O74" i="4"/>
  <c r="N75" i="4"/>
  <c r="O75" i="4"/>
  <c r="C72" i="10" s="1"/>
  <c r="G72" i="10" s="1"/>
  <c r="N76" i="4"/>
  <c r="O76" i="4"/>
  <c r="C73" i="8" s="1"/>
  <c r="N77" i="4"/>
  <c r="B74" i="10" s="1"/>
  <c r="O77" i="4"/>
  <c r="N78" i="4"/>
  <c r="O78" i="4"/>
  <c r="N79" i="4"/>
  <c r="O79" i="4"/>
  <c r="N80" i="4"/>
  <c r="O80" i="4"/>
  <c r="N81" i="4"/>
  <c r="O81" i="4"/>
  <c r="N82" i="4"/>
  <c r="O82" i="4"/>
  <c r="N83" i="4"/>
  <c r="O83" i="4"/>
  <c r="N84" i="4"/>
  <c r="O84" i="4"/>
  <c r="N85" i="4"/>
  <c r="B82" i="10" s="1"/>
  <c r="F82" i="10" s="1"/>
  <c r="O85" i="4"/>
  <c r="N86" i="4"/>
  <c r="O86" i="4"/>
  <c r="N87" i="4"/>
  <c r="O87" i="4"/>
  <c r="N88" i="4"/>
  <c r="O88" i="4"/>
  <c r="N89" i="4"/>
  <c r="O89" i="4"/>
  <c r="N90" i="4"/>
  <c r="O90" i="4"/>
  <c r="N91" i="4"/>
  <c r="O91" i="4"/>
  <c r="N92" i="4"/>
  <c r="O92" i="4"/>
  <c r="N93" i="4"/>
  <c r="O93" i="4"/>
  <c r="N94" i="4"/>
  <c r="O94" i="4"/>
  <c r="N95" i="4"/>
  <c r="O95" i="4"/>
  <c r="N96" i="4"/>
  <c r="O96" i="4"/>
  <c r="N97" i="4"/>
  <c r="O97" i="4"/>
  <c r="N98" i="4"/>
  <c r="O98" i="4"/>
  <c r="N99" i="4"/>
  <c r="O99" i="4"/>
  <c r="N100" i="4"/>
  <c r="O100" i="4"/>
  <c r="N101" i="4"/>
  <c r="O101" i="4"/>
  <c r="N102" i="4"/>
  <c r="O102" i="4"/>
  <c r="N103" i="4"/>
  <c r="O103" i="4"/>
  <c r="N104" i="4"/>
  <c r="B101" i="8" s="1"/>
  <c r="O104" i="4"/>
  <c r="N105" i="4"/>
  <c r="O105" i="4"/>
  <c r="N106" i="4"/>
  <c r="O106" i="4"/>
  <c r="N107" i="4"/>
  <c r="O107" i="4"/>
  <c r="O7" i="4"/>
  <c r="N7" i="4"/>
  <c r="L120" i="3"/>
  <c r="L119" i="3"/>
  <c r="L118" i="3"/>
  <c r="L117" i="3"/>
  <c r="L116" i="3"/>
  <c r="L115" i="3"/>
  <c r="L114" i="3"/>
  <c r="L113" i="3"/>
  <c r="E102" i="10" s="1"/>
  <c r="G102" i="10" s="1"/>
  <c r="L112" i="3"/>
  <c r="L111" i="3"/>
  <c r="L110" i="3"/>
  <c r="L109" i="3"/>
  <c r="L108" i="3"/>
  <c r="L107" i="3"/>
  <c r="L106" i="3"/>
  <c r="L105" i="3"/>
  <c r="E94" i="10" s="1"/>
  <c r="L104" i="3"/>
  <c r="E93" i="10" s="1"/>
  <c r="L103" i="3"/>
  <c r="L102" i="3"/>
  <c r="L101" i="3"/>
  <c r="L100" i="3"/>
  <c r="L99" i="3"/>
  <c r="L98" i="3"/>
  <c r="E87" i="8" s="1"/>
  <c r="G87" i="8" s="1"/>
  <c r="L97" i="3"/>
  <c r="E86" i="8" s="1"/>
  <c r="G86" i="8" s="1"/>
  <c r="L96" i="3"/>
  <c r="L95" i="3"/>
  <c r="L94" i="3"/>
  <c r="L93" i="3"/>
  <c r="L92" i="3"/>
  <c r="L91" i="3"/>
  <c r="L90" i="3"/>
  <c r="E79" i="8" s="1"/>
  <c r="G79" i="8" s="1"/>
  <c r="L89" i="3"/>
  <c r="E78" i="8" s="1"/>
  <c r="G78" i="8" s="1"/>
  <c r="L88" i="3"/>
  <c r="E77" i="10" s="1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E63" i="8" s="1"/>
  <c r="G63" i="8" s="1"/>
  <c r="L73" i="3"/>
  <c r="E62" i="10" s="1"/>
  <c r="L72" i="3"/>
  <c r="E61" i="8" s="1"/>
  <c r="G61" i="8" s="1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E47" i="10" s="1"/>
  <c r="L57" i="3"/>
  <c r="L56" i="3"/>
  <c r="L55" i="3"/>
  <c r="L54" i="3"/>
  <c r="L53" i="3"/>
  <c r="L52" i="3"/>
  <c r="L51" i="3"/>
  <c r="L50" i="3"/>
  <c r="L49" i="3"/>
  <c r="E38" i="10" s="1"/>
  <c r="L48" i="3"/>
  <c r="E37" i="10" s="1"/>
  <c r="G37" i="10" s="1"/>
  <c r="L47" i="3"/>
  <c r="L46" i="3"/>
  <c r="L45" i="3"/>
  <c r="L44" i="3"/>
  <c r="L43" i="3"/>
  <c r="L42" i="3"/>
  <c r="L41" i="3"/>
  <c r="E30" i="8" s="1"/>
  <c r="L40" i="3"/>
  <c r="L39" i="3"/>
  <c r="L38" i="3"/>
  <c r="L37" i="3"/>
  <c r="L36" i="3"/>
  <c r="L35" i="3"/>
  <c r="L34" i="3"/>
  <c r="L33" i="3"/>
  <c r="L32" i="3"/>
  <c r="E21" i="10" s="1"/>
  <c r="G21" i="10" s="1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E7" i="10" s="1"/>
  <c r="G7" i="10" s="1"/>
  <c r="L17" i="3"/>
  <c r="E6" i="8" s="1"/>
  <c r="L16" i="3"/>
  <c r="L15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D96" i="10" s="1"/>
  <c r="K106" i="3"/>
  <c r="K105" i="3"/>
  <c r="K104" i="3"/>
  <c r="K103" i="3"/>
  <c r="K102" i="3"/>
  <c r="K101" i="3"/>
  <c r="K100" i="3"/>
  <c r="D89" i="8" s="1"/>
  <c r="K99" i="3"/>
  <c r="K98" i="3"/>
  <c r="K97" i="3"/>
  <c r="K96" i="3"/>
  <c r="K95" i="3"/>
  <c r="K94" i="3"/>
  <c r="K93" i="3"/>
  <c r="K92" i="3"/>
  <c r="K91" i="3"/>
  <c r="D80" i="8" s="1"/>
  <c r="F80" i="8" s="1"/>
  <c r="K90" i="3"/>
  <c r="K89" i="3"/>
  <c r="K88" i="3"/>
  <c r="K87" i="3"/>
  <c r="K86" i="3"/>
  <c r="K85" i="3"/>
  <c r="K84" i="3"/>
  <c r="K83" i="3"/>
  <c r="D72" i="8" s="1"/>
  <c r="K82" i="3"/>
  <c r="D71" i="8" s="1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D49" i="10" s="1"/>
  <c r="F49" i="10" s="1"/>
  <c r="K59" i="3"/>
  <c r="K58" i="3"/>
  <c r="K57" i="3"/>
  <c r="K56" i="3"/>
  <c r="K55" i="3"/>
  <c r="K54" i="3"/>
  <c r="K53" i="3"/>
  <c r="K52" i="3"/>
  <c r="K51" i="3"/>
  <c r="D40" i="10" s="1"/>
  <c r="F40" i="10" s="1"/>
  <c r="K50" i="3"/>
  <c r="D39" i="8" s="1"/>
  <c r="K49" i="3"/>
  <c r="K48" i="3"/>
  <c r="K47" i="3"/>
  <c r="K46" i="3"/>
  <c r="K45" i="3"/>
  <c r="K44" i="3"/>
  <c r="K43" i="3"/>
  <c r="D32" i="10" s="1"/>
  <c r="K42" i="3"/>
  <c r="K41" i="3"/>
  <c r="K40" i="3"/>
  <c r="K39" i="3"/>
  <c r="K38" i="3"/>
  <c r="K37" i="3"/>
  <c r="K36" i="3"/>
  <c r="K35" i="3"/>
  <c r="K34" i="3"/>
  <c r="D23" i="8" s="1"/>
  <c r="K33" i="3"/>
  <c r="K32" i="3"/>
  <c r="K31" i="3"/>
  <c r="K30" i="3"/>
  <c r="K29" i="3"/>
  <c r="K28" i="3"/>
  <c r="K27" i="3"/>
  <c r="D16" i="8" s="1"/>
  <c r="F16" i="8" s="1"/>
  <c r="K26" i="3"/>
  <c r="K25" i="3"/>
  <c r="D14" i="10" s="1"/>
  <c r="K24" i="3"/>
  <c r="K23" i="3"/>
  <c r="K22" i="3"/>
  <c r="K21" i="3"/>
  <c r="K20" i="3"/>
  <c r="K19" i="3"/>
  <c r="D8" i="8" s="1"/>
  <c r="F8" i="8" s="1"/>
  <c r="K18" i="3"/>
  <c r="K17" i="3"/>
  <c r="K16" i="3"/>
  <c r="K15" i="3"/>
  <c r="E18" i="7"/>
  <c r="E22" i="7"/>
  <c r="C25" i="6"/>
  <c r="B8" i="5"/>
  <c r="B9" i="5"/>
  <c r="B10" i="5" s="1"/>
  <c r="B11" i="5" s="1"/>
  <c r="B12" i="5" s="1"/>
  <c r="B13" i="5" s="1"/>
  <c r="L109" i="4"/>
  <c r="K109" i="4"/>
  <c r="J109" i="4"/>
  <c r="E109" i="4"/>
  <c r="D109" i="4"/>
  <c r="C109" i="4"/>
  <c r="D14" i="8"/>
  <c r="D26" i="10"/>
  <c r="D26" i="8"/>
  <c r="F26" i="8" s="1"/>
  <c r="D34" i="10"/>
  <c r="D34" i="8"/>
  <c r="D42" i="10"/>
  <c r="D42" i="8"/>
  <c r="D50" i="10"/>
  <c r="D50" i="8"/>
  <c r="F50" i="8" s="1"/>
  <c r="D66" i="10"/>
  <c r="D66" i="8"/>
  <c r="D78" i="10"/>
  <c r="D78" i="8"/>
  <c r="D90" i="10"/>
  <c r="D90" i="8"/>
  <c r="E12" i="10"/>
  <c r="E12" i="8"/>
  <c r="E24" i="10"/>
  <c r="E24" i="8"/>
  <c r="E28" i="10"/>
  <c r="E28" i="8"/>
  <c r="E40" i="10"/>
  <c r="E40" i="8"/>
  <c r="E56" i="10"/>
  <c r="G56" i="10" s="1"/>
  <c r="E56" i="8"/>
  <c r="G56" i="8" s="1"/>
  <c r="E64" i="10"/>
  <c r="E64" i="8"/>
  <c r="E76" i="10"/>
  <c r="E76" i="8"/>
  <c r="E88" i="10"/>
  <c r="E88" i="8"/>
  <c r="C102" i="10"/>
  <c r="C102" i="8"/>
  <c r="C96" i="10"/>
  <c r="C96" i="8"/>
  <c r="G96" i="8" s="1"/>
  <c r="C92" i="10"/>
  <c r="G92" i="10" s="1"/>
  <c r="C92" i="8"/>
  <c r="C86" i="10"/>
  <c r="C86" i="8"/>
  <c r="C82" i="10"/>
  <c r="C82" i="8"/>
  <c r="C78" i="10"/>
  <c r="C78" i="8"/>
  <c r="D11" i="10"/>
  <c r="D11" i="8"/>
  <c r="D19" i="10"/>
  <c r="D19" i="8"/>
  <c r="D27" i="10"/>
  <c r="D27" i="8"/>
  <c r="D35" i="10"/>
  <c r="D35" i="8"/>
  <c r="D39" i="10"/>
  <c r="D43" i="10"/>
  <c r="D43" i="8"/>
  <c r="D51" i="10"/>
  <c r="F51" i="10" s="1"/>
  <c r="D51" i="8"/>
  <c r="D59" i="10"/>
  <c r="D59" i="8"/>
  <c r="D67" i="10"/>
  <c r="F67" i="10" s="1"/>
  <c r="D67" i="8"/>
  <c r="D75" i="10"/>
  <c r="D75" i="8"/>
  <c r="D83" i="10"/>
  <c r="D83" i="8"/>
  <c r="D91" i="10"/>
  <c r="D91" i="8"/>
  <c r="D99" i="10"/>
  <c r="D99" i="8"/>
  <c r="F99" i="8" s="1"/>
  <c r="E9" i="10"/>
  <c r="E9" i="8"/>
  <c r="E17" i="10"/>
  <c r="E17" i="8"/>
  <c r="E21" i="8"/>
  <c r="G21" i="8" s="1"/>
  <c r="E25" i="10"/>
  <c r="G25" i="10" s="1"/>
  <c r="E25" i="8"/>
  <c r="E33" i="10"/>
  <c r="E33" i="8"/>
  <c r="E37" i="8"/>
  <c r="E41" i="10"/>
  <c r="E41" i="8"/>
  <c r="E49" i="10"/>
  <c r="G49" i="10"/>
  <c r="E49" i="8"/>
  <c r="E57" i="10"/>
  <c r="G57" i="10" s="1"/>
  <c r="E57" i="8"/>
  <c r="E61" i="10"/>
  <c r="E65" i="10"/>
  <c r="E65" i="8"/>
  <c r="E73" i="10"/>
  <c r="E73" i="8"/>
  <c r="G73" i="8" s="1"/>
  <c r="E81" i="10"/>
  <c r="E81" i="8"/>
  <c r="E89" i="10"/>
  <c r="E89" i="8"/>
  <c r="E93" i="8"/>
  <c r="E97" i="10"/>
  <c r="E97" i="8"/>
  <c r="B104" i="10"/>
  <c r="Q24" i="10"/>
  <c r="B104" i="8"/>
  <c r="Q24" i="8"/>
  <c r="B100" i="10"/>
  <c r="B100" i="8"/>
  <c r="B96" i="10"/>
  <c r="F96" i="10" s="1"/>
  <c r="B96" i="8"/>
  <c r="B92" i="10"/>
  <c r="B92" i="8"/>
  <c r="B88" i="10"/>
  <c r="B88" i="8"/>
  <c r="B84" i="10"/>
  <c r="B84" i="8"/>
  <c r="B82" i="8"/>
  <c r="F82" i="8" s="1"/>
  <c r="B80" i="10"/>
  <c r="B80" i="8"/>
  <c r="B76" i="10"/>
  <c r="B76" i="8"/>
  <c r="B74" i="8"/>
  <c r="B72" i="10"/>
  <c r="B72" i="8"/>
  <c r="B70" i="10"/>
  <c r="B70" i="8"/>
  <c r="B66" i="10"/>
  <c r="B66" i="8"/>
  <c r="B60" i="10"/>
  <c r="B60" i="8"/>
  <c r="B58" i="10"/>
  <c r="B58" i="8"/>
  <c r="B56" i="10"/>
  <c r="B56" i="8"/>
  <c r="B54" i="10"/>
  <c r="B54" i="8"/>
  <c r="B52" i="10"/>
  <c r="B52" i="8"/>
  <c r="B50" i="10"/>
  <c r="B50" i="8"/>
  <c r="B48" i="10"/>
  <c r="B48" i="8"/>
  <c r="B46" i="10"/>
  <c r="B46" i="8"/>
  <c r="B44" i="10"/>
  <c r="B44" i="8"/>
  <c r="B42" i="10"/>
  <c r="B42" i="8"/>
  <c r="F42" i="8" s="1"/>
  <c r="B40" i="10"/>
  <c r="B40" i="8"/>
  <c r="B38" i="10"/>
  <c r="B38" i="8"/>
  <c r="B36" i="10"/>
  <c r="B36" i="8"/>
  <c r="B34" i="10"/>
  <c r="B34" i="8"/>
  <c r="B32" i="10"/>
  <c r="B32" i="8"/>
  <c r="B30" i="10"/>
  <c r="B30" i="8"/>
  <c r="B28" i="10"/>
  <c r="B28" i="8"/>
  <c r="B26" i="10"/>
  <c r="B26" i="8"/>
  <c r="B24" i="10"/>
  <c r="B24" i="8"/>
  <c r="B22" i="10"/>
  <c r="B22" i="8"/>
  <c r="B20" i="10"/>
  <c r="B20" i="8"/>
  <c r="B18" i="10"/>
  <c r="B18" i="8"/>
  <c r="B16" i="10"/>
  <c r="B16" i="8"/>
  <c r="B14" i="10"/>
  <c r="B14" i="8"/>
  <c r="B10" i="10"/>
  <c r="B10" i="8"/>
  <c r="B8" i="10"/>
  <c r="B8" i="8"/>
  <c r="D10" i="10"/>
  <c r="F10" i="10" s="1"/>
  <c r="D10" i="8"/>
  <c r="D22" i="10"/>
  <c r="F22" i="10"/>
  <c r="D22" i="8"/>
  <c r="F22" i="8"/>
  <c r="D30" i="10"/>
  <c r="F30" i="10" s="1"/>
  <c r="D30" i="8"/>
  <c r="F30" i="8"/>
  <c r="D46" i="10"/>
  <c r="F46" i="10"/>
  <c r="D46" i="8"/>
  <c r="F46" i="8" s="1"/>
  <c r="D54" i="10"/>
  <c r="F54" i="10"/>
  <c r="D54" i="8"/>
  <c r="F54" i="8"/>
  <c r="D62" i="10"/>
  <c r="D62" i="8"/>
  <c r="D74" i="10"/>
  <c r="D74" i="8"/>
  <c r="D82" i="10"/>
  <c r="D82" i="8"/>
  <c r="D94" i="10"/>
  <c r="D94" i="8"/>
  <c r="D102" i="10"/>
  <c r="D102" i="8"/>
  <c r="E4" i="10"/>
  <c r="E4" i="8"/>
  <c r="E20" i="10"/>
  <c r="E20" i="8"/>
  <c r="E32" i="10"/>
  <c r="E32" i="8"/>
  <c r="E44" i="10"/>
  <c r="G44" i="10" s="1"/>
  <c r="E44" i="8"/>
  <c r="E52" i="10"/>
  <c r="E52" i="8"/>
  <c r="E68" i="10"/>
  <c r="E68" i="8"/>
  <c r="E80" i="10"/>
  <c r="G80" i="10" s="1"/>
  <c r="E80" i="8"/>
  <c r="G80" i="8" s="1"/>
  <c r="E92" i="10"/>
  <c r="E92" i="8"/>
  <c r="E100" i="10"/>
  <c r="E100" i="8"/>
  <c r="C104" i="10"/>
  <c r="R24" i="10"/>
  <c r="C104" i="8"/>
  <c r="R24" i="8" s="1"/>
  <c r="C98" i="10"/>
  <c r="C98" i="8"/>
  <c r="C94" i="10"/>
  <c r="C94" i="8"/>
  <c r="C88" i="10"/>
  <c r="C88" i="8"/>
  <c r="C84" i="10"/>
  <c r="C84" i="8"/>
  <c r="C80" i="10"/>
  <c r="C80" i="8"/>
  <c r="C76" i="10"/>
  <c r="C76" i="8"/>
  <c r="D4" i="10"/>
  <c r="F4" i="10" s="1"/>
  <c r="H5" i="10" s="1"/>
  <c r="D4" i="8"/>
  <c r="D8" i="10"/>
  <c r="F8" i="10" s="1"/>
  <c r="D12" i="10"/>
  <c r="D12" i="8"/>
  <c r="D20" i="10"/>
  <c r="D20" i="8"/>
  <c r="F20" i="8"/>
  <c r="D24" i="10"/>
  <c r="F24" i="10" s="1"/>
  <c r="D24" i="8"/>
  <c r="F24" i="8" s="1"/>
  <c r="D28" i="10"/>
  <c r="D28" i="8"/>
  <c r="F28" i="8"/>
  <c r="F32" i="10"/>
  <c r="D32" i="8"/>
  <c r="F32" i="8"/>
  <c r="D36" i="10"/>
  <c r="D36" i="8"/>
  <c r="F36" i="8" s="1"/>
  <c r="D40" i="8"/>
  <c r="F40" i="8"/>
  <c r="D44" i="10"/>
  <c r="F44" i="10" s="1"/>
  <c r="D44" i="8"/>
  <c r="F44" i="8" s="1"/>
  <c r="D52" i="10"/>
  <c r="F52" i="10" s="1"/>
  <c r="D52" i="8"/>
  <c r="F52" i="8" s="1"/>
  <c r="D60" i="10"/>
  <c r="D60" i="8"/>
  <c r="F60" i="8"/>
  <c r="D68" i="10"/>
  <c r="D68" i="8"/>
  <c r="D72" i="10"/>
  <c r="F72" i="10" s="1"/>
  <c r="D76" i="10"/>
  <c r="D76" i="8"/>
  <c r="F76" i="8"/>
  <c r="D80" i="10"/>
  <c r="F80" i="10"/>
  <c r="D84" i="10"/>
  <c r="D84" i="8"/>
  <c r="F84" i="8"/>
  <c r="D88" i="10"/>
  <c r="F88" i="10" s="1"/>
  <c r="D88" i="8"/>
  <c r="D92" i="10"/>
  <c r="D92" i="8"/>
  <c r="F92" i="8"/>
  <c r="D96" i="8"/>
  <c r="D100" i="10"/>
  <c r="D100" i="8"/>
  <c r="F100" i="8"/>
  <c r="D104" i="8"/>
  <c r="F104" i="8" s="1"/>
  <c r="E6" i="10"/>
  <c r="G6" i="10" s="1"/>
  <c r="E10" i="10"/>
  <c r="E10" i="8"/>
  <c r="E14" i="10"/>
  <c r="E14" i="8"/>
  <c r="E18" i="10"/>
  <c r="E18" i="8"/>
  <c r="E26" i="10"/>
  <c r="E26" i="8"/>
  <c r="E30" i="10"/>
  <c r="E34" i="10"/>
  <c r="E34" i="8"/>
  <c r="E38" i="8"/>
  <c r="E42" i="10"/>
  <c r="E42" i="8"/>
  <c r="E50" i="10"/>
  <c r="E50" i="8"/>
  <c r="E54" i="10"/>
  <c r="E54" i="8"/>
  <c r="E58" i="10"/>
  <c r="E58" i="8"/>
  <c r="E62" i="8"/>
  <c r="E66" i="10"/>
  <c r="G66" i="10"/>
  <c r="E66" i="8"/>
  <c r="E74" i="10"/>
  <c r="E74" i="8"/>
  <c r="E78" i="10"/>
  <c r="G78" i="10" s="1"/>
  <c r="E82" i="10"/>
  <c r="G82" i="10"/>
  <c r="E82" i="8"/>
  <c r="G82" i="8" s="1"/>
  <c r="E86" i="10"/>
  <c r="G86" i="10" s="1"/>
  <c r="E90" i="10"/>
  <c r="E90" i="8"/>
  <c r="E94" i="8"/>
  <c r="G94" i="8" s="1"/>
  <c r="E98" i="10"/>
  <c r="G98" i="10" s="1"/>
  <c r="E98" i="8"/>
  <c r="G98" i="8"/>
  <c r="E102" i="8"/>
  <c r="B4" i="10"/>
  <c r="B4" i="8"/>
  <c r="C103" i="10"/>
  <c r="C103" i="8"/>
  <c r="C99" i="10"/>
  <c r="C99" i="8"/>
  <c r="C97" i="10"/>
  <c r="C97" i="8"/>
  <c r="C95" i="10"/>
  <c r="C95" i="8"/>
  <c r="C91" i="10"/>
  <c r="C91" i="8"/>
  <c r="C89" i="10"/>
  <c r="C89" i="8"/>
  <c r="G89" i="8" s="1"/>
  <c r="C87" i="10"/>
  <c r="C87" i="8"/>
  <c r="C83" i="10"/>
  <c r="C83" i="8"/>
  <c r="C81" i="10"/>
  <c r="C81" i="8"/>
  <c r="C79" i="10"/>
  <c r="C79" i="8"/>
  <c r="C75" i="10"/>
  <c r="C75" i="8"/>
  <c r="C73" i="10"/>
  <c r="C71" i="10"/>
  <c r="C71" i="8"/>
  <c r="C69" i="10"/>
  <c r="C69" i="8"/>
  <c r="C67" i="10"/>
  <c r="G67" i="10" s="1"/>
  <c r="C67" i="8"/>
  <c r="C65" i="10"/>
  <c r="C65" i="8"/>
  <c r="D6" i="10"/>
  <c r="D6" i="8"/>
  <c r="D18" i="10"/>
  <c r="F18" i="10"/>
  <c r="D18" i="8"/>
  <c r="F18" i="8" s="1"/>
  <c r="D38" i="10"/>
  <c r="F38" i="10" s="1"/>
  <c r="D38" i="8"/>
  <c r="F38" i="8"/>
  <c r="D58" i="10"/>
  <c r="F58" i="10" s="1"/>
  <c r="D58" i="8"/>
  <c r="F58" i="8" s="1"/>
  <c r="D70" i="10"/>
  <c r="F70" i="10" s="1"/>
  <c r="D70" i="8"/>
  <c r="F70" i="8"/>
  <c r="D86" i="10"/>
  <c r="D86" i="8"/>
  <c r="D98" i="10"/>
  <c r="D98" i="8"/>
  <c r="E8" i="10"/>
  <c r="E8" i="8"/>
  <c r="E16" i="10"/>
  <c r="E16" i="8"/>
  <c r="E36" i="10"/>
  <c r="E36" i="8"/>
  <c r="E48" i="10"/>
  <c r="G48" i="10"/>
  <c r="E48" i="8"/>
  <c r="G48" i="8" s="1"/>
  <c r="E60" i="10"/>
  <c r="E60" i="8"/>
  <c r="E72" i="10"/>
  <c r="E72" i="8"/>
  <c r="E84" i="10"/>
  <c r="G84" i="10" s="1"/>
  <c r="E84" i="8"/>
  <c r="G84" i="8"/>
  <c r="E96" i="10"/>
  <c r="G96" i="10" s="1"/>
  <c r="E96" i="8"/>
  <c r="C100" i="10"/>
  <c r="C100" i="8"/>
  <c r="G100" i="8" s="1"/>
  <c r="C90" i="10"/>
  <c r="C90" i="8"/>
  <c r="G90" i="8" s="1"/>
  <c r="D5" i="10"/>
  <c r="D5" i="8"/>
  <c r="D13" i="10"/>
  <c r="F13" i="10" s="1"/>
  <c r="D13" i="8"/>
  <c r="D21" i="10"/>
  <c r="D21" i="8"/>
  <c r="D29" i="10"/>
  <c r="F29" i="10" s="1"/>
  <c r="D29" i="8"/>
  <c r="D37" i="10"/>
  <c r="D37" i="8"/>
  <c r="D45" i="10"/>
  <c r="D45" i="8"/>
  <c r="D49" i="8"/>
  <c r="F49" i="8" s="1"/>
  <c r="D53" i="10"/>
  <c r="F53" i="10" s="1"/>
  <c r="D53" i="8"/>
  <c r="D61" i="10"/>
  <c r="D61" i="8"/>
  <c r="D69" i="10"/>
  <c r="D69" i="8"/>
  <c r="D77" i="10"/>
  <c r="D77" i="8"/>
  <c r="D85" i="10"/>
  <c r="D85" i="8"/>
  <c r="D89" i="10"/>
  <c r="D93" i="10"/>
  <c r="D93" i="8"/>
  <c r="D101" i="10"/>
  <c r="D101" i="8"/>
  <c r="E7" i="8"/>
  <c r="G7" i="8" s="1"/>
  <c r="E11" i="10"/>
  <c r="E11" i="8"/>
  <c r="E19" i="10"/>
  <c r="E19" i="8"/>
  <c r="E27" i="10"/>
  <c r="E27" i="8"/>
  <c r="E35" i="10"/>
  <c r="E35" i="8"/>
  <c r="E43" i="10"/>
  <c r="E43" i="8"/>
  <c r="E47" i="8"/>
  <c r="E51" i="10"/>
  <c r="E51" i="8"/>
  <c r="E59" i="10"/>
  <c r="E59" i="8"/>
  <c r="E63" i="10"/>
  <c r="G63" i="10" s="1"/>
  <c r="E67" i="10"/>
  <c r="E67" i="8"/>
  <c r="G67" i="8"/>
  <c r="E75" i="10"/>
  <c r="G75" i="10"/>
  <c r="E75" i="8"/>
  <c r="G75" i="8"/>
  <c r="E79" i="10"/>
  <c r="G79" i="10" s="1"/>
  <c r="E83" i="10"/>
  <c r="G83" i="10"/>
  <c r="E83" i="8"/>
  <c r="G83" i="8"/>
  <c r="E87" i="10"/>
  <c r="G87" i="10" s="1"/>
  <c r="E91" i="10"/>
  <c r="G91" i="10"/>
  <c r="E91" i="8"/>
  <c r="G91" i="8"/>
  <c r="E99" i="10"/>
  <c r="G99" i="10"/>
  <c r="E99" i="8"/>
  <c r="G99" i="8"/>
  <c r="B103" i="10"/>
  <c r="B103" i="8"/>
  <c r="B101" i="10"/>
  <c r="F101" i="10" s="1"/>
  <c r="B99" i="10"/>
  <c r="B99" i="8"/>
  <c r="B95" i="10"/>
  <c r="B95" i="8"/>
  <c r="B91" i="10"/>
  <c r="B91" i="8"/>
  <c r="B87" i="10"/>
  <c r="B87" i="8"/>
  <c r="B83" i="10"/>
  <c r="B83" i="8"/>
  <c r="B79" i="10"/>
  <c r="B79" i="8"/>
  <c r="B75" i="10"/>
  <c r="B75" i="8"/>
  <c r="B73" i="10"/>
  <c r="B73" i="8"/>
  <c r="B69" i="10"/>
  <c r="B69" i="8"/>
  <c r="B67" i="8"/>
  <c r="F67" i="8" s="1"/>
  <c r="B65" i="10"/>
  <c r="B65" i="8"/>
  <c r="B63" i="10"/>
  <c r="B63" i="8"/>
  <c r="B61" i="10"/>
  <c r="B61" i="8"/>
  <c r="B59" i="8"/>
  <c r="B57" i="10"/>
  <c r="B57" i="8"/>
  <c r="B53" i="10"/>
  <c r="B53" i="8"/>
  <c r="B51" i="10"/>
  <c r="B51" i="8"/>
  <c r="B49" i="10"/>
  <c r="B49" i="8"/>
  <c r="B45" i="10"/>
  <c r="B45" i="8"/>
  <c r="B43" i="10"/>
  <c r="B43" i="8"/>
  <c r="B41" i="10"/>
  <c r="B41" i="8"/>
  <c r="B37" i="10"/>
  <c r="B37" i="8"/>
  <c r="F37" i="8" s="1"/>
  <c r="B33" i="10"/>
  <c r="B33" i="8"/>
  <c r="B31" i="8"/>
  <c r="B29" i="10"/>
  <c r="B29" i="8"/>
  <c r="B25" i="10"/>
  <c r="B25" i="8"/>
  <c r="B23" i="8"/>
  <c r="F23" i="8" s="1"/>
  <c r="B21" i="10"/>
  <c r="F21" i="10" s="1"/>
  <c r="B21" i="8"/>
  <c r="B17" i="10"/>
  <c r="B17" i="8"/>
  <c r="B15" i="10"/>
  <c r="B15" i="8"/>
  <c r="Q6" i="8" s="1"/>
  <c r="B13" i="10"/>
  <c r="B13" i="8"/>
  <c r="B11" i="10"/>
  <c r="B11" i="8"/>
  <c r="B7" i="10"/>
  <c r="B7" i="8"/>
  <c r="C66" i="8"/>
  <c r="C63" i="8"/>
  <c r="C9" i="8"/>
  <c r="G9" i="8" s="1"/>
  <c r="C6" i="8"/>
  <c r="G6" i="8" s="1"/>
  <c r="C56" i="10"/>
  <c r="C56" i="8"/>
  <c r="C54" i="8"/>
  <c r="C52" i="10"/>
  <c r="G52" i="10" s="1"/>
  <c r="C52" i="8"/>
  <c r="C48" i="10"/>
  <c r="C48" i="8"/>
  <c r="C46" i="8"/>
  <c r="C44" i="10"/>
  <c r="C44" i="8"/>
  <c r="C40" i="10"/>
  <c r="C40" i="8"/>
  <c r="C38" i="10"/>
  <c r="C38" i="8"/>
  <c r="C36" i="10"/>
  <c r="G36" i="10" s="1"/>
  <c r="C36" i="8"/>
  <c r="G36" i="8" s="1"/>
  <c r="C32" i="10"/>
  <c r="C32" i="8"/>
  <c r="C30" i="10"/>
  <c r="C30" i="8"/>
  <c r="C28" i="10"/>
  <c r="C28" i="8"/>
  <c r="C24" i="10"/>
  <c r="C24" i="8"/>
  <c r="C22" i="10"/>
  <c r="C22" i="8"/>
  <c r="C20" i="8"/>
  <c r="C20" i="10"/>
  <c r="G20" i="10" s="1"/>
  <c r="C14" i="10"/>
  <c r="C14" i="8"/>
  <c r="C10" i="10"/>
  <c r="G10" i="10" s="1"/>
  <c r="C10" i="8"/>
  <c r="C72" i="8"/>
  <c r="C62" i="8"/>
  <c r="C68" i="8"/>
  <c r="R16" i="8" s="1"/>
  <c r="C64" i="8"/>
  <c r="G64" i="8" s="1"/>
  <c r="C57" i="10"/>
  <c r="C57" i="8"/>
  <c r="C55" i="8"/>
  <c r="C53" i="10"/>
  <c r="C53" i="8"/>
  <c r="C49" i="10"/>
  <c r="C49" i="8"/>
  <c r="C45" i="10"/>
  <c r="C45" i="8"/>
  <c r="C41" i="10"/>
  <c r="C41" i="8"/>
  <c r="G41" i="8" s="1"/>
  <c r="C37" i="10"/>
  <c r="C37" i="8"/>
  <c r="C35" i="10"/>
  <c r="G35" i="10" s="1"/>
  <c r="C33" i="10"/>
  <c r="G33" i="10" s="1"/>
  <c r="C33" i="8"/>
  <c r="C29" i="10"/>
  <c r="C29" i="8"/>
  <c r="C27" i="8"/>
  <c r="G27" i="8" s="1"/>
  <c r="C25" i="10"/>
  <c r="C25" i="8"/>
  <c r="C21" i="8"/>
  <c r="C21" i="10"/>
  <c r="C17" i="10"/>
  <c r="G17" i="10" s="1"/>
  <c r="C17" i="8"/>
  <c r="C11" i="10"/>
  <c r="C11" i="8"/>
  <c r="C7" i="10"/>
  <c r="C7" i="8"/>
  <c r="C60" i="8"/>
  <c r="G60" i="8" s="1"/>
  <c r="C16" i="8"/>
  <c r="C13" i="8"/>
  <c r="G65" i="10"/>
  <c r="G40" i="8"/>
  <c r="Q9" i="8"/>
  <c r="Q13" i="8"/>
  <c r="G35" i="8"/>
  <c r="F101" i="8"/>
  <c r="F69" i="8"/>
  <c r="F61" i="8"/>
  <c r="F29" i="8"/>
  <c r="F21" i="8"/>
  <c r="F13" i="8"/>
  <c r="R19" i="8"/>
  <c r="G102" i="8"/>
  <c r="G62" i="8"/>
  <c r="G54" i="8"/>
  <c r="G14" i="8"/>
  <c r="F4" i="8"/>
  <c r="H5" i="8" s="1"/>
  <c r="G52" i="8"/>
  <c r="G32" i="8"/>
  <c r="G37" i="8"/>
  <c r="F91" i="8"/>
  <c r="F83" i="8"/>
  <c r="F75" i="8"/>
  <c r="F51" i="8"/>
  <c r="F43" i="8"/>
  <c r="F11" i="8"/>
  <c r="G40" i="10"/>
  <c r="G24" i="10"/>
  <c r="F66" i="10"/>
  <c r="F42" i="10"/>
  <c r="F26" i="10"/>
  <c r="G90" i="10"/>
  <c r="R22" i="10"/>
  <c r="G73" i="10"/>
  <c r="G24" i="8"/>
  <c r="Q9" i="10"/>
  <c r="Q13" i="10"/>
  <c r="G27" i="10"/>
  <c r="F69" i="10"/>
  <c r="F61" i="10"/>
  <c r="F45" i="10"/>
  <c r="F37" i="10"/>
  <c r="G94" i="10"/>
  <c r="G54" i="10"/>
  <c r="G38" i="10"/>
  <c r="G30" i="10"/>
  <c r="G14" i="10"/>
  <c r="F100" i="10"/>
  <c r="F92" i="10"/>
  <c r="F84" i="10"/>
  <c r="F76" i="10"/>
  <c r="F60" i="10"/>
  <c r="F36" i="10"/>
  <c r="F28" i="10"/>
  <c r="F20" i="10"/>
  <c r="G100" i="10"/>
  <c r="G32" i="10"/>
  <c r="Q6" i="10"/>
  <c r="F99" i="10"/>
  <c r="F91" i="10"/>
  <c r="F83" i="10"/>
  <c r="F75" i="10"/>
  <c r="F59" i="10"/>
  <c r="F43" i="10"/>
  <c r="F11" i="10"/>
  <c r="G76" i="8"/>
  <c r="G28" i="8"/>
  <c r="F34" i="8"/>
  <c r="F14" i="8"/>
  <c r="G97" i="10"/>
  <c r="G72" i="8"/>
  <c r="G16" i="8"/>
  <c r="R17" i="8"/>
  <c r="G66" i="8"/>
  <c r="G10" i="8"/>
  <c r="R22" i="8"/>
  <c r="G92" i="8"/>
  <c r="G68" i="8"/>
  <c r="G44" i="8"/>
  <c r="G20" i="8"/>
  <c r="G97" i="8"/>
  <c r="G81" i="8"/>
  <c r="G65" i="8"/>
  <c r="G57" i="8"/>
  <c r="G49" i="8"/>
  <c r="G33" i="8"/>
  <c r="G25" i="8"/>
  <c r="G17" i="8"/>
  <c r="G76" i="10"/>
  <c r="G28" i="10"/>
  <c r="F50" i="10"/>
  <c r="F34" i="10"/>
  <c r="F14" i="10"/>
  <c r="I12" i="13" l="1"/>
  <c r="I11" i="13"/>
  <c r="I15" i="13"/>
  <c r="I10" i="13"/>
  <c r="I14" i="13"/>
  <c r="G16" i="13"/>
  <c r="G17" i="13" s="1"/>
  <c r="H9" i="13"/>
  <c r="I13" i="13"/>
  <c r="F5" i="12"/>
  <c r="A10" i="11"/>
  <c r="E9" i="11"/>
  <c r="B64" i="10"/>
  <c r="B64" i="8"/>
  <c r="C12" i="8"/>
  <c r="G12" i="8" s="1"/>
  <c r="C12" i="10"/>
  <c r="R5" i="10" s="1"/>
  <c r="C8" i="10"/>
  <c r="C8" i="8"/>
  <c r="F39" i="10"/>
  <c r="I4" i="10"/>
  <c r="R5" i="8"/>
  <c r="F45" i="8"/>
  <c r="R20" i="10"/>
  <c r="F74" i="8"/>
  <c r="B9" i="10"/>
  <c r="B9" i="8"/>
  <c r="B5" i="10"/>
  <c r="B5" i="8"/>
  <c r="I4" i="8"/>
  <c r="G11" i="10"/>
  <c r="G30" i="8"/>
  <c r="G41" i="10"/>
  <c r="G42" i="10"/>
  <c r="C74" i="10"/>
  <c r="C74" i="8"/>
  <c r="C70" i="10"/>
  <c r="R17" i="10" s="1"/>
  <c r="D7" i="8"/>
  <c r="F7" i="8" s="1"/>
  <c r="D7" i="10"/>
  <c r="F7" i="10" s="1"/>
  <c r="D15" i="10"/>
  <c r="F15" i="10" s="1"/>
  <c r="D15" i="8"/>
  <c r="F15" i="8" s="1"/>
  <c r="D31" i="10"/>
  <c r="F31" i="10" s="1"/>
  <c r="D31" i="8"/>
  <c r="F31" i="8" s="1"/>
  <c r="D47" i="10"/>
  <c r="D47" i="8"/>
  <c r="D55" i="8"/>
  <c r="D55" i="10"/>
  <c r="D63" i="10"/>
  <c r="F63" i="10" s="1"/>
  <c r="D63" i="8"/>
  <c r="F63" i="8" s="1"/>
  <c r="D79" i="10"/>
  <c r="F79" i="10" s="1"/>
  <c r="D79" i="8"/>
  <c r="F79" i="8" s="1"/>
  <c r="D87" i="8"/>
  <c r="F87" i="8" s="1"/>
  <c r="D87" i="10"/>
  <c r="F87" i="10" s="1"/>
  <c r="D95" i="10"/>
  <c r="F95" i="10" s="1"/>
  <c r="D95" i="8"/>
  <c r="F95" i="8" s="1"/>
  <c r="D103" i="8"/>
  <c r="F103" i="8" s="1"/>
  <c r="D103" i="10"/>
  <c r="F103" i="10" s="1"/>
  <c r="E5" i="10"/>
  <c r="E5" i="8"/>
  <c r="E13" i="8"/>
  <c r="G13" i="8" s="1"/>
  <c r="E13" i="10"/>
  <c r="G13" i="10" s="1"/>
  <c r="E29" i="10"/>
  <c r="G29" i="10" s="1"/>
  <c r="E29" i="8"/>
  <c r="G29" i="8" s="1"/>
  <c r="E45" i="10"/>
  <c r="G45" i="10" s="1"/>
  <c r="E45" i="8"/>
  <c r="G45" i="8" s="1"/>
  <c r="E53" i="10"/>
  <c r="G53" i="10" s="1"/>
  <c r="E53" i="8"/>
  <c r="G53" i="8" s="1"/>
  <c r="E69" i="10"/>
  <c r="G69" i="10" s="1"/>
  <c r="E69" i="8"/>
  <c r="G69" i="8" s="1"/>
  <c r="E85" i="10"/>
  <c r="E85" i="8"/>
  <c r="G93" i="10"/>
  <c r="E101" i="10"/>
  <c r="E101" i="8"/>
  <c r="E104" i="10"/>
  <c r="G104" i="10" s="1"/>
  <c r="E104" i="8"/>
  <c r="G104" i="8" s="1"/>
  <c r="B102" i="10"/>
  <c r="F102" i="10" s="1"/>
  <c r="B102" i="8"/>
  <c r="B98" i="10"/>
  <c r="B98" i="8"/>
  <c r="F98" i="8" s="1"/>
  <c r="B94" i="10"/>
  <c r="B94" i="8"/>
  <c r="B90" i="10"/>
  <c r="F90" i="10" s="1"/>
  <c r="B90" i="8"/>
  <c r="F90" i="8" s="1"/>
  <c r="B86" i="10"/>
  <c r="F86" i="10" s="1"/>
  <c r="B86" i="8"/>
  <c r="F86" i="8" s="1"/>
  <c r="B78" i="10"/>
  <c r="F78" i="10" s="1"/>
  <c r="B78" i="8"/>
  <c r="F78" i="8" s="1"/>
  <c r="F74" i="10"/>
  <c r="C59" i="10"/>
  <c r="C59" i="8"/>
  <c r="C51" i="10"/>
  <c r="G51" i="10" s="1"/>
  <c r="C51" i="8"/>
  <c r="G51" i="8" s="1"/>
  <c r="C47" i="10"/>
  <c r="G47" i="10" s="1"/>
  <c r="C47" i="8"/>
  <c r="R12" i="8" s="1"/>
  <c r="C43" i="10"/>
  <c r="G43" i="10" s="1"/>
  <c r="C43" i="8"/>
  <c r="G43" i="8" s="1"/>
  <c r="C39" i="8"/>
  <c r="C39" i="10"/>
  <c r="C31" i="10"/>
  <c r="R9" i="10" s="1"/>
  <c r="C31" i="8"/>
  <c r="R9" i="8" s="1"/>
  <c r="C23" i="10"/>
  <c r="C23" i="8"/>
  <c r="C19" i="10"/>
  <c r="C19" i="8"/>
  <c r="C15" i="10"/>
  <c r="C15" i="8"/>
  <c r="Q41" i="9"/>
  <c r="T25" i="9" s="1"/>
  <c r="Z11" i="10" s="1"/>
  <c r="R21" i="10"/>
  <c r="G89" i="10"/>
  <c r="F59" i="8"/>
  <c r="F96" i="8"/>
  <c r="F102" i="8"/>
  <c r="D23" i="10"/>
  <c r="F23" i="10" s="1"/>
  <c r="G12" i="10"/>
  <c r="D9" i="10"/>
  <c r="F9" i="10" s="1"/>
  <c r="D9" i="8"/>
  <c r="F9" i="8" s="1"/>
  <c r="D17" i="8"/>
  <c r="F17" i="8" s="1"/>
  <c r="D17" i="10"/>
  <c r="F17" i="10" s="1"/>
  <c r="D25" i="10"/>
  <c r="F25" i="10" s="1"/>
  <c r="D25" i="8"/>
  <c r="F25" i="8" s="1"/>
  <c r="D33" i="10"/>
  <c r="F33" i="10" s="1"/>
  <c r="D33" i="8"/>
  <c r="F33" i="8" s="1"/>
  <c r="D41" i="8"/>
  <c r="F41" i="8" s="1"/>
  <c r="D41" i="10"/>
  <c r="F41" i="10" s="1"/>
  <c r="D57" i="10"/>
  <c r="F57" i="10" s="1"/>
  <c r="D57" i="8"/>
  <c r="F57" i="8" s="1"/>
  <c r="D65" i="10"/>
  <c r="F65" i="10" s="1"/>
  <c r="D65" i="8"/>
  <c r="F65" i="8" s="1"/>
  <c r="D73" i="10"/>
  <c r="F73" i="10" s="1"/>
  <c r="D73" i="8"/>
  <c r="F73" i="8" s="1"/>
  <c r="D81" i="10"/>
  <c r="D81" i="8"/>
  <c r="F81" i="8" s="1"/>
  <c r="D97" i="10"/>
  <c r="D97" i="8"/>
  <c r="E15" i="10"/>
  <c r="G15" i="10" s="1"/>
  <c r="E15" i="8"/>
  <c r="G15" i="8" s="1"/>
  <c r="E23" i="10"/>
  <c r="E23" i="8"/>
  <c r="E31" i="10"/>
  <c r="G31" i="10" s="1"/>
  <c r="E31" i="8"/>
  <c r="G31" i="8" s="1"/>
  <c r="E39" i="8"/>
  <c r="G39" i="8" s="1"/>
  <c r="E39" i="10"/>
  <c r="G39" i="10" s="1"/>
  <c r="E55" i="10"/>
  <c r="G55" i="10" s="1"/>
  <c r="E55" i="8"/>
  <c r="G55" i="8" s="1"/>
  <c r="E71" i="8"/>
  <c r="G71" i="8" s="1"/>
  <c r="E71" i="10"/>
  <c r="G71" i="10" s="1"/>
  <c r="E95" i="8"/>
  <c r="G95" i="8" s="1"/>
  <c r="E95" i="10"/>
  <c r="G95" i="10" s="1"/>
  <c r="E103" i="8"/>
  <c r="G103" i="8" s="1"/>
  <c r="E103" i="10"/>
  <c r="G103" i="10" s="1"/>
  <c r="C4" i="10"/>
  <c r="C4" i="8"/>
  <c r="Q23" i="8"/>
  <c r="B97" i="10"/>
  <c r="B97" i="8"/>
  <c r="B93" i="10"/>
  <c r="F93" i="10" s="1"/>
  <c r="B93" i="8"/>
  <c r="F93" i="8" s="1"/>
  <c r="B89" i="10"/>
  <c r="B89" i="8"/>
  <c r="Q21" i="8" s="1"/>
  <c r="B85" i="10"/>
  <c r="B85" i="8"/>
  <c r="B81" i="10"/>
  <c r="Q19" i="10" s="1"/>
  <c r="B81" i="8"/>
  <c r="Q19" i="8" s="1"/>
  <c r="B77" i="10"/>
  <c r="F77" i="10" s="1"/>
  <c r="B77" i="8"/>
  <c r="F77" i="8" s="1"/>
  <c r="G8" i="10"/>
  <c r="G81" i="10"/>
  <c r="R19" i="10"/>
  <c r="F62" i="8"/>
  <c r="E77" i="8"/>
  <c r="D71" i="10"/>
  <c r="G88" i="10"/>
  <c r="F98" i="10"/>
  <c r="G88" i="8"/>
  <c r="D48" i="10"/>
  <c r="F48" i="10" s="1"/>
  <c r="D48" i="8"/>
  <c r="F48" i="8" s="1"/>
  <c r="D56" i="10"/>
  <c r="F56" i="10" s="1"/>
  <c r="D56" i="8"/>
  <c r="F56" i="8" s="1"/>
  <c r="D64" i="10"/>
  <c r="F64" i="10" s="1"/>
  <c r="D64" i="8"/>
  <c r="F64" i="8" s="1"/>
  <c r="F72" i="8"/>
  <c r="D104" i="10"/>
  <c r="F104" i="10" s="1"/>
  <c r="E22" i="10"/>
  <c r="G22" i="10" s="1"/>
  <c r="E22" i="8"/>
  <c r="G22" i="8" s="1"/>
  <c r="E46" i="10"/>
  <c r="G46" i="10" s="1"/>
  <c r="E46" i="8"/>
  <c r="G46" i="8" s="1"/>
  <c r="G62" i="10"/>
  <c r="E70" i="10"/>
  <c r="G70" i="10" s="1"/>
  <c r="E70" i="8"/>
  <c r="G70" i="8" s="1"/>
  <c r="C101" i="10"/>
  <c r="R23" i="10" s="1"/>
  <c r="C101" i="8"/>
  <c r="R23" i="8" s="1"/>
  <c r="C93" i="10"/>
  <c r="C93" i="8"/>
  <c r="R21" i="8" s="1"/>
  <c r="C85" i="10"/>
  <c r="C85" i="8"/>
  <c r="R20" i="8" s="1"/>
  <c r="C77" i="10"/>
  <c r="G77" i="10" s="1"/>
  <c r="C77" i="8"/>
  <c r="B12" i="10"/>
  <c r="F12" i="10" s="1"/>
  <c r="B12" i="8"/>
  <c r="F12" i="8" s="1"/>
  <c r="G38" i="8"/>
  <c r="B55" i="10"/>
  <c r="Q14" i="10" s="1"/>
  <c r="B55" i="8"/>
  <c r="Q14" i="8" s="1"/>
  <c r="B47" i="10"/>
  <c r="Q12" i="10" s="1"/>
  <c r="B47" i="8"/>
  <c r="Q12" i="8" s="1"/>
  <c r="B39" i="10"/>
  <c r="Q11" i="10" s="1"/>
  <c r="B39" i="8"/>
  <c r="Q11" i="8" s="1"/>
  <c r="B35" i="10"/>
  <c r="B35" i="8"/>
  <c r="B27" i="10"/>
  <c r="B27" i="8"/>
  <c r="B19" i="10"/>
  <c r="B19" i="8"/>
  <c r="Q56" i="9"/>
  <c r="T28" i="9" s="1"/>
  <c r="Z14" i="10" s="1"/>
  <c r="Q51" i="9"/>
  <c r="T27" i="9" s="1"/>
  <c r="Z13" i="10" s="1"/>
  <c r="F88" i="8"/>
  <c r="D16" i="10"/>
  <c r="F16" i="10" s="1"/>
  <c r="F10" i="8"/>
  <c r="B62" i="10"/>
  <c r="B62" i="8"/>
  <c r="Q15" i="8" s="1"/>
  <c r="C58" i="10"/>
  <c r="G58" i="10" s="1"/>
  <c r="C58" i="8"/>
  <c r="G58" i="8" s="1"/>
  <c r="C50" i="10"/>
  <c r="C50" i="8"/>
  <c r="C42" i="10"/>
  <c r="C42" i="8"/>
  <c r="G42" i="8" s="1"/>
  <c r="C34" i="10"/>
  <c r="R10" i="10" s="1"/>
  <c r="C34" i="8"/>
  <c r="C26" i="10"/>
  <c r="G26" i="10" s="1"/>
  <c r="C26" i="8"/>
  <c r="R8" i="8" s="1"/>
  <c r="C18" i="10"/>
  <c r="G18" i="10" s="1"/>
  <c r="C18" i="8"/>
  <c r="G18" i="8" s="1"/>
  <c r="Q31" i="9"/>
  <c r="T23" i="9" s="1"/>
  <c r="Z9" i="10" s="1"/>
  <c r="AA9" i="10" s="1"/>
  <c r="G16" i="10"/>
  <c r="G34" i="10"/>
  <c r="B68" i="10"/>
  <c r="F68" i="10" s="1"/>
  <c r="B68" i="8"/>
  <c r="F68" i="8" s="1"/>
  <c r="C61" i="10"/>
  <c r="G61" i="10" s="1"/>
  <c r="B6" i="10"/>
  <c r="F6" i="10" s="1"/>
  <c r="B6" i="8"/>
  <c r="F6" i="8" s="1"/>
  <c r="G11" i="8"/>
  <c r="F53" i="8"/>
  <c r="G60" i="10"/>
  <c r="G8" i="8"/>
  <c r="G64" i="10"/>
  <c r="F66" i="8"/>
  <c r="B71" i="10"/>
  <c r="Q17" i="10" s="1"/>
  <c r="B71" i="8"/>
  <c r="C5" i="10"/>
  <c r="C5" i="8"/>
  <c r="Q46" i="9"/>
  <c r="T26" i="9" s="1"/>
  <c r="Z12" i="10" s="1"/>
  <c r="H16" i="13" l="1"/>
  <c r="J9" i="13"/>
  <c r="K9" i="13" s="1"/>
  <c r="I9" i="13"/>
  <c r="I16" i="13" s="1"/>
  <c r="F12" i="12"/>
  <c r="F11" i="12"/>
  <c r="F10" i="12"/>
  <c r="F9" i="12"/>
  <c r="F8" i="12"/>
  <c r="F7" i="12"/>
  <c r="F6" i="12"/>
  <c r="E23" i="11"/>
  <c r="A11" i="11"/>
  <c r="E10" i="11"/>
  <c r="AA9" i="8"/>
  <c r="F62" i="10"/>
  <c r="Q15" i="10"/>
  <c r="Q8" i="8"/>
  <c r="F27" i="8"/>
  <c r="Q20" i="10"/>
  <c r="F85" i="10"/>
  <c r="R4" i="8"/>
  <c r="G4" i="8"/>
  <c r="L5" i="8" s="1"/>
  <c r="G23" i="10"/>
  <c r="AA10" i="10"/>
  <c r="G85" i="8"/>
  <c r="F55" i="10"/>
  <c r="Q23" i="10"/>
  <c r="Q4" i="10"/>
  <c r="F5" i="10"/>
  <c r="H6" i="10" s="1"/>
  <c r="R12" i="10"/>
  <c r="AA12" i="10" s="1"/>
  <c r="F27" i="10"/>
  <c r="Q8" i="10"/>
  <c r="R8" i="10"/>
  <c r="R4" i="10"/>
  <c r="G4" i="10"/>
  <c r="L5" i="10" s="1"/>
  <c r="AA11" i="10"/>
  <c r="G85" i="10"/>
  <c r="F55" i="8"/>
  <c r="G93" i="8"/>
  <c r="Q5" i="8"/>
  <c r="R14" i="8"/>
  <c r="AA12" i="8"/>
  <c r="G101" i="10"/>
  <c r="F81" i="10"/>
  <c r="F5" i="8"/>
  <c r="H6" i="8" s="1"/>
  <c r="Q4" i="8"/>
  <c r="Q17" i="8"/>
  <c r="F71" i="8"/>
  <c r="Q10" i="8"/>
  <c r="F35" i="8"/>
  <c r="G47" i="8"/>
  <c r="Q21" i="10"/>
  <c r="R6" i="8"/>
  <c r="R11" i="10"/>
  <c r="R14" i="10"/>
  <c r="F47" i="8"/>
  <c r="F89" i="10"/>
  <c r="Q5" i="10"/>
  <c r="Q7" i="10"/>
  <c r="F19" i="10"/>
  <c r="F85" i="8"/>
  <c r="Q20" i="8"/>
  <c r="G23" i="8"/>
  <c r="R13" i="8"/>
  <c r="G50" i="8"/>
  <c r="Q10" i="10"/>
  <c r="F35" i="10"/>
  <c r="F71" i="10"/>
  <c r="F97" i="8"/>
  <c r="R6" i="10"/>
  <c r="R11" i="8"/>
  <c r="G59" i="8"/>
  <c r="R15" i="8"/>
  <c r="F47" i="10"/>
  <c r="Q7" i="8"/>
  <c r="F19" i="8"/>
  <c r="G50" i="10"/>
  <c r="R13" i="10"/>
  <c r="AA13" i="10"/>
  <c r="G26" i="8"/>
  <c r="F97" i="10"/>
  <c r="G19" i="8"/>
  <c r="R7" i="8"/>
  <c r="R15" i="10"/>
  <c r="G59" i="10"/>
  <c r="G5" i="8"/>
  <c r="F39" i="8"/>
  <c r="G74" i="8"/>
  <c r="R18" i="8"/>
  <c r="Q18" i="8"/>
  <c r="Q16" i="8"/>
  <c r="F94" i="10"/>
  <c r="Q22" i="10"/>
  <c r="G34" i="8"/>
  <c r="R10" i="8"/>
  <c r="AA8" i="8"/>
  <c r="AA14" i="10"/>
  <c r="G77" i="8"/>
  <c r="F89" i="8"/>
  <c r="G19" i="10"/>
  <c r="R7" i="10"/>
  <c r="Q18" i="10"/>
  <c r="F94" i="8"/>
  <c r="Q22" i="8"/>
  <c r="G101" i="8"/>
  <c r="G5" i="10"/>
  <c r="R18" i="10"/>
  <c r="G74" i="10"/>
  <c r="Q16" i="10"/>
  <c r="J6" i="13" l="1"/>
  <c r="J8" i="13"/>
  <c r="K8" i="13" s="1"/>
  <c r="J7" i="13"/>
  <c r="K7" i="13" s="1"/>
  <c r="G20" i="13"/>
  <c r="J11" i="13"/>
  <c r="K11" i="13" s="1"/>
  <c r="J15" i="13"/>
  <c r="K15" i="13" s="1"/>
  <c r="J13" i="13"/>
  <c r="K13" i="13" s="1"/>
  <c r="J10" i="13"/>
  <c r="K10" i="13" s="1"/>
  <c r="J12" i="13"/>
  <c r="K12" i="13" s="1"/>
  <c r="J14" i="13"/>
  <c r="K14" i="13" s="1"/>
  <c r="F13" i="12"/>
  <c r="G5" i="12" s="1"/>
  <c r="A12" i="11"/>
  <c r="E11" i="11"/>
  <c r="AA11" i="8"/>
  <c r="AA13" i="8"/>
  <c r="AG34" i="8"/>
  <c r="I5" i="10"/>
  <c r="H7" i="10"/>
  <c r="R25" i="8"/>
  <c r="AH13" i="8" s="1"/>
  <c r="AH4" i="8"/>
  <c r="Q25" i="10"/>
  <c r="AN20" i="10" s="1"/>
  <c r="M4" i="8"/>
  <c r="L6" i="8"/>
  <c r="AG30" i="8"/>
  <c r="AH7" i="8"/>
  <c r="AA7" i="8"/>
  <c r="L6" i="10"/>
  <c r="M4" i="10"/>
  <c r="AH7" i="10"/>
  <c r="AA7" i="10"/>
  <c r="AH14" i="10"/>
  <c r="AA14" i="8"/>
  <c r="AG36" i="8" s="1"/>
  <c r="R25" i="10"/>
  <c r="AH4" i="10"/>
  <c r="AH6" i="10"/>
  <c r="AH18" i="8"/>
  <c r="AH11" i="10"/>
  <c r="AH8" i="10"/>
  <c r="AA8" i="10"/>
  <c r="AH18" i="10"/>
  <c r="AH6" i="8"/>
  <c r="Q25" i="8"/>
  <c r="AN20" i="8" s="1"/>
  <c r="AH15" i="10"/>
  <c r="I5" i="8"/>
  <c r="H7" i="8"/>
  <c r="AG31" i="8"/>
  <c r="AH10" i="8"/>
  <c r="AA10" i="8"/>
  <c r="AH13" i="10"/>
  <c r="AH15" i="8"/>
  <c r="J16" i="13" l="1"/>
  <c r="K6" i="13"/>
  <c r="K16" i="13" s="1"/>
  <c r="G23" i="13" s="1"/>
  <c r="G12" i="12"/>
  <c r="G10" i="12"/>
  <c r="G6" i="12"/>
  <c r="G8" i="12"/>
  <c r="G11" i="12"/>
  <c r="G9" i="12"/>
  <c r="G7" i="12"/>
  <c r="A13" i="11"/>
  <c r="E13" i="11" s="1"/>
  <c r="E12" i="11"/>
  <c r="AA27" i="10"/>
  <c r="AG35" i="8"/>
  <c r="M5" i="10"/>
  <c r="L7" i="10"/>
  <c r="AH22" i="10"/>
  <c r="AM20" i="10"/>
  <c r="AO20" i="10" s="1"/>
  <c r="AH24" i="10"/>
  <c r="AH16" i="10"/>
  <c r="AH23" i="10"/>
  <c r="AH10" i="10"/>
  <c r="AH17" i="10"/>
  <c r="AH5" i="10"/>
  <c r="AH20" i="10"/>
  <c r="AH19" i="10"/>
  <c r="AH9" i="10"/>
  <c r="AH21" i="10"/>
  <c r="AA27" i="8"/>
  <c r="AG29" i="8"/>
  <c r="AH22" i="8"/>
  <c r="AM20" i="8"/>
  <c r="AO20" i="8" s="1"/>
  <c r="AH16" i="8"/>
  <c r="AH19" i="8"/>
  <c r="AH24" i="8"/>
  <c r="AH17" i="8"/>
  <c r="AH9" i="8"/>
  <c r="AH5" i="8"/>
  <c r="AH26" i="8" s="1"/>
  <c r="AH23" i="8"/>
  <c r="AH20" i="8"/>
  <c r="AH21" i="8"/>
  <c r="AH8" i="8"/>
  <c r="AH12" i="8"/>
  <c r="AG33" i="8"/>
  <c r="AG32" i="8"/>
  <c r="AH12" i="10"/>
  <c r="I6" i="10"/>
  <c r="H8" i="10"/>
  <c r="AH11" i="8"/>
  <c r="M5" i="8"/>
  <c r="L7" i="8"/>
  <c r="AH26" i="10"/>
  <c r="H8" i="8"/>
  <c r="I6" i="8"/>
  <c r="AH14" i="8"/>
  <c r="D24" i="13" l="1"/>
  <c r="C24" i="13"/>
  <c r="E24" i="13" s="1"/>
  <c r="C26" i="13" s="1"/>
  <c r="G13" i="12"/>
  <c r="H5" i="12" s="1"/>
  <c r="I7" i="8"/>
  <c r="H9" i="8"/>
  <c r="AH38" i="8"/>
  <c r="I7" i="10"/>
  <c r="H9" i="10"/>
  <c r="M6" i="8"/>
  <c r="L8" i="8"/>
  <c r="M6" i="10"/>
  <c r="L8" i="10"/>
  <c r="H12" i="12" l="1"/>
  <c r="H11" i="12"/>
  <c r="H10" i="12"/>
  <c r="H9" i="12"/>
  <c r="H8" i="12"/>
  <c r="H7" i="12"/>
  <c r="H6" i="12"/>
  <c r="H13" i="12" s="1"/>
  <c r="I5" i="12" s="1"/>
  <c r="T5" i="8"/>
  <c r="H10" i="8"/>
  <c r="I8" i="8"/>
  <c r="L9" i="8"/>
  <c r="M7" i="8"/>
  <c r="I8" i="10"/>
  <c r="H10" i="10"/>
  <c r="T5" i="10"/>
  <c r="U4" i="8"/>
  <c r="M7" i="10"/>
  <c r="L9" i="10"/>
  <c r="B15" i="12" l="1"/>
  <c r="I12" i="12"/>
  <c r="I11" i="12"/>
  <c r="I10" i="12"/>
  <c r="I9" i="12"/>
  <c r="I8" i="12"/>
  <c r="I7" i="12"/>
  <c r="I6" i="12"/>
  <c r="I13" i="12" s="1"/>
  <c r="I9" i="10"/>
  <c r="H11" i="10"/>
  <c r="I9" i="8"/>
  <c r="H11" i="8"/>
  <c r="U4" i="10"/>
  <c r="W5" i="10"/>
  <c r="L10" i="10"/>
  <c r="M8" i="10"/>
  <c r="L10" i="8"/>
  <c r="M8" i="8"/>
  <c r="W5" i="8"/>
  <c r="F29" i="12" l="1"/>
  <c r="F34" i="12"/>
  <c r="F30" i="12"/>
  <c r="F26" i="12"/>
  <c r="F22" i="12"/>
  <c r="F33" i="12"/>
  <c r="F25" i="12"/>
  <c r="F21" i="12"/>
  <c r="F36" i="12"/>
  <c r="F32" i="12"/>
  <c r="F28" i="12"/>
  <c r="F24" i="12"/>
  <c r="F20" i="12"/>
  <c r="F35" i="12"/>
  <c r="F31" i="12"/>
  <c r="F27" i="12"/>
  <c r="F23" i="12"/>
  <c r="F19" i="12"/>
  <c r="X4" i="8"/>
  <c r="M9" i="8"/>
  <c r="L11" i="8"/>
  <c r="H12" i="8"/>
  <c r="I10" i="8"/>
  <c r="I10" i="10"/>
  <c r="H12" i="10"/>
  <c r="M9" i="10"/>
  <c r="L11" i="10"/>
  <c r="X4" i="10"/>
  <c r="G28" i="12" l="1"/>
  <c r="F37" i="12"/>
  <c r="F38" i="12" s="1"/>
  <c r="F39" i="12" s="1"/>
  <c r="G23" i="12"/>
  <c r="L12" i="10"/>
  <c r="M10" i="10"/>
  <c r="M10" i="8"/>
  <c r="L12" i="8"/>
  <c r="H13" i="10"/>
  <c r="I11" i="10"/>
  <c r="H13" i="8"/>
  <c r="I11" i="8"/>
  <c r="G25" i="12" l="1"/>
  <c r="G27" i="12"/>
  <c r="G34" i="12"/>
  <c r="G26" i="12"/>
  <c r="G32" i="12"/>
  <c r="G24" i="12"/>
  <c r="G29" i="12"/>
  <c r="G21" i="12"/>
  <c r="G33" i="12"/>
  <c r="G31" i="12"/>
  <c r="G19" i="12"/>
  <c r="G20" i="12"/>
  <c r="G22" i="12"/>
  <c r="G36" i="12"/>
  <c r="G30" i="12"/>
  <c r="G35" i="12"/>
  <c r="M11" i="10"/>
  <c r="L13" i="10"/>
  <c r="L13" i="8"/>
  <c r="M11" i="8"/>
  <c r="H14" i="10"/>
  <c r="I12" i="10"/>
  <c r="I12" i="8"/>
  <c r="H14" i="8"/>
  <c r="G37" i="12" l="1"/>
  <c r="L14" i="10"/>
  <c r="M12" i="10"/>
  <c r="L14" i="8"/>
  <c r="M12" i="8"/>
  <c r="I13" i="8"/>
  <c r="H15" i="8"/>
  <c r="T6" i="8"/>
  <c r="I13" i="10"/>
  <c r="H15" i="10"/>
  <c r="T6" i="10"/>
  <c r="U5" i="8" l="1"/>
  <c r="M13" i="10"/>
  <c r="X5" i="10" s="1"/>
  <c r="W6" i="10"/>
  <c r="L15" i="10"/>
  <c r="I14" i="10"/>
  <c r="H16" i="10"/>
  <c r="I14" i="8"/>
  <c r="H16" i="8"/>
  <c r="U5" i="10"/>
  <c r="W6" i="8"/>
  <c r="M13" i="8"/>
  <c r="L15" i="8"/>
  <c r="X5" i="8" l="1"/>
  <c r="I15" i="8"/>
  <c r="H17" i="8"/>
  <c r="H17" i="10"/>
  <c r="I15" i="10"/>
  <c r="M14" i="8"/>
  <c r="L16" i="8"/>
  <c r="L16" i="10"/>
  <c r="M14" i="10"/>
  <c r="I16" i="8" l="1"/>
  <c r="H18" i="8"/>
  <c r="M15" i="10"/>
  <c r="L17" i="10"/>
  <c r="L17" i="8"/>
  <c r="M15" i="8"/>
  <c r="H18" i="10"/>
  <c r="I16" i="10"/>
  <c r="M16" i="10" l="1"/>
  <c r="L18" i="10"/>
  <c r="I17" i="10"/>
  <c r="H19" i="10"/>
  <c r="H19" i="8"/>
  <c r="I17" i="8"/>
  <c r="L18" i="8"/>
  <c r="M16" i="8"/>
  <c r="H20" i="10" l="1"/>
  <c r="T7" i="10"/>
  <c r="I18" i="10"/>
  <c r="L19" i="10"/>
  <c r="M17" i="10"/>
  <c r="I18" i="8"/>
  <c r="H20" i="8"/>
  <c r="T7" i="8"/>
  <c r="L19" i="8"/>
  <c r="M17" i="8"/>
  <c r="U6" i="8" l="1"/>
  <c r="I19" i="8"/>
  <c r="H21" i="8"/>
  <c r="M18" i="10"/>
  <c r="L20" i="10"/>
  <c r="W7" i="10"/>
  <c r="M18" i="8"/>
  <c r="L20" i="8"/>
  <c r="W7" i="8"/>
  <c r="H21" i="10"/>
  <c r="I19" i="10"/>
  <c r="X6" i="10"/>
  <c r="U6" i="10"/>
  <c r="X6" i="8"/>
  <c r="I20" i="10" l="1"/>
  <c r="H22" i="10"/>
  <c r="L21" i="10"/>
  <c r="M19" i="10"/>
  <c r="I20" i="8"/>
  <c r="H22" i="8"/>
  <c r="L21" i="8"/>
  <c r="M19" i="8"/>
  <c r="L22" i="10" l="1"/>
  <c r="M20" i="10"/>
  <c r="H23" i="8"/>
  <c r="I21" i="8"/>
  <c r="I21" i="10"/>
  <c r="H23" i="10"/>
  <c r="L22" i="8"/>
  <c r="M20" i="8"/>
  <c r="M21" i="8" l="1"/>
  <c r="L23" i="8"/>
  <c r="H24" i="8"/>
  <c r="I22" i="8"/>
  <c r="I22" i="10"/>
  <c r="H24" i="10"/>
  <c r="M21" i="10"/>
  <c r="L23" i="10"/>
  <c r="H25" i="10" l="1"/>
  <c r="T8" i="10"/>
  <c r="I23" i="10"/>
  <c r="M22" i="8"/>
  <c r="L24" i="8"/>
  <c r="U7" i="8"/>
  <c r="I23" i="8"/>
  <c r="H25" i="8"/>
  <c r="T8" i="8"/>
  <c r="L24" i="10"/>
  <c r="M22" i="10"/>
  <c r="U7" i="10" l="1"/>
  <c r="M23" i="10"/>
  <c r="W8" i="10"/>
  <c r="L25" i="10"/>
  <c r="I24" i="10"/>
  <c r="H26" i="10"/>
  <c r="H26" i="8"/>
  <c r="I24" i="8"/>
  <c r="M23" i="8"/>
  <c r="L25" i="8"/>
  <c r="W8" i="8"/>
  <c r="I25" i="8" l="1"/>
  <c r="H27" i="8"/>
  <c r="X7" i="8"/>
  <c r="L26" i="8"/>
  <c r="M24" i="8"/>
  <c r="H27" i="10"/>
  <c r="I25" i="10"/>
  <c r="M24" i="10"/>
  <c r="L26" i="10"/>
  <c r="X7" i="10"/>
  <c r="M25" i="10" l="1"/>
  <c r="L27" i="10"/>
  <c r="H28" i="8"/>
  <c r="I26" i="8"/>
  <c r="M25" i="8"/>
  <c r="L27" i="8"/>
  <c r="H28" i="10"/>
  <c r="I26" i="10"/>
  <c r="H29" i="8" l="1"/>
  <c r="I27" i="8"/>
  <c r="I27" i="10"/>
  <c r="H29" i="10"/>
  <c r="M26" i="10"/>
  <c r="L28" i="10"/>
  <c r="M26" i="8"/>
  <c r="L28" i="8"/>
  <c r="L29" i="8" l="1"/>
  <c r="M27" i="8"/>
  <c r="L29" i="10"/>
  <c r="M27" i="10"/>
  <c r="H30" i="10"/>
  <c r="I28" i="10"/>
  <c r="T9" i="10"/>
  <c r="H30" i="8"/>
  <c r="T9" i="8"/>
  <c r="I28" i="8"/>
  <c r="M28" i="10" l="1"/>
  <c r="W9" i="10"/>
  <c r="L30" i="10"/>
  <c r="U8" i="10"/>
  <c r="H31" i="10"/>
  <c r="I29" i="10"/>
  <c r="I29" i="8"/>
  <c r="H31" i="8"/>
  <c r="M28" i="8"/>
  <c r="W9" i="8"/>
  <c r="L30" i="8"/>
  <c r="U8" i="8"/>
  <c r="X8" i="8" l="1"/>
  <c r="X8" i="10"/>
  <c r="L31" i="10"/>
  <c r="M29" i="10"/>
  <c r="I30" i="8"/>
  <c r="H32" i="8"/>
  <c r="L31" i="8"/>
  <c r="M29" i="8"/>
  <c r="I30" i="10"/>
  <c r="H32" i="10"/>
  <c r="L32" i="10" l="1"/>
  <c r="M30" i="10"/>
  <c r="H33" i="10"/>
  <c r="I31" i="10"/>
  <c r="M30" i="8"/>
  <c r="L32" i="8"/>
  <c r="I31" i="8"/>
  <c r="H33" i="8"/>
  <c r="I32" i="8" l="1"/>
  <c r="H34" i="8"/>
  <c r="I32" i="10"/>
  <c r="H34" i="10"/>
  <c r="M31" i="10"/>
  <c r="L33" i="10"/>
  <c r="M31" i="8"/>
  <c r="L33" i="8"/>
  <c r="I33" i="8" l="1"/>
  <c r="T10" i="8"/>
  <c r="H35" i="8"/>
  <c r="L34" i="10"/>
  <c r="M32" i="10"/>
  <c r="M32" i="8"/>
  <c r="L34" i="8"/>
  <c r="T10" i="10"/>
  <c r="I33" i="10"/>
  <c r="H35" i="10"/>
  <c r="U9" i="8"/>
  <c r="L35" i="10" l="1"/>
  <c r="W10" i="10"/>
  <c r="M33" i="10"/>
  <c r="H36" i="10"/>
  <c r="I34" i="10"/>
  <c r="U9" i="10"/>
  <c r="I34" i="8"/>
  <c r="H36" i="8"/>
  <c r="W10" i="8"/>
  <c r="M33" i="8"/>
  <c r="L35" i="8"/>
  <c r="X9" i="8" l="1"/>
  <c r="L36" i="10"/>
  <c r="M34" i="10"/>
  <c r="I35" i="10"/>
  <c r="H37" i="10"/>
  <c r="X9" i="10"/>
  <c r="L36" i="8"/>
  <c r="M34" i="8"/>
  <c r="I35" i="8"/>
  <c r="H37" i="8"/>
  <c r="H38" i="10" l="1"/>
  <c r="I36" i="10"/>
  <c r="L37" i="10"/>
  <c r="M35" i="10"/>
  <c r="L37" i="8"/>
  <c r="M35" i="8"/>
  <c r="H38" i="8"/>
  <c r="I36" i="8"/>
  <c r="H39" i="8" l="1"/>
  <c r="I37" i="8"/>
  <c r="M36" i="10"/>
  <c r="L38" i="10"/>
  <c r="L38" i="8"/>
  <c r="M36" i="8"/>
  <c r="I37" i="10"/>
  <c r="H39" i="10"/>
  <c r="L39" i="8" l="1"/>
  <c r="M37" i="8"/>
  <c r="I38" i="10"/>
  <c r="H40" i="10"/>
  <c r="T11" i="10"/>
  <c r="H40" i="8"/>
  <c r="I38" i="8"/>
  <c r="T11" i="8"/>
  <c r="U10" i="10"/>
  <c r="M37" i="10"/>
  <c r="L39" i="10"/>
  <c r="L40" i="10" l="1"/>
  <c r="M38" i="10"/>
  <c r="W11" i="10"/>
  <c r="I39" i="8"/>
  <c r="H41" i="8"/>
  <c r="W11" i="8"/>
  <c r="M38" i="8"/>
  <c r="L40" i="8"/>
  <c r="I39" i="10"/>
  <c r="H41" i="10"/>
  <c r="X10" i="10"/>
  <c r="U10" i="8"/>
  <c r="I40" i="8" l="1"/>
  <c r="H42" i="8"/>
  <c r="L41" i="8"/>
  <c r="M39" i="8"/>
  <c r="H42" i="10"/>
  <c r="I40" i="10"/>
  <c r="M39" i="10"/>
  <c r="L41" i="10"/>
  <c r="X10" i="8"/>
  <c r="H43" i="8" l="1"/>
  <c r="I41" i="8"/>
  <c r="L42" i="10"/>
  <c r="M40" i="10"/>
  <c r="L42" i="8"/>
  <c r="M40" i="8"/>
  <c r="I41" i="10"/>
  <c r="H43" i="10"/>
  <c r="L43" i="8" l="1"/>
  <c r="M41" i="8"/>
  <c r="L43" i="10"/>
  <c r="M41" i="10"/>
  <c r="I42" i="10"/>
  <c r="H44" i="10"/>
  <c r="H44" i="8"/>
  <c r="I42" i="8"/>
  <c r="I43" i="8" l="1"/>
  <c r="T12" i="8"/>
  <c r="H45" i="8"/>
  <c r="I43" i="10"/>
  <c r="T12" i="10"/>
  <c r="H45" i="10"/>
  <c r="M42" i="10"/>
  <c r="L44" i="10"/>
  <c r="U11" i="8"/>
  <c r="M42" i="8"/>
  <c r="L44" i="8"/>
  <c r="I44" i="10" l="1"/>
  <c r="H46" i="10"/>
  <c r="M43" i="8"/>
  <c r="W12" i="8"/>
  <c r="L45" i="8"/>
  <c r="W12" i="10"/>
  <c r="L45" i="10"/>
  <c r="M43" i="10"/>
  <c r="U11" i="10"/>
  <c r="H46" i="8"/>
  <c r="I44" i="8"/>
  <c r="X11" i="10" l="1"/>
  <c r="H47" i="8"/>
  <c r="I45" i="8"/>
  <c r="X11" i="8"/>
  <c r="H47" i="10"/>
  <c r="I45" i="10"/>
  <c r="M44" i="10"/>
  <c r="L46" i="10"/>
  <c r="M44" i="8"/>
  <c r="L46" i="8"/>
  <c r="M45" i="10" l="1"/>
  <c r="L47" i="10"/>
  <c r="I46" i="10"/>
  <c r="H48" i="10"/>
  <c r="H48" i="8"/>
  <c r="I46" i="8"/>
  <c r="L47" i="8"/>
  <c r="M45" i="8"/>
  <c r="M46" i="10" l="1"/>
  <c r="L48" i="10"/>
  <c r="M46" i="8"/>
  <c r="L48" i="8"/>
  <c r="I47" i="8"/>
  <c r="H49" i="8"/>
  <c r="H49" i="10"/>
  <c r="I47" i="10"/>
  <c r="U12" i="10" l="1"/>
  <c r="M47" i="10"/>
  <c r="L49" i="10"/>
  <c r="I48" i="10"/>
  <c r="T13" i="10"/>
  <c r="H50" i="10"/>
  <c r="U12" i="8"/>
  <c r="L49" i="8"/>
  <c r="M47" i="8"/>
  <c r="T13" i="8"/>
  <c r="I48" i="8"/>
  <c r="H50" i="8"/>
  <c r="M48" i="8" l="1"/>
  <c r="W13" i="8"/>
  <c r="L50" i="8"/>
  <c r="I49" i="8"/>
  <c r="H51" i="8"/>
  <c r="X12" i="8"/>
  <c r="M48" i="10"/>
  <c r="L50" i="10"/>
  <c r="W13" i="10"/>
  <c r="X12" i="10"/>
  <c r="I49" i="10"/>
  <c r="H51" i="10"/>
  <c r="H52" i="10" l="1"/>
  <c r="I50" i="10"/>
  <c r="L51" i="8"/>
  <c r="M49" i="8"/>
  <c r="L51" i="10"/>
  <c r="M49" i="10"/>
  <c r="H52" i="8"/>
  <c r="I50" i="8"/>
  <c r="I51" i="8" l="1"/>
  <c r="H53" i="8"/>
  <c r="L52" i="10"/>
  <c r="M50" i="10"/>
  <c r="I51" i="10"/>
  <c r="H53" i="10"/>
  <c r="L52" i="8"/>
  <c r="M50" i="8"/>
  <c r="M51" i="8" l="1"/>
  <c r="L53" i="8"/>
  <c r="I52" i="8"/>
  <c r="H54" i="8"/>
  <c r="H54" i="10"/>
  <c r="I52" i="10"/>
  <c r="L53" i="10"/>
  <c r="M51" i="10"/>
  <c r="L54" i="8" l="1"/>
  <c r="M52" i="8"/>
  <c r="H55" i="8"/>
  <c r="I53" i="8"/>
  <c r="T14" i="8"/>
  <c r="I53" i="10"/>
  <c r="U13" i="10" s="1"/>
  <c r="H55" i="10"/>
  <c r="T14" i="10"/>
  <c r="L54" i="10"/>
  <c r="M52" i="10"/>
  <c r="M53" i="10" l="1"/>
  <c r="W14" i="10"/>
  <c r="L55" i="10"/>
  <c r="I54" i="10"/>
  <c r="H56" i="10"/>
  <c r="U13" i="8"/>
  <c r="M53" i="8"/>
  <c r="W14" i="8"/>
  <c r="L55" i="8"/>
  <c r="I54" i="8"/>
  <c r="H56" i="8"/>
  <c r="M54" i="8" l="1"/>
  <c r="L56" i="8"/>
  <c r="I55" i="10"/>
  <c r="H57" i="10"/>
  <c r="H57" i="8"/>
  <c r="I55" i="8"/>
  <c r="X13" i="8"/>
  <c r="X13" i="10"/>
  <c r="L56" i="10"/>
  <c r="M54" i="10"/>
  <c r="I56" i="10" l="1"/>
  <c r="H58" i="10"/>
  <c r="M55" i="10"/>
  <c r="L57" i="10"/>
  <c r="M55" i="8"/>
  <c r="L57" i="8"/>
  <c r="H58" i="8"/>
  <c r="I56" i="8"/>
  <c r="M56" i="8" l="1"/>
  <c r="L58" i="8"/>
  <c r="M56" i="10"/>
  <c r="L58" i="10"/>
  <c r="H59" i="8"/>
  <c r="I57" i="8"/>
  <c r="H59" i="10"/>
  <c r="I57" i="10"/>
  <c r="M57" i="8" l="1"/>
  <c r="L59" i="8"/>
  <c r="L59" i="10"/>
  <c r="M57" i="10"/>
  <c r="I58" i="10"/>
  <c r="H60" i="10"/>
  <c r="T15" i="10"/>
  <c r="I58" i="8"/>
  <c r="H60" i="8"/>
  <c r="T15" i="8"/>
  <c r="M58" i="10" l="1"/>
  <c r="L60" i="10"/>
  <c r="W15" i="10"/>
  <c r="U14" i="8"/>
  <c r="I59" i="10"/>
  <c r="H61" i="10"/>
  <c r="U14" i="10"/>
  <c r="M58" i="8"/>
  <c r="L60" i="8"/>
  <c r="W15" i="8"/>
  <c r="X14" i="10"/>
  <c r="H61" i="8"/>
  <c r="I59" i="8"/>
  <c r="X14" i="8" l="1"/>
  <c r="L61" i="8"/>
  <c r="M59" i="8"/>
  <c r="L61" i="10"/>
  <c r="M59" i="10"/>
  <c r="AA26" i="10"/>
  <c r="AA30" i="10"/>
  <c r="H62" i="8"/>
  <c r="I60" i="8"/>
  <c r="I60" i="10"/>
  <c r="H62" i="10"/>
  <c r="M60" i="8" l="1"/>
  <c r="L62" i="8"/>
  <c r="I61" i="8"/>
  <c r="H63" i="8"/>
  <c r="L62" i="10"/>
  <c r="M60" i="10"/>
  <c r="AA28" i="10"/>
  <c r="AC3" i="10" s="1"/>
  <c r="AQ19" i="10"/>
  <c r="AK9" i="10"/>
  <c r="AL9" i="10" s="1"/>
  <c r="AK12" i="10"/>
  <c r="AL12" i="10" s="1"/>
  <c r="AK10" i="10"/>
  <c r="AL10" i="10" s="1"/>
  <c r="AK13" i="10"/>
  <c r="AL13" i="10" s="1"/>
  <c r="AK11" i="10"/>
  <c r="AL11" i="10" s="1"/>
  <c r="AK8" i="10"/>
  <c r="AL8" i="10" s="1"/>
  <c r="AK7" i="10"/>
  <c r="AA26" i="8"/>
  <c r="AA30" i="8"/>
  <c r="H63" i="10"/>
  <c r="I61" i="10"/>
  <c r="AM11" i="10" l="1"/>
  <c r="H64" i="8"/>
  <c r="I62" i="8"/>
  <c r="AM10" i="10"/>
  <c r="AM12" i="10"/>
  <c r="L63" i="8"/>
  <c r="M61" i="8"/>
  <c r="AM8" i="10"/>
  <c r="AQ19" i="8"/>
  <c r="AA28" i="8"/>
  <c r="AC3" i="8" s="1"/>
  <c r="AK8" i="8"/>
  <c r="AL8" i="8" s="1"/>
  <c r="AK9" i="8"/>
  <c r="AL9" i="8" s="1"/>
  <c r="AK12" i="8"/>
  <c r="AL12" i="8" s="1"/>
  <c r="AK7" i="8"/>
  <c r="AK11" i="8"/>
  <c r="AL11" i="8" s="1"/>
  <c r="AK13" i="8"/>
  <c r="AL13" i="8" s="1"/>
  <c r="AK10" i="8"/>
  <c r="AL10" i="8" s="1"/>
  <c r="H64" i="10"/>
  <c r="I62" i="10"/>
  <c r="AM13" i="10"/>
  <c r="AM9" i="10"/>
  <c r="AK14" i="10"/>
  <c r="AK15" i="10" s="1"/>
  <c r="AL7" i="10"/>
  <c r="AC7" i="10"/>
  <c r="AC11" i="10"/>
  <c r="AC12" i="10"/>
  <c r="AC9" i="10"/>
  <c r="AC14" i="10"/>
  <c r="AC8" i="10"/>
  <c r="AC10" i="10"/>
  <c r="AC13" i="10"/>
  <c r="M61" i="10"/>
  <c r="L63" i="10"/>
  <c r="AM13" i="8" l="1"/>
  <c r="I63" i="10"/>
  <c r="T16" i="10"/>
  <c r="H65" i="10"/>
  <c r="AL7" i="8"/>
  <c r="AK14" i="8"/>
  <c r="AK15" i="8" s="1"/>
  <c r="AL14" i="10"/>
  <c r="AM7" i="10"/>
  <c r="AM14" i="10" s="1"/>
  <c r="AM12" i="8"/>
  <c r="AM9" i="8"/>
  <c r="L64" i="8"/>
  <c r="M62" i="8"/>
  <c r="T16" i="8"/>
  <c r="I63" i="8"/>
  <c r="H65" i="8"/>
  <c r="AM10" i="8"/>
  <c r="AM11" i="8"/>
  <c r="M62" i="10"/>
  <c r="L64" i="10"/>
  <c r="U15" i="10"/>
  <c r="AM8" i="8"/>
  <c r="AC26" i="10"/>
  <c r="AD3" i="10" s="1"/>
  <c r="AC7" i="8"/>
  <c r="AC14" i="8"/>
  <c r="AC9" i="8"/>
  <c r="AC8" i="8"/>
  <c r="AC10" i="8"/>
  <c r="AC13" i="8"/>
  <c r="AC11" i="8"/>
  <c r="AC12" i="8"/>
  <c r="I64" i="8" l="1"/>
  <c r="H66" i="8"/>
  <c r="U15" i="8"/>
  <c r="AL14" i="8"/>
  <c r="AM7" i="8"/>
  <c r="AM14" i="8" s="1"/>
  <c r="H66" i="10"/>
  <c r="I64" i="10"/>
  <c r="L65" i="10"/>
  <c r="W16" i="10"/>
  <c r="M63" i="10"/>
  <c r="L65" i="8"/>
  <c r="W16" i="8"/>
  <c r="M63" i="8"/>
  <c r="AD10" i="10"/>
  <c r="AD11" i="10"/>
  <c r="AD13" i="10"/>
  <c r="AD8" i="10"/>
  <c r="AD14" i="10"/>
  <c r="AD7" i="10"/>
  <c r="AD26" i="10" s="1"/>
  <c r="AE3" i="10" s="1"/>
  <c r="AD9" i="10"/>
  <c r="AD12" i="10"/>
  <c r="AN6" i="10"/>
  <c r="AO6" i="10" s="1"/>
  <c r="AN5" i="10"/>
  <c r="AO5" i="10" s="1"/>
  <c r="AQ20" i="10"/>
  <c r="AN4" i="10"/>
  <c r="AN11" i="10"/>
  <c r="AO11" i="10" s="1"/>
  <c r="AN12" i="10"/>
  <c r="AO12" i="10" s="1"/>
  <c r="AN13" i="10"/>
  <c r="AO13" i="10" s="1"/>
  <c r="AN9" i="10"/>
  <c r="AO9" i="10" s="1"/>
  <c r="AN10" i="10"/>
  <c r="AO10" i="10" s="1"/>
  <c r="AN8" i="10"/>
  <c r="AO8" i="10" s="1"/>
  <c r="AC26" i="8"/>
  <c r="AD3" i="8" s="1"/>
  <c r="X15" i="10"/>
  <c r="AN7" i="10"/>
  <c r="AO7" i="10" s="1"/>
  <c r="AE7" i="10" l="1"/>
  <c r="AE9" i="10"/>
  <c r="AE12" i="10"/>
  <c r="AE14" i="10"/>
  <c r="AE11" i="10"/>
  <c r="AE13" i="10"/>
  <c r="AE8" i="10"/>
  <c r="AE10" i="10"/>
  <c r="AF4" i="10"/>
  <c r="AF5" i="10"/>
  <c r="AF6" i="10"/>
  <c r="AF7" i="10"/>
  <c r="AF8" i="10"/>
  <c r="AF9" i="10"/>
  <c r="AF10" i="10"/>
  <c r="AF11" i="10"/>
  <c r="AF12" i="10"/>
  <c r="AF13" i="10"/>
  <c r="AF14" i="10"/>
  <c r="X15" i="8"/>
  <c r="AF15" i="10"/>
  <c r="M64" i="8"/>
  <c r="L66" i="8"/>
  <c r="I65" i="10"/>
  <c r="H67" i="10"/>
  <c r="I65" i="8"/>
  <c r="H67" i="8"/>
  <c r="AN5" i="8"/>
  <c r="AO5" i="8" s="1"/>
  <c r="AN6" i="8"/>
  <c r="AO6" i="8" s="1"/>
  <c r="AQ20" i="8"/>
  <c r="AN4" i="8"/>
  <c r="AN13" i="8"/>
  <c r="AO13" i="8" s="1"/>
  <c r="AN9" i="8"/>
  <c r="AO9" i="8" s="1"/>
  <c r="AN10" i="8"/>
  <c r="AO10" i="8" s="1"/>
  <c r="AN12" i="8"/>
  <c r="AO12" i="8" s="1"/>
  <c r="AN11" i="8"/>
  <c r="AO11" i="8" s="1"/>
  <c r="AN8" i="8"/>
  <c r="AO8" i="8" s="1"/>
  <c r="AD12" i="8"/>
  <c r="AD14" i="8"/>
  <c r="AD10" i="8"/>
  <c r="AD7" i="8"/>
  <c r="AD13" i="8"/>
  <c r="AD9" i="8"/>
  <c r="AD8" i="8"/>
  <c r="AD11" i="8"/>
  <c r="AO4" i="10"/>
  <c r="AO14" i="10" s="1"/>
  <c r="AQ23" i="10" s="1"/>
  <c r="AN14" i="10"/>
  <c r="L66" i="10"/>
  <c r="M64" i="10"/>
  <c r="AN7" i="8"/>
  <c r="AO7" i="8" s="1"/>
  <c r="I66" i="8" l="1"/>
  <c r="H68" i="8"/>
  <c r="L67" i="10"/>
  <c r="M65" i="10"/>
  <c r="H68" i="10"/>
  <c r="I66" i="10"/>
  <c r="M65" i="8"/>
  <c r="L67" i="8"/>
  <c r="AO4" i="8"/>
  <c r="AO14" i="8" s="1"/>
  <c r="AQ23" i="8" s="1"/>
  <c r="AN14" i="8"/>
  <c r="AD26" i="8"/>
  <c r="AE3" i="8" s="1"/>
  <c r="AE26" i="10"/>
  <c r="H69" i="8" l="1"/>
  <c r="I67" i="8"/>
  <c r="M66" i="10"/>
  <c r="L68" i="10"/>
  <c r="L68" i="8"/>
  <c r="M66" i="8"/>
  <c r="AE31" i="8"/>
  <c r="AE10" i="8"/>
  <c r="AE8" i="8"/>
  <c r="AE36" i="8"/>
  <c r="AE9" i="8"/>
  <c r="AE13" i="8"/>
  <c r="AE29" i="8"/>
  <c r="AE30" i="8"/>
  <c r="AE32" i="8"/>
  <c r="AE34" i="8"/>
  <c r="AE14" i="8"/>
  <c r="AE35" i="8"/>
  <c r="AE11" i="8"/>
  <c r="AE33" i="8"/>
  <c r="AE7" i="8"/>
  <c r="AE12" i="8"/>
  <c r="AF4" i="8"/>
  <c r="AF5" i="8"/>
  <c r="AF6" i="8"/>
  <c r="AF7" i="8"/>
  <c r="AF8" i="8"/>
  <c r="AF9" i="8"/>
  <c r="AF10" i="8"/>
  <c r="AF11" i="8"/>
  <c r="AF12" i="8"/>
  <c r="AF13" i="8"/>
  <c r="AF14" i="8"/>
  <c r="H69" i="10"/>
  <c r="I67" i="10"/>
  <c r="AF15" i="8"/>
  <c r="AE26" i="8" l="1"/>
  <c r="AE38" i="8"/>
  <c r="M67" i="8"/>
  <c r="L69" i="8"/>
  <c r="U16" i="10"/>
  <c r="H70" i="8"/>
  <c r="T17" i="8"/>
  <c r="I68" i="8"/>
  <c r="I68" i="10"/>
  <c r="H70" i="10"/>
  <c r="T17" i="10"/>
  <c r="M67" i="10"/>
  <c r="L69" i="10"/>
  <c r="M68" i="10" l="1"/>
  <c r="W17" i="10"/>
  <c r="L70" i="10"/>
  <c r="U16" i="8"/>
  <c r="I69" i="10"/>
  <c r="H71" i="10"/>
  <c r="L70" i="8"/>
  <c r="W17" i="8"/>
  <c r="M68" i="8"/>
  <c r="H71" i="8"/>
  <c r="I69" i="8"/>
  <c r="I70" i="8" l="1"/>
  <c r="H72" i="8"/>
  <c r="I70" i="10"/>
  <c r="H72" i="10"/>
  <c r="X16" i="8"/>
  <c r="M69" i="10"/>
  <c r="L71" i="10"/>
  <c r="M69" i="8"/>
  <c r="L71" i="8"/>
  <c r="X16" i="10"/>
  <c r="H73" i="8" l="1"/>
  <c r="I71" i="8"/>
  <c r="M70" i="10"/>
  <c r="L72" i="10"/>
  <c r="AF16" i="8"/>
  <c r="AF16" i="10"/>
  <c r="H73" i="10"/>
  <c r="I71" i="10"/>
  <c r="M70" i="8"/>
  <c r="L72" i="8"/>
  <c r="I72" i="10" l="1"/>
  <c r="H74" i="10"/>
  <c r="I72" i="8"/>
  <c r="H74" i="8"/>
  <c r="M71" i="8"/>
  <c r="L73" i="8"/>
  <c r="L73" i="10"/>
  <c r="M71" i="10"/>
  <c r="T18" i="10" l="1"/>
  <c r="H75" i="10"/>
  <c r="I73" i="10"/>
  <c r="L74" i="8"/>
  <c r="M72" i="8"/>
  <c r="M72" i="10"/>
  <c r="L74" i="10"/>
  <c r="I73" i="8"/>
  <c r="H75" i="8"/>
  <c r="T18" i="8"/>
  <c r="H76" i="10" l="1"/>
  <c r="I74" i="10"/>
  <c r="M73" i="10"/>
  <c r="L75" i="10"/>
  <c r="W18" i="10"/>
  <c r="U17" i="10"/>
  <c r="I74" i="8"/>
  <c r="H76" i="8"/>
  <c r="W18" i="8"/>
  <c r="M73" i="8"/>
  <c r="L75" i="8"/>
  <c r="U17" i="8"/>
  <c r="M74" i="10" l="1"/>
  <c r="L76" i="10"/>
  <c r="X17" i="10"/>
  <c r="I75" i="10"/>
  <c r="H77" i="10"/>
  <c r="X17" i="8"/>
  <c r="L76" i="8"/>
  <c r="M74" i="8"/>
  <c r="I75" i="8"/>
  <c r="H77" i="8"/>
  <c r="AF17" i="10" l="1"/>
  <c r="M75" i="8"/>
  <c r="L77" i="8"/>
  <c r="AF17" i="8"/>
  <c r="M75" i="10"/>
  <c r="L77" i="10"/>
  <c r="H78" i="10"/>
  <c r="I76" i="10"/>
  <c r="I76" i="8"/>
  <c r="H78" i="8"/>
  <c r="H79" i="10" l="1"/>
  <c r="I77" i="10"/>
  <c r="M76" i="8"/>
  <c r="L78" i="8"/>
  <c r="M76" i="10"/>
  <c r="L78" i="10"/>
  <c r="I77" i="8"/>
  <c r="H79" i="8"/>
  <c r="L79" i="10" l="1"/>
  <c r="M77" i="10"/>
  <c r="H80" i="10"/>
  <c r="T19" i="10"/>
  <c r="I78" i="10"/>
  <c r="T19" i="8"/>
  <c r="H80" i="8"/>
  <c r="I78" i="8"/>
  <c r="M77" i="8"/>
  <c r="L79" i="8"/>
  <c r="I79" i="8" l="1"/>
  <c r="H81" i="8"/>
  <c r="U18" i="8"/>
  <c r="L80" i="10"/>
  <c r="W19" i="10"/>
  <c r="M78" i="10"/>
  <c r="X18" i="10"/>
  <c r="U18" i="10"/>
  <c r="M78" i="8"/>
  <c r="L80" i="8"/>
  <c r="W19" i="8"/>
  <c r="H81" i="10"/>
  <c r="I79" i="10"/>
  <c r="AF18" i="10" l="1"/>
  <c r="I80" i="8"/>
  <c r="H82" i="8"/>
  <c r="M79" i="8"/>
  <c r="L81" i="8"/>
  <c r="M79" i="10"/>
  <c r="L81" i="10"/>
  <c r="I80" i="10"/>
  <c r="H82" i="10"/>
  <c r="X18" i="8"/>
  <c r="I81" i="8" l="1"/>
  <c r="H83" i="8"/>
  <c r="M80" i="10"/>
  <c r="L82" i="10"/>
  <c r="AF18" i="8"/>
  <c r="I81" i="10"/>
  <c r="H83" i="10"/>
  <c r="L82" i="8"/>
  <c r="M80" i="8"/>
  <c r="H84" i="10" l="1"/>
  <c r="I82" i="10"/>
  <c r="M81" i="10"/>
  <c r="L83" i="10"/>
  <c r="L83" i="8"/>
  <c r="M81" i="8"/>
  <c r="H84" i="8"/>
  <c r="I82" i="8"/>
  <c r="U19" i="8" l="1"/>
  <c r="H85" i="10"/>
  <c r="T20" i="10"/>
  <c r="I83" i="10"/>
  <c r="M82" i="8"/>
  <c r="L84" i="8"/>
  <c r="M82" i="10"/>
  <c r="L84" i="10"/>
  <c r="I83" i="8"/>
  <c r="H85" i="8"/>
  <c r="T20" i="8"/>
  <c r="I84" i="10" l="1"/>
  <c r="H86" i="10"/>
  <c r="U19" i="10"/>
  <c r="X19" i="8"/>
  <c r="M83" i="10"/>
  <c r="L85" i="10"/>
  <c r="W20" i="10"/>
  <c r="H86" i="8"/>
  <c r="I84" i="8"/>
  <c r="M83" i="8"/>
  <c r="L85" i="8"/>
  <c r="W20" i="8"/>
  <c r="M84" i="8" l="1"/>
  <c r="L86" i="8"/>
  <c r="L86" i="10"/>
  <c r="M84" i="10"/>
  <c r="H87" i="8"/>
  <c r="I85" i="8"/>
  <c r="X19" i="10"/>
  <c r="AF19" i="8"/>
  <c r="I85" i="10"/>
  <c r="H87" i="10"/>
  <c r="L87" i="8" l="1"/>
  <c r="M85" i="8"/>
  <c r="I86" i="10"/>
  <c r="H88" i="10"/>
  <c r="AF19" i="10"/>
  <c r="I86" i="8"/>
  <c r="H88" i="8"/>
  <c r="M85" i="10"/>
  <c r="L87" i="10"/>
  <c r="M86" i="8" l="1"/>
  <c r="L88" i="8"/>
  <c r="L88" i="10"/>
  <c r="M86" i="10"/>
  <c r="I87" i="8"/>
  <c r="H89" i="8"/>
  <c r="H89" i="10"/>
  <c r="I87" i="10"/>
  <c r="M87" i="8" l="1"/>
  <c r="L89" i="8"/>
  <c r="I88" i="8"/>
  <c r="T21" i="8"/>
  <c r="H90" i="8"/>
  <c r="U20" i="10"/>
  <c r="L89" i="10"/>
  <c r="M87" i="10"/>
  <c r="H90" i="10"/>
  <c r="T21" i="10"/>
  <c r="I88" i="10"/>
  <c r="L90" i="10" l="1"/>
  <c r="W21" i="10"/>
  <c r="M88" i="10"/>
  <c r="X20" i="10"/>
  <c r="U20" i="8"/>
  <c r="M88" i="8"/>
  <c r="L90" i="8"/>
  <c r="W21" i="8"/>
  <c r="H91" i="10"/>
  <c r="I89" i="10"/>
  <c r="H91" i="8"/>
  <c r="I89" i="8"/>
  <c r="H92" i="8" l="1"/>
  <c r="I90" i="8"/>
  <c r="I90" i="10"/>
  <c r="H92" i="10"/>
  <c r="M89" i="8"/>
  <c r="L91" i="8"/>
  <c r="AF20" i="10"/>
  <c r="X20" i="8"/>
  <c r="M89" i="10"/>
  <c r="L91" i="10"/>
  <c r="I91" i="10" l="1"/>
  <c r="H93" i="10"/>
  <c r="AF20" i="8"/>
  <c r="I91" i="8"/>
  <c r="H93" i="8"/>
  <c r="L92" i="10"/>
  <c r="M90" i="10"/>
  <c r="M90" i="8"/>
  <c r="L92" i="8"/>
  <c r="L93" i="10" l="1"/>
  <c r="M91" i="10"/>
  <c r="I92" i="8"/>
  <c r="H94" i="8"/>
  <c r="M91" i="8"/>
  <c r="L93" i="8"/>
  <c r="H94" i="10"/>
  <c r="I92" i="10"/>
  <c r="I93" i="8" l="1"/>
  <c r="H95" i="8"/>
  <c r="T22" i="8"/>
  <c r="M92" i="10"/>
  <c r="L94" i="10"/>
  <c r="T22" i="10"/>
  <c r="I93" i="10"/>
  <c r="H95" i="10"/>
  <c r="U21" i="8"/>
  <c r="M92" i="8"/>
  <c r="L94" i="8"/>
  <c r="I94" i="8" l="1"/>
  <c r="H96" i="8"/>
  <c r="L95" i="10"/>
  <c r="W22" i="10"/>
  <c r="M93" i="10"/>
  <c r="H96" i="10"/>
  <c r="I94" i="10"/>
  <c r="W22" i="8"/>
  <c r="L95" i="8"/>
  <c r="M93" i="8"/>
  <c r="U21" i="10"/>
  <c r="X21" i="10" l="1"/>
  <c r="X21" i="8"/>
  <c r="M94" i="10"/>
  <c r="L96" i="10"/>
  <c r="M94" i="8"/>
  <c r="L96" i="8"/>
  <c r="I95" i="10"/>
  <c r="H97" i="10"/>
  <c r="I95" i="8"/>
  <c r="H97" i="8"/>
  <c r="I96" i="10" l="1"/>
  <c r="H98" i="10"/>
  <c r="AF21" i="8"/>
  <c r="M95" i="10"/>
  <c r="L97" i="10"/>
  <c r="I96" i="8"/>
  <c r="H98" i="8"/>
  <c r="M95" i="8"/>
  <c r="L97" i="8"/>
  <c r="AF21" i="10"/>
  <c r="I97" i="10" l="1"/>
  <c r="H99" i="10"/>
  <c r="L98" i="10"/>
  <c r="M96" i="10"/>
  <c r="I97" i="8"/>
  <c r="H99" i="8"/>
  <c r="M96" i="8"/>
  <c r="L98" i="8"/>
  <c r="L99" i="10" l="1"/>
  <c r="M97" i="10"/>
  <c r="M97" i="8"/>
  <c r="L99" i="8"/>
  <c r="T23" i="10"/>
  <c r="H100" i="10"/>
  <c r="I98" i="10"/>
  <c r="I98" i="8"/>
  <c r="H100" i="8"/>
  <c r="T23" i="8"/>
  <c r="W23" i="10" l="1"/>
  <c r="M98" i="10"/>
  <c r="L100" i="10"/>
  <c r="U22" i="8"/>
  <c r="X22" i="10"/>
  <c r="U22" i="10"/>
  <c r="I99" i="10"/>
  <c r="H101" i="10"/>
  <c r="M98" i="8"/>
  <c r="L100" i="8"/>
  <c r="W23" i="8"/>
  <c r="I99" i="8"/>
  <c r="H101" i="8"/>
  <c r="AF22" i="10" l="1"/>
  <c r="L101" i="10"/>
  <c r="M99" i="10"/>
  <c r="H102" i="10"/>
  <c r="I100" i="10"/>
  <c r="I100" i="8"/>
  <c r="H102" i="8"/>
  <c r="M99" i="8"/>
  <c r="L101" i="8"/>
  <c r="X22" i="8"/>
  <c r="L102" i="8" l="1"/>
  <c r="M100" i="8"/>
  <c r="I101" i="10"/>
  <c r="H103" i="10"/>
  <c r="I101" i="8"/>
  <c r="H103" i="8"/>
  <c r="L102" i="10"/>
  <c r="M100" i="10"/>
  <c r="AF22" i="8"/>
  <c r="H104" i="8" l="1"/>
  <c r="I102" i="8"/>
  <c r="L103" i="8"/>
  <c r="M101" i="8"/>
  <c r="H104" i="10"/>
  <c r="I102" i="10"/>
  <c r="L103" i="10"/>
  <c r="M101" i="10"/>
  <c r="I104" i="8" l="1"/>
  <c r="T24" i="8"/>
  <c r="I103" i="8"/>
  <c r="J101" i="8" s="1"/>
  <c r="K101" i="8" s="1"/>
  <c r="M102" i="8"/>
  <c r="L104" i="8"/>
  <c r="I103" i="10"/>
  <c r="I104" i="10"/>
  <c r="T24" i="10"/>
  <c r="M102" i="10"/>
  <c r="L104" i="10"/>
  <c r="J100" i="10"/>
  <c r="K100" i="10" s="1"/>
  <c r="J99" i="10"/>
  <c r="K99" i="10" s="1"/>
  <c r="U23" i="10"/>
  <c r="J98" i="10"/>
  <c r="K98" i="10" s="1"/>
  <c r="J103" i="8" l="1"/>
  <c r="K103" i="8" s="1"/>
  <c r="J99" i="8"/>
  <c r="K99" i="8" s="1"/>
  <c r="J104" i="10"/>
  <c r="K104" i="10" s="1"/>
  <c r="U24" i="10"/>
  <c r="J4" i="10"/>
  <c r="K4" i="10" s="1"/>
  <c r="J5" i="10"/>
  <c r="K5" i="10" s="1"/>
  <c r="J6" i="10"/>
  <c r="K6" i="10" s="1"/>
  <c r="J7" i="10"/>
  <c r="K7" i="10" s="1"/>
  <c r="J10" i="10"/>
  <c r="K10" i="10" s="1"/>
  <c r="J8" i="10"/>
  <c r="K8" i="10" s="1"/>
  <c r="J9" i="10"/>
  <c r="K9" i="10" s="1"/>
  <c r="J12" i="10"/>
  <c r="K12" i="10" s="1"/>
  <c r="J13" i="10"/>
  <c r="K13" i="10" s="1"/>
  <c r="J11" i="10"/>
  <c r="K11" i="10" s="1"/>
  <c r="J15" i="10"/>
  <c r="K15" i="10" s="1"/>
  <c r="J17" i="10"/>
  <c r="K17" i="10" s="1"/>
  <c r="J14" i="10"/>
  <c r="K14" i="10" s="1"/>
  <c r="J18" i="10"/>
  <c r="K18" i="10" s="1"/>
  <c r="J16" i="10"/>
  <c r="K16" i="10" s="1"/>
  <c r="J22" i="10"/>
  <c r="K22" i="10" s="1"/>
  <c r="J21" i="10"/>
  <c r="K21" i="10" s="1"/>
  <c r="J19" i="10"/>
  <c r="K19" i="10" s="1"/>
  <c r="J20" i="10"/>
  <c r="K20" i="10" s="1"/>
  <c r="J23" i="10"/>
  <c r="K23" i="10" s="1"/>
  <c r="J24" i="10"/>
  <c r="K24" i="10" s="1"/>
  <c r="J26" i="10"/>
  <c r="K26" i="10" s="1"/>
  <c r="J27" i="10"/>
  <c r="K27" i="10" s="1"/>
  <c r="J25" i="10"/>
  <c r="K25" i="10" s="1"/>
  <c r="J28" i="10"/>
  <c r="K28" i="10" s="1"/>
  <c r="J31" i="10"/>
  <c r="K31" i="10" s="1"/>
  <c r="J29" i="10"/>
  <c r="K29" i="10" s="1"/>
  <c r="J32" i="10"/>
  <c r="K32" i="10" s="1"/>
  <c r="J30" i="10"/>
  <c r="K30" i="10" s="1"/>
  <c r="J34" i="10"/>
  <c r="K34" i="10" s="1"/>
  <c r="J35" i="10"/>
  <c r="K35" i="10" s="1"/>
  <c r="J33" i="10"/>
  <c r="K33" i="10" s="1"/>
  <c r="J36" i="10"/>
  <c r="K36" i="10" s="1"/>
  <c r="J38" i="10"/>
  <c r="K38" i="10" s="1"/>
  <c r="J37" i="10"/>
  <c r="K37" i="10" s="1"/>
  <c r="J39" i="10"/>
  <c r="K39" i="10" s="1"/>
  <c r="J40" i="10"/>
  <c r="K40" i="10" s="1"/>
  <c r="J41" i="10"/>
  <c r="K41" i="10" s="1"/>
  <c r="J42" i="10"/>
  <c r="K42" i="10" s="1"/>
  <c r="J44" i="10"/>
  <c r="K44" i="10" s="1"/>
  <c r="J47" i="10"/>
  <c r="K47" i="10" s="1"/>
  <c r="J46" i="10"/>
  <c r="K46" i="10" s="1"/>
  <c r="J45" i="10"/>
  <c r="K45" i="10" s="1"/>
  <c r="J43" i="10"/>
  <c r="K43" i="10" s="1"/>
  <c r="J48" i="10"/>
  <c r="K48" i="10" s="1"/>
  <c r="J49" i="10"/>
  <c r="K49" i="10" s="1"/>
  <c r="J52" i="10"/>
  <c r="K52" i="10" s="1"/>
  <c r="J50" i="10"/>
  <c r="K50" i="10" s="1"/>
  <c r="J53" i="10"/>
  <c r="K53" i="10" s="1"/>
  <c r="J51" i="10"/>
  <c r="K51" i="10" s="1"/>
  <c r="J54" i="10"/>
  <c r="K54" i="10" s="1"/>
  <c r="J56" i="10"/>
  <c r="K56" i="10" s="1"/>
  <c r="J55" i="10"/>
  <c r="K55" i="10" s="1"/>
  <c r="J57" i="10"/>
  <c r="K57" i="10" s="1"/>
  <c r="J58" i="10"/>
  <c r="K58" i="10" s="1"/>
  <c r="J61" i="10"/>
  <c r="K61" i="10" s="1"/>
  <c r="J60" i="10"/>
  <c r="K60" i="10" s="1"/>
  <c r="J59" i="10"/>
  <c r="K59" i="10" s="1"/>
  <c r="J66" i="10"/>
  <c r="K66" i="10" s="1"/>
  <c r="J63" i="10"/>
  <c r="K63" i="10" s="1"/>
  <c r="J64" i="10"/>
  <c r="K64" i="10" s="1"/>
  <c r="J62" i="10"/>
  <c r="K62" i="10" s="1"/>
  <c r="J69" i="10"/>
  <c r="K69" i="10" s="1"/>
  <c r="J65" i="10"/>
  <c r="K65" i="10" s="1"/>
  <c r="J67" i="10"/>
  <c r="K67" i="10" s="1"/>
  <c r="J68" i="10"/>
  <c r="K68" i="10" s="1"/>
  <c r="J71" i="10"/>
  <c r="K71" i="10" s="1"/>
  <c r="J70" i="10"/>
  <c r="K70" i="10" s="1"/>
  <c r="J72" i="10"/>
  <c r="K72" i="10" s="1"/>
  <c r="J74" i="10"/>
  <c r="K74" i="10" s="1"/>
  <c r="J73" i="10"/>
  <c r="K73" i="10" s="1"/>
  <c r="J75" i="10"/>
  <c r="K75" i="10" s="1"/>
  <c r="J76" i="10"/>
  <c r="K76" i="10" s="1"/>
  <c r="J77" i="10"/>
  <c r="K77" i="10" s="1"/>
  <c r="J78" i="10"/>
  <c r="K78" i="10" s="1"/>
  <c r="J81" i="10"/>
  <c r="K81" i="10" s="1"/>
  <c r="J82" i="10"/>
  <c r="K82" i="10" s="1"/>
  <c r="J79" i="10"/>
  <c r="K79" i="10" s="1"/>
  <c r="J80" i="10"/>
  <c r="K80" i="10" s="1"/>
  <c r="J85" i="10"/>
  <c r="K85" i="10" s="1"/>
  <c r="J83" i="10"/>
  <c r="K83" i="10" s="1"/>
  <c r="J84" i="10"/>
  <c r="K84" i="10" s="1"/>
  <c r="J88" i="10"/>
  <c r="K88" i="10" s="1"/>
  <c r="J86" i="10"/>
  <c r="K86" i="10" s="1"/>
  <c r="J89" i="10"/>
  <c r="K89" i="10" s="1"/>
  <c r="J87" i="10"/>
  <c r="K87" i="10" s="1"/>
  <c r="J92" i="10"/>
  <c r="K92" i="10" s="1"/>
  <c r="J90" i="10"/>
  <c r="K90" i="10" s="1"/>
  <c r="J94" i="10"/>
  <c r="K94" i="10" s="1"/>
  <c r="J91" i="10"/>
  <c r="K91" i="10" s="1"/>
  <c r="J95" i="10"/>
  <c r="K95" i="10" s="1"/>
  <c r="J97" i="10"/>
  <c r="K97" i="10" s="1"/>
  <c r="J93" i="10"/>
  <c r="K93" i="10" s="1"/>
  <c r="J96" i="10"/>
  <c r="K96" i="10" s="1"/>
  <c r="N96" i="10"/>
  <c r="O96" i="10" s="1"/>
  <c r="X23" i="10"/>
  <c r="J103" i="10"/>
  <c r="K103" i="10" s="1"/>
  <c r="J102" i="10"/>
  <c r="K102" i="10" s="1"/>
  <c r="W24" i="10"/>
  <c r="M103" i="10"/>
  <c r="N102" i="10" s="1"/>
  <c r="O102" i="10" s="1"/>
  <c r="M104" i="10"/>
  <c r="U24" i="8"/>
  <c r="J104" i="8"/>
  <c r="K104" i="8" s="1"/>
  <c r="J8" i="8"/>
  <c r="K8" i="8" s="1"/>
  <c r="J4" i="8"/>
  <c r="K4" i="8" s="1"/>
  <c r="J5" i="8"/>
  <c r="K5" i="8" s="1"/>
  <c r="J6" i="8"/>
  <c r="K6" i="8" s="1"/>
  <c r="J9" i="8"/>
  <c r="K9" i="8" s="1"/>
  <c r="J7" i="8"/>
  <c r="K7" i="8" s="1"/>
  <c r="J10" i="8"/>
  <c r="K10" i="8" s="1"/>
  <c r="J12" i="8"/>
  <c r="K12" i="8" s="1"/>
  <c r="J11" i="8"/>
  <c r="K11" i="8" s="1"/>
  <c r="J13" i="8"/>
  <c r="K13" i="8" s="1"/>
  <c r="J14" i="8"/>
  <c r="K14" i="8" s="1"/>
  <c r="J15" i="8"/>
  <c r="K15" i="8" s="1"/>
  <c r="J17" i="8"/>
  <c r="K17" i="8" s="1"/>
  <c r="J16" i="8"/>
  <c r="K16" i="8" s="1"/>
  <c r="J18" i="8"/>
  <c r="K18" i="8" s="1"/>
  <c r="J19" i="8"/>
  <c r="K19" i="8" s="1"/>
  <c r="J20" i="8"/>
  <c r="K20" i="8" s="1"/>
  <c r="J21" i="8"/>
  <c r="K21" i="8" s="1"/>
  <c r="J22" i="8"/>
  <c r="K22" i="8" s="1"/>
  <c r="J23" i="8"/>
  <c r="K23" i="8" s="1"/>
  <c r="J24" i="8"/>
  <c r="K24" i="8" s="1"/>
  <c r="J25" i="8"/>
  <c r="K25" i="8" s="1"/>
  <c r="J26" i="8"/>
  <c r="K26" i="8" s="1"/>
  <c r="J28" i="8"/>
  <c r="K28" i="8" s="1"/>
  <c r="J27" i="8"/>
  <c r="K27" i="8" s="1"/>
  <c r="J30" i="8"/>
  <c r="K30" i="8" s="1"/>
  <c r="J31" i="8"/>
  <c r="K31" i="8" s="1"/>
  <c r="J29" i="8"/>
  <c r="K29" i="8" s="1"/>
  <c r="J33" i="8"/>
  <c r="K33" i="8" s="1"/>
  <c r="J32" i="8"/>
  <c r="K32" i="8" s="1"/>
  <c r="J34" i="8"/>
  <c r="K34" i="8" s="1"/>
  <c r="J35" i="8"/>
  <c r="K35" i="8" s="1"/>
  <c r="J36" i="8"/>
  <c r="K36" i="8" s="1"/>
  <c r="J37" i="8"/>
  <c r="K37" i="8" s="1"/>
  <c r="J38" i="8"/>
  <c r="K38" i="8" s="1"/>
  <c r="J40" i="8"/>
  <c r="K40" i="8" s="1"/>
  <c r="J41" i="8"/>
  <c r="K41" i="8" s="1"/>
  <c r="J39" i="8"/>
  <c r="K39" i="8" s="1"/>
  <c r="J43" i="8"/>
  <c r="K43" i="8" s="1"/>
  <c r="J45" i="8"/>
  <c r="K45" i="8" s="1"/>
  <c r="J42" i="8"/>
  <c r="K42" i="8" s="1"/>
  <c r="J44" i="8"/>
  <c r="K44" i="8" s="1"/>
  <c r="J47" i="8"/>
  <c r="K47" i="8" s="1"/>
  <c r="J48" i="8"/>
  <c r="K48" i="8" s="1"/>
  <c r="J46" i="8"/>
  <c r="K46" i="8" s="1"/>
  <c r="J50" i="8"/>
  <c r="K50" i="8" s="1"/>
  <c r="J49" i="8"/>
  <c r="K49" i="8" s="1"/>
  <c r="J53" i="8"/>
  <c r="K53" i="8" s="1"/>
  <c r="J51" i="8"/>
  <c r="K51" i="8" s="1"/>
  <c r="J52" i="8"/>
  <c r="K52" i="8" s="1"/>
  <c r="J54" i="8"/>
  <c r="K54" i="8" s="1"/>
  <c r="J56" i="8"/>
  <c r="K56" i="8" s="1"/>
  <c r="J55" i="8"/>
  <c r="K55" i="8" s="1"/>
  <c r="J57" i="8"/>
  <c r="K57" i="8" s="1"/>
  <c r="J61" i="8"/>
  <c r="K61" i="8" s="1"/>
  <c r="J58" i="8"/>
  <c r="K58" i="8" s="1"/>
  <c r="J59" i="8"/>
  <c r="K59" i="8" s="1"/>
  <c r="J60" i="8"/>
  <c r="K60" i="8" s="1"/>
  <c r="J63" i="8"/>
  <c r="K63" i="8" s="1"/>
  <c r="J62" i="8"/>
  <c r="K62" i="8" s="1"/>
  <c r="J66" i="8"/>
  <c r="K66" i="8" s="1"/>
  <c r="J64" i="8"/>
  <c r="K64" i="8" s="1"/>
  <c r="J67" i="8"/>
  <c r="K67" i="8" s="1"/>
  <c r="J65" i="8"/>
  <c r="K65" i="8" s="1"/>
  <c r="J68" i="8"/>
  <c r="K68" i="8" s="1"/>
  <c r="J70" i="8"/>
  <c r="K70" i="8" s="1"/>
  <c r="J69" i="8"/>
  <c r="K69" i="8" s="1"/>
  <c r="J71" i="8"/>
  <c r="K71" i="8" s="1"/>
  <c r="J72" i="8"/>
  <c r="K72" i="8" s="1"/>
  <c r="J73" i="8"/>
  <c r="K73" i="8" s="1"/>
  <c r="J74" i="8"/>
  <c r="K74" i="8" s="1"/>
  <c r="J75" i="8"/>
  <c r="K75" i="8" s="1"/>
  <c r="J77" i="8"/>
  <c r="K77" i="8" s="1"/>
  <c r="J76" i="8"/>
  <c r="K76" i="8" s="1"/>
  <c r="J78" i="8"/>
  <c r="K78" i="8" s="1"/>
  <c r="J80" i="8"/>
  <c r="K80" i="8" s="1"/>
  <c r="J79" i="8"/>
  <c r="K79" i="8" s="1"/>
  <c r="J81" i="8"/>
  <c r="K81" i="8" s="1"/>
  <c r="J83" i="8"/>
  <c r="K83" i="8" s="1"/>
  <c r="J82" i="8"/>
  <c r="K82" i="8" s="1"/>
  <c r="J84" i="8"/>
  <c r="K84" i="8" s="1"/>
  <c r="J85" i="8"/>
  <c r="K85" i="8" s="1"/>
  <c r="J86" i="8"/>
  <c r="K86" i="8" s="1"/>
  <c r="J87" i="8"/>
  <c r="K87" i="8" s="1"/>
  <c r="J88" i="8"/>
  <c r="K88" i="8" s="1"/>
  <c r="J90" i="8"/>
  <c r="K90" i="8" s="1"/>
  <c r="J89" i="8"/>
  <c r="K89" i="8" s="1"/>
  <c r="J91" i="8"/>
  <c r="K91" i="8" s="1"/>
  <c r="J93" i="8"/>
  <c r="K93" i="8" s="1"/>
  <c r="J92" i="8"/>
  <c r="K92" i="8" s="1"/>
  <c r="J95" i="8"/>
  <c r="K95" i="8" s="1"/>
  <c r="J94" i="8"/>
  <c r="K94" i="8" s="1"/>
  <c r="J97" i="8"/>
  <c r="K97" i="8" s="1"/>
  <c r="J96" i="8"/>
  <c r="K96" i="8" s="1"/>
  <c r="V23" i="10"/>
  <c r="V22" i="10"/>
  <c r="V21" i="10"/>
  <c r="M103" i="8"/>
  <c r="N99" i="8" s="1"/>
  <c r="O99" i="8" s="1"/>
  <c r="M104" i="8"/>
  <c r="W24" i="8"/>
  <c r="J98" i="8"/>
  <c r="K98" i="8" s="1"/>
  <c r="U23" i="8"/>
  <c r="V24" i="10"/>
  <c r="N99" i="10"/>
  <c r="O99" i="10" s="1"/>
  <c r="J100" i="8"/>
  <c r="K100" i="8" s="1"/>
  <c r="J101" i="10"/>
  <c r="K101" i="10" s="1"/>
  <c r="J102" i="8"/>
  <c r="K102" i="8" s="1"/>
  <c r="N98" i="10"/>
  <c r="O98" i="10" s="1"/>
  <c r="AF23" i="10" l="1"/>
  <c r="V5" i="8"/>
  <c r="V4" i="8"/>
  <c r="U26" i="8"/>
  <c r="AN21" i="8" s="1"/>
  <c r="AN24" i="8" s="1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5" i="10"/>
  <c r="U26" i="10"/>
  <c r="AN21" i="10" s="1"/>
  <c r="AN24" i="10" s="1"/>
  <c r="V6" i="10"/>
  <c r="V4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3" i="8"/>
  <c r="V21" i="8"/>
  <c r="V22" i="8"/>
  <c r="N100" i="10"/>
  <c r="O100" i="10" s="1"/>
  <c r="X24" i="10"/>
  <c r="N104" i="10"/>
  <c r="O104" i="10" s="1"/>
  <c r="N5" i="10"/>
  <c r="O5" i="10" s="1"/>
  <c r="N4" i="10"/>
  <c r="O4" i="10" s="1"/>
  <c r="N6" i="10"/>
  <c r="O6" i="10" s="1"/>
  <c r="N7" i="10"/>
  <c r="O7" i="10" s="1"/>
  <c r="N8" i="10"/>
  <c r="O8" i="10" s="1"/>
  <c r="N9" i="10"/>
  <c r="O9" i="10" s="1"/>
  <c r="N11" i="10"/>
  <c r="O11" i="10" s="1"/>
  <c r="N10" i="10"/>
  <c r="O10" i="10" s="1"/>
  <c r="N13" i="10"/>
  <c r="O13" i="10" s="1"/>
  <c r="N12" i="10"/>
  <c r="O12" i="10" s="1"/>
  <c r="N15" i="10"/>
  <c r="O15" i="10" s="1"/>
  <c r="N14" i="10"/>
  <c r="O14" i="10" s="1"/>
  <c r="N16" i="10"/>
  <c r="O16" i="10" s="1"/>
  <c r="N17" i="10"/>
  <c r="O17" i="10" s="1"/>
  <c r="N18" i="10"/>
  <c r="O18" i="10" s="1"/>
  <c r="N22" i="10"/>
  <c r="O22" i="10" s="1"/>
  <c r="N19" i="10"/>
  <c r="O19" i="10" s="1"/>
  <c r="N20" i="10"/>
  <c r="O20" i="10" s="1"/>
  <c r="N21" i="10"/>
  <c r="O21" i="10" s="1"/>
  <c r="N23" i="10"/>
  <c r="O23" i="10" s="1"/>
  <c r="N25" i="10"/>
  <c r="O25" i="10" s="1"/>
  <c r="N24" i="10"/>
  <c r="O24" i="10" s="1"/>
  <c r="N27" i="10"/>
  <c r="O27" i="10" s="1"/>
  <c r="N26" i="10"/>
  <c r="O26" i="10" s="1"/>
  <c r="N30" i="10"/>
  <c r="O30" i="10" s="1"/>
  <c r="N32" i="10"/>
  <c r="O32" i="10" s="1"/>
  <c r="N28" i="10"/>
  <c r="O28" i="10" s="1"/>
  <c r="N29" i="10"/>
  <c r="O29" i="10" s="1"/>
  <c r="N31" i="10"/>
  <c r="O31" i="10" s="1"/>
  <c r="N33" i="10"/>
  <c r="O33" i="10" s="1"/>
  <c r="N35" i="10"/>
  <c r="O35" i="10" s="1"/>
  <c r="N36" i="10"/>
  <c r="O36" i="10" s="1"/>
  <c r="N34" i="10"/>
  <c r="O34" i="10" s="1"/>
  <c r="N37" i="10"/>
  <c r="O37" i="10" s="1"/>
  <c r="N38" i="10"/>
  <c r="O38" i="10" s="1"/>
  <c r="N40" i="10"/>
  <c r="O40" i="10" s="1"/>
  <c r="N39" i="10"/>
  <c r="O39" i="10" s="1"/>
  <c r="N42" i="10"/>
  <c r="O42" i="10" s="1"/>
  <c r="N41" i="10"/>
  <c r="O41" i="10" s="1"/>
  <c r="N47" i="10"/>
  <c r="O47" i="10" s="1"/>
  <c r="N43" i="10"/>
  <c r="O43" i="10" s="1"/>
  <c r="N45" i="10"/>
  <c r="O45" i="10" s="1"/>
  <c r="N44" i="10"/>
  <c r="O44" i="10" s="1"/>
  <c r="N50" i="10"/>
  <c r="O50" i="10" s="1"/>
  <c r="N46" i="10"/>
  <c r="O46" i="10" s="1"/>
  <c r="N48" i="10"/>
  <c r="O48" i="10" s="1"/>
  <c r="N49" i="10"/>
  <c r="O49" i="10" s="1"/>
  <c r="N54" i="10"/>
  <c r="O54" i="10" s="1"/>
  <c r="N52" i="10"/>
  <c r="O52" i="10" s="1"/>
  <c r="N53" i="10"/>
  <c r="O53" i="10" s="1"/>
  <c r="N51" i="10"/>
  <c r="O51" i="10" s="1"/>
  <c r="N55" i="10"/>
  <c r="O55" i="10" s="1"/>
  <c r="N56" i="10"/>
  <c r="O56" i="10" s="1"/>
  <c r="N59" i="10"/>
  <c r="O59" i="10" s="1"/>
  <c r="N57" i="10"/>
  <c r="O57" i="10" s="1"/>
  <c r="N58" i="10"/>
  <c r="O58" i="10" s="1"/>
  <c r="N61" i="10"/>
  <c r="O61" i="10" s="1"/>
  <c r="N60" i="10"/>
  <c r="O60" i="10" s="1"/>
  <c r="N62" i="10"/>
  <c r="O62" i="10" s="1"/>
  <c r="N64" i="10"/>
  <c r="O64" i="10" s="1"/>
  <c r="N65" i="10"/>
  <c r="O65" i="10" s="1"/>
  <c r="N63" i="10"/>
  <c r="O63" i="10" s="1"/>
  <c r="N67" i="10"/>
  <c r="O67" i="10" s="1"/>
  <c r="N66" i="10"/>
  <c r="O66" i="10" s="1"/>
  <c r="N68" i="10"/>
  <c r="O68" i="10" s="1"/>
  <c r="N69" i="10"/>
  <c r="O69" i="10" s="1"/>
  <c r="N70" i="10"/>
  <c r="O70" i="10" s="1"/>
  <c r="N72" i="10"/>
  <c r="O72" i="10" s="1"/>
  <c r="N71" i="10"/>
  <c r="O71" i="10" s="1"/>
  <c r="N73" i="10"/>
  <c r="O73" i="10" s="1"/>
  <c r="N75" i="10"/>
  <c r="O75" i="10" s="1"/>
  <c r="N74" i="10"/>
  <c r="O74" i="10" s="1"/>
  <c r="N76" i="10"/>
  <c r="O76" i="10" s="1"/>
  <c r="N77" i="10"/>
  <c r="O77" i="10" s="1"/>
  <c r="N78" i="10"/>
  <c r="O78" i="10" s="1"/>
  <c r="N81" i="10"/>
  <c r="O81" i="10" s="1"/>
  <c r="N79" i="10"/>
  <c r="O79" i="10" s="1"/>
  <c r="N80" i="10"/>
  <c r="O80" i="10" s="1"/>
  <c r="N82" i="10"/>
  <c r="O82" i="10" s="1"/>
  <c r="N85" i="10"/>
  <c r="O85" i="10" s="1"/>
  <c r="N87" i="10"/>
  <c r="O87" i="10" s="1"/>
  <c r="N83" i="10"/>
  <c r="O83" i="10" s="1"/>
  <c r="N86" i="10"/>
  <c r="O86" i="10" s="1"/>
  <c r="N88" i="10"/>
  <c r="O88" i="10" s="1"/>
  <c r="N84" i="10"/>
  <c r="O84" i="10" s="1"/>
  <c r="N91" i="10"/>
  <c r="O91" i="10" s="1"/>
  <c r="N89" i="10"/>
  <c r="O89" i="10" s="1"/>
  <c r="N92" i="10"/>
  <c r="O92" i="10" s="1"/>
  <c r="N90" i="10"/>
  <c r="O90" i="10" s="1"/>
  <c r="N93" i="10"/>
  <c r="O93" i="10" s="1"/>
  <c r="N95" i="10"/>
  <c r="O95" i="10" s="1"/>
  <c r="N97" i="10"/>
  <c r="O97" i="10" s="1"/>
  <c r="N94" i="10"/>
  <c r="O94" i="10" s="1"/>
  <c r="N103" i="8"/>
  <c r="O103" i="8" s="1"/>
  <c r="N100" i="8"/>
  <c r="O100" i="8" s="1"/>
  <c r="X23" i="8"/>
  <c r="N98" i="8"/>
  <c r="O98" i="8" s="1"/>
  <c r="N101" i="8"/>
  <c r="O101" i="8" s="1"/>
  <c r="N103" i="10"/>
  <c r="O103" i="10" s="1"/>
  <c r="N101" i="10"/>
  <c r="O101" i="10" s="1"/>
  <c r="N102" i="8"/>
  <c r="O102" i="8" s="1"/>
  <c r="X24" i="8"/>
  <c r="N104" i="8"/>
  <c r="O104" i="8" s="1"/>
  <c r="N5" i="8"/>
  <c r="O5" i="8" s="1"/>
  <c r="N4" i="8"/>
  <c r="O4" i="8" s="1"/>
  <c r="N6" i="8"/>
  <c r="O6" i="8" s="1"/>
  <c r="N7" i="8"/>
  <c r="O7" i="8" s="1"/>
  <c r="N10" i="8"/>
  <c r="O10" i="8" s="1"/>
  <c r="N8" i="8"/>
  <c r="O8" i="8" s="1"/>
  <c r="N9" i="8"/>
  <c r="O9" i="8" s="1"/>
  <c r="N11" i="8"/>
  <c r="O11" i="8" s="1"/>
  <c r="N12" i="8"/>
  <c r="O12" i="8" s="1"/>
  <c r="N13" i="8"/>
  <c r="O13" i="8" s="1"/>
  <c r="N16" i="8"/>
  <c r="O16" i="8" s="1"/>
  <c r="N14" i="8"/>
  <c r="O14" i="8" s="1"/>
  <c r="N17" i="8"/>
  <c r="O17" i="8" s="1"/>
  <c r="N15" i="8"/>
  <c r="O15" i="8" s="1"/>
  <c r="N19" i="8"/>
  <c r="O19" i="8" s="1"/>
  <c r="N18" i="8"/>
  <c r="O18" i="8" s="1"/>
  <c r="N21" i="8"/>
  <c r="O21" i="8" s="1"/>
  <c r="N20" i="8"/>
  <c r="O20" i="8" s="1"/>
  <c r="N24" i="8"/>
  <c r="O24" i="8" s="1"/>
  <c r="N23" i="8"/>
  <c r="O23" i="8" s="1"/>
  <c r="N22" i="8"/>
  <c r="O22" i="8" s="1"/>
  <c r="N26" i="8"/>
  <c r="O26" i="8" s="1"/>
  <c r="N25" i="8"/>
  <c r="O25" i="8" s="1"/>
  <c r="N27" i="8"/>
  <c r="O27" i="8" s="1"/>
  <c r="N28" i="8"/>
  <c r="O28" i="8" s="1"/>
  <c r="N29" i="8"/>
  <c r="O29" i="8" s="1"/>
  <c r="N30" i="8"/>
  <c r="O30" i="8" s="1"/>
  <c r="N32" i="8"/>
  <c r="O32" i="8" s="1"/>
  <c r="N34" i="8"/>
  <c r="O34" i="8" s="1"/>
  <c r="N33" i="8"/>
  <c r="O33" i="8" s="1"/>
  <c r="N35" i="8"/>
  <c r="O35" i="8" s="1"/>
  <c r="N31" i="8"/>
  <c r="O31" i="8" s="1"/>
  <c r="N36" i="8"/>
  <c r="O36" i="8" s="1"/>
  <c r="N38" i="8"/>
  <c r="O38" i="8" s="1"/>
  <c r="N37" i="8"/>
  <c r="O37" i="8" s="1"/>
  <c r="N40" i="8"/>
  <c r="O40" i="8" s="1"/>
  <c r="N39" i="8"/>
  <c r="O39" i="8" s="1"/>
  <c r="N41" i="8"/>
  <c r="O41" i="8" s="1"/>
  <c r="N42" i="8"/>
  <c r="O42" i="8" s="1"/>
  <c r="N43" i="8"/>
  <c r="O43" i="8" s="1"/>
  <c r="N44" i="8"/>
  <c r="O44" i="8" s="1"/>
  <c r="N45" i="8"/>
  <c r="O45" i="8" s="1"/>
  <c r="N46" i="8"/>
  <c r="O46" i="8" s="1"/>
  <c r="N47" i="8"/>
  <c r="O47" i="8" s="1"/>
  <c r="N48" i="8"/>
  <c r="O48" i="8" s="1"/>
  <c r="N49" i="8"/>
  <c r="O49" i="8" s="1"/>
  <c r="N50" i="8"/>
  <c r="O50" i="8" s="1"/>
  <c r="N51" i="8"/>
  <c r="O51" i="8" s="1"/>
  <c r="N52" i="8"/>
  <c r="O52" i="8" s="1"/>
  <c r="N55" i="8"/>
  <c r="O55" i="8" s="1"/>
  <c r="N53" i="8"/>
  <c r="O53" i="8" s="1"/>
  <c r="N54" i="8"/>
  <c r="O54" i="8" s="1"/>
  <c r="N56" i="8"/>
  <c r="O56" i="8" s="1"/>
  <c r="N57" i="8"/>
  <c r="O57" i="8" s="1"/>
  <c r="N58" i="8"/>
  <c r="O58" i="8" s="1"/>
  <c r="N60" i="8"/>
  <c r="O60" i="8" s="1"/>
  <c r="N59" i="8"/>
  <c r="O59" i="8" s="1"/>
  <c r="N61" i="8"/>
  <c r="O61" i="8" s="1"/>
  <c r="N63" i="8"/>
  <c r="O63" i="8" s="1"/>
  <c r="N62" i="8"/>
  <c r="O62" i="8" s="1"/>
  <c r="N65" i="8"/>
  <c r="O65" i="8" s="1"/>
  <c r="N64" i="8"/>
  <c r="O64" i="8" s="1"/>
  <c r="N66" i="8"/>
  <c r="O66" i="8" s="1"/>
  <c r="N67" i="8"/>
  <c r="O67" i="8" s="1"/>
  <c r="N68" i="8"/>
  <c r="O68" i="8" s="1"/>
  <c r="N69" i="8"/>
  <c r="O69" i="8" s="1"/>
  <c r="N71" i="8"/>
  <c r="O71" i="8" s="1"/>
  <c r="N70" i="8"/>
  <c r="O70" i="8" s="1"/>
  <c r="N75" i="8"/>
  <c r="O75" i="8" s="1"/>
  <c r="N76" i="8"/>
  <c r="O76" i="8" s="1"/>
  <c r="N72" i="8"/>
  <c r="O72" i="8" s="1"/>
  <c r="N73" i="8"/>
  <c r="O73" i="8" s="1"/>
  <c r="N77" i="8"/>
  <c r="O77" i="8" s="1"/>
  <c r="N74" i="8"/>
  <c r="O74" i="8" s="1"/>
  <c r="N78" i="8"/>
  <c r="O78" i="8" s="1"/>
  <c r="N80" i="8"/>
  <c r="O80" i="8" s="1"/>
  <c r="N79" i="8"/>
  <c r="O79" i="8" s="1"/>
  <c r="N81" i="8"/>
  <c r="O81" i="8" s="1"/>
  <c r="N82" i="8"/>
  <c r="O82" i="8" s="1"/>
  <c r="N83" i="8"/>
  <c r="O83" i="8" s="1"/>
  <c r="N87" i="8"/>
  <c r="O87" i="8" s="1"/>
  <c r="N86" i="8"/>
  <c r="O86" i="8" s="1"/>
  <c r="N84" i="8"/>
  <c r="O84" i="8" s="1"/>
  <c r="N85" i="8"/>
  <c r="O85" i="8" s="1"/>
  <c r="N90" i="8"/>
  <c r="O90" i="8" s="1"/>
  <c r="N88" i="8"/>
  <c r="O88" i="8" s="1"/>
  <c r="N89" i="8"/>
  <c r="O89" i="8" s="1"/>
  <c r="N92" i="8"/>
  <c r="O92" i="8" s="1"/>
  <c r="N91" i="8"/>
  <c r="O91" i="8" s="1"/>
  <c r="N96" i="8"/>
  <c r="O96" i="8" s="1"/>
  <c r="N93" i="8"/>
  <c r="O93" i="8" s="1"/>
  <c r="N94" i="8"/>
  <c r="O94" i="8" s="1"/>
  <c r="N97" i="8"/>
  <c r="O97" i="8" s="1"/>
  <c r="N95" i="8"/>
  <c r="O95" i="8" s="1"/>
  <c r="Y24" i="10"/>
  <c r="V24" i="8"/>
  <c r="AF23" i="8" l="1"/>
  <c r="Y23" i="8"/>
  <c r="Y21" i="8"/>
  <c r="Y22" i="8"/>
  <c r="AF24" i="8"/>
  <c r="Y5" i="8"/>
  <c r="Y4" i="8"/>
  <c r="Y6" i="8"/>
  <c r="X26" i="8"/>
  <c r="AM21" i="8" s="1"/>
  <c r="AM24" i="8" s="1"/>
  <c r="AO24" i="8" s="1"/>
  <c r="AM26" i="8" s="1"/>
  <c r="AM27" i="10" s="1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AF24" i="10"/>
  <c r="Y5" i="10"/>
  <c r="X26" i="10"/>
  <c r="AM21" i="10" s="1"/>
  <c r="AM24" i="10" s="1"/>
  <c r="AO24" i="10" s="1"/>
  <c r="AM26" i="10" s="1"/>
  <c r="Y4" i="10"/>
  <c r="Y6" i="10"/>
  <c r="Y7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2" i="10"/>
  <c r="Y23" i="10"/>
  <c r="Y21" i="10"/>
  <c r="Y24" i="8"/>
  <c r="AF26" i="10" l="1"/>
  <c r="AF26" i="8"/>
  <c r="AI23" i="8" s="1"/>
  <c r="AF27" i="8" l="1"/>
  <c r="AA31" i="8"/>
  <c r="AI13" i="8"/>
  <c r="AI9" i="8"/>
  <c r="AI15" i="8"/>
  <c r="AI5" i="8"/>
  <c r="AI11" i="8"/>
  <c r="AI12" i="8"/>
  <c r="AI8" i="8"/>
  <c r="AI4" i="8"/>
  <c r="AI10" i="8"/>
  <c r="AI14" i="8"/>
  <c r="AI7" i="8"/>
  <c r="AI6" i="8"/>
  <c r="AI16" i="8"/>
  <c r="AI17" i="8"/>
  <c r="AI18" i="8"/>
  <c r="AI19" i="8"/>
  <c r="AI20" i="8"/>
  <c r="AI21" i="8"/>
  <c r="AI22" i="8"/>
  <c r="AI24" i="8"/>
  <c r="AF27" i="10"/>
  <c r="AA31" i="10"/>
  <c r="AI5" i="10"/>
  <c r="AI12" i="10"/>
  <c r="AI14" i="10"/>
  <c r="AI4" i="10"/>
  <c r="AI6" i="10"/>
  <c r="AI15" i="10"/>
  <c r="AI8" i="10"/>
  <c r="AI13" i="10"/>
  <c r="AI9" i="10"/>
  <c r="AI7" i="10"/>
  <c r="AI11" i="10"/>
  <c r="AI10" i="10"/>
  <c r="AI16" i="10"/>
  <c r="AI17" i="10"/>
  <c r="AI18" i="10"/>
  <c r="AI19" i="10"/>
  <c r="AI20" i="10"/>
  <c r="AI21" i="10"/>
  <c r="AI22" i="10"/>
  <c r="AI23" i="10"/>
  <c r="AI24" i="10"/>
  <c r="AI26" i="10" l="1"/>
  <c r="AI26" i="8"/>
  <c r="AG17" i="8"/>
  <c r="AG22" i="8"/>
  <c r="AG20" i="8"/>
  <c r="AG21" i="8"/>
  <c r="AG16" i="8"/>
  <c r="AG4" i="8"/>
  <c r="AG11" i="8"/>
  <c r="AG24" i="8"/>
  <c r="AG12" i="8"/>
  <c r="AG7" i="8"/>
  <c r="AG5" i="8"/>
  <c r="AG10" i="8"/>
  <c r="AG19" i="8"/>
  <c r="AG9" i="8"/>
  <c r="AG14" i="8"/>
  <c r="AG6" i="8"/>
  <c r="AG18" i="8"/>
  <c r="AG15" i="8"/>
  <c r="AG8" i="8"/>
  <c r="AG13" i="8"/>
  <c r="AG23" i="8"/>
  <c r="AG11" i="10"/>
  <c r="AG5" i="10"/>
  <c r="AG8" i="10"/>
  <c r="AG15" i="10"/>
  <c r="AG10" i="10"/>
  <c r="AG23" i="10"/>
  <c r="AG13" i="10"/>
  <c r="AG19" i="10"/>
  <c r="AG16" i="10"/>
  <c r="AG18" i="10"/>
  <c r="AG24" i="10"/>
  <c r="AG21" i="10"/>
  <c r="AG14" i="10"/>
  <c r="AG12" i="10"/>
  <c r="AG7" i="10"/>
  <c r="AG9" i="10"/>
  <c r="AG20" i="10"/>
  <c r="AG6" i="10"/>
  <c r="AG17" i="10"/>
  <c r="AG22" i="10"/>
  <c r="AG4" i="10"/>
  <c r="AG26" i="10" s="1"/>
  <c r="AG26" i="8" l="1"/>
</calcChain>
</file>

<file path=xl/sharedStrings.xml><?xml version="1.0" encoding="utf-8"?>
<sst xmlns="http://schemas.openxmlformats.org/spreadsheetml/2006/main" count="899" uniqueCount="257">
  <si>
    <t>TABLEAU 73 - DÉCÈS PAR SEXE, ANNÉE DE NAISSANCE ET ÂGE EN ANNÉES RÉVOLUES</t>
  </si>
  <si>
    <t xml:space="preserve">Année 2010 </t>
  </si>
  <si>
    <t>Sexe masculin</t>
  </si>
  <si>
    <t>Sexe féminin</t>
  </si>
  <si>
    <t>Âge</t>
  </si>
  <si>
    <t>Année</t>
  </si>
  <si>
    <t xml:space="preserve">en </t>
  </si>
  <si>
    <t>de</t>
  </si>
  <si>
    <t>années</t>
  </si>
  <si>
    <t>Répartition par</t>
  </si>
  <si>
    <t>naissance</t>
  </si>
  <si>
    <t>révolues</t>
  </si>
  <si>
    <t>Total</t>
  </si>
  <si>
    <t>Génération</t>
  </si>
  <si>
    <t xml:space="preserve">  </t>
  </si>
  <si>
    <t xml:space="preserve">1904 ou avant </t>
  </si>
  <si>
    <t xml:space="preserve">105 ou plus </t>
  </si>
  <si>
    <t>Ensemble</t>
  </si>
  <si>
    <t xml:space="preserve">Lecture : 246 garçons nés en 2009 sont décédés en 2010 : </t>
  </si>
  <si>
    <t xml:space="preserve">              199 avant d’avoir atteint l’âge d’un an, 47 après avoir atteint l’âge d’un an. </t>
  </si>
  <si>
    <t xml:space="preserve">              103 garçons âgés d’un an sont décédés en 2010 : 56 étaient nés en 2008 et 47 étaient nés en 2009. </t>
  </si>
  <si>
    <t>Champ : France métropolitaine, territoire au 31 décembre 2010</t>
  </si>
  <si>
    <t xml:space="preserve">Source : Insee, statistiques de l'état civil </t>
  </si>
  <si>
    <t>Garçons</t>
  </si>
  <si>
    <t>Filles</t>
  </si>
  <si>
    <t xml:space="preserve">TABLEAU 35 - NÉS VIVANTS ET ENFANTS SANS VIE PAR SEXE </t>
  </si>
  <si>
    <t>France metropolitaine</t>
  </si>
  <si>
    <t>TABLEAU 53 - NÉS VIVANTS PAR GROUPES D'ÂGES COMBINÉS DES PARENTS ET SELON LA SITUATION MATRIMONIALE DES PARENTS</t>
  </si>
  <si>
    <t xml:space="preserve">E - Ensemble </t>
  </si>
  <si>
    <t xml:space="preserve"> </t>
  </si>
  <si>
    <t>Année de</t>
  </si>
  <si>
    <t>Âge du père</t>
  </si>
  <si>
    <t>de la</t>
  </si>
  <si>
    <t>mère</t>
  </si>
  <si>
    <t>moins de</t>
  </si>
  <si>
    <t>20 à</t>
  </si>
  <si>
    <t>25 à</t>
  </si>
  <si>
    <t>30 à</t>
  </si>
  <si>
    <t>35 à</t>
  </si>
  <si>
    <t>40 à</t>
  </si>
  <si>
    <t>45 à</t>
  </si>
  <si>
    <t>50 à</t>
  </si>
  <si>
    <t>55 à</t>
  </si>
  <si>
    <t>60 ans</t>
  </si>
  <si>
    <t>20 ans</t>
  </si>
  <si>
    <t>24 ans</t>
  </si>
  <si>
    <t>29 ans</t>
  </si>
  <si>
    <t>34 ans</t>
  </si>
  <si>
    <t>39 ans</t>
  </si>
  <si>
    <t>44 ans</t>
  </si>
  <si>
    <t>49 ans</t>
  </si>
  <si>
    <t>54 ans</t>
  </si>
  <si>
    <t>59 ans</t>
  </si>
  <si>
    <t>ou plus</t>
  </si>
  <si>
    <t xml:space="preserve">1991 ou après </t>
  </si>
  <si>
    <t>moins de 20 ans</t>
  </si>
  <si>
    <t xml:space="preserve">1990 - 1986 </t>
  </si>
  <si>
    <t>20 à 24 ans</t>
  </si>
  <si>
    <t xml:space="preserve">1985 - 1981 </t>
  </si>
  <si>
    <t>25 à 29 ans</t>
  </si>
  <si>
    <t xml:space="preserve">1980 - 1976 </t>
  </si>
  <si>
    <t>30 à 34 ans</t>
  </si>
  <si>
    <t xml:space="preserve">1975 - 1971 </t>
  </si>
  <si>
    <t>35 à 39 ans</t>
  </si>
  <si>
    <t xml:space="preserve">1970 - 1966 </t>
  </si>
  <si>
    <t>40 à 44 ans</t>
  </si>
  <si>
    <t xml:space="preserve">1965 - 1961 </t>
  </si>
  <si>
    <t>45 à 49 ans</t>
  </si>
  <si>
    <t xml:space="preserve">1960 - 1956 </t>
  </si>
  <si>
    <t>50 à 54 ans</t>
  </si>
  <si>
    <t>Source : Insee, statistiques de l'état civil</t>
  </si>
  <si>
    <t>Pyramide des âges au 1er janvier 2010</t>
  </si>
  <si>
    <t>Mis à jour : janvier 2012</t>
  </si>
  <si>
    <t>Champ : France.</t>
  </si>
  <si>
    <t>Source : Insee, estimations de population (résultats provisoires arrêtés à fin 2011).</t>
  </si>
  <si>
    <t>Année de naissance</t>
  </si>
  <si>
    <t>Âge révolu</t>
  </si>
  <si>
    <t>Nombre
d'hommes</t>
  </si>
  <si>
    <t>Nombre
de femmes</t>
  </si>
  <si>
    <t>1909 ou avant</t>
  </si>
  <si>
    <t>100 ou +</t>
  </si>
  <si>
    <t>Pyramide des âges au 1er janvier 2011</t>
  </si>
  <si>
    <t>1910 ou avant</t>
  </si>
  <si>
    <t>1.1 Estimation du taux intrinsèque d'accroissement pour l'Egypte, 1999</t>
  </si>
  <si>
    <t>1.3 Estimation du potentiel de croissance de la population d'Asie de l'Ouest 1995-2000</t>
  </si>
  <si>
    <t>1. Reproduisez les calculs et les illustrations du cours (Thème 11 "Modèles de croissances et des structures") :</t>
  </si>
  <si>
    <t>Présentez le résultats de votre travail en dossier (problème, données, formules, calculs, illustrations graphiques, s'il le faut, brefs commentaires)</t>
  </si>
  <si>
    <t>Ce dossier consituera une base pour la note de contrôle continu.</t>
  </si>
  <si>
    <t>Il doit être envoyé par courier électonique à deux adresses : aavdeev@univ-paris1.fr et à idup@univ-paris1.fr</t>
  </si>
  <si>
    <t>en fichier attaché au format PDF (format RTF et celui DOC sont aussi admissibles)</t>
  </si>
  <si>
    <t>2. A partir des données de l'INSEE calculez pour la population de France metropolitaine (groupes d'âge quinquennaux 0-4; 5-9 … 95-99; 100 +):</t>
  </si>
  <si>
    <t xml:space="preserve"> (groupez les données par catégories d'âge quinquennalles : 0-4; 5-9 … 95-99; 100 +):</t>
  </si>
  <si>
    <t xml:space="preserve">2.1 -   le taux intrinsèque d'accroissement </t>
  </si>
  <si>
    <t xml:space="preserve">2.2 -   la structure de la population stable </t>
  </si>
  <si>
    <t>2.3 -   le potentiel de croissance</t>
  </si>
  <si>
    <t>au plus tard le mercredi 11 avril</t>
  </si>
  <si>
    <t>Source: Preston and al., p149 (box 7.1)</t>
  </si>
  <si>
    <t xml:space="preserve">Egypt, 1997 </t>
  </si>
  <si>
    <t>age</t>
  </si>
  <si>
    <t>5La</t>
  </si>
  <si>
    <t>5fa</t>
  </si>
  <si>
    <t>a. avec AMM = 27 (cours)</t>
  </si>
  <si>
    <t>b. avec AMM calculé à partir des taux de fécondité</t>
  </si>
  <si>
    <t>observée</t>
  </si>
  <si>
    <t>a</t>
  </si>
  <si>
    <t>5Ca</t>
  </si>
  <si>
    <t>structure</t>
  </si>
  <si>
    <t>taux de</t>
  </si>
  <si>
    <t>fécondité</t>
  </si>
  <si>
    <t>NAV dans</t>
  </si>
  <si>
    <t>la Tab.Mort.</t>
  </si>
  <si>
    <t xml:space="preserve">1.2 Calculs de la population stable équivalente pour les Etats-Unis, femmes, 1991 </t>
  </si>
  <si>
    <t>Source : Preston, p 150</t>
  </si>
  <si>
    <t>Source: Preston p.166, box 7.3 (part 2)</t>
  </si>
  <si>
    <t>Asie de l'Ouest 1995-2000</t>
  </si>
  <si>
    <t>Age</t>
  </si>
  <si>
    <t>5NFa</t>
  </si>
  <si>
    <t>f(a)</t>
  </si>
  <si>
    <t>Somme</t>
  </si>
  <si>
    <t>Population actuelle</t>
  </si>
  <si>
    <t>Femmes</t>
  </si>
  <si>
    <t>Hommes</t>
  </si>
  <si>
    <t>N =</t>
  </si>
  <si>
    <t>Eo=</t>
  </si>
  <si>
    <t>1.3 Estimation du potentiel de croissance</t>
  </si>
  <si>
    <t>hommes</t>
  </si>
  <si>
    <t>femmes</t>
  </si>
  <si>
    <t>Population</t>
  </si>
  <si>
    <t>Décès</t>
  </si>
  <si>
    <t>Naissance</t>
  </si>
  <si>
    <t>taux</t>
  </si>
  <si>
    <t>Sx</t>
  </si>
  <si>
    <t>nLx</t>
  </si>
  <si>
    <t>Tx</t>
  </si>
  <si>
    <t>Ex</t>
  </si>
  <si>
    <t>SRN =</t>
  </si>
  <si>
    <t>nfx</t>
  </si>
  <si>
    <t>AMF</t>
  </si>
  <si>
    <t>AMM*</t>
  </si>
  <si>
    <t>TNR</t>
  </si>
  <si>
    <t>Ro</t>
  </si>
  <si>
    <t>Ro =</t>
  </si>
  <si>
    <t>R1 =</t>
  </si>
  <si>
    <t>TBN</t>
  </si>
  <si>
    <t>exp(Z)</t>
  </si>
  <si>
    <t>nCx*</t>
  </si>
  <si>
    <t>nCx</t>
  </si>
  <si>
    <t>Stable</t>
  </si>
  <si>
    <t>Observée</t>
  </si>
  <si>
    <t>"4"/Σ"5"</t>
  </si>
  <si>
    <t>"6 "x "3"</t>
  </si>
  <si>
    <t>("1"+2.5) x "7"</t>
  </si>
  <si>
    <t>5 x "9" x "2" / "3"</t>
  </si>
  <si>
    <t>5ф(a)</t>
  </si>
  <si>
    <t>5ф(a) * 5La</t>
  </si>
  <si>
    <t>w(a)</t>
  </si>
  <si>
    <t>B(stable)</t>
  </si>
  <si>
    <t>NRR=</t>
  </si>
  <si>
    <t>AMM=</t>
  </si>
  <si>
    <t>Population stationnaire</t>
  </si>
  <si>
    <t>Bs=</t>
  </si>
  <si>
    <t>SR=</t>
  </si>
  <si>
    <t>Momentum =</t>
  </si>
  <si>
    <t>TABLEAU 49 - NÉS VIVANTS ET ENFANTS SANS VIE SELON LA SITUATION MATRIMONIALE DES PARENTS ET L'ANNÉE DE NAISSANCE DE LA MÈRE</t>
  </si>
  <si>
    <t>Enfants nés vivants</t>
  </si>
  <si>
    <t>Enfants nés sans vie</t>
  </si>
  <si>
    <t>Nés dans</t>
  </si>
  <si>
    <t>Nés hors</t>
  </si>
  <si>
    <t>le mariage</t>
  </si>
  <si>
    <t>mariage</t>
  </si>
  <si>
    <t>(a)</t>
  </si>
  <si>
    <t>(b)</t>
  </si>
  <si>
    <t xml:space="preserve">1997 </t>
  </si>
  <si>
    <t xml:space="preserve">1996 </t>
  </si>
  <si>
    <t xml:space="preserve">1995 </t>
  </si>
  <si>
    <t xml:space="preserve">1994 </t>
  </si>
  <si>
    <t xml:space="preserve">1993 </t>
  </si>
  <si>
    <t xml:space="preserve">1992 </t>
  </si>
  <si>
    <t xml:space="preserve">1991 </t>
  </si>
  <si>
    <t xml:space="preserve">1990 </t>
  </si>
  <si>
    <t xml:space="preserve">1989 </t>
  </si>
  <si>
    <t xml:space="preserve">1988 </t>
  </si>
  <si>
    <t xml:space="preserve">1987 </t>
  </si>
  <si>
    <t xml:space="preserve">1986 </t>
  </si>
  <si>
    <t xml:space="preserve">1985 </t>
  </si>
  <si>
    <t xml:space="preserve">1984 </t>
  </si>
  <si>
    <t xml:space="preserve">1983 </t>
  </si>
  <si>
    <t xml:space="preserve">1982 </t>
  </si>
  <si>
    <t xml:space="preserve">1981 </t>
  </si>
  <si>
    <t xml:space="preserve">1980 </t>
  </si>
  <si>
    <t xml:space="preserve">1979 </t>
  </si>
  <si>
    <t xml:space="preserve">1978 </t>
  </si>
  <si>
    <t xml:space="preserve">1977 </t>
  </si>
  <si>
    <t xml:space="preserve">1976 </t>
  </si>
  <si>
    <t xml:space="preserve">1975 </t>
  </si>
  <si>
    <t xml:space="preserve">1974 </t>
  </si>
  <si>
    <t xml:space="preserve">1973 </t>
  </si>
  <si>
    <t xml:space="preserve">1972 </t>
  </si>
  <si>
    <t xml:space="preserve">1971 </t>
  </si>
  <si>
    <t xml:space="preserve">1970 </t>
  </si>
  <si>
    <t xml:space="preserve">1969 </t>
  </si>
  <si>
    <t xml:space="preserve">1968 </t>
  </si>
  <si>
    <t xml:space="preserve">1967 </t>
  </si>
  <si>
    <t xml:space="preserve">1966 </t>
  </si>
  <si>
    <t xml:space="preserve">1965 </t>
  </si>
  <si>
    <t xml:space="preserve">1964 </t>
  </si>
  <si>
    <t xml:space="preserve">1963 </t>
  </si>
  <si>
    <t xml:space="preserve">1962 </t>
  </si>
  <si>
    <t xml:space="preserve">1961 </t>
  </si>
  <si>
    <t xml:space="preserve">1960 </t>
  </si>
  <si>
    <t xml:space="preserve">1959 </t>
  </si>
  <si>
    <t xml:space="preserve">1958 </t>
  </si>
  <si>
    <t xml:space="preserve">1957 </t>
  </si>
  <si>
    <t xml:space="preserve">1956 </t>
  </si>
  <si>
    <t>a. Total</t>
  </si>
  <si>
    <t>b. Dont après anniversaire de la mère</t>
  </si>
  <si>
    <t>N.B. Depuis août 2008, les anciens critères de durée d'aménorrhée et de poids ne sont plus pris en compte dans l'établissement des bulletins d'enfant sans vie.</t>
  </si>
  <si>
    <t>Les données françaises récentes sur les enfants sans vie ne peuvent être comparées à celles des autres pays.</t>
  </si>
  <si>
    <t>atteint</t>
  </si>
  <si>
    <t>&lt; 20</t>
  </si>
  <si>
    <t>20-24</t>
  </si>
  <si>
    <t>25-29</t>
  </si>
  <si>
    <t>30-34</t>
  </si>
  <si>
    <t>35-39</t>
  </si>
  <si>
    <t>40-44</t>
  </si>
  <si>
    <t>45-49</t>
  </si>
  <si>
    <t>50 +</t>
  </si>
  <si>
    <t>révolu</t>
  </si>
  <si>
    <t>Naissances</t>
  </si>
  <si>
    <t>de filles *</t>
  </si>
  <si>
    <t>* - âge atteint dans l'année (table 53)</t>
  </si>
  <si>
    <t>* - âge révolu (table 49 recalculé)</t>
  </si>
  <si>
    <t>de filles*</t>
  </si>
  <si>
    <t>R2 =</t>
  </si>
  <si>
    <t>b=</t>
  </si>
  <si>
    <t>âge</t>
  </si>
  <si>
    <t>5Lx * 5fx</t>
  </si>
  <si>
    <t>5fx</t>
  </si>
  <si>
    <t>5Lx</t>
  </si>
  <si>
    <t>somme</t>
  </si>
  <si>
    <t>AMM</t>
  </si>
  <si>
    <t>R1</t>
  </si>
  <si>
    <t>R2</t>
  </si>
  <si>
    <t>exp[-rn(a+2.5)] x 5La x 5fa</t>
  </si>
  <si>
    <t>r0</t>
  </si>
  <si>
    <t>r1</t>
  </si>
  <si>
    <t>r2</t>
  </si>
  <si>
    <t>r3</t>
  </si>
  <si>
    <t>5La * 5fa</t>
  </si>
  <si>
    <t>So =</t>
  </si>
  <si>
    <t>r =</t>
  </si>
  <si>
    <t>Preston, p 150</t>
  </si>
  <si>
    <t>USA Females, 1991</t>
  </si>
  <si>
    <t>stable</t>
  </si>
  <si>
    <t>d=</t>
  </si>
  <si>
    <t>"4" x "3"</t>
  </si>
  <si>
    <t>5f(a) * 5La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</si>
</sst>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000"/>
    <numFmt numFmtId="165" formatCode="#,##0&quot; &quot;"/>
    <numFmt numFmtId="166" formatCode="0.0000"/>
    <numFmt numFmtId="167" formatCode="0.000"/>
    <numFmt numFmtId="168" formatCode="0.0000000"/>
    <numFmt numFmtId="169" formatCode="#,##0.000"/>
    <numFmt numFmtId="170" formatCode="#,##0.0000000"/>
    <numFmt numFmtId="171" formatCode="0.000000"/>
    <numFmt numFmtId="172" formatCode="0.00000000"/>
    <numFmt numFmtId="173" formatCode="0.0"/>
  </numFmts>
  <fonts count="19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Calibri"/>
      <family val="2"/>
      <charset val="204"/>
    </font>
    <font>
      <sz val="8"/>
      <color indexed="10"/>
      <name val="Arial"/>
      <family val="2"/>
      <charset val="204"/>
    </font>
    <font>
      <sz val="8"/>
      <name val="Arial"/>
      <family val="2"/>
      <charset val="204"/>
    </font>
    <font>
      <sz val="8"/>
      <color indexed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7" fillId="0" borderId="0"/>
  </cellStyleXfs>
  <cellXfs count="259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5" xfId="0" applyFont="1" applyFill="1" applyBorder="1" applyAlignment="1">
      <alignment horizontal="center"/>
    </xf>
    <xf numFmtId="165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3" xfId="0" applyFont="1" applyFill="1" applyBorder="1"/>
    <xf numFmtId="0" fontId="2" fillId="0" borderId="7" xfId="0" applyFont="1" applyFill="1" applyBorder="1"/>
    <xf numFmtId="0" fontId="2" fillId="0" borderId="4" xfId="0" applyFont="1" applyFill="1" applyBorder="1"/>
    <xf numFmtId="0" fontId="2" fillId="0" borderId="8" xfId="0" applyFont="1" applyFill="1" applyBorder="1"/>
    <xf numFmtId="0" fontId="2" fillId="0" borderId="11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Continuous"/>
    </xf>
    <xf numFmtId="0" fontId="2" fillId="0" borderId="1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Continuous"/>
    </xf>
    <xf numFmtId="0" fontId="2" fillId="0" borderId="13" xfId="0" applyFont="1" applyFill="1" applyBorder="1" applyAlignment="1">
      <alignment horizontal="centerContinuous"/>
    </xf>
    <xf numFmtId="0" fontId="2" fillId="0" borderId="14" xfId="0" applyFont="1" applyFill="1" applyBorder="1" applyAlignment="1">
      <alignment horizontal="centerContinuous"/>
    </xf>
    <xf numFmtId="0" fontId="2" fillId="0" borderId="10" xfId="0" applyFont="1" applyFill="1" applyBorder="1"/>
    <xf numFmtId="0" fontId="2" fillId="0" borderId="4" xfId="0" applyFont="1" applyFill="1" applyBorder="1" applyAlignment="1">
      <alignment horizontal="centerContinuous"/>
    </xf>
    <xf numFmtId="0" fontId="2" fillId="0" borderId="9" xfId="0" applyFont="1" applyFill="1" applyBorder="1"/>
    <xf numFmtId="0" fontId="2" fillId="0" borderId="5" xfId="0" applyFont="1" applyFill="1" applyBorder="1"/>
    <xf numFmtId="0" fontId="2" fillId="0" borderId="12" xfId="0" applyFont="1" applyFill="1" applyBorder="1"/>
    <xf numFmtId="0" fontId="2" fillId="0" borderId="6" xfId="0" applyFont="1" applyFill="1" applyBorder="1"/>
    <xf numFmtId="0" fontId="2" fillId="0" borderId="14" xfId="0" applyFont="1" applyFill="1" applyBorder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165" fontId="2" fillId="0" borderId="13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4" xfId="0" applyFont="1" applyFill="1" applyBorder="1" applyAlignment="1">
      <alignment horizontal="center"/>
    </xf>
    <xf numFmtId="165" fontId="2" fillId="0" borderId="6" xfId="0" applyNumberFormat="1" applyFont="1" applyFill="1" applyBorder="1" applyAlignment="1">
      <alignment horizontal="righ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" fontId="0" fillId="0" borderId="0" xfId="0" quotePrefix="1" applyNumberFormat="1"/>
    <xf numFmtId="0" fontId="0" fillId="0" borderId="0" xfId="0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3" fontId="8" fillId="0" borderId="4" xfId="0" applyNumberFormat="1" applyFont="1" applyBorder="1"/>
    <xf numFmtId="0" fontId="8" fillId="0" borderId="5" xfId="0" applyFont="1" applyBorder="1"/>
    <xf numFmtId="3" fontId="8" fillId="0" borderId="5" xfId="0" applyNumberFormat="1" applyFont="1" applyBorder="1"/>
    <xf numFmtId="0" fontId="8" fillId="0" borderId="6" xfId="0" applyFont="1" applyBorder="1"/>
    <xf numFmtId="0" fontId="8" fillId="0" borderId="5" xfId="0" applyFont="1" applyBorder="1" applyAlignment="1">
      <alignment horizontal="center"/>
    </xf>
    <xf numFmtId="164" fontId="8" fillId="0" borderId="4" xfId="0" applyNumberFormat="1" applyFont="1" applyBorder="1"/>
    <xf numFmtId="164" fontId="8" fillId="0" borderId="5" xfId="0" applyNumberFormat="1" applyFont="1" applyBorder="1"/>
    <xf numFmtId="164" fontId="8" fillId="0" borderId="6" xfId="0" applyNumberFormat="1" applyFont="1" applyBorder="1"/>
    <xf numFmtId="166" fontId="8" fillId="0" borderId="0" xfId="0" applyNumberFormat="1" applyFont="1"/>
    <xf numFmtId="0" fontId="8" fillId="0" borderId="0" xfId="1" applyFont="1"/>
    <xf numFmtId="0" fontId="11" fillId="0" borderId="15" xfId="1" applyFont="1" applyBorder="1" applyAlignment="1">
      <alignment horizontal="center"/>
    </xf>
    <xf numFmtId="0" fontId="11" fillId="0" borderId="4" xfId="1" applyFont="1" applyBorder="1"/>
    <xf numFmtId="0" fontId="11" fillId="0" borderId="6" xfId="1" applyFont="1" applyBorder="1" applyAlignment="1">
      <alignment horizontal="right"/>
    </xf>
    <xf numFmtId="0" fontId="8" fillId="0" borderId="4" xfId="1" applyFont="1" applyBorder="1"/>
    <xf numFmtId="3" fontId="8" fillId="0" borderId="4" xfId="1" applyNumberFormat="1" applyFont="1" applyBorder="1"/>
    <xf numFmtId="0" fontId="8" fillId="0" borderId="5" xfId="1" applyFont="1" applyBorder="1"/>
    <xf numFmtId="3" fontId="8" fillId="0" borderId="5" xfId="1" applyNumberFormat="1" applyFont="1" applyBorder="1"/>
    <xf numFmtId="0" fontId="8" fillId="0" borderId="6" xfId="1" applyFont="1" applyBorder="1"/>
    <xf numFmtId="3" fontId="8" fillId="0" borderId="6" xfId="1" applyNumberFormat="1" applyFont="1" applyBorder="1"/>
    <xf numFmtId="0" fontId="8" fillId="0" borderId="0" xfId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/>
    <xf numFmtId="167" fontId="1" fillId="0" borderId="0" xfId="0" applyNumberFormat="1" applyFont="1"/>
    <xf numFmtId="169" fontId="1" fillId="0" borderId="0" xfId="0" applyNumberFormat="1" applyFont="1"/>
    <xf numFmtId="0" fontId="2" fillId="0" borderId="0" xfId="0" applyFont="1" applyFill="1" applyAlignment="1">
      <alignment horizontal="center"/>
    </xf>
    <xf numFmtId="170" fontId="1" fillId="0" borderId="0" xfId="0" applyNumberFormat="1" applyFont="1"/>
    <xf numFmtId="0" fontId="11" fillId="0" borderId="1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" fontId="8" fillId="0" borderId="4" xfId="0" applyNumberFormat="1" applyFont="1" applyBorder="1"/>
    <xf numFmtId="1" fontId="8" fillId="0" borderId="5" xfId="0" applyNumberFormat="1" applyFont="1" applyBorder="1"/>
    <xf numFmtId="167" fontId="8" fillId="0" borderId="5" xfId="0" applyNumberFormat="1" applyFont="1" applyBorder="1"/>
    <xf numFmtId="167" fontId="8" fillId="0" borderId="6" xfId="0" applyNumberFormat="1" applyFont="1" applyBorder="1"/>
    <xf numFmtId="1" fontId="8" fillId="0" borderId="6" xfId="0" applyNumberFormat="1" applyFont="1" applyBorder="1"/>
    <xf numFmtId="167" fontId="8" fillId="0" borderId="0" xfId="0" applyNumberFormat="1" applyFont="1"/>
    <xf numFmtId="3" fontId="8" fillId="0" borderId="6" xfId="0" applyNumberFormat="1" applyFont="1" applyBorder="1" applyAlignment="1"/>
    <xf numFmtId="0" fontId="8" fillId="0" borderId="0" xfId="0" applyFont="1" applyAlignment="1">
      <alignment horizontal="right"/>
    </xf>
    <xf numFmtId="0" fontId="2" fillId="0" borderId="9" xfId="0" applyFont="1" applyFill="1" applyBorder="1" applyAlignment="1">
      <alignment horizontal="centerContinuous" vertical="center"/>
    </xf>
    <xf numFmtId="3" fontId="8" fillId="0" borderId="0" xfId="0" applyNumberFormat="1" applyFont="1"/>
    <xf numFmtId="1" fontId="8" fillId="0" borderId="0" xfId="0" applyNumberFormat="1" applyFont="1"/>
    <xf numFmtId="169" fontId="8" fillId="0" borderId="0" xfId="0" applyNumberFormat="1" applyFont="1"/>
    <xf numFmtId="164" fontId="8" fillId="0" borderId="0" xfId="0" applyNumberFormat="1" applyFont="1"/>
    <xf numFmtId="0" fontId="2" fillId="0" borderId="4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12" xfId="0" applyFont="1" applyFill="1" applyBorder="1" applyAlignment="1">
      <alignment horizontal="centerContinuous" vertical="center"/>
    </xf>
    <xf numFmtId="0" fontId="2" fillId="0" borderId="14" xfId="0" applyFont="1" applyFill="1" applyBorder="1" applyAlignment="1">
      <alignment horizontal="centerContinuous" vertical="center"/>
    </xf>
    <xf numFmtId="0" fontId="2" fillId="0" borderId="1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/>
    <xf numFmtId="165" fontId="2" fillId="0" borderId="13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wrapText="1"/>
    </xf>
    <xf numFmtId="165" fontId="0" fillId="0" borderId="0" xfId="0" applyNumberFormat="1"/>
    <xf numFmtId="165" fontId="2" fillId="0" borderId="7" xfId="0" applyNumberFormat="1" applyFont="1" applyFill="1" applyBorder="1"/>
    <xf numFmtId="165" fontId="2" fillId="0" borderId="8" xfId="0" applyNumberFormat="1" applyFont="1" applyFill="1" applyBorder="1"/>
    <xf numFmtId="165" fontId="2" fillId="0" borderId="9" xfId="0" applyNumberFormat="1" applyFont="1" applyFill="1" applyBorder="1"/>
    <xf numFmtId="165" fontId="2" fillId="0" borderId="10" xfId="0" applyNumberFormat="1" applyFont="1" applyFill="1" applyBorder="1"/>
    <xf numFmtId="165" fontId="2" fillId="0" borderId="12" xfId="0" applyNumberFormat="1" applyFont="1" applyFill="1" applyBorder="1"/>
    <xf numFmtId="165" fontId="2" fillId="0" borderId="14" xfId="0" applyNumberFormat="1" applyFont="1" applyFill="1" applyBorder="1"/>
    <xf numFmtId="165" fontId="0" fillId="0" borderId="15" xfId="0" applyNumberFormat="1" applyBorder="1"/>
    <xf numFmtId="165" fontId="2" fillId="0" borderId="15" xfId="0" applyNumberFormat="1" applyFont="1" applyFill="1" applyBorder="1"/>
    <xf numFmtId="0" fontId="0" fillId="0" borderId="0" xfId="0" quotePrefix="1"/>
    <xf numFmtId="0" fontId="13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3" fontId="13" fillId="0" borderId="0" xfId="0" applyNumberFormat="1" applyFont="1"/>
    <xf numFmtId="167" fontId="13" fillId="0" borderId="0" xfId="0" applyNumberFormat="1" applyFont="1"/>
    <xf numFmtId="169" fontId="13" fillId="0" borderId="0" xfId="0" applyNumberFormat="1" applyFont="1"/>
    <xf numFmtId="170" fontId="13" fillId="0" borderId="0" xfId="0" applyNumberFormat="1" applyFont="1"/>
    <xf numFmtId="0" fontId="13" fillId="0" borderId="1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4" xfId="0" applyFont="1" applyBorder="1"/>
    <xf numFmtId="164" fontId="13" fillId="0" borderId="4" xfId="0" applyNumberFormat="1" applyFont="1" applyBorder="1"/>
    <xf numFmtId="1" fontId="13" fillId="0" borderId="4" xfId="0" applyNumberFormat="1" applyFont="1" applyBorder="1"/>
    <xf numFmtId="0" fontId="13" fillId="0" borderId="5" xfId="0" applyFont="1" applyBorder="1"/>
    <xf numFmtId="164" fontId="13" fillId="0" borderId="5" xfId="0" applyNumberFormat="1" applyFont="1" applyBorder="1"/>
    <xf numFmtId="1" fontId="13" fillId="0" borderId="5" xfId="0" applyNumberFormat="1" applyFont="1" applyBorder="1"/>
    <xf numFmtId="167" fontId="13" fillId="0" borderId="5" xfId="0" applyNumberFormat="1" applyFont="1" applyBorder="1"/>
    <xf numFmtId="164" fontId="13" fillId="0" borderId="6" xfId="0" applyNumberFormat="1" applyFont="1" applyBorder="1"/>
    <xf numFmtId="1" fontId="13" fillId="0" borderId="6" xfId="0" applyNumberFormat="1" applyFont="1" applyBorder="1"/>
    <xf numFmtId="164" fontId="13" fillId="0" borderId="0" xfId="0" applyNumberFormat="1" applyFont="1"/>
    <xf numFmtId="167" fontId="13" fillId="0" borderId="6" xfId="0" applyNumberFormat="1" applyFont="1" applyBorder="1"/>
    <xf numFmtId="3" fontId="13" fillId="0" borderId="6" xfId="0" applyNumberFormat="1" applyFont="1" applyBorder="1" applyAlignment="1"/>
    <xf numFmtId="0" fontId="13" fillId="0" borderId="0" xfId="0" applyFont="1" applyAlignment="1">
      <alignment horizontal="right"/>
    </xf>
    <xf numFmtId="1" fontId="13" fillId="0" borderId="0" xfId="0" applyNumberFormat="1" applyFont="1"/>
    <xf numFmtId="166" fontId="13" fillId="0" borderId="0" xfId="0" applyNumberFormat="1" applyFont="1"/>
    <xf numFmtId="166" fontId="14" fillId="0" borderId="0" xfId="0" applyNumberFormat="1" applyFont="1"/>
    <xf numFmtId="0" fontId="13" fillId="0" borderId="0" xfId="0" applyNumberFormat="1" applyFont="1"/>
    <xf numFmtId="168" fontId="12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7" fillId="0" borderId="4" xfId="0" applyFont="1" applyBorder="1"/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64" fontId="17" fillId="0" borderId="15" xfId="0" applyNumberFormat="1" applyFont="1" applyBorder="1" applyAlignment="1">
      <alignment horizontal="center"/>
    </xf>
    <xf numFmtId="164" fontId="18" fillId="0" borderId="15" xfId="0" applyNumberFormat="1" applyFont="1" applyBorder="1" applyAlignment="1">
      <alignment horizontal="center"/>
    </xf>
    <xf numFmtId="164" fontId="17" fillId="0" borderId="4" xfId="0" applyNumberFormat="1" applyFont="1" applyBorder="1"/>
    <xf numFmtId="171" fontId="17" fillId="0" borderId="4" xfId="0" applyNumberFormat="1" applyFont="1" applyBorder="1"/>
    <xf numFmtId="172" fontId="17" fillId="0" borderId="4" xfId="0" applyNumberFormat="1" applyFont="1" applyBorder="1"/>
    <xf numFmtId="0" fontId="17" fillId="0" borderId="5" xfId="0" applyFont="1" applyBorder="1"/>
    <xf numFmtId="164" fontId="17" fillId="0" borderId="5" xfId="0" applyNumberFormat="1" applyFont="1" applyBorder="1"/>
    <xf numFmtId="171" fontId="17" fillId="0" borderId="5" xfId="0" applyNumberFormat="1" applyFont="1" applyBorder="1"/>
    <xf numFmtId="172" fontId="17" fillId="0" borderId="5" xfId="0" applyNumberFormat="1" applyFont="1" applyBorder="1"/>
    <xf numFmtId="0" fontId="17" fillId="0" borderId="6" xfId="0" applyFont="1" applyBorder="1"/>
    <xf numFmtId="164" fontId="17" fillId="0" borderId="6" xfId="0" applyNumberFormat="1" applyFont="1" applyBorder="1"/>
    <xf numFmtId="171" fontId="17" fillId="0" borderId="6" xfId="0" applyNumberFormat="1" applyFont="1" applyBorder="1"/>
    <xf numFmtId="172" fontId="17" fillId="0" borderId="6" xfId="0" applyNumberFormat="1" applyFont="1" applyBorder="1"/>
    <xf numFmtId="166" fontId="17" fillId="0" borderId="0" xfId="0" applyNumberFormat="1" applyFont="1"/>
    <xf numFmtId="166" fontId="17" fillId="0" borderId="15" xfId="0" applyNumberFormat="1" applyFont="1" applyBorder="1"/>
    <xf numFmtId="172" fontId="17" fillId="0" borderId="15" xfId="0" applyNumberFormat="1" applyFont="1" applyBorder="1"/>
    <xf numFmtId="172" fontId="18" fillId="0" borderId="15" xfId="0" applyNumberFormat="1" applyFont="1" applyBorder="1"/>
    <xf numFmtId="164" fontId="17" fillId="0" borderId="10" xfId="0" applyNumberFormat="1" applyFont="1" applyBorder="1"/>
    <xf numFmtId="164" fontId="17" fillId="0" borderId="0" xfId="0" applyNumberFormat="1" applyFont="1"/>
    <xf numFmtId="173" fontId="17" fillId="0" borderId="0" xfId="0" applyNumberFormat="1" applyFont="1"/>
    <xf numFmtId="0" fontId="17" fillId="0" borderId="4" xfId="0" applyFont="1" applyBorder="1" applyAlignment="1">
      <alignment horizontal="center"/>
    </xf>
    <xf numFmtId="3" fontId="17" fillId="0" borderId="4" xfId="0" applyNumberFormat="1" applyFont="1" applyBorder="1"/>
    <xf numFmtId="166" fontId="17" fillId="0" borderId="4" xfId="0" applyNumberFormat="1" applyFont="1" applyBorder="1"/>
    <xf numFmtId="3" fontId="17" fillId="0" borderId="5" xfId="0" applyNumberFormat="1" applyFont="1" applyBorder="1"/>
    <xf numFmtId="166" fontId="17" fillId="0" borderId="5" xfId="0" applyNumberFormat="1" applyFont="1" applyBorder="1"/>
    <xf numFmtId="166" fontId="17" fillId="0" borderId="6" xfId="0" applyNumberFormat="1" applyFont="1" applyBorder="1"/>
    <xf numFmtId="0" fontId="17" fillId="0" borderId="0" xfId="0" applyFont="1" applyAlignment="1">
      <alignment horizontal="right"/>
    </xf>
    <xf numFmtId="171" fontId="17" fillId="0" borderId="0" xfId="0" applyNumberFormat="1" applyFont="1"/>
    <xf numFmtId="0" fontId="8" fillId="0" borderId="0" xfId="2" applyFont="1"/>
    <xf numFmtId="0" fontId="11" fillId="0" borderId="15" xfId="2" applyFont="1" applyBorder="1" applyAlignment="1">
      <alignment horizontal="center"/>
    </xf>
    <xf numFmtId="0" fontId="11" fillId="0" borderId="4" xfId="2" applyFont="1" applyBorder="1"/>
    <xf numFmtId="0" fontId="11" fillId="0" borderId="4" xfId="2" applyFont="1" applyBorder="1" applyAlignment="1">
      <alignment horizontal="center"/>
    </xf>
    <xf numFmtId="0" fontId="11" fillId="0" borderId="6" xfId="2" applyFont="1" applyBorder="1" applyAlignment="1">
      <alignment horizontal="right"/>
    </xf>
    <xf numFmtId="0" fontId="11" fillId="0" borderId="6" xfId="2" applyFont="1" applyBorder="1" applyAlignment="1">
      <alignment horizontal="center"/>
    </xf>
    <xf numFmtId="0" fontId="8" fillId="0" borderId="4" xfId="2" applyFont="1" applyBorder="1"/>
    <xf numFmtId="3" fontId="8" fillId="0" borderId="4" xfId="2" applyNumberFormat="1" applyFont="1" applyBorder="1"/>
    <xf numFmtId="164" fontId="8" fillId="0" borderId="4" xfId="2" applyNumberFormat="1" applyFont="1" applyBorder="1"/>
    <xf numFmtId="1" fontId="8" fillId="0" borderId="4" xfId="2" applyNumberFormat="1" applyFont="1" applyBorder="1"/>
    <xf numFmtId="0" fontId="8" fillId="0" borderId="5" xfId="2" applyFont="1" applyBorder="1"/>
    <xf numFmtId="3" fontId="8" fillId="0" borderId="5" xfId="2" applyNumberFormat="1" applyFont="1" applyBorder="1"/>
    <xf numFmtId="164" fontId="8" fillId="0" borderId="5" xfId="2" applyNumberFormat="1" applyFont="1" applyBorder="1"/>
    <xf numFmtId="1" fontId="8" fillId="0" borderId="5" xfId="2" applyNumberFormat="1" applyFont="1" applyBorder="1"/>
    <xf numFmtId="167" fontId="8" fillId="0" borderId="5" xfId="2" applyNumberFormat="1" applyFont="1" applyBorder="1"/>
    <xf numFmtId="2" fontId="8" fillId="0" borderId="5" xfId="2" applyNumberFormat="1" applyFont="1" applyBorder="1"/>
    <xf numFmtId="0" fontId="8" fillId="0" borderId="6" xfId="2" applyFont="1" applyBorder="1"/>
    <xf numFmtId="3" fontId="8" fillId="0" borderId="6" xfId="2" applyNumberFormat="1" applyFont="1" applyBorder="1"/>
    <xf numFmtId="167" fontId="8" fillId="0" borderId="6" xfId="2" applyNumberFormat="1" applyFont="1" applyBorder="1"/>
    <xf numFmtId="2" fontId="8" fillId="0" borderId="6" xfId="2" applyNumberFormat="1" applyFont="1" applyBorder="1"/>
    <xf numFmtId="1" fontId="8" fillId="0" borderId="6" xfId="2" applyNumberFormat="1" applyFont="1" applyBorder="1"/>
    <xf numFmtId="167" fontId="8" fillId="0" borderId="15" xfId="2" applyNumberFormat="1" applyFont="1" applyBorder="1"/>
    <xf numFmtId="167" fontId="8" fillId="0" borderId="0" xfId="2" applyNumberFormat="1" applyFont="1"/>
    <xf numFmtId="3" fontId="8" fillId="0" borderId="15" xfId="2" applyNumberFormat="1" applyFont="1" applyBorder="1"/>
    <xf numFmtId="0" fontId="8" fillId="0" borderId="0" xfId="2" applyFont="1" applyAlignment="1">
      <alignment horizontal="right"/>
    </xf>
    <xf numFmtId="3" fontId="8" fillId="0" borderId="0" xfId="2" applyNumberFormat="1" applyFont="1"/>
    <xf numFmtId="1" fontId="8" fillId="0" borderId="0" xfId="2" applyNumberFormat="1" applyFont="1"/>
    <xf numFmtId="2" fontId="8" fillId="0" borderId="0" xfId="2" applyNumberFormat="1" applyFont="1"/>
  </cellXfs>
  <cellStyles count="3">
    <cellStyle name="Normal" xfId="0" builtinId="0"/>
    <cellStyle name="Normal 2" xfId="2" xr:uid="{29B8D973-DF60-4B6E-9C68-340F472C7AFD}"/>
    <cellStyle name="Normal_Taux intrinsequ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67046286061951E-2"/>
          <c:y val="3.2654790015908985E-2"/>
          <c:w val="0.86676764663479178"/>
          <c:h val="0.8984784317098815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'USA (F), 1991 (corr)'!$C$17</c:f>
              <c:strCache>
                <c:ptCount val="1"/>
                <c:pt idx="0">
                  <c:v>observée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'USA (F), 1991 (corr)'!$B$19:$B$36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xVal>
          <c:yVal>
            <c:numRef>
              <c:f>'USA (F), 1991 (corr)'!$C$19:$C$36</c:f>
              <c:numCache>
                <c:formatCode>General</c:formatCode>
                <c:ptCount val="18"/>
                <c:pt idx="0">
                  <c:v>7.2599999999999998E-2</c:v>
                </c:pt>
                <c:pt idx="1">
                  <c:v>6.8900000000000003E-2</c:v>
                </c:pt>
                <c:pt idx="2">
                  <c:v>6.6699999999999995E-2</c:v>
                </c:pt>
                <c:pt idx="3">
                  <c:v>6.4799999999999996E-2</c:v>
                </c:pt>
                <c:pt idx="4">
                  <c:v>7.2900000000000006E-2</c:v>
                </c:pt>
                <c:pt idx="5">
                  <c:v>7.9899999999999999E-2</c:v>
                </c:pt>
                <c:pt idx="6">
                  <c:v>8.6099999999999996E-2</c:v>
                </c:pt>
                <c:pt idx="7">
                  <c:v>8.0100000000000005E-2</c:v>
                </c:pt>
                <c:pt idx="8">
                  <c:v>7.3499999999999996E-2</c:v>
                </c:pt>
                <c:pt idx="9">
                  <c:v>5.5599999999999997E-2</c:v>
                </c:pt>
                <c:pt idx="10">
                  <c:v>4.6399999999999997E-2</c:v>
                </c:pt>
                <c:pt idx="11">
                  <c:v>4.2200000000000001E-2</c:v>
                </c:pt>
                <c:pt idx="12">
                  <c:v>4.36E-2</c:v>
                </c:pt>
                <c:pt idx="13">
                  <c:v>4.2900000000000001E-2</c:v>
                </c:pt>
                <c:pt idx="14">
                  <c:v>3.6499999999999998E-2</c:v>
                </c:pt>
                <c:pt idx="15">
                  <c:v>2.9399999999999999E-2</c:v>
                </c:pt>
                <c:pt idx="16">
                  <c:v>2.0299999999999999E-2</c:v>
                </c:pt>
                <c:pt idx="17">
                  <c:v>1.7600000000000001E-2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85-44F6-B16B-257A35582F96}"/>
            </c:ext>
          </c:extLst>
        </c:ser>
        <c:ser>
          <c:idx val="1"/>
          <c:order val="1"/>
          <c:tx>
            <c:strRef>
              <c:f>'USA (F), 1991 (corr)'!$G$17</c:f>
              <c:strCache>
                <c:ptCount val="1"/>
                <c:pt idx="0">
                  <c:v>stable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'USA (F), 1991 (corr)'!$B$19:$B$36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xVal>
          <c:yVal>
            <c:numRef>
              <c:f>'USA (F), 1991 (corr)'!$G$19:$G$36</c:f>
              <c:numCache>
                <c:formatCode>0.0000</c:formatCode>
                <c:ptCount val="18"/>
                <c:pt idx="0">
                  <c:v>6.244147306303581E-2</c:v>
                </c:pt>
                <c:pt idx="1">
                  <c:v>6.242705360446188E-2</c:v>
                </c:pt>
                <c:pt idx="2">
                  <c:v>6.2463368474308979E-2</c:v>
                </c:pt>
                <c:pt idx="3">
                  <c:v>6.2449330600973157E-2</c:v>
                </c:pt>
                <c:pt idx="4">
                  <c:v>6.2377258321060301E-2</c:v>
                </c:pt>
                <c:pt idx="5">
                  <c:v>6.2284574677102994E-2</c:v>
                </c:pt>
                <c:pt idx="6">
                  <c:v>6.2144779831358417E-2</c:v>
                </c:pt>
                <c:pt idx="7">
                  <c:v>6.1923978307934127E-2</c:v>
                </c:pt>
                <c:pt idx="8">
                  <c:v>6.1581592220593652E-2</c:v>
                </c:pt>
                <c:pt idx="9">
                  <c:v>6.1016500872256768E-2</c:v>
                </c:pt>
                <c:pt idx="10">
                  <c:v>6.0066748797911219E-2</c:v>
                </c:pt>
                <c:pt idx="11">
                  <c:v>5.8530992271712677E-2</c:v>
                </c:pt>
                <c:pt idx="12">
                  <c:v>5.6152350081296112E-2</c:v>
                </c:pt>
                <c:pt idx="13">
                  <c:v>5.2672392430763992E-2</c:v>
                </c:pt>
                <c:pt idx="14">
                  <c:v>4.7767571729337363E-2</c:v>
                </c:pt>
                <c:pt idx="15">
                  <c:v>4.1044660489430278E-2</c:v>
                </c:pt>
                <c:pt idx="16">
                  <c:v>3.2089334198995317E-2</c:v>
                </c:pt>
                <c:pt idx="17">
                  <c:v>3.056604002746699E-2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E85-44F6-B16B-257A35582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2125439"/>
        <c:axId val="1652125023"/>
      </c:scatterChart>
      <c:valAx>
        <c:axId val="1652125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2125023"/>
        <c:crosses val="autoZero"/>
        <c:crossBetween val="midCat"/>
      </c:valAx>
      <c:valAx>
        <c:axId val="1652125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2125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8595323608911"/>
          <c:y val="0.21241485094035045"/>
          <c:w val="0.18321222386542613"/>
          <c:h val="0.100191534251532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83383581159694"/>
          <c:y val="0.12566786752351694"/>
          <c:w val="0.81855910640195162"/>
          <c:h val="0.73276756555966216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'momentum (corr)'!$B$6:$B$15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</c:numCache>
            </c:numRef>
          </c:xVal>
          <c:yVal>
            <c:numRef>
              <c:f>'momentum (corr)'!$J$6:$J$15</c:f>
              <c:numCache>
                <c:formatCode>0.00000</c:formatCode>
                <c:ptCount val="10"/>
                <c:pt idx="0">
                  <c:v>3.7593380746180544E-2</c:v>
                </c:pt>
                <c:pt idx="1">
                  <c:v>3.7593380746180544E-2</c:v>
                </c:pt>
                <c:pt idx="2">
                  <c:v>3.7593380746180544E-2</c:v>
                </c:pt>
                <c:pt idx="3">
                  <c:v>3.5327836569178463E-2</c:v>
                </c:pt>
                <c:pt idx="4">
                  <c:v>2.719224810103554E-2</c:v>
                </c:pt>
                <c:pt idx="5">
                  <c:v>1.5491721738070729E-2</c:v>
                </c:pt>
                <c:pt idx="6">
                  <c:v>6.6662118777615726E-3</c:v>
                </c:pt>
                <c:pt idx="7">
                  <c:v>2.1887157600251148E-3</c:v>
                </c:pt>
                <c:pt idx="8">
                  <c:v>3.5312371538692158E-4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BF-4BCA-A3C1-D49621D02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2058463"/>
        <c:axId val="1"/>
      </c:scatterChart>
      <c:valAx>
        <c:axId val="165205846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a</a:t>
                </a:r>
              </a:p>
            </c:rich>
          </c:tx>
          <c:layout>
            <c:manualLayout>
              <c:xMode val="edge"/>
              <c:yMode val="edge"/>
              <c:x val="0.94855041103496596"/>
              <c:y val="0.798256454269100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w(a)</a:t>
                </a:r>
              </a:p>
            </c:rich>
          </c:tx>
          <c:layout>
            <c:manualLayout>
              <c:xMode val="edge"/>
              <c:yMode val="edge"/>
              <c:x val="8.1083685068117875E-2"/>
              <c:y val="5.3099098953598704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52058463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9485516724447"/>
          <c:y val="9.7693963367654776E-2"/>
          <c:w val="0.81831655858708896"/>
          <c:h val="0.72826409055888108"/>
        </c:manualLayout>
      </c:layout>
      <c:lineChart>
        <c:grouping val="standard"/>
        <c:varyColors val="0"/>
        <c:ser>
          <c:idx val="0"/>
          <c:order val="0"/>
          <c:tx>
            <c:strRef>
              <c:f>corrigé1!$AG$3</c:f>
              <c:strCache>
                <c:ptCount val="1"/>
                <c:pt idx="0">
                  <c:v>Stable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corrigé1!$S$4:$S$24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corrigé1!$AG$4:$AG$24</c:f>
              <c:numCache>
                <c:formatCode>General</c:formatCode>
                <c:ptCount val="21"/>
                <c:pt idx="0">
                  <c:v>5.4260611394943738E-2</c:v>
                </c:pt>
                <c:pt idx="1">
                  <c:v>5.4732835814650396E-2</c:v>
                </c:pt>
                <c:pt idx="2">
                  <c:v>5.5231620511718156E-2</c:v>
                </c:pt>
                <c:pt idx="3">
                  <c:v>5.57234932989134E-2</c:v>
                </c:pt>
                <c:pt idx="4">
                  <c:v>5.6195058064614223E-2</c:v>
                </c:pt>
                <c:pt idx="5">
                  <c:v>5.6655495970073695E-2</c:v>
                </c:pt>
                <c:pt idx="6">
                  <c:v>5.7102378723952296E-2</c:v>
                </c:pt>
                <c:pt idx="7">
                  <c:v>5.7508959890948751E-2</c:v>
                </c:pt>
                <c:pt idx="8">
                  <c:v>5.7820447314339891E-2</c:v>
                </c:pt>
                <c:pt idx="9">
                  <c:v>5.7977123362608754E-2</c:v>
                </c:pt>
                <c:pt idx="10">
                  <c:v>5.7893279163477127E-2</c:v>
                </c:pt>
                <c:pt idx="11">
                  <c:v>5.7535977187829442E-2</c:v>
                </c:pt>
                <c:pt idx="12">
                  <c:v>5.6854581925046103E-2</c:v>
                </c:pt>
                <c:pt idx="13">
                  <c:v>5.5713674606118868E-2</c:v>
                </c:pt>
                <c:pt idx="14">
                  <c:v>5.3825486495325169E-2</c:v>
                </c:pt>
                <c:pt idx="15">
                  <c:v>5.0445494112779925E-2</c:v>
                </c:pt>
                <c:pt idx="16">
                  <c:v>4.4131133868521695E-2</c:v>
                </c:pt>
                <c:pt idx="17">
                  <c:v>3.3391794139577581E-2</c:v>
                </c:pt>
                <c:pt idx="18">
                  <c:v>1.8973039504817178E-2</c:v>
                </c:pt>
                <c:pt idx="19">
                  <c:v>6.734750651387668E-3</c:v>
                </c:pt>
                <c:pt idx="20">
                  <c:v>1.2927639983561915E-3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1-4C7D-8190-B8A29F96D6B3}"/>
            </c:ext>
          </c:extLst>
        </c:ser>
        <c:ser>
          <c:idx val="1"/>
          <c:order val="1"/>
          <c:tx>
            <c:strRef>
              <c:f>corrigé1!$AH$3</c:f>
              <c:strCache>
                <c:ptCount val="1"/>
                <c:pt idx="0">
                  <c:v>Observée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corrigé1!$S$4:$S$24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corrigé1!$AH$4:$AH$24</c:f>
              <c:numCache>
                <c:formatCode>General</c:formatCode>
                <c:ptCount val="21"/>
                <c:pt idx="0">
                  <c:v>5.8842483178176135E-2</c:v>
                </c:pt>
                <c:pt idx="1">
                  <c:v>5.8625461145655665E-2</c:v>
                </c:pt>
                <c:pt idx="2">
                  <c:v>5.7997927197390685E-2</c:v>
                </c:pt>
                <c:pt idx="3">
                  <c:v>5.8207234751488694E-2</c:v>
                </c:pt>
                <c:pt idx="4">
                  <c:v>6.046087908754106E-2</c:v>
                </c:pt>
                <c:pt idx="5">
                  <c:v>6.0570018026463592E-2</c:v>
                </c:pt>
                <c:pt idx="6">
                  <c:v>5.9827753637473752E-2</c:v>
                </c:pt>
                <c:pt idx="7">
                  <c:v>6.7074190467900752E-2</c:v>
                </c:pt>
                <c:pt idx="8">
                  <c:v>6.8073873247351979E-2</c:v>
                </c:pt>
                <c:pt idx="9">
                  <c:v>6.8686606161434308E-2</c:v>
                </c:pt>
                <c:pt idx="10">
                  <c:v>6.6046221267567151E-2</c:v>
                </c:pt>
                <c:pt idx="11">
                  <c:v>6.4457367624409193E-2</c:v>
                </c:pt>
                <c:pt idx="12">
                  <c:v>6.1577385383258132E-2</c:v>
                </c:pt>
                <c:pt idx="13">
                  <c:v>4.159868033381206E-2</c:v>
                </c:pt>
                <c:pt idx="14">
                  <c:v>4.012503554864548E-2</c:v>
                </c:pt>
                <c:pt idx="15">
                  <c:v>3.9680585908057946E-2</c:v>
                </c:pt>
                <c:pt idx="16">
                  <c:v>3.3658508565866802E-2</c:v>
                </c:pt>
                <c:pt idx="17">
                  <c:v>2.37525800519914E-2</c:v>
                </c:pt>
                <c:pt idx="18">
                  <c:v>7.3824269384323927E-3</c:v>
                </c:pt>
                <c:pt idx="19">
                  <c:v>2.9188237429758255E-3</c:v>
                </c:pt>
                <c:pt idx="20">
                  <c:v>4.3595773410698587E-4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1-4C7D-8190-B8A29F96D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9576463"/>
        <c:axId val="1"/>
      </c:lineChart>
      <c:catAx>
        <c:axId val="18195764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819576463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73840562091251"/>
          <c:y val="0.11900884947831042"/>
          <c:w val="0.20903286139113841"/>
          <c:h val="0.14742914599252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9485516724447"/>
          <c:y val="9.9085683285599982E-2"/>
          <c:w val="0.81831655858708896"/>
          <c:h val="0.72295850397271089"/>
        </c:manualLayout>
      </c:layout>
      <c:lineChart>
        <c:grouping val="standard"/>
        <c:varyColors val="0"/>
        <c:ser>
          <c:idx val="0"/>
          <c:order val="0"/>
          <c:tx>
            <c:strRef>
              <c:f>corrigé2!$AG$3</c:f>
              <c:strCache>
                <c:ptCount val="1"/>
                <c:pt idx="0">
                  <c:v>Stable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corrigé2!$S$4:$S$24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corrigé2!$AG$4:$AG$24</c:f>
              <c:numCache>
                <c:formatCode>General</c:formatCode>
                <c:ptCount val="21"/>
                <c:pt idx="0">
                  <c:v>5.4386659430123184E-2</c:v>
                </c:pt>
                <c:pt idx="1">
                  <c:v>5.4844943516852374E-2</c:v>
                </c:pt>
                <c:pt idx="2">
                  <c:v>5.5329579667605225E-2</c:v>
                </c:pt>
                <c:pt idx="3">
                  <c:v>5.5807023745780691E-2</c:v>
                </c:pt>
                <c:pt idx="4">
                  <c:v>5.6263869039940372E-2</c:v>
                </c:pt>
                <c:pt idx="5">
                  <c:v>5.6709322263864749E-2</c:v>
                </c:pt>
                <c:pt idx="6">
                  <c:v>5.7140962749119548E-2</c:v>
                </c:pt>
                <c:pt idx="7">
                  <c:v>5.753204458090757E-2</c:v>
                </c:pt>
                <c:pt idx="8">
                  <c:v>5.7827801886476765E-2</c:v>
                </c:pt>
                <c:pt idx="9">
                  <c:v>5.796860410636847E-2</c:v>
                </c:pt>
                <c:pt idx="10">
                  <c:v>5.7868905805537281E-2</c:v>
                </c:pt>
                <c:pt idx="11">
                  <c:v>5.7495990079440125E-2</c:v>
                </c:pt>
                <c:pt idx="12">
                  <c:v>5.6799495169397987E-2</c:v>
                </c:pt>
                <c:pt idx="13">
                  <c:v>5.5644436762763719E-2</c:v>
                </c:pt>
                <c:pt idx="14">
                  <c:v>5.3743859764596481E-2</c:v>
                </c:pt>
                <c:pt idx="15">
                  <c:v>5.0355186844250381E-2</c:v>
                </c:pt>
                <c:pt idx="16">
                  <c:v>4.4040055690148114E-2</c:v>
                </c:pt>
                <c:pt idx="17">
                  <c:v>3.3313745974444975E-2</c:v>
                </c:pt>
                <c:pt idx="18">
                  <c:v>1.8923504531212249E-2</c:v>
                </c:pt>
                <c:pt idx="19">
                  <c:v>6.7153263073593946E-3</c:v>
                </c:pt>
                <c:pt idx="20">
                  <c:v>1.2886820838101795E-3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02-4AD9-AC20-5F1D32FBA5D0}"/>
            </c:ext>
          </c:extLst>
        </c:ser>
        <c:ser>
          <c:idx val="1"/>
          <c:order val="1"/>
          <c:tx>
            <c:strRef>
              <c:f>corrigé2!$AH$3</c:f>
              <c:strCache>
                <c:ptCount val="1"/>
                <c:pt idx="0">
                  <c:v>Observée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corrigé2!$S$4:$S$24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corrigé2!$AH$4:$AH$24</c:f>
              <c:numCache>
                <c:formatCode>General</c:formatCode>
                <c:ptCount val="21"/>
                <c:pt idx="0">
                  <c:v>5.8842483178176135E-2</c:v>
                </c:pt>
                <c:pt idx="1">
                  <c:v>5.8625461145655665E-2</c:v>
                </c:pt>
                <c:pt idx="2">
                  <c:v>5.7997927197390685E-2</c:v>
                </c:pt>
                <c:pt idx="3">
                  <c:v>5.8207234751488694E-2</c:v>
                </c:pt>
                <c:pt idx="4">
                  <c:v>6.046087908754106E-2</c:v>
                </c:pt>
                <c:pt idx="5">
                  <c:v>6.0570018026463592E-2</c:v>
                </c:pt>
                <c:pt idx="6">
                  <c:v>5.9827753637473752E-2</c:v>
                </c:pt>
                <c:pt idx="7">
                  <c:v>6.7074190467900752E-2</c:v>
                </c:pt>
                <c:pt idx="8">
                  <c:v>6.8073873247351979E-2</c:v>
                </c:pt>
                <c:pt idx="9">
                  <c:v>6.8686606161434308E-2</c:v>
                </c:pt>
                <c:pt idx="10">
                  <c:v>6.6046221267567151E-2</c:v>
                </c:pt>
                <c:pt idx="11">
                  <c:v>6.4457367624409193E-2</c:v>
                </c:pt>
                <c:pt idx="12">
                  <c:v>6.1577385383258132E-2</c:v>
                </c:pt>
                <c:pt idx="13">
                  <c:v>4.159868033381206E-2</c:v>
                </c:pt>
                <c:pt idx="14">
                  <c:v>4.012503554864548E-2</c:v>
                </c:pt>
                <c:pt idx="15">
                  <c:v>3.9680585908057946E-2</c:v>
                </c:pt>
                <c:pt idx="16">
                  <c:v>3.3658508565866802E-2</c:v>
                </c:pt>
                <c:pt idx="17">
                  <c:v>2.37525800519914E-2</c:v>
                </c:pt>
                <c:pt idx="18">
                  <c:v>7.3824269384323927E-3</c:v>
                </c:pt>
                <c:pt idx="19">
                  <c:v>2.9188237429758255E-3</c:v>
                </c:pt>
                <c:pt idx="20">
                  <c:v>4.3595773410698587E-4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02-4AD9-AC20-5F1D32FBA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2772223"/>
        <c:axId val="1"/>
      </c:lineChart>
      <c:catAx>
        <c:axId val="1822772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822772223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73840562091251"/>
          <c:y val="0.11743502276770011"/>
          <c:w val="0.20903286139113841"/>
          <c:h val="0.15229836455520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138793</xdr:colOff>
      <xdr:row>14</xdr:row>
      <xdr:rowOff>152400</xdr:rowOff>
    </xdr:from>
    <xdr:to>
      <xdr:col>14</xdr:col>
      <xdr:colOff>522514</xdr:colOff>
      <xdr:row>41</xdr:row>
      <xdr:rowOff>21772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B29B3E1-BEAE-4CF4-AA51-DD98752EEC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201386</xdr:colOff>
      <xdr:row>16</xdr:row>
      <xdr:rowOff>0</xdr:rowOff>
    </xdr:from>
    <xdr:to>
      <xdr:col>18</xdr:col>
      <xdr:colOff>402771</xdr:colOff>
      <xdr:row>34</xdr:row>
      <xdr:rowOff>136071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A933517-1777-41A2-BA38-1EB6FC6F1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490538</xdr:colOff>
      <xdr:row>33</xdr:row>
      <xdr:rowOff>19050</xdr:rowOff>
    </xdr:from>
    <xdr:to>
      <xdr:col>29</xdr:col>
      <xdr:colOff>90488</xdr:colOff>
      <xdr:row>52</xdr:row>
      <xdr:rowOff>104775</xdr:rowOff>
    </xdr:to>
    <xdr:graphicFrame macro="">
      <xdr:nvGraphicFramePr>
        <xdr:cNvPr id="1033" name="Graphique 8">
          <a:extLst>
            <a:ext uri="{FF2B5EF4-FFF2-40B4-BE49-F238E27FC236}">
              <a16:creationId xmlns:a16="http://schemas.microsoft.com/office/drawing/2014/main" id="{FED30B47-B7D9-483F-9D68-6C672F111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490538</xdr:colOff>
      <xdr:row>36</xdr:row>
      <xdr:rowOff>104775</xdr:rowOff>
    </xdr:from>
    <xdr:to>
      <xdr:col>29</xdr:col>
      <xdr:colOff>90488</xdr:colOff>
      <xdr:row>57</xdr:row>
      <xdr:rowOff>0</xdr:rowOff>
    </xdr:to>
    <xdr:graphicFrame macro="">
      <xdr:nvGraphicFramePr>
        <xdr:cNvPr id="2050" name="Graphique 1">
          <a:extLst>
            <a:ext uri="{FF2B5EF4-FFF2-40B4-BE49-F238E27FC236}">
              <a16:creationId xmlns:a16="http://schemas.microsoft.com/office/drawing/2014/main" id="{79C49DD7-26BB-482C-84AE-7FDFB0334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At_use/2-Cours/1%20-%20Demographie/3-Models/Stable%20population/Taux%20intrinseq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stable equiv"/>
      <sheetName val="Preston p.50"/>
      <sheetName val="momentum"/>
      <sheetName val="Feuil3"/>
      <sheetName val="Feuil4"/>
      <sheetName val="Feuil5"/>
      <sheetName val="Feuil6"/>
    </sheetNames>
    <sheetDataSet>
      <sheetData sheetId="0"/>
      <sheetData sheetId="1"/>
      <sheetData sheetId="2"/>
      <sheetData sheetId="3">
        <row r="6">
          <cell r="B6">
            <v>0</v>
          </cell>
          <cell r="J6">
            <v>3.7593380746180544E-2</v>
          </cell>
        </row>
        <row r="7">
          <cell r="B7">
            <v>5</v>
          </cell>
          <cell r="J7">
            <v>3.7593380746180544E-2</v>
          </cell>
        </row>
        <row r="8">
          <cell r="B8">
            <v>10</v>
          </cell>
          <cell r="J8">
            <v>3.7593380746180544E-2</v>
          </cell>
        </row>
        <row r="9">
          <cell r="B9">
            <v>15</v>
          </cell>
          <cell r="J9">
            <v>3.5327836569178463E-2</v>
          </cell>
        </row>
        <row r="10">
          <cell r="B10">
            <v>20</v>
          </cell>
          <cell r="J10">
            <v>2.719224810103554E-2</v>
          </cell>
        </row>
        <row r="11">
          <cell r="B11">
            <v>25</v>
          </cell>
          <cell r="J11">
            <v>1.5491721738070729E-2</v>
          </cell>
        </row>
        <row r="12">
          <cell r="B12">
            <v>30</v>
          </cell>
          <cell r="J12">
            <v>6.6662118777615726E-3</v>
          </cell>
        </row>
        <row r="13">
          <cell r="B13">
            <v>35</v>
          </cell>
          <cell r="J13">
            <v>2.1887157600251148E-3</v>
          </cell>
        </row>
        <row r="14">
          <cell r="B14">
            <v>40</v>
          </cell>
          <cell r="J14">
            <v>3.5312371538692158E-4</v>
          </cell>
        </row>
        <row r="15">
          <cell r="B15">
            <v>45</v>
          </cell>
          <cell r="J15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20"/>
  <sheetViews>
    <sheetView workbookViewId="0">
      <selection activeCell="C7" sqref="C7"/>
    </sheetView>
  </sheetViews>
  <sheetFormatPr baseColWidth="10" defaultRowHeight="12.45" x14ac:dyDescent="0.3"/>
  <sheetData>
    <row r="3" spans="2:4" x14ac:dyDescent="0.3">
      <c r="B3" s="54" t="s">
        <v>85</v>
      </c>
    </row>
    <row r="5" spans="2:4" x14ac:dyDescent="0.3">
      <c r="C5" t="s">
        <v>83</v>
      </c>
    </row>
    <row r="6" spans="2:4" x14ac:dyDescent="0.3">
      <c r="C6" t="s">
        <v>111</v>
      </c>
    </row>
    <row r="7" spans="2:4" x14ac:dyDescent="0.3">
      <c r="C7" t="s">
        <v>84</v>
      </c>
    </row>
    <row r="9" spans="2:4" x14ac:dyDescent="0.3">
      <c r="B9" s="54" t="s">
        <v>90</v>
      </c>
    </row>
    <row r="10" spans="2:4" x14ac:dyDescent="0.3">
      <c r="C10" s="56" t="s">
        <v>91</v>
      </c>
    </row>
    <row r="11" spans="2:4" x14ac:dyDescent="0.3">
      <c r="D11" s="54" t="s">
        <v>92</v>
      </c>
    </row>
    <row r="12" spans="2:4" x14ac:dyDescent="0.3">
      <c r="D12" s="54" t="s">
        <v>93</v>
      </c>
    </row>
    <row r="13" spans="2:4" x14ac:dyDescent="0.3">
      <c r="D13" s="54" t="s">
        <v>94</v>
      </c>
    </row>
    <row r="15" spans="2:4" x14ac:dyDescent="0.3">
      <c r="C15" s="55" t="s">
        <v>86</v>
      </c>
    </row>
    <row r="17" spans="3:3" x14ac:dyDescent="0.3">
      <c r="C17" t="s">
        <v>87</v>
      </c>
    </row>
    <row r="18" spans="3:3" x14ac:dyDescent="0.3">
      <c r="C18" t="s">
        <v>88</v>
      </c>
    </row>
    <row r="19" spans="3:3" x14ac:dyDescent="0.3">
      <c r="C19" t="s">
        <v>89</v>
      </c>
    </row>
    <row r="20" spans="3:3" x14ac:dyDescent="0.3">
      <c r="C20" t="s">
        <v>95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6"/>
  <sheetViews>
    <sheetView workbookViewId="0">
      <selection activeCell="K40" sqref="K40"/>
    </sheetView>
  </sheetViews>
  <sheetFormatPr baseColWidth="10" defaultRowHeight="12.45" x14ac:dyDescent="0.3"/>
  <cols>
    <col min="1" max="1" width="12" style="19" customWidth="1"/>
    <col min="2" max="13" width="8.15234375" style="19" customWidth="1"/>
    <col min="14" max="16" width="11.3828125" style="19" customWidth="1"/>
  </cols>
  <sheetData>
    <row r="1" spans="1:16" x14ac:dyDescent="0.3">
      <c r="A1" s="189" t="s">
        <v>163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6" x14ac:dyDescent="0.3">
      <c r="A2" s="19" t="s">
        <v>1</v>
      </c>
    </row>
    <row r="3" spans="1:16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6" x14ac:dyDescent="0.3">
      <c r="A4" s="105"/>
      <c r="B4" s="106"/>
      <c r="C4" s="107"/>
      <c r="D4" s="107"/>
      <c r="E4" s="107"/>
      <c r="F4" s="107"/>
      <c r="G4" s="108"/>
      <c r="H4" s="106"/>
      <c r="I4" s="107"/>
      <c r="J4" s="107"/>
      <c r="K4" s="107"/>
      <c r="L4" s="107"/>
      <c r="M4" s="108"/>
    </row>
    <row r="5" spans="1:16" x14ac:dyDescent="0.3">
      <c r="A5" s="109"/>
      <c r="B5" s="186" t="s">
        <v>164</v>
      </c>
      <c r="C5" s="190"/>
      <c r="D5" s="190"/>
      <c r="E5" s="190"/>
      <c r="F5" s="190"/>
      <c r="G5" s="187"/>
      <c r="H5" s="186" t="s">
        <v>165</v>
      </c>
      <c r="I5" s="190"/>
      <c r="J5" s="190"/>
      <c r="K5" s="190"/>
      <c r="L5" s="190"/>
      <c r="M5" s="187"/>
    </row>
    <row r="6" spans="1:16" x14ac:dyDescent="0.3">
      <c r="A6" s="113" t="s">
        <v>30</v>
      </c>
      <c r="B6" s="191"/>
      <c r="C6" s="192"/>
      <c r="D6" s="192"/>
      <c r="E6" s="192"/>
      <c r="F6" s="192"/>
      <c r="G6" s="193"/>
      <c r="H6" s="116"/>
      <c r="I6" s="117"/>
      <c r="J6" s="117"/>
      <c r="K6" s="117"/>
      <c r="L6" s="117"/>
      <c r="M6" s="118"/>
    </row>
    <row r="7" spans="1:16" x14ac:dyDescent="0.3">
      <c r="A7" s="113" t="s">
        <v>10</v>
      </c>
      <c r="B7" s="119"/>
      <c r="C7" s="120"/>
      <c r="D7" s="111"/>
      <c r="E7" s="111"/>
      <c r="F7" s="119"/>
      <c r="G7" s="120"/>
      <c r="H7" s="121"/>
      <c r="I7" s="121"/>
      <c r="J7" s="106"/>
      <c r="K7" s="108"/>
      <c r="L7" s="121"/>
      <c r="M7" s="122"/>
    </row>
    <row r="8" spans="1:16" x14ac:dyDescent="0.3">
      <c r="A8" s="113" t="s">
        <v>32</v>
      </c>
      <c r="B8" s="100" t="s">
        <v>17</v>
      </c>
      <c r="C8" s="123"/>
      <c r="D8" s="100" t="s">
        <v>166</v>
      </c>
      <c r="E8" s="123"/>
      <c r="F8" s="100" t="s">
        <v>167</v>
      </c>
      <c r="G8" s="123"/>
      <c r="H8" s="124" t="s">
        <v>17</v>
      </c>
      <c r="I8" s="124"/>
      <c r="J8" s="100" t="s">
        <v>166</v>
      </c>
      <c r="K8" s="123"/>
      <c r="L8" s="124" t="s">
        <v>167</v>
      </c>
      <c r="M8" s="123"/>
    </row>
    <row r="9" spans="1:16" x14ac:dyDescent="0.3">
      <c r="A9" s="113" t="s">
        <v>33</v>
      </c>
      <c r="B9" s="100"/>
      <c r="C9" s="123"/>
      <c r="D9" s="186" t="s">
        <v>168</v>
      </c>
      <c r="E9" s="187"/>
      <c r="F9" s="186" t="s">
        <v>169</v>
      </c>
      <c r="G9" s="187"/>
      <c r="H9" s="124"/>
      <c r="I9" s="124"/>
      <c r="J9" s="186" t="s">
        <v>168</v>
      </c>
      <c r="K9" s="187"/>
      <c r="L9" s="124" t="s">
        <v>169</v>
      </c>
      <c r="M9" s="123"/>
    </row>
    <row r="10" spans="1:16" x14ac:dyDescent="0.3">
      <c r="A10" s="113"/>
      <c r="B10" s="125"/>
      <c r="C10" s="126"/>
      <c r="D10" s="117"/>
      <c r="E10" s="127"/>
      <c r="F10" s="114"/>
      <c r="G10" s="115"/>
      <c r="H10" s="127"/>
      <c r="I10" s="127"/>
      <c r="J10" s="116"/>
      <c r="K10" s="126"/>
      <c r="L10" s="127"/>
      <c r="M10" s="126"/>
    </row>
    <row r="11" spans="1:16" x14ac:dyDescent="0.3">
      <c r="A11" s="113"/>
      <c r="B11" s="100"/>
      <c r="C11" s="128"/>
      <c r="D11" s="121"/>
      <c r="E11" s="128"/>
      <c r="F11" s="111"/>
      <c r="G11" s="129"/>
      <c r="H11" s="128"/>
      <c r="I11" s="124"/>
      <c r="J11" s="105"/>
      <c r="K11" s="124"/>
      <c r="L11" s="128"/>
      <c r="M11" s="123"/>
      <c r="N11" s="87" t="s">
        <v>115</v>
      </c>
    </row>
    <row r="12" spans="1:16" x14ac:dyDescent="0.3">
      <c r="A12" s="109"/>
      <c r="B12" s="110" t="s">
        <v>170</v>
      </c>
      <c r="C12" s="113" t="s">
        <v>171</v>
      </c>
      <c r="D12" s="111" t="s">
        <v>170</v>
      </c>
      <c r="E12" s="113" t="s">
        <v>171</v>
      </c>
      <c r="F12" s="111" t="s">
        <v>170</v>
      </c>
      <c r="G12" s="113" t="s">
        <v>171</v>
      </c>
      <c r="H12" s="113" t="s">
        <v>170</v>
      </c>
      <c r="I12" s="111" t="s">
        <v>171</v>
      </c>
      <c r="J12" s="113" t="s">
        <v>170</v>
      </c>
      <c r="K12" s="111" t="s">
        <v>171</v>
      </c>
      <c r="L12" s="113" t="s">
        <v>170</v>
      </c>
      <c r="M12" s="112" t="s">
        <v>171</v>
      </c>
      <c r="N12" s="112" t="s">
        <v>218</v>
      </c>
    </row>
    <row r="13" spans="1:16" x14ac:dyDescent="0.3">
      <c r="A13" s="130"/>
      <c r="B13" s="116"/>
      <c r="C13" s="130"/>
      <c r="D13" s="117"/>
      <c r="E13" s="130"/>
      <c r="F13" s="117"/>
      <c r="G13" s="130"/>
      <c r="H13" s="130"/>
      <c r="I13" s="117"/>
      <c r="J13" s="130"/>
      <c r="K13" s="117"/>
      <c r="L13" s="130"/>
      <c r="M13" s="118"/>
    </row>
    <row r="14" spans="1:16" x14ac:dyDescent="0.3">
      <c r="A14" s="131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</row>
    <row r="15" spans="1:16" x14ac:dyDescent="0.3">
      <c r="A15" s="133" t="s">
        <v>172</v>
      </c>
      <c r="B15" s="134">
        <v>11</v>
      </c>
      <c r="C15" s="134">
        <v>8</v>
      </c>
      <c r="D15" s="134">
        <v>2</v>
      </c>
      <c r="E15" s="134">
        <v>1</v>
      </c>
      <c r="F15" s="134">
        <v>9</v>
      </c>
      <c r="G15" s="134">
        <v>7</v>
      </c>
      <c r="H15" s="134">
        <v>1</v>
      </c>
      <c r="I15" s="134">
        <v>1</v>
      </c>
      <c r="J15" s="134">
        <v>0</v>
      </c>
      <c r="K15" s="134">
        <v>0</v>
      </c>
      <c r="L15" s="134">
        <v>1</v>
      </c>
      <c r="M15" s="134">
        <v>1</v>
      </c>
      <c r="N15" s="39">
        <f>2010-A15</f>
        <v>13</v>
      </c>
      <c r="O15" s="141">
        <f>B15-C15</f>
        <v>3</v>
      </c>
      <c r="P15" s="142">
        <f>C15</f>
        <v>8</v>
      </c>
    </row>
    <row r="16" spans="1:16" x14ac:dyDescent="0.3">
      <c r="A16" s="133" t="s">
        <v>173</v>
      </c>
      <c r="B16" s="134">
        <v>51</v>
      </c>
      <c r="C16" s="134">
        <v>39</v>
      </c>
      <c r="D16" s="134">
        <v>0</v>
      </c>
      <c r="E16" s="134">
        <v>0</v>
      </c>
      <c r="F16" s="134">
        <v>51</v>
      </c>
      <c r="G16" s="134">
        <v>39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39">
        <f t="shared" ref="N16:N56" si="0">2010-A16</f>
        <v>14</v>
      </c>
      <c r="O16" s="143">
        <f t="shared" ref="O16:O26" si="1">B16-C16</f>
        <v>12</v>
      </c>
      <c r="P16" s="144">
        <f t="shared" ref="P16:P26" si="2">C16</f>
        <v>39</v>
      </c>
    </row>
    <row r="17" spans="1:20" x14ac:dyDescent="0.3">
      <c r="A17" s="133" t="s">
        <v>174</v>
      </c>
      <c r="B17" s="134">
        <v>204</v>
      </c>
      <c r="C17" s="134">
        <v>147</v>
      </c>
      <c r="D17" s="134">
        <v>5</v>
      </c>
      <c r="E17" s="134">
        <v>4</v>
      </c>
      <c r="F17" s="134">
        <v>199</v>
      </c>
      <c r="G17" s="134">
        <v>143</v>
      </c>
      <c r="H17" s="134">
        <v>6</v>
      </c>
      <c r="I17" s="134">
        <v>4</v>
      </c>
      <c r="J17" s="134">
        <v>0</v>
      </c>
      <c r="K17" s="134">
        <v>0</v>
      </c>
      <c r="L17" s="134">
        <v>6</v>
      </c>
      <c r="M17" s="134">
        <v>4</v>
      </c>
      <c r="N17" s="39">
        <f t="shared" si="0"/>
        <v>15</v>
      </c>
      <c r="O17" s="143">
        <f t="shared" si="1"/>
        <v>57</v>
      </c>
      <c r="P17" s="144">
        <f t="shared" si="2"/>
        <v>147</v>
      </c>
    </row>
    <row r="18" spans="1:20" x14ac:dyDescent="0.3">
      <c r="A18" s="133" t="s">
        <v>175</v>
      </c>
      <c r="B18" s="134">
        <v>683</v>
      </c>
      <c r="C18" s="134">
        <v>452</v>
      </c>
      <c r="D18" s="134">
        <v>3</v>
      </c>
      <c r="E18" s="134">
        <v>1</v>
      </c>
      <c r="F18" s="134">
        <v>680</v>
      </c>
      <c r="G18" s="134">
        <v>451</v>
      </c>
      <c r="H18" s="134">
        <v>9</v>
      </c>
      <c r="I18" s="134">
        <v>6</v>
      </c>
      <c r="J18" s="134">
        <v>0</v>
      </c>
      <c r="K18" s="134">
        <v>0</v>
      </c>
      <c r="L18" s="134">
        <v>9</v>
      </c>
      <c r="M18" s="134">
        <v>6</v>
      </c>
      <c r="N18" s="39">
        <f t="shared" si="0"/>
        <v>16</v>
      </c>
      <c r="O18" s="143">
        <f t="shared" si="1"/>
        <v>231</v>
      </c>
      <c r="P18" s="144">
        <f t="shared" si="2"/>
        <v>452</v>
      </c>
    </row>
    <row r="19" spans="1:20" x14ac:dyDescent="0.3">
      <c r="A19" s="133" t="s">
        <v>176</v>
      </c>
      <c r="B19" s="134">
        <v>1659</v>
      </c>
      <c r="C19" s="134">
        <v>1047</v>
      </c>
      <c r="D19" s="134">
        <v>27</v>
      </c>
      <c r="E19" s="134">
        <v>21</v>
      </c>
      <c r="F19" s="134">
        <v>1632</v>
      </c>
      <c r="G19" s="134">
        <v>1026</v>
      </c>
      <c r="H19" s="134">
        <v>23</v>
      </c>
      <c r="I19" s="134">
        <v>18</v>
      </c>
      <c r="J19" s="134">
        <v>0</v>
      </c>
      <c r="K19" s="134">
        <v>0</v>
      </c>
      <c r="L19" s="134">
        <v>23</v>
      </c>
      <c r="M19" s="134">
        <v>18</v>
      </c>
      <c r="N19" s="39">
        <f t="shared" si="0"/>
        <v>17</v>
      </c>
      <c r="O19" s="143">
        <f t="shared" si="1"/>
        <v>612</v>
      </c>
      <c r="P19" s="144">
        <f t="shared" si="2"/>
        <v>1047</v>
      </c>
      <c r="S19" t="s">
        <v>115</v>
      </c>
      <c r="T19" t="s">
        <v>228</v>
      </c>
    </row>
    <row r="20" spans="1:20" x14ac:dyDescent="0.3">
      <c r="A20" s="133" t="s">
        <v>177</v>
      </c>
      <c r="B20" s="134">
        <v>3617</v>
      </c>
      <c r="C20" s="134">
        <v>2163</v>
      </c>
      <c r="D20" s="134">
        <v>129</v>
      </c>
      <c r="E20" s="134">
        <v>95</v>
      </c>
      <c r="F20" s="134">
        <v>3488</v>
      </c>
      <c r="G20" s="134">
        <v>2068</v>
      </c>
      <c r="H20" s="134">
        <v>39</v>
      </c>
      <c r="I20" s="134">
        <v>25</v>
      </c>
      <c r="J20" s="134">
        <v>2</v>
      </c>
      <c r="K20" s="134">
        <v>2</v>
      </c>
      <c r="L20" s="134">
        <v>37</v>
      </c>
      <c r="M20" s="134">
        <v>23</v>
      </c>
      <c r="N20" s="39">
        <f t="shared" si="0"/>
        <v>18</v>
      </c>
      <c r="O20" s="143">
        <f t="shared" si="1"/>
        <v>1454</v>
      </c>
      <c r="P20" s="144">
        <f t="shared" si="2"/>
        <v>2163</v>
      </c>
      <c r="S20" t="s">
        <v>227</v>
      </c>
    </row>
    <row r="21" spans="1:20" x14ac:dyDescent="0.3">
      <c r="A21" s="133" t="s">
        <v>178</v>
      </c>
      <c r="B21" s="134">
        <v>7214</v>
      </c>
      <c r="C21" s="134">
        <v>4285</v>
      </c>
      <c r="D21" s="134">
        <v>693</v>
      </c>
      <c r="E21" s="134">
        <v>492</v>
      </c>
      <c r="F21" s="134">
        <v>6521</v>
      </c>
      <c r="G21" s="134">
        <v>3793</v>
      </c>
      <c r="H21" s="134">
        <v>86</v>
      </c>
      <c r="I21" s="134">
        <v>56</v>
      </c>
      <c r="J21" s="134">
        <v>4</v>
      </c>
      <c r="K21" s="134">
        <v>4</v>
      </c>
      <c r="L21" s="134">
        <v>82</v>
      </c>
      <c r="M21" s="134">
        <v>52</v>
      </c>
      <c r="N21" s="39">
        <f t="shared" si="0"/>
        <v>19</v>
      </c>
      <c r="O21" s="145">
        <f t="shared" si="1"/>
        <v>2929</v>
      </c>
      <c r="P21" s="146">
        <f t="shared" si="2"/>
        <v>4285</v>
      </c>
      <c r="Q21" s="147">
        <f>SUM(O15:P21)+O22</f>
        <v>18558</v>
      </c>
      <c r="R21" s="149" t="s">
        <v>219</v>
      </c>
      <c r="S21" s="149" t="s">
        <v>219</v>
      </c>
      <c r="T21" s="140">
        <f>Q21</f>
        <v>18558</v>
      </c>
    </row>
    <row r="22" spans="1:20" x14ac:dyDescent="0.3">
      <c r="A22" s="133" t="s">
        <v>179</v>
      </c>
      <c r="B22" s="134">
        <v>11393</v>
      </c>
      <c r="C22" s="134">
        <v>6274</v>
      </c>
      <c r="D22" s="134">
        <v>1725</v>
      </c>
      <c r="E22" s="134">
        <v>1036</v>
      </c>
      <c r="F22" s="134">
        <v>9668</v>
      </c>
      <c r="G22" s="134">
        <v>5238</v>
      </c>
      <c r="H22" s="134">
        <v>129</v>
      </c>
      <c r="I22" s="134">
        <v>69</v>
      </c>
      <c r="J22" s="134">
        <v>15</v>
      </c>
      <c r="K22" s="134">
        <v>9</v>
      </c>
      <c r="L22" s="134">
        <v>114</v>
      </c>
      <c r="M22" s="134">
        <v>60</v>
      </c>
      <c r="N22" s="39">
        <f t="shared" si="0"/>
        <v>20</v>
      </c>
      <c r="O22" s="148">
        <f t="shared" si="1"/>
        <v>5119</v>
      </c>
      <c r="P22" s="135">
        <f t="shared" si="2"/>
        <v>6274</v>
      </c>
      <c r="S22" s="149" t="s">
        <v>220</v>
      </c>
      <c r="T22" s="140">
        <f>Q26</f>
        <v>118452</v>
      </c>
    </row>
    <row r="23" spans="1:20" x14ac:dyDescent="0.3">
      <c r="A23" s="133" t="s">
        <v>180</v>
      </c>
      <c r="B23" s="134">
        <v>15758</v>
      </c>
      <c r="C23" s="134">
        <v>8555</v>
      </c>
      <c r="D23" s="134">
        <v>3110</v>
      </c>
      <c r="E23" s="134">
        <v>1782</v>
      </c>
      <c r="F23" s="134">
        <v>12648</v>
      </c>
      <c r="G23" s="134">
        <v>6773</v>
      </c>
      <c r="H23" s="134">
        <v>121</v>
      </c>
      <c r="I23" s="134">
        <v>70</v>
      </c>
      <c r="J23" s="134">
        <v>24</v>
      </c>
      <c r="K23" s="134">
        <v>17</v>
      </c>
      <c r="L23" s="134">
        <v>97</v>
      </c>
      <c r="M23" s="134">
        <v>53</v>
      </c>
      <c r="N23" s="39">
        <f t="shared" si="0"/>
        <v>21</v>
      </c>
      <c r="O23" s="135">
        <f t="shared" si="1"/>
        <v>7203</v>
      </c>
      <c r="P23" s="135">
        <f t="shared" si="2"/>
        <v>8555</v>
      </c>
      <c r="S23" t="s">
        <v>221</v>
      </c>
      <c r="T23" s="140">
        <f>Q31</f>
        <v>264267</v>
      </c>
    </row>
    <row r="24" spans="1:20" x14ac:dyDescent="0.3">
      <c r="A24" s="133" t="s">
        <v>181</v>
      </c>
      <c r="B24" s="134">
        <v>20431</v>
      </c>
      <c r="C24" s="134">
        <v>10972</v>
      </c>
      <c r="D24" s="134">
        <v>4823</v>
      </c>
      <c r="E24" s="134">
        <v>2720</v>
      </c>
      <c r="F24" s="134">
        <v>15608</v>
      </c>
      <c r="G24" s="134">
        <v>8252</v>
      </c>
      <c r="H24" s="134">
        <v>227</v>
      </c>
      <c r="I24" s="134">
        <v>120</v>
      </c>
      <c r="J24" s="134">
        <v>29</v>
      </c>
      <c r="K24" s="134">
        <v>16</v>
      </c>
      <c r="L24" s="134">
        <v>198</v>
      </c>
      <c r="M24" s="134">
        <v>104</v>
      </c>
      <c r="N24" s="39">
        <f t="shared" si="0"/>
        <v>22</v>
      </c>
      <c r="O24" s="135">
        <f t="shared" si="1"/>
        <v>9459</v>
      </c>
      <c r="P24" s="135">
        <f t="shared" si="2"/>
        <v>10972</v>
      </c>
      <c r="S24" t="s">
        <v>222</v>
      </c>
      <c r="T24" s="140">
        <f>Q36</f>
        <v>247537</v>
      </c>
    </row>
    <row r="25" spans="1:20" x14ac:dyDescent="0.3">
      <c r="A25" s="133" t="s">
        <v>182</v>
      </c>
      <c r="B25" s="134">
        <v>25814</v>
      </c>
      <c r="C25" s="134">
        <v>13839</v>
      </c>
      <c r="D25" s="134">
        <v>7288</v>
      </c>
      <c r="E25" s="134">
        <v>3976</v>
      </c>
      <c r="F25" s="134">
        <v>18526</v>
      </c>
      <c r="G25" s="134">
        <v>9863</v>
      </c>
      <c r="H25" s="134">
        <v>228</v>
      </c>
      <c r="I25" s="134">
        <v>116</v>
      </c>
      <c r="J25" s="134">
        <v>63</v>
      </c>
      <c r="K25" s="134">
        <v>33</v>
      </c>
      <c r="L25" s="134">
        <v>165</v>
      </c>
      <c r="M25" s="134">
        <v>83</v>
      </c>
      <c r="N25" s="39">
        <f t="shared" si="0"/>
        <v>23</v>
      </c>
      <c r="O25" s="135">
        <f t="shared" si="1"/>
        <v>11975</v>
      </c>
      <c r="P25" s="135">
        <f t="shared" si="2"/>
        <v>13839</v>
      </c>
      <c r="S25" t="s">
        <v>223</v>
      </c>
      <c r="T25" s="140">
        <f>Q41</f>
        <v>125016</v>
      </c>
    </row>
    <row r="26" spans="1:20" x14ac:dyDescent="0.3">
      <c r="A26" s="133" t="s">
        <v>183</v>
      </c>
      <c r="B26" s="134">
        <v>32198</v>
      </c>
      <c r="C26" s="134">
        <v>17061</v>
      </c>
      <c r="D26" s="134">
        <v>10216</v>
      </c>
      <c r="E26" s="134">
        <v>5538</v>
      </c>
      <c r="F26" s="134">
        <v>21982</v>
      </c>
      <c r="G26" s="134">
        <v>11523</v>
      </c>
      <c r="H26" s="134">
        <v>292</v>
      </c>
      <c r="I26" s="134">
        <v>137</v>
      </c>
      <c r="J26" s="134">
        <v>65</v>
      </c>
      <c r="K26" s="134">
        <v>29</v>
      </c>
      <c r="L26" s="134">
        <v>227</v>
      </c>
      <c r="M26" s="134">
        <v>108</v>
      </c>
      <c r="N26" s="39">
        <f t="shared" si="0"/>
        <v>24</v>
      </c>
      <c r="O26" s="135">
        <f t="shared" si="1"/>
        <v>15137</v>
      </c>
      <c r="P26" s="135">
        <f t="shared" si="2"/>
        <v>17061</v>
      </c>
      <c r="Q26" s="140">
        <f>SUM(P22:P26,O23:O27)</f>
        <v>118452</v>
      </c>
      <c r="R26" s="149" t="s">
        <v>220</v>
      </c>
      <c r="S26" t="s">
        <v>224</v>
      </c>
      <c r="T26" s="140">
        <f>Q46</f>
        <v>26772</v>
      </c>
    </row>
    <row r="27" spans="1:20" x14ac:dyDescent="0.3">
      <c r="A27" s="133" t="s">
        <v>184</v>
      </c>
      <c r="B27" s="134">
        <v>38525</v>
      </c>
      <c r="C27" s="134">
        <v>20548</v>
      </c>
      <c r="D27" s="134">
        <v>13942</v>
      </c>
      <c r="E27" s="134">
        <v>7616</v>
      </c>
      <c r="F27" s="134">
        <v>24583</v>
      </c>
      <c r="G27" s="134">
        <v>12932</v>
      </c>
      <c r="H27" s="134">
        <v>351</v>
      </c>
      <c r="I27" s="134">
        <v>171</v>
      </c>
      <c r="J27" s="134">
        <v>94</v>
      </c>
      <c r="K27" s="134">
        <v>47</v>
      </c>
      <c r="L27" s="134">
        <v>257</v>
      </c>
      <c r="M27" s="134">
        <v>124</v>
      </c>
      <c r="N27" s="39">
        <f t="shared" si="0"/>
        <v>25</v>
      </c>
      <c r="O27" s="135">
        <f t="shared" ref="O27:O45" si="3">B27-C27</f>
        <v>17977</v>
      </c>
      <c r="P27" s="135">
        <f t="shared" ref="P27:P45" si="4">C27</f>
        <v>20548</v>
      </c>
      <c r="S27" t="s">
        <v>225</v>
      </c>
      <c r="T27" s="140">
        <f>Q51</f>
        <v>1505</v>
      </c>
    </row>
    <row r="28" spans="1:20" x14ac:dyDescent="0.3">
      <c r="A28" s="133" t="s">
        <v>185</v>
      </c>
      <c r="B28" s="134">
        <v>44793</v>
      </c>
      <c r="C28" s="134">
        <v>23496</v>
      </c>
      <c r="D28" s="134">
        <v>18179</v>
      </c>
      <c r="E28" s="134">
        <v>9737</v>
      </c>
      <c r="F28" s="134">
        <v>26614</v>
      </c>
      <c r="G28" s="134">
        <v>13759</v>
      </c>
      <c r="H28" s="134">
        <v>417</v>
      </c>
      <c r="I28" s="134">
        <v>210</v>
      </c>
      <c r="J28" s="134">
        <v>136</v>
      </c>
      <c r="K28" s="134">
        <v>71</v>
      </c>
      <c r="L28" s="134">
        <v>281</v>
      </c>
      <c r="M28" s="134">
        <v>139</v>
      </c>
      <c r="N28" s="39">
        <f t="shared" si="0"/>
        <v>26</v>
      </c>
      <c r="O28" s="135">
        <f t="shared" si="3"/>
        <v>21297</v>
      </c>
      <c r="P28" s="135">
        <f t="shared" si="4"/>
        <v>23496</v>
      </c>
      <c r="S28" t="s">
        <v>226</v>
      </c>
      <c r="T28" s="140">
        <f>Q56</f>
        <v>117</v>
      </c>
    </row>
    <row r="29" spans="1:20" x14ac:dyDescent="0.3">
      <c r="A29" s="133" t="s">
        <v>186</v>
      </c>
      <c r="B29" s="134">
        <v>49553</v>
      </c>
      <c r="C29" s="134">
        <v>26110</v>
      </c>
      <c r="D29" s="134">
        <v>21825</v>
      </c>
      <c r="E29" s="134">
        <v>11759</v>
      </c>
      <c r="F29" s="134">
        <v>27728</v>
      </c>
      <c r="G29" s="134">
        <v>14351</v>
      </c>
      <c r="H29" s="134">
        <v>406</v>
      </c>
      <c r="I29" s="134">
        <v>210</v>
      </c>
      <c r="J29" s="134">
        <v>150</v>
      </c>
      <c r="K29" s="134">
        <v>77</v>
      </c>
      <c r="L29" s="134">
        <v>256</v>
      </c>
      <c r="M29" s="134">
        <v>133</v>
      </c>
      <c r="N29" s="39">
        <f t="shared" si="0"/>
        <v>27</v>
      </c>
      <c r="O29" s="135">
        <f t="shared" si="3"/>
        <v>23443</v>
      </c>
      <c r="P29" s="135">
        <f t="shared" si="4"/>
        <v>26110</v>
      </c>
    </row>
    <row r="30" spans="1:20" x14ac:dyDescent="0.3">
      <c r="A30" s="133" t="s">
        <v>187</v>
      </c>
      <c r="B30" s="134">
        <v>57828</v>
      </c>
      <c r="C30" s="134">
        <v>30216</v>
      </c>
      <c r="D30" s="134">
        <v>26902</v>
      </c>
      <c r="E30" s="134">
        <v>14088</v>
      </c>
      <c r="F30" s="134">
        <v>30926</v>
      </c>
      <c r="G30" s="134">
        <v>16128</v>
      </c>
      <c r="H30" s="134">
        <v>501</v>
      </c>
      <c r="I30" s="134">
        <v>250</v>
      </c>
      <c r="J30" s="134">
        <v>211</v>
      </c>
      <c r="K30" s="134">
        <v>108</v>
      </c>
      <c r="L30" s="134">
        <v>290</v>
      </c>
      <c r="M30" s="134">
        <v>142</v>
      </c>
      <c r="N30" s="39">
        <f t="shared" si="0"/>
        <v>28</v>
      </c>
      <c r="O30" s="135">
        <f t="shared" si="3"/>
        <v>27612</v>
      </c>
      <c r="P30" s="135">
        <f t="shared" si="4"/>
        <v>30216</v>
      </c>
    </row>
    <row r="31" spans="1:20" x14ac:dyDescent="0.3">
      <c r="A31" s="133" t="s">
        <v>188</v>
      </c>
      <c r="B31" s="134">
        <v>61006</v>
      </c>
      <c r="C31" s="134">
        <v>31640</v>
      </c>
      <c r="D31" s="134">
        <v>29974</v>
      </c>
      <c r="E31" s="134">
        <v>15743</v>
      </c>
      <c r="F31" s="134">
        <v>31032</v>
      </c>
      <c r="G31" s="134">
        <v>15897</v>
      </c>
      <c r="H31" s="134">
        <v>524</v>
      </c>
      <c r="I31" s="134">
        <v>255</v>
      </c>
      <c r="J31" s="134">
        <v>184</v>
      </c>
      <c r="K31" s="134">
        <v>103</v>
      </c>
      <c r="L31" s="134">
        <v>340</v>
      </c>
      <c r="M31" s="134">
        <v>152</v>
      </c>
      <c r="N31" s="39">
        <f t="shared" si="0"/>
        <v>29</v>
      </c>
      <c r="O31" s="135">
        <f t="shared" si="3"/>
        <v>29366</v>
      </c>
      <c r="P31" s="135">
        <f t="shared" si="4"/>
        <v>31640</v>
      </c>
      <c r="Q31" s="140">
        <f>SUM(P27:P31,O28:O32)</f>
        <v>264267</v>
      </c>
      <c r="R31" t="s">
        <v>221</v>
      </c>
    </row>
    <row r="32" spans="1:20" x14ac:dyDescent="0.3">
      <c r="A32" s="133" t="s">
        <v>189</v>
      </c>
      <c r="B32" s="134">
        <v>62213</v>
      </c>
      <c r="C32" s="134">
        <v>31674</v>
      </c>
      <c r="D32" s="134">
        <v>31354</v>
      </c>
      <c r="E32" s="134">
        <v>16058</v>
      </c>
      <c r="F32" s="134">
        <v>30859</v>
      </c>
      <c r="G32" s="134">
        <v>15616</v>
      </c>
      <c r="H32" s="134">
        <v>552</v>
      </c>
      <c r="I32" s="134">
        <v>289</v>
      </c>
      <c r="J32" s="134">
        <v>224</v>
      </c>
      <c r="K32" s="134">
        <v>123</v>
      </c>
      <c r="L32" s="134">
        <v>328</v>
      </c>
      <c r="M32" s="134">
        <v>166</v>
      </c>
      <c r="N32" s="39">
        <f t="shared" si="0"/>
        <v>30</v>
      </c>
      <c r="O32" s="135">
        <f t="shared" si="3"/>
        <v>30539</v>
      </c>
      <c r="P32" s="135">
        <f t="shared" si="4"/>
        <v>31674</v>
      </c>
    </row>
    <row r="33" spans="1:18" x14ac:dyDescent="0.3">
      <c r="A33" s="133" t="s">
        <v>190</v>
      </c>
      <c r="B33" s="134">
        <v>57479</v>
      </c>
      <c r="C33" s="134">
        <v>28858</v>
      </c>
      <c r="D33" s="134">
        <v>30327</v>
      </c>
      <c r="E33" s="134">
        <v>15362</v>
      </c>
      <c r="F33" s="134">
        <v>27152</v>
      </c>
      <c r="G33" s="134">
        <v>13496</v>
      </c>
      <c r="H33" s="134">
        <v>524</v>
      </c>
      <c r="I33" s="134">
        <v>270</v>
      </c>
      <c r="J33" s="134">
        <v>226</v>
      </c>
      <c r="K33" s="134">
        <v>124</v>
      </c>
      <c r="L33" s="134">
        <v>298</v>
      </c>
      <c r="M33" s="134">
        <v>146</v>
      </c>
      <c r="N33" s="39">
        <f t="shared" si="0"/>
        <v>31</v>
      </c>
      <c r="O33" s="135">
        <f t="shared" si="3"/>
        <v>28621</v>
      </c>
      <c r="P33" s="135">
        <f t="shared" si="4"/>
        <v>28858</v>
      </c>
    </row>
    <row r="34" spans="1:18" x14ac:dyDescent="0.3">
      <c r="A34" s="133" t="s">
        <v>191</v>
      </c>
      <c r="B34" s="134">
        <v>52259</v>
      </c>
      <c r="C34" s="134">
        <v>26414</v>
      </c>
      <c r="D34" s="134">
        <v>28381</v>
      </c>
      <c r="E34" s="134">
        <v>14381</v>
      </c>
      <c r="F34" s="134">
        <v>23878</v>
      </c>
      <c r="G34" s="134">
        <v>12033</v>
      </c>
      <c r="H34" s="134">
        <v>500</v>
      </c>
      <c r="I34" s="134">
        <v>254</v>
      </c>
      <c r="J34" s="134">
        <v>209</v>
      </c>
      <c r="K34" s="134">
        <v>107</v>
      </c>
      <c r="L34" s="134">
        <v>291</v>
      </c>
      <c r="M34" s="134">
        <v>147</v>
      </c>
      <c r="N34" s="39">
        <f t="shared" si="0"/>
        <v>32</v>
      </c>
      <c r="O34" s="135">
        <f t="shared" si="3"/>
        <v>25845</v>
      </c>
      <c r="P34" s="135">
        <f t="shared" si="4"/>
        <v>26414</v>
      </c>
    </row>
    <row r="35" spans="1:18" x14ac:dyDescent="0.3">
      <c r="A35" s="133" t="s">
        <v>192</v>
      </c>
      <c r="B35" s="134">
        <v>47430</v>
      </c>
      <c r="C35" s="134">
        <v>23651</v>
      </c>
      <c r="D35" s="134">
        <v>25826</v>
      </c>
      <c r="E35" s="134">
        <v>12922</v>
      </c>
      <c r="F35" s="134">
        <v>21604</v>
      </c>
      <c r="G35" s="134">
        <v>10729</v>
      </c>
      <c r="H35" s="134">
        <v>439</v>
      </c>
      <c r="I35" s="134">
        <v>213</v>
      </c>
      <c r="J35" s="134">
        <v>174</v>
      </c>
      <c r="K35" s="134">
        <v>87</v>
      </c>
      <c r="L35" s="134">
        <v>265</v>
      </c>
      <c r="M35" s="134">
        <v>126</v>
      </c>
      <c r="N35" s="39">
        <f t="shared" si="0"/>
        <v>33</v>
      </c>
      <c r="O35" s="135">
        <f t="shared" si="3"/>
        <v>23779</v>
      </c>
      <c r="P35" s="135">
        <f t="shared" si="4"/>
        <v>23651</v>
      </c>
    </row>
    <row r="36" spans="1:18" x14ac:dyDescent="0.3">
      <c r="A36" s="133" t="s">
        <v>193</v>
      </c>
      <c r="B36" s="134">
        <v>40724</v>
      </c>
      <c r="C36" s="134">
        <v>20141</v>
      </c>
      <c r="D36" s="134">
        <v>22417</v>
      </c>
      <c r="E36" s="134">
        <v>11032</v>
      </c>
      <c r="F36" s="134">
        <v>18307</v>
      </c>
      <c r="G36" s="134">
        <v>9109</v>
      </c>
      <c r="H36" s="134">
        <v>413</v>
      </c>
      <c r="I36" s="134">
        <v>188</v>
      </c>
      <c r="J36" s="134">
        <v>172</v>
      </c>
      <c r="K36" s="134">
        <v>82</v>
      </c>
      <c r="L36" s="134">
        <v>241</v>
      </c>
      <c r="M36" s="134">
        <v>106</v>
      </c>
      <c r="N36" s="39">
        <f t="shared" si="0"/>
        <v>34</v>
      </c>
      <c r="O36" s="135">
        <f t="shared" si="3"/>
        <v>20583</v>
      </c>
      <c r="P36" s="135">
        <f t="shared" si="4"/>
        <v>20141</v>
      </c>
      <c r="Q36" s="140">
        <f>SUM(P32:P36,O33:O37)</f>
        <v>247537</v>
      </c>
      <c r="R36" t="s">
        <v>222</v>
      </c>
    </row>
    <row r="37" spans="1:18" x14ac:dyDescent="0.3">
      <c r="A37" s="133" t="s">
        <v>194</v>
      </c>
      <c r="B37" s="134">
        <v>36284</v>
      </c>
      <c r="C37" s="134">
        <v>18313</v>
      </c>
      <c r="D37" s="134">
        <v>19855</v>
      </c>
      <c r="E37" s="134">
        <v>9964</v>
      </c>
      <c r="F37" s="134">
        <v>16429</v>
      </c>
      <c r="G37" s="134">
        <v>8349</v>
      </c>
      <c r="H37" s="134">
        <v>385</v>
      </c>
      <c r="I37" s="134">
        <v>173</v>
      </c>
      <c r="J37" s="134">
        <v>162</v>
      </c>
      <c r="K37" s="134">
        <v>66</v>
      </c>
      <c r="L37" s="134">
        <v>223</v>
      </c>
      <c r="M37" s="134">
        <v>107</v>
      </c>
      <c r="N37" s="39">
        <f t="shared" si="0"/>
        <v>35</v>
      </c>
      <c r="O37" s="135">
        <f t="shared" si="3"/>
        <v>17971</v>
      </c>
      <c r="P37" s="135">
        <f t="shared" si="4"/>
        <v>18313</v>
      </c>
    </row>
    <row r="38" spans="1:18" x14ac:dyDescent="0.3">
      <c r="A38" s="133" t="s">
        <v>195</v>
      </c>
      <c r="B38" s="134">
        <v>32434</v>
      </c>
      <c r="C38" s="134">
        <v>15967</v>
      </c>
      <c r="D38" s="134">
        <v>17457</v>
      </c>
      <c r="E38" s="134">
        <v>8535</v>
      </c>
      <c r="F38" s="134">
        <v>14977</v>
      </c>
      <c r="G38" s="134">
        <v>7432</v>
      </c>
      <c r="H38" s="134">
        <v>374</v>
      </c>
      <c r="I38" s="134">
        <v>183</v>
      </c>
      <c r="J38" s="134">
        <v>169</v>
      </c>
      <c r="K38" s="134">
        <v>75</v>
      </c>
      <c r="L38" s="134">
        <v>205</v>
      </c>
      <c r="M38" s="134">
        <v>108</v>
      </c>
      <c r="N38" s="39">
        <f t="shared" si="0"/>
        <v>36</v>
      </c>
      <c r="O38" s="135">
        <f t="shared" si="3"/>
        <v>16467</v>
      </c>
      <c r="P38" s="135">
        <f t="shared" si="4"/>
        <v>15967</v>
      </c>
    </row>
    <row r="39" spans="1:18" x14ac:dyDescent="0.3">
      <c r="A39" s="133" t="s">
        <v>196</v>
      </c>
      <c r="B39" s="134">
        <v>27554</v>
      </c>
      <c r="C39" s="134">
        <v>13493</v>
      </c>
      <c r="D39" s="134">
        <v>14580</v>
      </c>
      <c r="E39" s="134">
        <v>7173</v>
      </c>
      <c r="F39" s="134">
        <v>12974</v>
      </c>
      <c r="G39" s="134">
        <v>6320</v>
      </c>
      <c r="H39" s="134">
        <v>329</v>
      </c>
      <c r="I39" s="134">
        <v>158</v>
      </c>
      <c r="J39" s="134">
        <v>136</v>
      </c>
      <c r="K39" s="134">
        <v>65</v>
      </c>
      <c r="L39" s="134">
        <v>193</v>
      </c>
      <c r="M39" s="134">
        <v>93</v>
      </c>
      <c r="N39" s="39">
        <f t="shared" si="0"/>
        <v>37</v>
      </c>
      <c r="O39" s="135">
        <f t="shared" si="3"/>
        <v>14061</v>
      </c>
      <c r="P39" s="135">
        <f t="shared" si="4"/>
        <v>13493</v>
      </c>
    </row>
    <row r="40" spans="1:18" x14ac:dyDescent="0.3">
      <c r="A40" s="133" t="s">
        <v>197</v>
      </c>
      <c r="B40" s="134">
        <v>22438</v>
      </c>
      <c r="C40" s="134">
        <v>10871</v>
      </c>
      <c r="D40" s="134">
        <v>11930</v>
      </c>
      <c r="E40" s="134">
        <v>5801</v>
      </c>
      <c r="F40" s="134">
        <v>10508</v>
      </c>
      <c r="G40" s="134">
        <v>5070</v>
      </c>
      <c r="H40" s="134">
        <v>321</v>
      </c>
      <c r="I40" s="134">
        <v>162</v>
      </c>
      <c r="J40" s="134">
        <v>118</v>
      </c>
      <c r="K40" s="134">
        <v>65</v>
      </c>
      <c r="L40" s="134">
        <v>203</v>
      </c>
      <c r="M40" s="134">
        <v>97</v>
      </c>
      <c r="N40" s="39">
        <f t="shared" si="0"/>
        <v>38</v>
      </c>
      <c r="O40" s="135">
        <f t="shared" si="3"/>
        <v>11567</v>
      </c>
      <c r="P40" s="135">
        <f t="shared" si="4"/>
        <v>10871</v>
      </c>
    </row>
    <row r="41" spans="1:18" x14ac:dyDescent="0.3">
      <c r="A41" s="133" t="s">
        <v>198</v>
      </c>
      <c r="B41" s="134">
        <v>17377</v>
      </c>
      <c r="C41" s="134">
        <v>8380</v>
      </c>
      <c r="D41" s="134">
        <v>8983</v>
      </c>
      <c r="E41" s="134">
        <v>4297</v>
      </c>
      <c r="F41" s="134">
        <v>8394</v>
      </c>
      <c r="G41" s="134">
        <v>4083</v>
      </c>
      <c r="H41" s="134">
        <v>316</v>
      </c>
      <c r="I41" s="134">
        <v>136</v>
      </c>
      <c r="J41" s="134">
        <v>110</v>
      </c>
      <c r="K41" s="134">
        <v>51</v>
      </c>
      <c r="L41" s="134">
        <v>206</v>
      </c>
      <c r="M41" s="134">
        <v>85</v>
      </c>
      <c r="N41" s="39">
        <f t="shared" si="0"/>
        <v>39</v>
      </c>
      <c r="O41" s="135">
        <f t="shared" si="3"/>
        <v>8997</v>
      </c>
      <c r="P41" s="135">
        <f t="shared" si="4"/>
        <v>8380</v>
      </c>
      <c r="Q41" s="140">
        <f>SUM(P37:P41,O38:O42)</f>
        <v>125016</v>
      </c>
      <c r="R41" t="s">
        <v>223</v>
      </c>
    </row>
    <row r="42" spans="1:18" x14ac:dyDescent="0.3">
      <c r="A42" s="133" t="s">
        <v>199</v>
      </c>
      <c r="B42" s="134">
        <v>12916</v>
      </c>
      <c r="C42" s="134">
        <v>6016</v>
      </c>
      <c r="D42" s="134">
        <v>6634</v>
      </c>
      <c r="E42" s="134">
        <v>3112</v>
      </c>
      <c r="F42" s="134">
        <v>6282</v>
      </c>
      <c r="G42" s="134">
        <v>2904</v>
      </c>
      <c r="H42" s="134">
        <v>251</v>
      </c>
      <c r="I42" s="134">
        <v>120</v>
      </c>
      <c r="J42" s="134">
        <v>87</v>
      </c>
      <c r="K42" s="134">
        <v>42</v>
      </c>
      <c r="L42" s="134">
        <v>164</v>
      </c>
      <c r="M42" s="134">
        <v>78</v>
      </c>
      <c r="N42" s="39">
        <f t="shared" si="0"/>
        <v>40</v>
      </c>
      <c r="O42" s="135">
        <f t="shared" si="3"/>
        <v>6900</v>
      </c>
      <c r="P42" s="135">
        <f t="shared" si="4"/>
        <v>6016</v>
      </c>
    </row>
    <row r="43" spans="1:18" x14ac:dyDescent="0.3">
      <c r="A43" s="133" t="s">
        <v>200</v>
      </c>
      <c r="B43" s="134">
        <v>8888</v>
      </c>
      <c r="C43" s="134">
        <v>4056</v>
      </c>
      <c r="D43" s="134">
        <v>4565</v>
      </c>
      <c r="E43" s="134">
        <v>2111</v>
      </c>
      <c r="F43" s="134">
        <v>4323</v>
      </c>
      <c r="G43" s="134">
        <v>1945</v>
      </c>
      <c r="H43" s="134">
        <v>155</v>
      </c>
      <c r="I43" s="134">
        <v>66</v>
      </c>
      <c r="J43" s="134">
        <v>58</v>
      </c>
      <c r="K43" s="134">
        <v>24</v>
      </c>
      <c r="L43" s="134">
        <v>97</v>
      </c>
      <c r="M43" s="134">
        <v>42</v>
      </c>
      <c r="N43" s="39">
        <f t="shared" si="0"/>
        <v>41</v>
      </c>
      <c r="O43" s="135">
        <f t="shared" si="3"/>
        <v>4832</v>
      </c>
      <c r="P43" s="135">
        <f t="shared" si="4"/>
        <v>4056</v>
      </c>
    </row>
    <row r="44" spans="1:18" x14ac:dyDescent="0.3">
      <c r="A44" s="133" t="s">
        <v>201</v>
      </c>
      <c r="B44" s="134">
        <v>5719</v>
      </c>
      <c r="C44" s="134">
        <v>2613</v>
      </c>
      <c r="D44" s="134">
        <v>2871</v>
      </c>
      <c r="E44" s="134">
        <v>1331</v>
      </c>
      <c r="F44" s="134">
        <v>2848</v>
      </c>
      <c r="G44" s="134">
        <v>1282</v>
      </c>
      <c r="H44" s="134">
        <v>91</v>
      </c>
      <c r="I44" s="134">
        <v>38</v>
      </c>
      <c r="J44" s="134">
        <v>45</v>
      </c>
      <c r="K44" s="134">
        <v>19</v>
      </c>
      <c r="L44" s="134">
        <v>46</v>
      </c>
      <c r="M44" s="134">
        <v>19</v>
      </c>
      <c r="N44" s="39">
        <f t="shared" si="0"/>
        <v>42</v>
      </c>
      <c r="O44" s="135">
        <f t="shared" si="3"/>
        <v>3106</v>
      </c>
      <c r="P44" s="135">
        <f t="shared" si="4"/>
        <v>2613</v>
      </c>
    </row>
    <row r="45" spans="1:18" x14ac:dyDescent="0.3">
      <c r="A45" s="133" t="s">
        <v>202</v>
      </c>
      <c r="B45" s="134">
        <v>3554</v>
      </c>
      <c r="C45" s="134">
        <v>1598</v>
      </c>
      <c r="D45" s="134">
        <v>1822</v>
      </c>
      <c r="E45" s="134">
        <v>829</v>
      </c>
      <c r="F45" s="134">
        <v>1732</v>
      </c>
      <c r="G45" s="134">
        <v>769</v>
      </c>
      <c r="H45" s="134">
        <v>69</v>
      </c>
      <c r="I45" s="134">
        <v>29</v>
      </c>
      <c r="J45" s="134">
        <v>29</v>
      </c>
      <c r="K45" s="134">
        <v>14</v>
      </c>
      <c r="L45" s="134">
        <v>40</v>
      </c>
      <c r="M45" s="134">
        <v>15</v>
      </c>
      <c r="N45" s="39">
        <f t="shared" si="0"/>
        <v>43</v>
      </c>
      <c r="O45" s="135">
        <f t="shared" si="3"/>
        <v>1956</v>
      </c>
      <c r="P45" s="135">
        <f t="shared" si="4"/>
        <v>1598</v>
      </c>
    </row>
    <row r="46" spans="1:18" x14ac:dyDescent="0.3">
      <c r="A46" s="133" t="s">
        <v>203</v>
      </c>
      <c r="B46" s="134">
        <v>1978</v>
      </c>
      <c r="C46" s="134">
        <v>847</v>
      </c>
      <c r="D46" s="134">
        <v>1030</v>
      </c>
      <c r="E46" s="134">
        <v>454</v>
      </c>
      <c r="F46" s="134">
        <v>948</v>
      </c>
      <c r="G46" s="134">
        <v>393</v>
      </c>
      <c r="H46" s="134">
        <v>45</v>
      </c>
      <c r="I46" s="134">
        <v>16</v>
      </c>
      <c r="J46" s="134">
        <v>11</v>
      </c>
      <c r="K46" s="134">
        <v>4</v>
      </c>
      <c r="L46" s="134">
        <v>34</v>
      </c>
      <c r="M46" s="134">
        <v>12</v>
      </c>
      <c r="N46" s="39">
        <f t="shared" si="0"/>
        <v>44</v>
      </c>
      <c r="O46" s="135">
        <f t="shared" ref="O46:O56" si="5">B46-C46</f>
        <v>1131</v>
      </c>
      <c r="P46" s="135">
        <f t="shared" ref="P46:P56" si="6">C46</f>
        <v>847</v>
      </c>
      <c r="Q46" s="140">
        <f>SUM(P42:P46,O43:O47)</f>
        <v>26772</v>
      </c>
      <c r="R46" t="s">
        <v>224</v>
      </c>
    </row>
    <row r="47" spans="1:18" x14ac:dyDescent="0.3">
      <c r="A47" s="133" t="s">
        <v>204</v>
      </c>
      <c r="B47" s="134">
        <v>1052</v>
      </c>
      <c r="C47" s="134">
        <v>435</v>
      </c>
      <c r="D47" s="134">
        <v>538</v>
      </c>
      <c r="E47" s="134">
        <v>218</v>
      </c>
      <c r="F47" s="134">
        <v>514</v>
      </c>
      <c r="G47" s="134">
        <v>217</v>
      </c>
      <c r="H47" s="134">
        <v>30</v>
      </c>
      <c r="I47" s="134">
        <v>14</v>
      </c>
      <c r="J47" s="134">
        <v>14</v>
      </c>
      <c r="K47" s="134">
        <v>7</v>
      </c>
      <c r="L47" s="134">
        <v>16</v>
      </c>
      <c r="M47" s="134">
        <v>7</v>
      </c>
      <c r="N47" s="39">
        <f t="shared" si="0"/>
        <v>45</v>
      </c>
      <c r="O47" s="135">
        <f t="shared" si="5"/>
        <v>617</v>
      </c>
      <c r="P47" s="135">
        <f t="shared" si="6"/>
        <v>435</v>
      </c>
    </row>
    <row r="48" spans="1:18" x14ac:dyDescent="0.3">
      <c r="A48" s="133" t="s">
        <v>205</v>
      </c>
      <c r="B48" s="134">
        <v>594</v>
      </c>
      <c r="C48" s="134">
        <v>257</v>
      </c>
      <c r="D48" s="134">
        <v>307</v>
      </c>
      <c r="E48" s="134">
        <v>131</v>
      </c>
      <c r="F48" s="134">
        <v>287</v>
      </c>
      <c r="G48" s="134">
        <v>126</v>
      </c>
      <c r="H48" s="134">
        <v>37</v>
      </c>
      <c r="I48" s="134">
        <v>5</v>
      </c>
      <c r="J48" s="134">
        <v>6</v>
      </c>
      <c r="K48" s="134">
        <v>5</v>
      </c>
      <c r="L48" s="134">
        <v>31</v>
      </c>
      <c r="M48" s="134">
        <v>0</v>
      </c>
      <c r="N48" s="39">
        <f t="shared" si="0"/>
        <v>46</v>
      </c>
      <c r="O48" s="135">
        <f t="shared" si="5"/>
        <v>337</v>
      </c>
      <c r="P48" s="135">
        <f t="shared" si="6"/>
        <v>257</v>
      </c>
    </row>
    <row r="49" spans="1:18" x14ac:dyDescent="0.3">
      <c r="A49" s="133" t="s">
        <v>206</v>
      </c>
      <c r="B49" s="134">
        <v>259</v>
      </c>
      <c r="C49" s="134">
        <v>119</v>
      </c>
      <c r="D49" s="134">
        <v>157</v>
      </c>
      <c r="E49" s="134">
        <v>73</v>
      </c>
      <c r="F49" s="134">
        <v>102</v>
      </c>
      <c r="G49" s="134">
        <v>46</v>
      </c>
      <c r="H49" s="134">
        <v>8</v>
      </c>
      <c r="I49" s="134">
        <v>3</v>
      </c>
      <c r="J49" s="134">
        <v>5</v>
      </c>
      <c r="K49" s="134">
        <v>1</v>
      </c>
      <c r="L49" s="134">
        <v>3</v>
      </c>
      <c r="M49" s="134">
        <v>2</v>
      </c>
      <c r="N49" s="39">
        <f t="shared" si="0"/>
        <v>47</v>
      </c>
      <c r="O49" s="135">
        <f t="shared" si="5"/>
        <v>140</v>
      </c>
      <c r="P49" s="135">
        <f t="shared" si="6"/>
        <v>119</v>
      </c>
    </row>
    <row r="50" spans="1:18" x14ac:dyDescent="0.3">
      <c r="A50" s="133" t="s">
        <v>207</v>
      </c>
      <c r="B50" s="134">
        <v>123</v>
      </c>
      <c r="C50" s="134">
        <v>57</v>
      </c>
      <c r="D50" s="134">
        <v>69</v>
      </c>
      <c r="E50" s="134">
        <v>32</v>
      </c>
      <c r="F50" s="134">
        <v>54</v>
      </c>
      <c r="G50" s="134">
        <v>25</v>
      </c>
      <c r="H50" s="134">
        <v>1</v>
      </c>
      <c r="I50" s="134">
        <v>0</v>
      </c>
      <c r="J50" s="134">
        <v>1</v>
      </c>
      <c r="K50" s="134">
        <v>0</v>
      </c>
      <c r="L50" s="134">
        <v>0</v>
      </c>
      <c r="M50" s="134">
        <v>0</v>
      </c>
      <c r="N50" s="39">
        <f t="shared" si="0"/>
        <v>48</v>
      </c>
      <c r="O50" s="135">
        <f t="shared" si="5"/>
        <v>66</v>
      </c>
      <c r="P50" s="135">
        <f t="shared" si="6"/>
        <v>57</v>
      </c>
    </row>
    <row r="51" spans="1:18" x14ac:dyDescent="0.3">
      <c r="A51" s="133" t="s">
        <v>208</v>
      </c>
      <c r="B51" s="134">
        <v>55</v>
      </c>
      <c r="C51" s="134">
        <v>24</v>
      </c>
      <c r="D51" s="134">
        <v>31</v>
      </c>
      <c r="E51" s="134">
        <v>13</v>
      </c>
      <c r="F51" s="134">
        <v>24</v>
      </c>
      <c r="G51" s="134">
        <v>11</v>
      </c>
      <c r="H51" s="134">
        <v>1</v>
      </c>
      <c r="I51" s="134">
        <v>0</v>
      </c>
      <c r="J51" s="134">
        <v>0</v>
      </c>
      <c r="K51" s="134">
        <v>0</v>
      </c>
      <c r="L51" s="134">
        <v>1</v>
      </c>
      <c r="M51" s="134">
        <v>0</v>
      </c>
      <c r="N51" s="39">
        <f t="shared" si="0"/>
        <v>49</v>
      </c>
      <c r="O51" s="135">
        <f t="shared" si="5"/>
        <v>31</v>
      </c>
      <c r="P51" s="135">
        <f t="shared" si="6"/>
        <v>24</v>
      </c>
      <c r="Q51" s="140">
        <f>SUM(P47:P51,O48:O52)</f>
        <v>1505</v>
      </c>
      <c r="R51" t="s">
        <v>225</v>
      </c>
    </row>
    <row r="52" spans="1:18" x14ac:dyDescent="0.3">
      <c r="A52" s="133" t="s">
        <v>209</v>
      </c>
      <c r="B52" s="134">
        <v>68</v>
      </c>
      <c r="C52" s="134">
        <v>29</v>
      </c>
      <c r="D52" s="134">
        <v>33</v>
      </c>
      <c r="E52" s="134">
        <v>13</v>
      </c>
      <c r="F52" s="134">
        <v>35</v>
      </c>
      <c r="G52" s="134">
        <v>16</v>
      </c>
      <c r="H52" s="134">
        <v>2</v>
      </c>
      <c r="I52" s="134">
        <v>2</v>
      </c>
      <c r="J52" s="134">
        <v>0</v>
      </c>
      <c r="K52" s="134">
        <v>0</v>
      </c>
      <c r="L52" s="134">
        <v>2</v>
      </c>
      <c r="M52" s="134">
        <v>2</v>
      </c>
      <c r="N52" s="39">
        <f t="shared" si="0"/>
        <v>50</v>
      </c>
      <c r="O52" s="135">
        <f t="shared" si="5"/>
        <v>39</v>
      </c>
      <c r="P52" s="135">
        <f t="shared" si="6"/>
        <v>29</v>
      </c>
    </row>
    <row r="53" spans="1:18" x14ac:dyDescent="0.3">
      <c r="A53" s="133" t="s">
        <v>210</v>
      </c>
      <c r="B53" s="134">
        <v>32</v>
      </c>
      <c r="C53" s="134">
        <v>15</v>
      </c>
      <c r="D53" s="134">
        <v>22</v>
      </c>
      <c r="E53" s="134">
        <v>12</v>
      </c>
      <c r="F53" s="134">
        <v>10</v>
      </c>
      <c r="G53" s="134">
        <v>3</v>
      </c>
      <c r="H53" s="134">
        <v>1</v>
      </c>
      <c r="I53" s="134">
        <v>1</v>
      </c>
      <c r="J53" s="134">
        <v>0</v>
      </c>
      <c r="K53" s="134">
        <v>0</v>
      </c>
      <c r="L53" s="134">
        <v>1</v>
      </c>
      <c r="M53" s="134">
        <v>1</v>
      </c>
      <c r="N53" s="39">
        <f t="shared" si="0"/>
        <v>51</v>
      </c>
      <c r="O53" s="135">
        <f t="shared" si="5"/>
        <v>17</v>
      </c>
      <c r="P53" s="135">
        <f t="shared" si="6"/>
        <v>15</v>
      </c>
    </row>
    <row r="54" spans="1:18" x14ac:dyDescent="0.3">
      <c r="A54" s="133" t="s">
        <v>211</v>
      </c>
      <c r="B54" s="134">
        <v>34</v>
      </c>
      <c r="C54" s="134">
        <v>20</v>
      </c>
      <c r="D54" s="134">
        <v>19</v>
      </c>
      <c r="E54" s="134">
        <v>14</v>
      </c>
      <c r="F54" s="134">
        <v>15</v>
      </c>
      <c r="G54" s="134">
        <v>6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39">
        <f t="shared" si="0"/>
        <v>52</v>
      </c>
      <c r="O54" s="135">
        <f t="shared" si="5"/>
        <v>14</v>
      </c>
      <c r="P54" s="135">
        <f t="shared" si="6"/>
        <v>20</v>
      </c>
    </row>
    <row r="55" spans="1:18" x14ac:dyDescent="0.3">
      <c r="A55" s="133" t="s">
        <v>212</v>
      </c>
      <c r="B55" s="134">
        <v>9</v>
      </c>
      <c r="C55" s="134">
        <v>5</v>
      </c>
      <c r="D55" s="134">
        <v>5</v>
      </c>
      <c r="E55" s="134">
        <v>2</v>
      </c>
      <c r="F55" s="134">
        <v>4</v>
      </c>
      <c r="G55" s="134">
        <v>3</v>
      </c>
      <c r="H55" s="134">
        <v>1</v>
      </c>
      <c r="I55" s="134">
        <v>1</v>
      </c>
      <c r="J55" s="134">
        <v>0</v>
      </c>
      <c r="K55" s="134">
        <v>0</v>
      </c>
      <c r="L55" s="134">
        <v>1</v>
      </c>
      <c r="M55" s="134">
        <v>1</v>
      </c>
      <c r="N55" s="39">
        <f t="shared" si="0"/>
        <v>53</v>
      </c>
      <c r="O55" s="135">
        <f t="shared" si="5"/>
        <v>4</v>
      </c>
      <c r="P55" s="135">
        <f t="shared" si="6"/>
        <v>5</v>
      </c>
    </row>
    <row r="56" spans="1:18" x14ac:dyDescent="0.3">
      <c r="A56" s="133" t="s">
        <v>213</v>
      </c>
      <c r="B56" s="134">
        <v>13</v>
      </c>
      <c r="C56" s="134">
        <v>9</v>
      </c>
      <c r="D56" s="134">
        <v>7</v>
      </c>
      <c r="E56" s="134">
        <v>5</v>
      </c>
      <c r="F56" s="134">
        <v>6</v>
      </c>
      <c r="G56" s="134">
        <v>4</v>
      </c>
      <c r="H56" s="134">
        <v>1</v>
      </c>
      <c r="I56" s="134">
        <v>1</v>
      </c>
      <c r="J56" s="134">
        <v>1</v>
      </c>
      <c r="K56" s="134">
        <v>1</v>
      </c>
      <c r="L56" s="134">
        <v>0</v>
      </c>
      <c r="M56" s="134">
        <v>0</v>
      </c>
      <c r="N56" s="39">
        <f t="shared" si="0"/>
        <v>54</v>
      </c>
      <c r="O56" s="135">
        <f t="shared" si="5"/>
        <v>4</v>
      </c>
      <c r="P56" s="135">
        <f t="shared" si="6"/>
        <v>9</v>
      </c>
      <c r="Q56" s="140">
        <f>SUM(P52:P56,O53:O57)</f>
        <v>117</v>
      </c>
      <c r="R56" t="s">
        <v>226</v>
      </c>
    </row>
    <row r="57" spans="1:18" x14ac:dyDescent="0.3">
      <c r="A57" s="133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</row>
    <row r="58" spans="1:18" x14ac:dyDescent="0.3">
      <c r="A58" s="133" t="s">
        <v>17</v>
      </c>
      <c r="B58" s="134">
        <v>802224</v>
      </c>
      <c r="C58" s="134">
        <v>410714</v>
      </c>
      <c r="D58" s="134">
        <v>368063</v>
      </c>
      <c r="E58" s="134">
        <v>188484</v>
      </c>
      <c r="F58" s="134">
        <v>434161</v>
      </c>
      <c r="G58" s="134">
        <v>222230</v>
      </c>
      <c r="H58" s="134">
        <v>8206</v>
      </c>
      <c r="I58" s="134">
        <v>4040</v>
      </c>
      <c r="J58" s="134">
        <v>2934</v>
      </c>
      <c r="K58" s="134">
        <v>1478</v>
      </c>
      <c r="L58" s="134">
        <v>5272</v>
      </c>
      <c r="M58" s="134">
        <v>2562</v>
      </c>
    </row>
    <row r="59" spans="1:18" x14ac:dyDescent="0.3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</row>
    <row r="60" spans="1:18" x14ac:dyDescent="0.3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</row>
    <row r="61" spans="1:18" x14ac:dyDescent="0.3">
      <c r="A61" s="137" t="s">
        <v>214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1:18" x14ac:dyDescent="0.3">
      <c r="A62" s="188" t="s">
        <v>215</v>
      </c>
      <c r="B62" s="188"/>
      <c r="C62" s="188"/>
      <c r="D62" s="188"/>
      <c r="E62" s="138"/>
      <c r="F62" s="138"/>
      <c r="G62" s="138"/>
      <c r="H62" s="138"/>
      <c r="I62" s="134"/>
      <c r="J62" s="134"/>
      <c r="K62" s="134"/>
      <c r="L62" s="134"/>
      <c r="M62" s="134"/>
    </row>
    <row r="63" spans="1:18" x14ac:dyDescent="0.3">
      <c r="A63" s="184" t="s">
        <v>216</v>
      </c>
      <c r="B63" s="185"/>
      <c r="C63" s="185"/>
      <c r="D63" s="185"/>
      <c r="E63" s="185"/>
      <c r="F63" s="185"/>
      <c r="G63" s="185"/>
      <c r="H63" s="185"/>
      <c r="I63" s="185"/>
    </row>
    <row r="64" spans="1:18" x14ac:dyDescent="0.3">
      <c r="A64" s="46" t="s">
        <v>217</v>
      </c>
      <c r="B64" s="139"/>
      <c r="C64" s="139"/>
      <c r="D64" s="139"/>
      <c r="E64" s="139"/>
      <c r="F64" s="139"/>
      <c r="G64" s="139"/>
      <c r="H64" s="139"/>
      <c r="I64" s="139"/>
      <c r="J64" s="138"/>
      <c r="K64" s="138"/>
      <c r="L64" s="138"/>
      <c r="M64" s="138"/>
    </row>
    <row r="65" spans="1:9" x14ac:dyDescent="0.3">
      <c r="A65" s="137" t="s">
        <v>21</v>
      </c>
      <c r="B65" s="137"/>
      <c r="C65" s="137"/>
      <c r="D65" s="137"/>
      <c r="E65" s="138"/>
      <c r="F65" s="138"/>
      <c r="G65" s="138"/>
      <c r="H65" s="138"/>
      <c r="I65" s="138"/>
    </row>
    <row r="66" spans="1:9" x14ac:dyDescent="0.3">
      <c r="A66" s="42" t="s">
        <v>70</v>
      </c>
    </row>
  </sheetData>
  <mergeCells count="9">
    <mergeCell ref="A1:M1"/>
    <mergeCell ref="B5:G5"/>
    <mergeCell ref="H5:M5"/>
    <mergeCell ref="B6:G6"/>
    <mergeCell ref="A63:I63"/>
    <mergeCell ref="D9:E9"/>
    <mergeCell ref="F9:G9"/>
    <mergeCell ref="J9:K9"/>
    <mergeCell ref="A62:D62"/>
  </mergeCells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09"/>
  <sheetViews>
    <sheetView workbookViewId="0">
      <selection activeCell="N6" sqref="N6:O6"/>
    </sheetView>
  </sheetViews>
  <sheetFormatPr baseColWidth="10" defaultRowHeight="12.45" x14ac:dyDescent="0.3"/>
  <cols>
    <col min="1" max="1" width="17.69140625" customWidth="1"/>
    <col min="2" max="2" width="9.61328125" bestFit="1" customWidth="1"/>
    <col min="8" max="8" width="17.69140625" customWidth="1"/>
    <col min="9" max="9" width="9.61328125" bestFit="1" customWidth="1"/>
    <col min="13" max="13" width="11.3828125" style="13" customWidth="1"/>
  </cols>
  <sheetData>
    <row r="1" spans="1:16" x14ac:dyDescent="0.3">
      <c r="A1" s="45" t="s">
        <v>71</v>
      </c>
      <c r="H1" s="45" t="s">
        <v>81</v>
      </c>
    </row>
    <row r="2" spans="1:16" x14ac:dyDescent="0.3">
      <c r="A2" s="46" t="s">
        <v>72</v>
      </c>
      <c r="H2" s="46" t="s">
        <v>72</v>
      </c>
    </row>
    <row r="3" spans="1:16" x14ac:dyDescent="0.3">
      <c r="A3" t="s">
        <v>73</v>
      </c>
      <c r="H3" t="s">
        <v>73</v>
      </c>
    </row>
    <row r="4" spans="1:16" ht="12.9" x14ac:dyDescent="0.35">
      <c r="A4" s="47" t="s">
        <v>74</v>
      </c>
      <c r="H4" s="47" t="s">
        <v>74</v>
      </c>
    </row>
    <row r="5" spans="1:16" ht="12.9" x14ac:dyDescent="0.35">
      <c r="A5" s="47"/>
      <c r="H5" s="47"/>
    </row>
    <row r="6" spans="1:16" ht="24.9" x14ac:dyDescent="0.3">
      <c r="A6" s="48" t="s">
        <v>75</v>
      </c>
      <c r="B6" s="48" t="s">
        <v>76</v>
      </c>
      <c r="C6" s="49" t="s">
        <v>77</v>
      </c>
      <c r="D6" s="49" t="s">
        <v>78</v>
      </c>
      <c r="E6" s="48" t="s">
        <v>17</v>
      </c>
      <c r="H6" s="48" t="s">
        <v>75</v>
      </c>
      <c r="I6" s="48" t="s">
        <v>76</v>
      </c>
      <c r="J6" s="49" t="s">
        <v>77</v>
      </c>
      <c r="K6" s="49" t="s">
        <v>78</v>
      </c>
      <c r="L6" s="48" t="s">
        <v>17</v>
      </c>
      <c r="N6" s="49" t="s">
        <v>77</v>
      </c>
      <c r="O6" s="49" t="s">
        <v>78</v>
      </c>
      <c r="P6" s="48" t="s">
        <v>17</v>
      </c>
    </row>
    <row r="7" spans="1:16" x14ac:dyDescent="0.3">
      <c r="A7" s="50">
        <v>2009</v>
      </c>
      <c r="B7" s="51">
        <v>0</v>
      </c>
      <c r="C7" s="1">
        <v>419115</v>
      </c>
      <c r="D7" s="52">
        <v>400533</v>
      </c>
      <c r="E7" s="52">
        <v>819648</v>
      </c>
      <c r="H7" s="50">
        <v>2010</v>
      </c>
      <c r="I7" s="51">
        <v>0</v>
      </c>
      <c r="J7" s="1">
        <v>423135</v>
      </c>
      <c r="K7" s="52">
        <v>404792</v>
      </c>
      <c r="L7" s="52">
        <v>827927</v>
      </c>
      <c r="N7" s="1">
        <f>ROUND((C7+J7)*0.5,0)</f>
        <v>421125</v>
      </c>
      <c r="O7" s="1">
        <f>ROUND((D7+K7)*0.5,0)</f>
        <v>402663</v>
      </c>
    </row>
    <row r="8" spans="1:16" x14ac:dyDescent="0.3">
      <c r="A8" s="50">
        <v>2008</v>
      </c>
      <c r="B8" s="51">
        <v>1</v>
      </c>
      <c r="C8" s="1">
        <v>406508</v>
      </c>
      <c r="D8" s="52">
        <v>388545</v>
      </c>
      <c r="E8" s="52">
        <v>795053</v>
      </c>
      <c r="H8" s="50">
        <v>2009</v>
      </c>
      <c r="I8" s="51">
        <v>1</v>
      </c>
      <c r="J8" s="1">
        <v>417627</v>
      </c>
      <c r="K8" s="52">
        <v>399423</v>
      </c>
      <c r="L8" s="52">
        <v>817050</v>
      </c>
      <c r="N8" s="1">
        <f t="shared" ref="N8:N71" si="0">ROUND((C8+J8)*0.5,0)</f>
        <v>412068</v>
      </c>
      <c r="O8" s="1">
        <f t="shared" ref="O8:O71" si="1">ROUND((D8+K8)*0.5,0)</f>
        <v>393984</v>
      </c>
    </row>
    <row r="9" spans="1:16" x14ac:dyDescent="0.3">
      <c r="A9" s="50">
        <v>2007</v>
      </c>
      <c r="B9" s="51">
        <v>2</v>
      </c>
      <c r="C9" s="1">
        <v>404778</v>
      </c>
      <c r="D9" s="52">
        <v>387413</v>
      </c>
      <c r="E9" s="52">
        <v>792191</v>
      </c>
      <c r="H9" s="50">
        <v>2008</v>
      </c>
      <c r="I9" s="51">
        <v>2</v>
      </c>
      <c r="J9" s="1">
        <v>406183</v>
      </c>
      <c r="K9" s="52">
        <v>388387</v>
      </c>
      <c r="L9" s="52">
        <v>794570</v>
      </c>
      <c r="N9" s="1">
        <f t="shared" si="0"/>
        <v>405481</v>
      </c>
      <c r="O9" s="1">
        <f t="shared" si="1"/>
        <v>387900</v>
      </c>
    </row>
    <row r="10" spans="1:16" x14ac:dyDescent="0.3">
      <c r="A10" s="50">
        <v>2006</v>
      </c>
      <c r="B10" s="51">
        <v>3</v>
      </c>
      <c r="C10" s="1">
        <v>413145</v>
      </c>
      <c r="D10" s="52">
        <v>394649</v>
      </c>
      <c r="E10" s="52">
        <v>807794</v>
      </c>
      <c r="H10" s="50">
        <v>2007</v>
      </c>
      <c r="I10" s="51">
        <v>3</v>
      </c>
      <c r="J10" s="1">
        <v>405210</v>
      </c>
      <c r="K10" s="52">
        <v>387921</v>
      </c>
      <c r="L10" s="52">
        <v>793131</v>
      </c>
      <c r="N10" s="1">
        <f t="shared" si="0"/>
        <v>409178</v>
      </c>
      <c r="O10" s="1">
        <f t="shared" si="1"/>
        <v>391285</v>
      </c>
    </row>
    <row r="11" spans="1:16" x14ac:dyDescent="0.3">
      <c r="A11" s="50">
        <v>2005</v>
      </c>
      <c r="B11" s="51">
        <v>4</v>
      </c>
      <c r="C11" s="1">
        <v>405877</v>
      </c>
      <c r="D11" s="52">
        <v>388885</v>
      </c>
      <c r="E11" s="52">
        <v>794762</v>
      </c>
      <c r="H11" s="50">
        <v>2006</v>
      </c>
      <c r="I11" s="51">
        <v>4</v>
      </c>
      <c r="J11" s="1">
        <v>413781</v>
      </c>
      <c r="K11" s="52">
        <v>395261</v>
      </c>
      <c r="L11" s="52">
        <v>809042</v>
      </c>
      <c r="N11" s="1">
        <f t="shared" si="0"/>
        <v>409829</v>
      </c>
      <c r="O11" s="1">
        <f t="shared" si="1"/>
        <v>392073</v>
      </c>
    </row>
    <row r="12" spans="1:16" x14ac:dyDescent="0.3">
      <c r="A12" s="50">
        <v>2004</v>
      </c>
      <c r="B12" s="51">
        <v>5</v>
      </c>
      <c r="C12" s="1">
        <v>404942</v>
      </c>
      <c r="D12" s="52">
        <v>386497</v>
      </c>
      <c r="E12" s="52">
        <v>791439</v>
      </c>
      <c r="H12" s="50">
        <v>2005</v>
      </c>
      <c r="I12" s="51">
        <v>5</v>
      </c>
      <c r="J12" s="1">
        <v>406296</v>
      </c>
      <c r="K12" s="52">
        <v>389306</v>
      </c>
      <c r="L12" s="52">
        <v>795602</v>
      </c>
      <c r="N12" s="1">
        <f t="shared" si="0"/>
        <v>405619</v>
      </c>
      <c r="O12" s="1">
        <f t="shared" si="1"/>
        <v>387902</v>
      </c>
    </row>
    <row r="13" spans="1:16" x14ac:dyDescent="0.3">
      <c r="A13" s="50">
        <v>2003</v>
      </c>
      <c r="B13" s="51">
        <v>6</v>
      </c>
      <c r="C13" s="1">
        <v>404225</v>
      </c>
      <c r="D13" s="52">
        <v>387742</v>
      </c>
      <c r="E13" s="52">
        <v>791967</v>
      </c>
      <c r="H13" s="50">
        <v>2004</v>
      </c>
      <c r="I13" s="51">
        <v>6</v>
      </c>
      <c r="J13" s="1">
        <v>405496</v>
      </c>
      <c r="K13" s="52">
        <v>386991</v>
      </c>
      <c r="L13" s="52">
        <v>792487</v>
      </c>
      <c r="N13" s="1">
        <f t="shared" si="0"/>
        <v>404861</v>
      </c>
      <c r="O13" s="1">
        <f t="shared" si="1"/>
        <v>387367</v>
      </c>
    </row>
    <row r="14" spans="1:16" x14ac:dyDescent="0.3">
      <c r="A14" s="50">
        <v>2002</v>
      </c>
      <c r="B14" s="51">
        <v>7</v>
      </c>
      <c r="C14" s="1">
        <v>410484</v>
      </c>
      <c r="D14" s="52">
        <v>390112</v>
      </c>
      <c r="E14" s="52">
        <v>800596</v>
      </c>
      <c r="H14" s="50">
        <v>2003</v>
      </c>
      <c r="I14" s="51">
        <v>7</v>
      </c>
      <c r="J14" s="1">
        <v>404867</v>
      </c>
      <c r="K14" s="52">
        <v>388357</v>
      </c>
      <c r="L14" s="52">
        <v>793224</v>
      </c>
      <c r="N14" s="1">
        <f t="shared" si="0"/>
        <v>407676</v>
      </c>
      <c r="O14" s="1">
        <f t="shared" si="1"/>
        <v>389235</v>
      </c>
    </row>
    <row r="15" spans="1:16" x14ac:dyDescent="0.3">
      <c r="A15" s="50">
        <v>2001</v>
      </c>
      <c r="B15" s="51">
        <v>8</v>
      </c>
      <c r="C15" s="1">
        <v>415821</v>
      </c>
      <c r="D15" s="52">
        <v>397973</v>
      </c>
      <c r="E15" s="52">
        <v>813794</v>
      </c>
      <c r="H15" s="50">
        <v>2002</v>
      </c>
      <c r="I15" s="51">
        <v>8</v>
      </c>
      <c r="J15" s="1">
        <v>411429</v>
      </c>
      <c r="K15" s="52">
        <v>390925</v>
      </c>
      <c r="L15" s="52">
        <v>802354</v>
      </c>
      <c r="N15" s="1">
        <f t="shared" si="0"/>
        <v>413625</v>
      </c>
      <c r="O15" s="1">
        <f t="shared" si="1"/>
        <v>394449</v>
      </c>
    </row>
    <row r="16" spans="1:16" x14ac:dyDescent="0.3">
      <c r="A16" s="50">
        <v>2000</v>
      </c>
      <c r="B16" s="51">
        <v>9</v>
      </c>
      <c r="C16" s="1">
        <v>425852</v>
      </c>
      <c r="D16" s="52">
        <v>404452</v>
      </c>
      <c r="E16" s="52">
        <v>830304</v>
      </c>
      <c r="H16" s="50">
        <v>2001</v>
      </c>
      <c r="I16" s="51">
        <v>9</v>
      </c>
      <c r="J16" s="1">
        <v>416839</v>
      </c>
      <c r="K16" s="52">
        <v>398935</v>
      </c>
      <c r="L16" s="52">
        <v>815774</v>
      </c>
      <c r="N16" s="1">
        <f t="shared" si="0"/>
        <v>421346</v>
      </c>
      <c r="O16" s="1">
        <f t="shared" si="1"/>
        <v>401694</v>
      </c>
    </row>
    <row r="17" spans="1:15" x14ac:dyDescent="0.3">
      <c r="A17" s="50">
        <v>1999</v>
      </c>
      <c r="B17" s="51">
        <v>10</v>
      </c>
      <c r="C17" s="1">
        <v>409521</v>
      </c>
      <c r="D17" s="52">
        <v>389764</v>
      </c>
      <c r="E17" s="52">
        <v>799285</v>
      </c>
      <c r="H17" s="50">
        <v>2000</v>
      </c>
      <c r="I17" s="51">
        <v>10</v>
      </c>
      <c r="J17" s="1">
        <v>427165</v>
      </c>
      <c r="K17" s="52">
        <v>405682</v>
      </c>
      <c r="L17" s="52">
        <v>832847</v>
      </c>
      <c r="N17" s="1">
        <f t="shared" si="0"/>
        <v>418343</v>
      </c>
      <c r="O17" s="1">
        <f t="shared" si="1"/>
        <v>397723</v>
      </c>
    </row>
    <row r="18" spans="1:15" x14ac:dyDescent="0.3">
      <c r="A18" s="50">
        <v>1998</v>
      </c>
      <c r="B18" s="51">
        <v>11</v>
      </c>
      <c r="C18" s="1">
        <v>406747</v>
      </c>
      <c r="D18" s="52">
        <v>386538</v>
      </c>
      <c r="E18" s="52">
        <v>793285</v>
      </c>
      <c r="H18" s="50">
        <v>1999</v>
      </c>
      <c r="I18" s="51">
        <v>11</v>
      </c>
      <c r="J18" s="1">
        <v>410855</v>
      </c>
      <c r="K18" s="52">
        <v>391082</v>
      </c>
      <c r="L18" s="52">
        <v>801937</v>
      </c>
      <c r="N18" s="1">
        <f t="shared" si="0"/>
        <v>408801</v>
      </c>
      <c r="O18" s="1">
        <f t="shared" si="1"/>
        <v>388810</v>
      </c>
    </row>
    <row r="19" spans="1:15" x14ac:dyDescent="0.3">
      <c r="A19" s="50">
        <v>1997</v>
      </c>
      <c r="B19" s="51">
        <v>12</v>
      </c>
      <c r="C19" s="1">
        <v>401932</v>
      </c>
      <c r="D19" s="52">
        <v>380512</v>
      </c>
      <c r="E19" s="52">
        <v>782444</v>
      </c>
      <c r="H19" s="50">
        <v>1998</v>
      </c>
      <c r="I19" s="51">
        <v>12</v>
      </c>
      <c r="J19" s="1">
        <v>408136</v>
      </c>
      <c r="K19" s="52">
        <v>387854</v>
      </c>
      <c r="L19" s="52">
        <v>795990</v>
      </c>
      <c r="N19" s="1">
        <f t="shared" si="0"/>
        <v>405034</v>
      </c>
      <c r="O19" s="1">
        <f t="shared" si="1"/>
        <v>384183</v>
      </c>
    </row>
    <row r="20" spans="1:15" x14ac:dyDescent="0.3">
      <c r="A20" s="50">
        <v>1996</v>
      </c>
      <c r="B20" s="51">
        <v>13</v>
      </c>
      <c r="C20" s="1">
        <v>405700</v>
      </c>
      <c r="D20" s="52">
        <v>385405</v>
      </c>
      <c r="E20" s="52">
        <v>791105</v>
      </c>
      <c r="H20" s="50">
        <v>1997</v>
      </c>
      <c r="I20" s="51">
        <v>13</v>
      </c>
      <c r="J20" s="1">
        <v>403124</v>
      </c>
      <c r="K20" s="52">
        <v>381789</v>
      </c>
      <c r="L20" s="52">
        <v>784913</v>
      </c>
      <c r="N20" s="1">
        <f t="shared" si="0"/>
        <v>404412</v>
      </c>
      <c r="O20" s="1">
        <f t="shared" si="1"/>
        <v>383597</v>
      </c>
    </row>
    <row r="21" spans="1:15" x14ac:dyDescent="0.3">
      <c r="A21" s="50">
        <v>1995</v>
      </c>
      <c r="B21" s="51">
        <v>14</v>
      </c>
      <c r="C21" s="1">
        <v>402562</v>
      </c>
      <c r="D21" s="52">
        <v>384117</v>
      </c>
      <c r="E21" s="52">
        <v>786679</v>
      </c>
      <c r="H21" s="50">
        <v>1996</v>
      </c>
      <c r="I21" s="51">
        <v>14</v>
      </c>
      <c r="J21" s="1">
        <v>406856</v>
      </c>
      <c r="K21" s="52">
        <v>386577</v>
      </c>
      <c r="L21" s="52">
        <v>793433</v>
      </c>
      <c r="N21" s="1">
        <f t="shared" si="0"/>
        <v>404709</v>
      </c>
      <c r="O21" s="1">
        <f t="shared" si="1"/>
        <v>385347</v>
      </c>
    </row>
    <row r="22" spans="1:15" x14ac:dyDescent="0.3">
      <c r="A22" s="50">
        <v>1994</v>
      </c>
      <c r="B22" s="51">
        <v>15</v>
      </c>
      <c r="C22" s="1">
        <v>392213</v>
      </c>
      <c r="D22" s="52">
        <v>375338</v>
      </c>
      <c r="E22" s="52">
        <v>767551</v>
      </c>
      <c r="H22" s="50">
        <v>1995</v>
      </c>
      <c r="I22" s="51">
        <v>15</v>
      </c>
      <c r="J22" s="1">
        <v>403447</v>
      </c>
      <c r="K22" s="52">
        <v>385435</v>
      </c>
      <c r="L22" s="52">
        <v>788882</v>
      </c>
      <c r="N22" s="1">
        <f t="shared" si="0"/>
        <v>397830</v>
      </c>
      <c r="O22" s="1">
        <f t="shared" si="1"/>
        <v>380387</v>
      </c>
    </row>
    <row r="23" spans="1:15" x14ac:dyDescent="0.3">
      <c r="A23" s="50">
        <v>1993</v>
      </c>
      <c r="B23" s="51">
        <v>16</v>
      </c>
      <c r="C23" s="1">
        <v>392043</v>
      </c>
      <c r="D23" s="52">
        <v>374872</v>
      </c>
      <c r="E23" s="52">
        <v>766915</v>
      </c>
      <c r="H23" s="50">
        <v>1994</v>
      </c>
      <c r="I23" s="51">
        <v>16</v>
      </c>
      <c r="J23" s="1">
        <v>393170</v>
      </c>
      <c r="K23" s="52">
        <v>376792</v>
      </c>
      <c r="L23" s="52">
        <v>769962</v>
      </c>
      <c r="N23" s="1">
        <f t="shared" si="0"/>
        <v>392607</v>
      </c>
      <c r="O23" s="1">
        <f t="shared" si="1"/>
        <v>375832</v>
      </c>
    </row>
    <row r="24" spans="1:15" x14ac:dyDescent="0.3">
      <c r="A24" s="50">
        <v>1992</v>
      </c>
      <c r="B24" s="51">
        <v>17</v>
      </c>
      <c r="C24" s="1">
        <v>414248</v>
      </c>
      <c r="D24" s="52">
        <v>395459</v>
      </c>
      <c r="E24" s="52">
        <v>809707</v>
      </c>
      <c r="H24" s="50">
        <v>1993</v>
      </c>
      <c r="I24" s="51">
        <v>17</v>
      </c>
      <c r="J24" s="1">
        <v>392601</v>
      </c>
      <c r="K24" s="52">
        <v>375852</v>
      </c>
      <c r="L24" s="52">
        <v>768453</v>
      </c>
      <c r="N24" s="1">
        <f t="shared" si="0"/>
        <v>403425</v>
      </c>
      <c r="O24" s="1">
        <f t="shared" si="1"/>
        <v>385656</v>
      </c>
    </row>
    <row r="25" spans="1:15" x14ac:dyDescent="0.3">
      <c r="A25" s="50">
        <v>1991</v>
      </c>
      <c r="B25" s="51">
        <v>18</v>
      </c>
      <c r="C25" s="1">
        <v>419334</v>
      </c>
      <c r="D25" s="52">
        <v>403458</v>
      </c>
      <c r="E25" s="52">
        <v>822792</v>
      </c>
      <c r="H25" s="50">
        <v>1992</v>
      </c>
      <c r="I25" s="51">
        <v>18</v>
      </c>
      <c r="J25" s="1">
        <v>414045</v>
      </c>
      <c r="K25" s="52">
        <v>396170</v>
      </c>
      <c r="L25" s="52">
        <v>810215</v>
      </c>
      <c r="N25" s="1">
        <f t="shared" si="0"/>
        <v>416690</v>
      </c>
      <c r="O25" s="1">
        <f t="shared" si="1"/>
        <v>399814</v>
      </c>
    </row>
    <row r="26" spans="1:15" x14ac:dyDescent="0.3">
      <c r="A26" s="50">
        <v>1990</v>
      </c>
      <c r="B26" s="51">
        <v>19</v>
      </c>
      <c r="C26" s="1">
        <v>424479</v>
      </c>
      <c r="D26" s="52">
        <v>406319</v>
      </c>
      <c r="E26" s="52">
        <v>830798</v>
      </c>
      <c r="H26" s="50">
        <v>1991</v>
      </c>
      <c r="I26" s="51">
        <v>19</v>
      </c>
      <c r="J26" s="1">
        <v>417933</v>
      </c>
      <c r="K26" s="52">
        <v>403622</v>
      </c>
      <c r="L26" s="52">
        <v>821555</v>
      </c>
      <c r="N26" s="1">
        <f t="shared" si="0"/>
        <v>421206</v>
      </c>
      <c r="O26" s="1">
        <f t="shared" si="1"/>
        <v>404971</v>
      </c>
    </row>
    <row r="27" spans="1:15" x14ac:dyDescent="0.3">
      <c r="A27" s="50">
        <v>1989</v>
      </c>
      <c r="B27" s="51">
        <v>20</v>
      </c>
      <c r="C27" s="1">
        <v>420243</v>
      </c>
      <c r="D27" s="52">
        <v>407884</v>
      </c>
      <c r="E27" s="52">
        <v>828127</v>
      </c>
      <c r="H27" s="50">
        <v>1990</v>
      </c>
      <c r="I27" s="51">
        <v>20</v>
      </c>
      <c r="J27" s="1">
        <v>421488</v>
      </c>
      <c r="K27" s="52">
        <v>405850</v>
      </c>
      <c r="L27" s="52">
        <v>827338</v>
      </c>
      <c r="N27" s="1">
        <f t="shared" si="0"/>
        <v>420866</v>
      </c>
      <c r="O27" s="1">
        <f t="shared" si="1"/>
        <v>406867</v>
      </c>
    </row>
    <row r="28" spans="1:15" x14ac:dyDescent="0.3">
      <c r="A28" s="50">
        <v>1988</v>
      </c>
      <c r="B28" s="51">
        <v>21</v>
      </c>
      <c r="C28" s="1">
        <v>418807</v>
      </c>
      <c r="D28" s="52">
        <v>405993</v>
      </c>
      <c r="E28" s="52">
        <v>824800</v>
      </c>
      <c r="H28" s="50">
        <v>1989</v>
      </c>
      <c r="I28" s="51">
        <v>21</v>
      </c>
      <c r="J28" s="1">
        <v>417302</v>
      </c>
      <c r="K28" s="52">
        <v>407495</v>
      </c>
      <c r="L28" s="52">
        <v>824797</v>
      </c>
      <c r="N28" s="1">
        <f t="shared" si="0"/>
        <v>418055</v>
      </c>
      <c r="O28" s="1">
        <f t="shared" si="1"/>
        <v>406744</v>
      </c>
    </row>
    <row r="29" spans="1:15" x14ac:dyDescent="0.3">
      <c r="A29" s="50">
        <v>1987</v>
      </c>
      <c r="B29" s="51">
        <v>22</v>
      </c>
      <c r="C29" s="1">
        <v>407570</v>
      </c>
      <c r="D29" s="52">
        <v>401091</v>
      </c>
      <c r="E29" s="52">
        <v>808661</v>
      </c>
      <c r="H29" s="50">
        <v>1988</v>
      </c>
      <c r="I29" s="51">
        <v>22</v>
      </c>
      <c r="J29" s="1">
        <v>416300</v>
      </c>
      <c r="K29" s="52">
        <v>405776</v>
      </c>
      <c r="L29" s="52">
        <v>822076</v>
      </c>
      <c r="N29" s="1">
        <f t="shared" si="0"/>
        <v>411935</v>
      </c>
      <c r="O29" s="1">
        <f t="shared" si="1"/>
        <v>403434</v>
      </c>
    </row>
    <row r="30" spans="1:15" x14ac:dyDescent="0.3">
      <c r="A30" s="50">
        <v>1986</v>
      </c>
      <c r="B30" s="51">
        <v>23</v>
      </c>
      <c r="C30" s="1">
        <v>404609</v>
      </c>
      <c r="D30" s="52">
        <v>403911</v>
      </c>
      <c r="E30" s="52">
        <v>808520</v>
      </c>
      <c r="H30" s="50">
        <v>1987</v>
      </c>
      <c r="I30" s="51">
        <v>23</v>
      </c>
      <c r="J30" s="1">
        <v>405838</v>
      </c>
      <c r="K30" s="52">
        <v>401258</v>
      </c>
      <c r="L30" s="52">
        <v>807096</v>
      </c>
      <c r="N30" s="1">
        <f t="shared" si="0"/>
        <v>405224</v>
      </c>
      <c r="O30" s="1">
        <f t="shared" si="1"/>
        <v>402585</v>
      </c>
    </row>
    <row r="31" spans="1:15" x14ac:dyDescent="0.3">
      <c r="A31" s="50">
        <v>1985</v>
      </c>
      <c r="B31" s="51">
        <v>24</v>
      </c>
      <c r="C31" s="1">
        <v>397305</v>
      </c>
      <c r="D31" s="52">
        <v>400325</v>
      </c>
      <c r="E31" s="52">
        <v>797630</v>
      </c>
      <c r="H31" s="50">
        <v>1986</v>
      </c>
      <c r="I31" s="51">
        <v>24</v>
      </c>
      <c r="J31" s="1">
        <v>403476</v>
      </c>
      <c r="K31" s="52">
        <v>404474</v>
      </c>
      <c r="L31" s="52">
        <v>807950</v>
      </c>
      <c r="N31" s="1">
        <f t="shared" si="0"/>
        <v>400391</v>
      </c>
      <c r="O31" s="1">
        <f t="shared" si="1"/>
        <v>402400</v>
      </c>
    </row>
    <row r="32" spans="1:15" x14ac:dyDescent="0.3">
      <c r="A32" s="50">
        <v>1984</v>
      </c>
      <c r="B32" s="51">
        <v>25</v>
      </c>
      <c r="C32" s="1">
        <v>387300</v>
      </c>
      <c r="D32" s="52">
        <v>394294</v>
      </c>
      <c r="E32" s="52">
        <v>781594</v>
      </c>
      <c r="H32" s="50">
        <v>1985</v>
      </c>
      <c r="I32" s="51">
        <v>25</v>
      </c>
      <c r="J32" s="1">
        <v>396768</v>
      </c>
      <c r="K32" s="52">
        <v>400988</v>
      </c>
      <c r="L32" s="52">
        <v>797756</v>
      </c>
      <c r="N32" s="1">
        <f t="shared" si="0"/>
        <v>392034</v>
      </c>
      <c r="O32" s="1">
        <f t="shared" si="1"/>
        <v>397641</v>
      </c>
    </row>
    <row r="33" spans="1:15" x14ac:dyDescent="0.3">
      <c r="A33" s="50">
        <v>1983</v>
      </c>
      <c r="B33" s="51">
        <v>26</v>
      </c>
      <c r="C33" s="1">
        <v>380322</v>
      </c>
      <c r="D33" s="52">
        <v>386339</v>
      </c>
      <c r="E33" s="52">
        <v>766661</v>
      </c>
      <c r="H33" s="50">
        <v>1984</v>
      </c>
      <c r="I33" s="51">
        <v>26</v>
      </c>
      <c r="J33" s="1">
        <v>387345</v>
      </c>
      <c r="K33" s="52">
        <v>395083</v>
      </c>
      <c r="L33" s="52">
        <v>782428</v>
      </c>
      <c r="N33" s="1">
        <f t="shared" si="0"/>
        <v>383834</v>
      </c>
      <c r="O33" s="1">
        <f t="shared" si="1"/>
        <v>390711</v>
      </c>
    </row>
    <row r="34" spans="1:15" x14ac:dyDescent="0.3">
      <c r="A34" s="50">
        <v>1982</v>
      </c>
      <c r="B34" s="51">
        <v>27</v>
      </c>
      <c r="C34" s="1">
        <v>402950</v>
      </c>
      <c r="D34" s="52">
        <v>411843</v>
      </c>
      <c r="E34" s="52">
        <v>814793</v>
      </c>
      <c r="H34" s="50">
        <v>1983</v>
      </c>
      <c r="I34" s="51">
        <v>27</v>
      </c>
      <c r="J34" s="1">
        <v>380820</v>
      </c>
      <c r="K34" s="52">
        <v>387497</v>
      </c>
      <c r="L34" s="52">
        <v>768317</v>
      </c>
      <c r="N34" s="1">
        <f t="shared" si="0"/>
        <v>391885</v>
      </c>
      <c r="O34" s="1">
        <f t="shared" si="1"/>
        <v>399670</v>
      </c>
    </row>
    <row r="35" spans="1:15" x14ac:dyDescent="0.3">
      <c r="A35" s="50">
        <v>1981</v>
      </c>
      <c r="B35" s="51">
        <v>28</v>
      </c>
      <c r="C35" s="1">
        <v>405294</v>
      </c>
      <c r="D35" s="52">
        <v>417599</v>
      </c>
      <c r="E35" s="52">
        <v>822893</v>
      </c>
      <c r="H35" s="50">
        <v>1982</v>
      </c>
      <c r="I35" s="51">
        <v>28</v>
      </c>
      <c r="J35" s="1">
        <v>403999</v>
      </c>
      <c r="K35" s="52">
        <v>413673</v>
      </c>
      <c r="L35" s="52">
        <v>817672</v>
      </c>
      <c r="M35" s="53"/>
      <c r="N35" s="1">
        <f t="shared" si="0"/>
        <v>404647</v>
      </c>
      <c r="O35" s="1">
        <f t="shared" si="1"/>
        <v>415636</v>
      </c>
    </row>
    <row r="36" spans="1:15" x14ac:dyDescent="0.3">
      <c r="A36" s="50">
        <v>1980</v>
      </c>
      <c r="B36" s="51">
        <v>29</v>
      </c>
      <c r="C36" s="1">
        <v>411151</v>
      </c>
      <c r="D36" s="52">
        <v>423964</v>
      </c>
      <c r="E36" s="52">
        <v>835115</v>
      </c>
      <c r="H36" s="50">
        <v>1981</v>
      </c>
      <c r="I36" s="51">
        <v>29</v>
      </c>
      <c r="J36" s="1">
        <v>407527</v>
      </c>
      <c r="K36" s="52">
        <v>420080</v>
      </c>
      <c r="L36" s="52">
        <v>827607</v>
      </c>
      <c r="M36" s="53"/>
      <c r="N36" s="1">
        <f t="shared" si="0"/>
        <v>409339</v>
      </c>
      <c r="O36" s="1">
        <f t="shared" si="1"/>
        <v>422022</v>
      </c>
    </row>
    <row r="37" spans="1:15" x14ac:dyDescent="0.3">
      <c r="A37" s="50">
        <v>1979</v>
      </c>
      <c r="B37" s="51">
        <v>30</v>
      </c>
      <c r="C37" s="1">
        <v>390514</v>
      </c>
      <c r="D37" s="52">
        <v>401439</v>
      </c>
      <c r="E37" s="52">
        <v>791953</v>
      </c>
      <c r="H37" s="50">
        <v>1980</v>
      </c>
      <c r="I37" s="51">
        <v>30</v>
      </c>
      <c r="J37" s="1">
        <v>413786</v>
      </c>
      <c r="K37" s="52">
        <v>426628</v>
      </c>
      <c r="L37" s="52">
        <v>840414</v>
      </c>
      <c r="M37" s="53"/>
      <c r="N37" s="1">
        <f t="shared" si="0"/>
        <v>402150</v>
      </c>
      <c r="O37" s="1">
        <f t="shared" si="1"/>
        <v>414034</v>
      </c>
    </row>
    <row r="38" spans="1:15" x14ac:dyDescent="0.3">
      <c r="A38" s="50">
        <v>1978</v>
      </c>
      <c r="B38" s="51">
        <v>31</v>
      </c>
      <c r="C38" s="1">
        <v>384263</v>
      </c>
      <c r="D38" s="52">
        <v>392616</v>
      </c>
      <c r="E38" s="52">
        <v>776879</v>
      </c>
      <c r="H38" s="50">
        <v>1979</v>
      </c>
      <c r="I38" s="51">
        <v>31</v>
      </c>
      <c r="J38" s="1">
        <v>393175</v>
      </c>
      <c r="K38" s="52">
        <v>404045</v>
      </c>
      <c r="L38" s="52">
        <v>797220</v>
      </c>
      <c r="N38" s="1">
        <f t="shared" si="0"/>
        <v>388719</v>
      </c>
      <c r="O38" s="1">
        <f t="shared" si="1"/>
        <v>398331</v>
      </c>
    </row>
    <row r="39" spans="1:15" x14ac:dyDescent="0.3">
      <c r="A39" s="50">
        <v>1977</v>
      </c>
      <c r="B39" s="51">
        <v>32</v>
      </c>
      <c r="C39" s="1">
        <v>391300</v>
      </c>
      <c r="D39" s="52">
        <v>399068</v>
      </c>
      <c r="E39" s="52">
        <v>790368</v>
      </c>
      <c r="H39" s="50">
        <v>1978</v>
      </c>
      <c r="I39" s="51">
        <v>32</v>
      </c>
      <c r="J39" s="1">
        <v>386499</v>
      </c>
      <c r="K39" s="52">
        <v>394675</v>
      </c>
      <c r="L39" s="52">
        <v>781174</v>
      </c>
      <c r="N39" s="1">
        <f t="shared" si="0"/>
        <v>388900</v>
      </c>
      <c r="O39" s="1">
        <f t="shared" si="1"/>
        <v>396872</v>
      </c>
    </row>
    <row r="40" spans="1:15" x14ac:dyDescent="0.3">
      <c r="A40" s="50">
        <v>1976</v>
      </c>
      <c r="B40" s="51">
        <v>33</v>
      </c>
      <c r="C40" s="1">
        <v>383145</v>
      </c>
      <c r="D40" s="52">
        <v>389262</v>
      </c>
      <c r="E40" s="52">
        <v>772407</v>
      </c>
      <c r="H40" s="50">
        <v>1977</v>
      </c>
      <c r="I40" s="51">
        <v>33</v>
      </c>
      <c r="J40" s="1">
        <v>392817</v>
      </c>
      <c r="K40" s="52">
        <v>400722</v>
      </c>
      <c r="L40" s="52">
        <v>793539</v>
      </c>
      <c r="N40" s="1">
        <f t="shared" si="0"/>
        <v>387981</v>
      </c>
      <c r="O40" s="1">
        <f t="shared" si="1"/>
        <v>394992</v>
      </c>
    </row>
    <row r="41" spans="1:15" x14ac:dyDescent="0.3">
      <c r="A41" s="50">
        <v>1975</v>
      </c>
      <c r="B41" s="51">
        <v>34</v>
      </c>
      <c r="C41" s="1">
        <v>396403</v>
      </c>
      <c r="D41" s="52">
        <v>402546</v>
      </c>
      <c r="E41" s="52">
        <v>798949</v>
      </c>
      <c r="H41" s="50">
        <v>1976</v>
      </c>
      <c r="I41" s="51">
        <v>34</v>
      </c>
      <c r="J41" s="1">
        <v>384205</v>
      </c>
      <c r="K41" s="52">
        <v>390707</v>
      </c>
      <c r="L41" s="52">
        <v>774912</v>
      </c>
      <c r="N41" s="1">
        <f t="shared" si="0"/>
        <v>390304</v>
      </c>
      <c r="O41" s="1">
        <f t="shared" si="1"/>
        <v>396627</v>
      </c>
    </row>
    <row r="42" spans="1:15" x14ac:dyDescent="0.3">
      <c r="A42" s="50">
        <v>1974</v>
      </c>
      <c r="B42" s="51">
        <v>35</v>
      </c>
      <c r="C42" s="1">
        <v>420071</v>
      </c>
      <c r="D42" s="52">
        <v>427283</v>
      </c>
      <c r="E42" s="52">
        <v>847354</v>
      </c>
      <c r="H42" s="50">
        <v>1975</v>
      </c>
      <c r="I42" s="51">
        <v>35</v>
      </c>
      <c r="J42" s="1">
        <v>396984</v>
      </c>
      <c r="K42" s="52">
        <v>403896</v>
      </c>
      <c r="L42" s="52">
        <v>800880</v>
      </c>
      <c r="N42" s="1">
        <f t="shared" si="0"/>
        <v>408528</v>
      </c>
      <c r="O42" s="1">
        <f t="shared" si="1"/>
        <v>415590</v>
      </c>
    </row>
    <row r="43" spans="1:15" x14ac:dyDescent="0.3">
      <c r="A43" s="50">
        <v>1973</v>
      </c>
      <c r="B43" s="51">
        <v>36</v>
      </c>
      <c r="C43" s="1">
        <v>444977</v>
      </c>
      <c r="D43" s="52">
        <v>452385</v>
      </c>
      <c r="E43" s="52">
        <v>897362</v>
      </c>
      <c r="H43" s="50">
        <v>1974</v>
      </c>
      <c r="I43" s="51">
        <v>36</v>
      </c>
      <c r="J43" s="1">
        <v>420467</v>
      </c>
      <c r="K43" s="52">
        <v>428451</v>
      </c>
      <c r="L43" s="52">
        <v>848918</v>
      </c>
      <c r="N43" s="1">
        <f t="shared" si="0"/>
        <v>432722</v>
      </c>
      <c r="O43" s="1">
        <f t="shared" si="1"/>
        <v>440418</v>
      </c>
    </row>
    <row r="44" spans="1:15" x14ac:dyDescent="0.3">
      <c r="A44" s="50">
        <v>1972</v>
      </c>
      <c r="B44" s="51">
        <v>37</v>
      </c>
      <c r="C44" s="1">
        <v>458849</v>
      </c>
      <c r="D44" s="52">
        <v>465640</v>
      </c>
      <c r="E44" s="52">
        <v>924489</v>
      </c>
      <c r="H44" s="50">
        <v>1973</v>
      </c>
      <c r="I44" s="51">
        <v>37</v>
      </c>
      <c r="J44" s="1">
        <v>445246</v>
      </c>
      <c r="K44" s="52">
        <v>453454</v>
      </c>
      <c r="L44" s="52">
        <v>898700</v>
      </c>
      <c r="N44" s="1">
        <f t="shared" si="0"/>
        <v>452048</v>
      </c>
      <c r="O44" s="1">
        <f t="shared" si="1"/>
        <v>459547</v>
      </c>
    </row>
    <row r="45" spans="1:15" x14ac:dyDescent="0.3">
      <c r="A45" s="50">
        <v>1971</v>
      </c>
      <c r="B45" s="51">
        <v>38</v>
      </c>
      <c r="C45" s="1">
        <v>458599</v>
      </c>
      <c r="D45" s="52">
        <v>465330</v>
      </c>
      <c r="E45" s="52">
        <v>923929</v>
      </c>
      <c r="H45" s="50">
        <v>1972</v>
      </c>
      <c r="I45" s="51">
        <v>38</v>
      </c>
      <c r="J45" s="1">
        <v>458930</v>
      </c>
      <c r="K45" s="52">
        <v>466532</v>
      </c>
      <c r="L45" s="52">
        <v>925462</v>
      </c>
      <c r="N45" s="1">
        <f t="shared" si="0"/>
        <v>458765</v>
      </c>
      <c r="O45" s="1">
        <f t="shared" si="1"/>
        <v>465931</v>
      </c>
    </row>
    <row r="46" spans="1:15" x14ac:dyDescent="0.3">
      <c r="A46" s="50">
        <v>1970</v>
      </c>
      <c r="B46" s="51">
        <v>39</v>
      </c>
      <c r="C46" s="1">
        <v>449916</v>
      </c>
      <c r="D46" s="52">
        <v>457355</v>
      </c>
      <c r="E46" s="52">
        <v>907271</v>
      </c>
      <c r="H46" s="50">
        <v>1971</v>
      </c>
      <c r="I46" s="51">
        <v>39</v>
      </c>
      <c r="J46" s="1">
        <v>458811</v>
      </c>
      <c r="K46" s="52">
        <v>466078</v>
      </c>
      <c r="L46" s="52">
        <v>924889</v>
      </c>
      <c r="N46" s="1">
        <f t="shared" si="0"/>
        <v>454364</v>
      </c>
      <c r="O46" s="1">
        <f t="shared" si="1"/>
        <v>461717</v>
      </c>
    </row>
    <row r="47" spans="1:15" x14ac:dyDescent="0.3">
      <c r="A47" s="50">
        <v>1969</v>
      </c>
      <c r="B47" s="51">
        <v>40</v>
      </c>
      <c r="C47" s="1">
        <v>443282</v>
      </c>
      <c r="D47" s="52">
        <v>452023</v>
      </c>
      <c r="E47" s="52">
        <v>895305</v>
      </c>
      <c r="H47" s="50">
        <v>1970</v>
      </c>
      <c r="I47" s="51">
        <v>40</v>
      </c>
      <c r="J47" s="1">
        <v>449761</v>
      </c>
      <c r="K47" s="52">
        <v>458063</v>
      </c>
      <c r="L47" s="52">
        <v>907824</v>
      </c>
      <c r="N47" s="1">
        <f t="shared" si="0"/>
        <v>446522</v>
      </c>
      <c r="O47" s="1">
        <f t="shared" si="1"/>
        <v>455043</v>
      </c>
    </row>
    <row r="48" spans="1:15" x14ac:dyDescent="0.3">
      <c r="A48" s="50">
        <v>1968</v>
      </c>
      <c r="B48" s="51">
        <v>41</v>
      </c>
      <c r="C48" s="1">
        <v>440947</v>
      </c>
      <c r="D48" s="52">
        <v>451345</v>
      </c>
      <c r="E48" s="52">
        <v>892292</v>
      </c>
      <c r="H48" s="50">
        <v>1969</v>
      </c>
      <c r="I48" s="51">
        <v>41</v>
      </c>
      <c r="J48" s="1">
        <v>442960</v>
      </c>
      <c r="K48" s="52">
        <v>452556</v>
      </c>
      <c r="L48" s="52">
        <v>895516</v>
      </c>
      <c r="N48" s="1">
        <f t="shared" si="0"/>
        <v>441954</v>
      </c>
      <c r="O48" s="1">
        <f t="shared" si="1"/>
        <v>451951</v>
      </c>
    </row>
    <row r="49" spans="1:15" x14ac:dyDescent="0.3">
      <c r="A49" s="50">
        <v>1967</v>
      </c>
      <c r="B49" s="51">
        <v>42</v>
      </c>
      <c r="C49" s="1">
        <v>440681</v>
      </c>
      <c r="D49" s="52">
        <v>449684</v>
      </c>
      <c r="E49" s="52">
        <v>890365</v>
      </c>
      <c r="H49" s="50">
        <v>1968</v>
      </c>
      <c r="I49" s="51">
        <v>42</v>
      </c>
      <c r="J49" s="1">
        <v>440609</v>
      </c>
      <c r="K49" s="52">
        <v>451632</v>
      </c>
      <c r="L49" s="52">
        <v>892241</v>
      </c>
      <c r="N49" s="1">
        <f t="shared" si="0"/>
        <v>440645</v>
      </c>
      <c r="O49" s="1">
        <f t="shared" si="1"/>
        <v>450658</v>
      </c>
    </row>
    <row r="50" spans="1:15" x14ac:dyDescent="0.3">
      <c r="A50" s="50">
        <v>1966</v>
      </c>
      <c r="B50" s="51">
        <v>43</v>
      </c>
      <c r="C50" s="1">
        <v>449939</v>
      </c>
      <c r="D50" s="52">
        <v>462248</v>
      </c>
      <c r="E50" s="52">
        <v>912187</v>
      </c>
      <c r="H50" s="50">
        <v>1967</v>
      </c>
      <c r="I50" s="51">
        <v>43</v>
      </c>
      <c r="J50" s="1">
        <v>440103</v>
      </c>
      <c r="K50" s="52">
        <v>449786</v>
      </c>
      <c r="L50" s="52">
        <v>889889</v>
      </c>
      <c r="N50" s="1">
        <f t="shared" si="0"/>
        <v>445021</v>
      </c>
      <c r="O50" s="1">
        <f t="shared" si="1"/>
        <v>456017</v>
      </c>
    </row>
    <row r="51" spans="1:15" x14ac:dyDescent="0.3">
      <c r="A51" s="50">
        <v>1965</v>
      </c>
      <c r="B51" s="51">
        <v>44</v>
      </c>
      <c r="C51" s="1">
        <v>452616</v>
      </c>
      <c r="D51" s="52">
        <v>463790</v>
      </c>
      <c r="E51" s="52">
        <v>916406</v>
      </c>
      <c r="H51" s="50">
        <v>1966</v>
      </c>
      <c r="I51" s="51">
        <v>44</v>
      </c>
      <c r="J51" s="1">
        <v>449148</v>
      </c>
      <c r="K51" s="52">
        <v>462143</v>
      </c>
      <c r="L51" s="52">
        <v>911291</v>
      </c>
      <c r="N51" s="1">
        <f t="shared" si="0"/>
        <v>450882</v>
      </c>
      <c r="O51" s="1">
        <f t="shared" si="1"/>
        <v>462967</v>
      </c>
    </row>
    <row r="52" spans="1:15" x14ac:dyDescent="0.3">
      <c r="A52" s="50">
        <v>1964</v>
      </c>
      <c r="B52" s="51">
        <v>45</v>
      </c>
      <c r="C52" s="1">
        <v>456174</v>
      </c>
      <c r="D52" s="52">
        <v>470708</v>
      </c>
      <c r="E52" s="52">
        <v>926882</v>
      </c>
      <c r="H52" s="50">
        <v>1965</v>
      </c>
      <c r="I52" s="51">
        <v>45</v>
      </c>
      <c r="J52" s="1">
        <v>451683</v>
      </c>
      <c r="K52" s="52">
        <v>463521</v>
      </c>
      <c r="L52" s="52">
        <v>915204</v>
      </c>
      <c r="N52" s="1">
        <f t="shared" si="0"/>
        <v>453929</v>
      </c>
      <c r="O52" s="1">
        <f t="shared" si="1"/>
        <v>467115</v>
      </c>
    </row>
    <row r="53" spans="1:15" x14ac:dyDescent="0.3">
      <c r="A53" s="50">
        <v>1963</v>
      </c>
      <c r="B53" s="51">
        <v>46</v>
      </c>
      <c r="C53" s="1">
        <v>450093</v>
      </c>
      <c r="D53" s="52">
        <v>466353</v>
      </c>
      <c r="E53" s="52">
        <v>916446</v>
      </c>
      <c r="H53" s="50">
        <v>1964</v>
      </c>
      <c r="I53" s="51">
        <v>46</v>
      </c>
      <c r="J53" s="1">
        <v>455198</v>
      </c>
      <c r="K53" s="52">
        <v>470377</v>
      </c>
      <c r="L53" s="52">
        <v>925575</v>
      </c>
      <c r="N53" s="1">
        <f t="shared" si="0"/>
        <v>452646</v>
      </c>
      <c r="O53" s="1">
        <f t="shared" si="1"/>
        <v>468365</v>
      </c>
    </row>
    <row r="54" spans="1:15" x14ac:dyDescent="0.3">
      <c r="A54" s="50">
        <v>1962</v>
      </c>
      <c r="B54" s="51">
        <v>47</v>
      </c>
      <c r="C54" s="1">
        <v>435579</v>
      </c>
      <c r="D54" s="52">
        <v>451926</v>
      </c>
      <c r="E54" s="52">
        <v>887505</v>
      </c>
      <c r="H54" s="50">
        <v>1963</v>
      </c>
      <c r="I54" s="51">
        <v>47</v>
      </c>
      <c r="J54" s="1">
        <v>448850</v>
      </c>
      <c r="K54" s="52">
        <v>465777</v>
      </c>
      <c r="L54" s="52">
        <v>914627</v>
      </c>
      <c r="N54" s="1">
        <f t="shared" si="0"/>
        <v>442215</v>
      </c>
      <c r="O54" s="1">
        <f t="shared" si="1"/>
        <v>458852</v>
      </c>
    </row>
    <row r="55" spans="1:15" x14ac:dyDescent="0.3">
      <c r="A55" s="50">
        <v>1961</v>
      </c>
      <c r="B55" s="51">
        <v>48</v>
      </c>
      <c r="C55" s="1">
        <v>436460</v>
      </c>
      <c r="D55" s="52">
        <v>452401</v>
      </c>
      <c r="E55" s="52">
        <v>888861</v>
      </c>
      <c r="H55" s="50">
        <v>1962</v>
      </c>
      <c r="I55" s="51">
        <v>48</v>
      </c>
      <c r="J55" s="1">
        <v>434279</v>
      </c>
      <c r="K55" s="52">
        <v>451353</v>
      </c>
      <c r="L55" s="52">
        <v>885632</v>
      </c>
      <c r="N55" s="1">
        <f t="shared" si="0"/>
        <v>435370</v>
      </c>
      <c r="O55" s="1">
        <f t="shared" si="1"/>
        <v>451877</v>
      </c>
    </row>
    <row r="56" spans="1:15" x14ac:dyDescent="0.3">
      <c r="A56" s="50">
        <v>1960</v>
      </c>
      <c r="B56" s="51">
        <v>49</v>
      </c>
      <c r="C56" s="1">
        <v>433605</v>
      </c>
      <c r="D56" s="52">
        <v>450094</v>
      </c>
      <c r="E56" s="52">
        <v>883699</v>
      </c>
      <c r="H56" s="50">
        <v>1961</v>
      </c>
      <c r="I56" s="51">
        <v>49</v>
      </c>
      <c r="J56" s="1">
        <v>434987</v>
      </c>
      <c r="K56" s="52">
        <v>451744</v>
      </c>
      <c r="L56" s="52">
        <v>886731</v>
      </c>
      <c r="N56" s="1">
        <f t="shared" si="0"/>
        <v>434296</v>
      </c>
      <c r="O56" s="1">
        <f t="shared" si="1"/>
        <v>450919</v>
      </c>
    </row>
    <row r="57" spans="1:15" x14ac:dyDescent="0.3">
      <c r="A57" s="50">
        <v>1959</v>
      </c>
      <c r="B57" s="51">
        <v>50</v>
      </c>
      <c r="C57" s="1">
        <v>431080</v>
      </c>
      <c r="D57" s="52">
        <v>449007</v>
      </c>
      <c r="E57" s="52">
        <v>880087</v>
      </c>
      <c r="H57" s="50">
        <v>1960</v>
      </c>
      <c r="I57" s="51">
        <v>50</v>
      </c>
      <c r="J57" s="1">
        <v>432102</v>
      </c>
      <c r="K57" s="52">
        <v>449443</v>
      </c>
      <c r="L57" s="52">
        <v>881545</v>
      </c>
      <c r="N57" s="1">
        <f t="shared" si="0"/>
        <v>431591</v>
      </c>
      <c r="O57" s="1">
        <f t="shared" si="1"/>
        <v>449225</v>
      </c>
    </row>
    <row r="58" spans="1:15" x14ac:dyDescent="0.3">
      <c r="A58" s="50">
        <v>1958</v>
      </c>
      <c r="B58" s="51">
        <v>51</v>
      </c>
      <c r="C58" s="1">
        <v>418487</v>
      </c>
      <c r="D58" s="52">
        <v>441273</v>
      </c>
      <c r="E58" s="52">
        <v>859760</v>
      </c>
      <c r="H58" s="50">
        <v>1959</v>
      </c>
      <c r="I58" s="51">
        <v>51</v>
      </c>
      <c r="J58" s="1">
        <v>429335</v>
      </c>
      <c r="K58" s="52">
        <v>448042</v>
      </c>
      <c r="L58" s="52">
        <v>877377</v>
      </c>
      <c r="N58" s="1">
        <f t="shared" si="0"/>
        <v>423911</v>
      </c>
      <c r="O58" s="1">
        <f t="shared" si="1"/>
        <v>444658</v>
      </c>
    </row>
    <row r="59" spans="1:15" x14ac:dyDescent="0.3">
      <c r="A59" s="50">
        <v>1957</v>
      </c>
      <c r="B59" s="51">
        <v>52</v>
      </c>
      <c r="C59" s="1">
        <v>418979</v>
      </c>
      <c r="D59" s="52">
        <v>439327</v>
      </c>
      <c r="E59" s="52">
        <v>858306</v>
      </c>
      <c r="H59" s="50">
        <v>1958</v>
      </c>
      <c r="I59" s="51">
        <v>52</v>
      </c>
      <c r="J59" s="1">
        <v>416622</v>
      </c>
      <c r="K59" s="52">
        <v>440315</v>
      </c>
      <c r="L59" s="52">
        <v>856937</v>
      </c>
      <c r="N59" s="1">
        <f t="shared" si="0"/>
        <v>417801</v>
      </c>
      <c r="O59" s="1">
        <f t="shared" si="1"/>
        <v>439821</v>
      </c>
    </row>
    <row r="60" spans="1:15" x14ac:dyDescent="0.3">
      <c r="A60" s="50">
        <v>1956</v>
      </c>
      <c r="B60" s="51">
        <v>53</v>
      </c>
      <c r="C60" s="1">
        <v>414353</v>
      </c>
      <c r="D60" s="52">
        <v>438405</v>
      </c>
      <c r="E60" s="52">
        <v>852758</v>
      </c>
      <c r="H60" s="50">
        <v>1957</v>
      </c>
      <c r="I60" s="51">
        <v>53</v>
      </c>
      <c r="J60" s="1">
        <v>416818</v>
      </c>
      <c r="K60" s="52">
        <v>438375</v>
      </c>
      <c r="L60" s="52">
        <v>855193</v>
      </c>
      <c r="N60" s="1">
        <f t="shared" si="0"/>
        <v>415586</v>
      </c>
      <c r="O60" s="1">
        <f t="shared" si="1"/>
        <v>438390</v>
      </c>
    </row>
    <row r="61" spans="1:15" x14ac:dyDescent="0.3">
      <c r="A61" s="50">
        <v>1955</v>
      </c>
      <c r="B61" s="51">
        <v>54</v>
      </c>
      <c r="C61" s="1">
        <v>410468</v>
      </c>
      <c r="D61" s="52">
        <v>436053</v>
      </c>
      <c r="E61" s="52">
        <v>846521</v>
      </c>
      <c r="H61" s="50">
        <v>1956</v>
      </c>
      <c r="I61" s="51">
        <v>54</v>
      </c>
      <c r="J61" s="1">
        <v>412247</v>
      </c>
      <c r="K61" s="52">
        <v>437406</v>
      </c>
      <c r="L61" s="52">
        <v>849653</v>
      </c>
      <c r="N61" s="1">
        <f t="shared" si="0"/>
        <v>411358</v>
      </c>
      <c r="O61" s="1">
        <f t="shared" si="1"/>
        <v>436730</v>
      </c>
    </row>
    <row r="62" spans="1:15" x14ac:dyDescent="0.3">
      <c r="A62" s="50">
        <v>1954</v>
      </c>
      <c r="B62" s="51">
        <v>55</v>
      </c>
      <c r="C62" s="1">
        <v>411652</v>
      </c>
      <c r="D62" s="52">
        <v>434470</v>
      </c>
      <c r="E62" s="52">
        <v>846122</v>
      </c>
      <c r="H62" s="50">
        <v>1955</v>
      </c>
      <c r="I62" s="51">
        <v>55</v>
      </c>
      <c r="J62" s="1">
        <v>408050</v>
      </c>
      <c r="K62" s="52">
        <v>434913</v>
      </c>
      <c r="L62" s="52">
        <v>842963</v>
      </c>
      <c r="N62" s="1">
        <f t="shared" si="0"/>
        <v>409851</v>
      </c>
      <c r="O62" s="1">
        <f t="shared" si="1"/>
        <v>434692</v>
      </c>
    </row>
    <row r="63" spans="1:15" x14ac:dyDescent="0.3">
      <c r="A63" s="50">
        <v>1953</v>
      </c>
      <c r="B63" s="51">
        <v>56</v>
      </c>
      <c r="C63" s="1">
        <v>402983</v>
      </c>
      <c r="D63" s="52">
        <v>427228</v>
      </c>
      <c r="E63" s="52">
        <v>830211</v>
      </c>
      <c r="H63" s="50">
        <v>1954</v>
      </c>
      <c r="I63" s="51">
        <v>56</v>
      </c>
      <c r="J63" s="1">
        <v>409028</v>
      </c>
      <c r="K63" s="52">
        <v>433278</v>
      </c>
      <c r="L63" s="52">
        <v>842306</v>
      </c>
      <c r="N63" s="1">
        <f t="shared" si="0"/>
        <v>406006</v>
      </c>
      <c r="O63" s="1">
        <f t="shared" si="1"/>
        <v>430253</v>
      </c>
    </row>
    <row r="64" spans="1:15" x14ac:dyDescent="0.3">
      <c r="A64" s="50">
        <v>1952</v>
      </c>
      <c r="B64" s="51">
        <v>57</v>
      </c>
      <c r="C64" s="1">
        <v>410082</v>
      </c>
      <c r="D64" s="52">
        <v>435062</v>
      </c>
      <c r="E64" s="52">
        <v>845144</v>
      </c>
      <c r="H64" s="50">
        <v>1953</v>
      </c>
      <c r="I64" s="51">
        <v>57</v>
      </c>
      <c r="J64" s="1">
        <v>399941</v>
      </c>
      <c r="K64" s="52">
        <v>425788</v>
      </c>
      <c r="L64" s="52">
        <v>825729</v>
      </c>
      <c r="N64" s="1">
        <f t="shared" si="0"/>
        <v>405012</v>
      </c>
      <c r="O64" s="1">
        <f t="shared" si="1"/>
        <v>430425</v>
      </c>
    </row>
    <row r="65" spans="1:15" x14ac:dyDescent="0.3">
      <c r="A65" s="50">
        <v>1951</v>
      </c>
      <c r="B65" s="51">
        <v>58</v>
      </c>
      <c r="C65" s="1">
        <v>401447</v>
      </c>
      <c r="D65" s="52">
        <v>423672</v>
      </c>
      <c r="E65" s="52">
        <v>825119</v>
      </c>
      <c r="H65" s="50">
        <v>1952</v>
      </c>
      <c r="I65" s="51">
        <v>58</v>
      </c>
      <c r="J65" s="1">
        <v>406989</v>
      </c>
      <c r="K65" s="52">
        <v>433592</v>
      </c>
      <c r="L65" s="52">
        <v>840581</v>
      </c>
      <c r="N65" s="1">
        <f t="shared" si="0"/>
        <v>404218</v>
      </c>
      <c r="O65" s="1">
        <f t="shared" si="1"/>
        <v>428632</v>
      </c>
    </row>
    <row r="66" spans="1:15" x14ac:dyDescent="0.3">
      <c r="A66" s="50">
        <v>1950</v>
      </c>
      <c r="B66" s="51">
        <v>59</v>
      </c>
      <c r="C66" s="1">
        <v>418079</v>
      </c>
      <c r="D66" s="52">
        <v>441309</v>
      </c>
      <c r="E66" s="52">
        <v>859388</v>
      </c>
      <c r="H66" s="50">
        <v>1951</v>
      </c>
      <c r="I66" s="51">
        <v>59</v>
      </c>
      <c r="J66" s="1">
        <v>398221</v>
      </c>
      <c r="K66" s="52">
        <v>422060</v>
      </c>
      <c r="L66" s="52">
        <v>820281</v>
      </c>
      <c r="N66" s="1">
        <f t="shared" si="0"/>
        <v>408150</v>
      </c>
      <c r="O66" s="1">
        <f t="shared" si="1"/>
        <v>431685</v>
      </c>
    </row>
    <row r="67" spans="1:15" x14ac:dyDescent="0.3">
      <c r="A67" s="50">
        <v>1949</v>
      </c>
      <c r="B67" s="51">
        <v>60</v>
      </c>
      <c r="C67" s="1">
        <v>410103</v>
      </c>
      <c r="D67" s="52">
        <v>434208</v>
      </c>
      <c r="E67" s="52">
        <v>844311</v>
      </c>
      <c r="H67" s="50">
        <v>1950</v>
      </c>
      <c r="I67" s="51">
        <v>60</v>
      </c>
      <c r="J67" s="1">
        <v>414452</v>
      </c>
      <c r="K67" s="52">
        <v>439490</v>
      </c>
      <c r="L67" s="52">
        <v>853942</v>
      </c>
      <c r="N67" s="1">
        <f t="shared" si="0"/>
        <v>412278</v>
      </c>
      <c r="O67" s="1">
        <f t="shared" si="1"/>
        <v>436849</v>
      </c>
    </row>
    <row r="68" spans="1:15" x14ac:dyDescent="0.3">
      <c r="A68" s="50">
        <v>1948</v>
      </c>
      <c r="B68" s="51">
        <v>61</v>
      </c>
      <c r="C68" s="1">
        <v>410503</v>
      </c>
      <c r="D68" s="52">
        <v>431809</v>
      </c>
      <c r="E68" s="52">
        <v>842312</v>
      </c>
      <c r="H68" s="50">
        <v>1949</v>
      </c>
      <c r="I68" s="51">
        <v>61</v>
      </c>
      <c r="J68" s="1">
        <v>406277</v>
      </c>
      <c r="K68" s="52">
        <v>432267</v>
      </c>
      <c r="L68" s="52">
        <v>838544</v>
      </c>
      <c r="N68" s="1">
        <f t="shared" si="0"/>
        <v>408390</v>
      </c>
      <c r="O68" s="1">
        <f t="shared" si="1"/>
        <v>432038</v>
      </c>
    </row>
    <row r="69" spans="1:15" x14ac:dyDescent="0.3">
      <c r="A69" s="50">
        <v>1947</v>
      </c>
      <c r="B69" s="51">
        <v>62</v>
      </c>
      <c r="C69" s="1">
        <v>399992</v>
      </c>
      <c r="D69" s="52">
        <v>422893</v>
      </c>
      <c r="E69" s="52">
        <v>822885</v>
      </c>
      <c r="H69" s="50">
        <v>1948</v>
      </c>
      <c r="I69" s="51">
        <v>62</v>
      </c>
      <c r="J69" s="1">
        <v>406410</v>
      </c>
      <c r="K69" s="52">
        <v>429729</v>
      </c>
      <c r="L69" s="52">
        <v>836139</v>
      </c>
      <c r="N69" s="1">
        <f t="shared" si="0"/>
        <v>403201</v>
      </c>
      <c r="O69" s="1">
        <f t="shared" si="1"/>
        <v>426311</v>
      </c>
    </row>
    <row r="70" spans="1:15" x14ac:dyDescent="0.3">
      <c r="A70" s="50">
        <v>1946</v>
      </c>
      <c r="B70" s="51">
        <v>63</v>
      </c>
      <c r="C70" s="1">
        <v>378151</v>
      </c>
      <c r="D70" s="52">
        <v>401858</v>
      </c>
      <c r="E70" s="52">
        <v>780009</v>
      </c>
      <c r="H70" s="50">
        <v>1947</v>
      </c>
      <c r="I70" s="51">
        <v>63</v>
      </c>
      <c r="J70" s="1">
        <v>395654</v>
      </c>
      <c r="K70" s="52">
        <v>420653</v>
      </c>
      <c r="L70" s="52">
        <v>816307</v>
      </c>
      <c r="N70" s="1">
        <f t="shared" si="0"/>
        <v>386903</v>
      </c>
      <c r="O70" s="1">
        <f t="shared" si="1"/>
        <v>411256</v>
      </c>
    </row>
    <row r="71" spans="1:15" x14ac:dyDescent="0.3">
      <c r="A71" s="50">
        <v>1945</v>
      </c>
      <c r="B71" s="51">
        <v>64</v>
      </c>
      <c r="C71" s="1">
        <v>284440</v>
      </c>
      <c r="D71" s="52">
        <v>306150</v>
      </c>
      <c r="E71" s="52">
        <v>590590</v>
      </c>
      <c r="H71" s="50">
        <v>1946</v>
      </c>
      <c r="I71" s="51">
        <v>64</v>
      </c>
      <c r="J71" s="1">
        <v>373677</v>
      </c>
      <c r="K71" s="52">
        <v>399681</v>
      </c>
      <c r="L71" s="52">
        <v>773358</v>
      </c>
      <c r="N71" s="1">
        <f t="shared" si="0"/>
        <v>329059</v>
      </c>
      <c r="O71" s="1">
        <f t="shared" si="1"/>
        <v>352916</v>
      </c>
    </row>
    <row r="72" spans="1:15" x14ac:dyDescent="0.3">
      <c r="A72" s="50">
        <v>1944</v>
      </c>
      <c r="B72" s="51">
        <v>65</v>
      </c>
      <c r="C72" s="1">
        <v>277041</v>
      </c>
      <c r="D72" s="52">
        <v>301993</v>
      </c>
      <c r="E72" s="52">
        <v>579034</v>
      </c>
      <c r="H72" s="50">
        <v>1945</v>
      </c>
      <c r="I72" s="51">
        <v>65</v>
      </c>
      <c r="J72" s="1">
        <v>280770</v>
      </c>
      <c r="K72" s="52">
        <v>304311</v>
      </c>
      <c r="L72" s="52">
        <v>585081</v>
      </c>
      <c r="N72" s="1">
        <f t="shared" ref="N72:N107" si="2">ROUND((C72+J72)*0.5,0)</f>
        <v>278906</v>
      </c>
      <c r="O72" s="1">
        <f t="shared" ref="O72:O107" si="3">ROUND((D72+K72)*0.5,0)</f>
        <v>303152</v>
      </c>
    </row>
    <row r="73" spans="1:15" x14ac:dyDescent="0.3">
      <c r="A73" s="50">
        <v>1943</v>
      </c>
      <c r="B73" s="51">
        <v>66</v>
      </c>
      <c r="C73" s="1">
        <v>268865</v>
      </c>
      <c r="D73" s="52">
        <v>292565</v>
      </c>
      <c r="E73" s="52">
        <v>561430</v>
      </c>
      <c r="H73" s="50">
        <v>1944</v>
      </c>
      <c r="I73" s="51">
        <v>66</v>
      </c>
      <c r="J73" s="1">
        <v>273212</v>
      </c>
      <c r="K73" s="52">
        <v>299914</v>
      </c>
      <c r="L73" s="52">
        <v>573126</v>
      </c>
      <c r="N73" s="1">
        <f t="shared" si="2"/>
        <v>271039</v>
      </c>
      <c r="O73" s="1">
        <f t="shared" si="3"/>
        <v>296240</v>
      </c>
    </row>
    <row r="74" spans="1:15" x14ac:dyDescent="0.3">
      <c r="A74" s="50">
        <v>1942</v>
      </c>
      <c r="B74" s="51">
        <v>67</v>
      </c>
      <c r="C74" s="1">
        <v>249674</v>
      </c>
      <c r="D74" s="52">
        <v>273866</v>
      </c>
      <c r="E74" s="52">
        <v>523540</v>
      </c>
      <c r="H74" s="50">
        <v>1943</v>
      </c>
      <c r="I74" s="51">
        <v>67</v>
      </c>
      <c r="J74" s="1">
        <v>264839</v>
      </c>
      <c r="K74" s="52">
        <v>290365</v>
      </c>
      <c r="L74" s="52">
        <v>555204</v>
      </c>
      <c r="N74" s="1">
        <f t="shared" si="2"/>
        <v>257257</v>
      </c>
      <c r="O74" s="1">
        <f t="shared" si="3"/>
        <v>282116</v>
      </c>
    </row>
    <row r="75" spans="1:15" x14ac:dyDescent="0.3">
      <c r="A75" s="50">
        <v>1941</v>
      </c>
      <c r="B75" s="51">
        <v>68</v>
      </c>
      <c r="C75" s="1">
        <v>219708</v>
      </c>
      <c r="D75" s="52">
        <v>245651</v>
      </c>
      <c r="E75" s="52">
        <v>465359</v>
      </c>
      <c r="H75" s="50">
        <v>1942</v>
      </c>
      <c r="I75" s="51">
        <v>68</v>
      </c>
      <c r="J75" s="1">
        <v>245779</v>
      </c>
      <c r="K75" s="52">
        <v>271681</v>
      </c>
      <c r="L75" s="52">
        <v>517460</v>
      </c>
      <c r="N75" s="1">
        <f t="shared" si="2"/>
        <v>232744</v>
      </c>
      <c r="O75" s="1">
        <f t="shared" si="3"/>
        <v>258666</v>
      </c>
    </row>
    <row r="76" spans="1:15" x14ac:dyDescent="0.3">
      <c r="A76" s="50">
        <v>1940</v>
      </c>
      <c r="B76" s="51">
        <v>69</v>
      </c>
      <c r="C76" s="1">
        <v>226949</v>
      </c>
      <c r="D76" s="52">
        <v>258680</v>
      </c>
      <c r="E76" s="52">
        <v>485629</v>
      </c>
      <c r="H76" s="50">
        <v>1941</v>
      </c>
      <c r="I76" s="51">
        <v>69</v>
      </c>
      <c r="J76" s="1">
        <v>215685</v>
      </c>
      <c r="K76" s="52">
        <v>243391</v>
      </c>
      <c r="L76" s="52">
        <v>459076</v>
      </c>
      <c r="N76" s="1">
        <f t="shared" si="2"/>
        <v>221317</v>
      </c>
      <c r="O76" s="1">
        <f t="shared" si="3"/>
        <v>251036</v>
      </c>
    </row>
    <row r="77" spans="1:15" x14ac:dyDescent="0.3">
      <c r="A77" s="50">
        <v>1939</v>
      </c>
      <c r="B77" s="51">
        <v>70</v>
      </c>
      <c r="C77" s="1">
        <v>234476</v>
      </c>
      <c r="D77" s="52">
        <v>274336</v>
      </c>
      <c r="E77" s="52">
        <v>508812</v>
      </c>
      <c r="H77" s="50">
        <v>1940</v>
      </c>
      <c r="I77" s="51">
        <v>70</v>
      </c>
      <c r="J77" s="1">
        <v>222578</v>
      </c>
      <c r="K77" s="52">
        <v>256287</v>
      </c>
      <c r="L77" s="52">
        <v>478865</v>
      </c>
      <c r="N77" s="1">
        <f t="shared" si="2"/>
        <v>228527</v>
      </c>
      <c r="O77" s="1">
        <f t="shared" si="3"/>
        <v>265312</v>
      </c>
    </row>
    <row r="78" spans="1:15" x14ac:dyDescent="0.3">
      <c r="A78" s="50">
        <v>1938</v>
      </c>
      <c r="B78" s="51">
        <v>71</v>
      </c>
      <c r="C78" s="1">
        <v>226646</v>
      </c>
      <c r="D78" s="52">
        <v>272054</v>
      </c>
      <c r="E78" s="52">
        <v>498700</v>
      </c>
      <c r="H78" s="50">
        <v>1939</v>
      </c>
      <c r="I78" s="51">
        <v>71</v>
      </c>
      <c r="J78" s="1">
        <v>229604</v>
      </c>
      <c r="K78" s="52">
        <v>271420</v>
      </c>
      <c r="L78" s="52">
        <v>501024</v>
      </c>
      <c r="N78" s="1">
        <f t="shared" si="2"/>
        <v>228125</v>
      </c>
      <c r="O78" s="1">
        <f t="shared" si="3"/>
        <v>271737</v>
      </c>
    </row>
    <row r="79" spans="1:15" x14ac:dyDescent="0.3">
      <c r="A79" s="50">
        <v>1937</v>
      </c>
      <c r="B79" s="51">
        <v>72</v>
      </c>
      <c r="C79" s="1">
        <v>220566</v>
      </c>
      <c r="D79" s="52">
        <v>267661</v>
      </c>
      <c r="E79" s="52">
        <v>488227</v>
      </c>
      <c r="H79" s="50">
        <v>1938</v>
      </c>
      <c r="I79" s="51">
        <v>72</v>
      </c>
      <c r="J79" s="1">
        <v>221388</v>
      </c>
      <c r="K79" s="52">
        <v>268927</v>
      </c>
      <c r="L79" s="52">
        <v>490315</v>
      </c>
      <c r="N79" s="1">
        <f t="shared" si="2"/>
        <v>220977</v>
      </c>
      <c r="O79" s="1">
        <f t="shared" si="3"/>
        <v>268294</v>
      </c>
    </row>
    <row r="80" spans="1:15" x14ac:dyDescent="0.3">
      <c r="A80" s="50">
        <v>1936</v>
      </c>
      <c r="B80" s="51">
        <v>73</v>
      </c>
      <c r="C80" s="1">
        <v>218031</v>
      </c>
      <c r="D80" s="52">
        <v>271905</v>
      </c>
      <c r="E80" s="52">
        <v>489936</v>
      </c>
      <c r="H80" s="50">
        <v>1937</v>
      </c>
      <c r="I80" s="51">
        <v>73</v>
      </c>
      <c r="J80" s="1">
        <v>215007</v>
      </c>
      <c r="K80" s="52">
        <v>264321</v>
      </c>
      <c r="L80" s="52">
        <v>479328</v>
      </c>
      <c r="N80" s="1">
        <f t="shared" si="2"/>
        <v>216519</v>
      </c>
      <c r="O80" s="1">
        <f t="shared" si="3"/>
        <v>268113</v>
      </c>
    </row>
    <row r="81" spans="1:15" x14ac:dyDescent="0.3">
      <c r="A81" s="50">
        <v>1935</v>
      </c>
      <c r="B81" s="51">
        <v>74</v>
      </c>
      <c r="C81" s="1">
        <v>208578</v>
      </c>
      <c r="D81" s="52">
        <v>268754</v>
      </c>
      <c r="E81" s="52">
        <v>477332</v>
      </c>
      <c r="H81" s="50">
        <v>1936</v>
      </c>
      <c r="I81" s="51">
        <v>74</v>
      </c>
      <c r="J81" s="1">
        <v>211993</v>
      </c>
      <c r="K81" s="52">
        <v>268185</v>
      </c>
      <c r="L81" s="52">
        <v>480178</v>
      </c>
      <c r="N81" s="1">
        <f t="shared" si="2"/>
        <v>210286</v>
      </c>
      <c r="O81" s="1">
        <f t="shared" si="3"/>
        <v>268470</v>
      </c>
    </row>
    <row r="82" spans="1:15" x14ac:dyDescent="0.3">
      <c r="A82" s="50">
        <v>1934</v>
      </c>
      <c r="B82" s="51">
        <v>75</v>
      </c>
      <c r="C82" s="1">
        <v>207998</v>
      </c>
      <c r="D82" s="52">
        <v>272956</v>
      </c>
      <c r="E82" s="52">
        <v>480954</v>
      </c>
      <c r="H82" s="50">
        <v>1935</v>
      </c>
      <c r="I82" s="51">
        <v>75</v>
      </c>
      <c r="J82" s="1">
        <v>202135</v>
      </c>
      <c r="K82" s="52">
        <v>264719</v>
      </c>
      <c r="L82" s="52">
        <v>466854</v>
      </c>
      <c r="N82" s="1">
        <f t="shared" si="2"/>
        <v>205067</v>
      </c>
      <c r="O82" s="1">
        <f t="shared" si="3"/>
        <v>268838</v>
      </c>
    </row>
    <row r="83" spans="1:15" x14ac:dyDescent="0.3">
      <c r="A83" s="50">
        <v>1933</v>
      </c>
      <c r="B83" s="51">
        <v>76</v>
      </c>
      <c r="C83" s="1">
        <v>194481</v>
      </c>
      <c r="D83" s="52">
        <v>265378</v>
      </c>
      <c r="E83" s="52">
        <v>459859</v>
      </c>
      <c r="H83" s="50">
        <v>1934</v>
      </c>
      <c r="I83" s="51">
        <v>76</v>
      </c>
      <c r="J83" s="1">
        <v>200923</v>
      </c>
      <c r="K83" s="52">
        <v>268290</v>
      </c>
      <c r="L83" s="52">
        <v>469213</v>
      </c>
      <c r="N83" s="1">
        <f t="shared" si="2"/>
        <v>197702</v>
      </c>
      <c r="O83" s="1">
        <f t="shared" si="3"/>
        <v>266834</v>
      </c>
    </row>
    <row r="84" spans="1:15" x14ac:dyDescent="0.3">
      <c r="A84" s="50">
        <v>1932</v>
      </c>
      <c r="B84" s="51">
        <v>77</v>
      </c>
      <c r="C84" s="1">
        <v>194992</v>
      </c>
      <c r="D84" s="52">
        <v>272144</v>
      </c>
      <c r="E84" s="52">
        <v>467136</v>
      </c>
      <c r="H84" s="50">
        <v>1933</v>
      </c>
      <c r="I84" s="51">
        <v>77</v>
      </c>
      <c r="J84" s="1">
        <v>187147</v>
      </c>
      <c r="K84" s="52">
        <v>260157</v>
      </c>
      <c r="L84" s="52">
        <v>447304</v>
      </c>
      <c r="N84" s="1">
        <f t="shared" si="2"/>
        <v>191070</v>
      </c>
      <c r="O84" s="1">
        <f t="shared" si="3"/>
        <v>266151</v>
      </c>
    </row>
    <row r="85" spans="1:15" x14ac:dyDescent="0.3">
      <c r="A85" s="50">
        <v>1931</v>
      </c>
      <c r="B85" s="51">
        <v>78</v>
      </c>
      <c r="C85" s="1">
        <v>182088</v>
      </c>
      <c r="D85" s="52">
        <v>263727</v>
      </c>
      <c r="E85" s="52">
        <v>445815</v>
      </c>
      <c r="H85" s="50">
        <v>1932</v>
      </c>
      <c r="I85" s="51">
        <v>78</v>
      </c>
      <c r="J85" s="1">
        <v>186803</v>
      </c>
      <c r="K85" s="52">
        <v>266357</v>
      </c>
      <c r="L85" s="52">
        <v>453160</v>
      </c>
      <c r="N85" s="1">
        <f t="shared" si="2"/>
        <v>184446</v>
      </c>
      <c r="O85" s="1">
        <f t="shared" si="3"/>
        <v>265042</v>
      </c>
    </row>
    <row r="86" spans="1:15" x14ac:dyDescent="0.3">
      <c r="A86" s="50">
        <v>1930</v>
      </c>
      <c r="B86" s="51">
        <v>79</v>
      </c>
      <c r="C86" s="1">
        <v>176220</v>
      </c>
      <c r="D86" s="52">
        <v>263043</v>
      </c>
      <c r="E86" s="52">
        <v>439263</v>
      </c>
      <c r="H86" s="50">
        <v>1931</v>
      </c>
      <c r="I86" s="51">
        <v>79</v>
      </c>
      <c r="J86" s="1">
        <v>173416</v>
      </c>
      <c r="K86" s="52">
        <v>257350</v>
      </c>
      <c r="L86" s="52">
        <v>430766</v>
      </c>
      <c r="N86" s="1">
        <f t="shared" si="2"/>
        <v>174818</v>
      </c>
      <c r="O86" s="1">
        <f t="shared" si="3"/>
        <v>260197</v>
      </c>
    </row>
    <row r="87" spans="1:15" x14ac:dyDescent="0.3">
      <c r="A87" s="50">
        <v>1929</v>
      </c>
      <c r="B87" s="51">
        <v>80</v>
      </c>
      <c r="C87" s="1">
        <v>156848</v>
      </c>
      <c r="D87" s="52">
        <v>242914</v>
      </c>
      <c r="E87" s="52">
        <v>399762</v>
      </c>
      <c r="H87" s="50">
        <v>1930</v>
      </c>
      <c r="I87" s="51">
        <v>80</v>
      </c>
      <c r="J87" s="1">
        <v>167232</v>
      </c>
      <c r="K87" s="52">
        <v>255717</v>
      </c>
      <c r="L87" s="52">
        <v>422949</v>
      </c>
      <c r="N87" s="1">
        <f t="shared" si="2"/>
        <v>162040</v>
      </c>
      <c r="O87" s="1">
        <f t="shared" si="3"/>
        <v>249316</v>
      </c>
    </row>
    <row r="88" spans="1:15" x14ac:dyDescent="0.3">
      <c r="A88" s="50">
        <v>1928</v>
      </c>
      <c r="B88" s="51">
        <v>81</v>
      </c>
      <c r="C88" s="1">
        <v>145560</v>
      </c>
      <c r="D88" s="52">
        <v>235423</v>
      </c>
      <c r="E88" s="52">
        <v>380983</v>
      </c>
      <c r="H88" s="50">
        <v>1929</v>
      </c>
      <c r="I88" s="51">
        <v>81</v>
      </c>
      <c r="J88" s="1">
        <v>147663</v>
      </c>
      <c r="K88" s="52">
        <v>235027</v>
      </c>
      <c r="L88" s="52">
        <v>382690</v>
      </c>
      <c r="N88" s="1">
        <f t="shared" si="2"/>
        <v>146612</v>
      </c>
      <c r="O88" s="1">
        <f t="shared" si="3"/>
        <v>235225</v>
      </c>
    </row>
    <row r="89" spans="1:15" x14ac:dyDescent="0.3">
      <c r="A89" s="50">
        <v>1927</v>
      </c>
      <c r="B89" s="51">
        <v>82</v>
      </c>
      <c r="C89" s="1">
        <v>132191</v>
      </c>
      <c r="D89" s="52">
        <v>222987</v>
      </c>
      <c r="E89" s="52">
        <v>355178</v>
      </c>
      <c r="H89" s="50">
        <v>1928</v>
      </c>
      <c r="I89" s="51">
        <v>82</v>
      </c>
      <c r="J89" s="1">
        <v>135903</v>
      </c>
      <c r="K89" s="52">
        <v>226803</v>
      </c>
      <c r="L89" s="52">
        <v>362706</v>
      </c>
      <c r="N89" s="1">
        <f t="shared" si="2"/>
        <v>134047</v>
      </c>
      <c r="O89" s="1">
        <f t="shared" si="3"/>
        <v>224895</v>
      </c>
    </row>
    <row r="90" spans="1:15" x14ac:dyDescent="0.3">
      <c r="A90" s="50">
        <v>1926</v>
      </c>
      <c r="B90" s="51">
        <v>83</v>
      </c>
      <c r="C90" s="1">
        <v>120731</v>
      </c>
      <c r="D90" s="52">
        <v>213539</v>
      </c>
      <c r="E90" s="52">
        <v>334270</v>
      </c>
      <c r="H90" s="50">
        <v>1927</v>
      </c>
      <c r="I90" s="51">
        <v>83</v>
      </c>
      <c r="J90" s="1">
        <v>122428</v>
      </c>
      <c r="K90" s="52">
        <v>213670</v>
      </c>
      <c r="L90" s="52">
        <v>336098</v>
      </c>
      <c r="N90" s="1">
        <f t="shared" si="2"/>
        <v>121580</v>
      </c>
      <c r="O90" s="1">
        <f t="shared" si="3"/>
        <v>213605</v>
      </c>
    </row>
    <row r="91" spans="1:15" x14ac:dyDescent="0.3">
      <c r="A91" s="50">
        <v>1925</v>
      </c>
      <c r="B91" s="51">
        <v>84</v>
      </c>
      <c r="C91" s="1">
        <v>109366</v>
      </c>
      <c r="D91" s="52">
        <v>202081</v>
      </c>
      <c r="E91" s="52">
        <v>311447</v>
      </c>
      <c r="H91" s="50">
        <v>1926</v>
      </c>
      <c r="I91" s="51">
        <v>84</v>
      </c>
      <c r="J91" s="1">
        <v>110930</v>
      </c>
      <c r="K91" s="52">
        <v>203160</v>
      </c>
      <c r="L91" s="52">
        <v>314090</v>
      </c>
      <c r="N91" s="1">
        <f t="shared" si="2"/>
        <v>110148</v>
      </c>
      <c r="O91" s="1">
        <f t="shared" si="3"/>
        <v>202621</v>
      </c>
    </row>
    <row r="92" spans="1:15" x14ac:dyDescent="0.3">
      <c r="A92" s="50">
        <v>1924</v>
      </c>
      <c r="B92" s="51">
        <v>85</v>
      </c>
      <c r="C92" s="1">
        <v>94931</v>
      </c>
      <c r="D92" s="52">
        <v>185433</v>
      </c>
      <c r="E92" s="52">
        <v>280364</v>
      </c>
      <c r="H92" s="50">
        <v>1925</v>
      </c>
      <c r="I92" s="51">
        <v>85</v>
      </c>
      <c r="J92" s="1">
        <v>99337</v>
      </c>
      <c r="K92" s="52">
        <v>190880</v>
      </c>
      <c r="L92" s="52">
        <v>290217</v>
      </c>
      <c r="N92" s="1">
        <f t="shared" si="2"/>
        <v>97134</v>
      </c>
      <c r="O92" s="1">
        <f t="shared" si="3"/>
        <v>188157</v>
      </c>
    </row>
    <row r="93" spans="1:15" x14ac:dyDescent="0.3">
      <c r="A93" s="50">
        <v>1923</v>
      </c>
      <c r="B93" s="51">
        <v>86</v>
      </c>
      <c r="C93" s="1">
        <v>83097</v>
      </c>
      <c r="D93" s="52">
        <v>171861</v>
      </c>
      <c r="E93" s="52">
        <v>254958</v>
      </c>
      <c r="H93" s="50">
        <v>1924</v>
      </c>
      <c r="I93" s="51">
        <v>86</v>
      </c>
      <c r="J93" s="1">
        <v>85069</v>
      </c>
      <c r="K93" s="52">
        <v>173592</v>
      </c>
      <c r="L93" s="52">
        <v>258661</v>
      </c>
      <c r="N93" s="1">
        <f t="shared" si="2"/>
        <v>84083</v>
      </c>
      <c r="O93" s="1">
        <f t="shared" si="3"/>
        <v>172727</v>
      </c>
    </row>
    <row r="94" spans="1:15" x14ac:dyDescent="0.3">
      <c r="A94" s="50">
        <v>1922</v>
      </c>
      <c r="B94" s="51">
        <v>87</v>
      </c>
      <c r="C94" s="1">
        <v>73188</v>
      </c>
      <c r="D94" s="52">
        <v>157757</v>
      </c>
      <c r="E94" s="52">
        <v>230945</v>
      </c>
      <c r="H94" s="50">
        <v>1923</v>
      </c>
      <c r="I94" s="51">
        <v>87</v>
      </c>
      <c r="J94" s="1">
        <v>73521</v>
      </c>
      <c r="K94" s="52">
        <v>159393</v>
      </c>
      <c r="L94" s="52">
        <v>232914</v>
      </c>
      <c r="N94" s="1">
        <f t="shared" si="2"/>
        <v>73355</v>
      </c>
      <c r="O94" s="1">
        <f t="shared" si="3"/>
        <v>158575</v>
      </c>
    </row>
    <row r="95" spans="1:15" x14ac:dyDescent="0.3">
      <c r="A95" s="50">
        <v>1921</v>
      </c>
      <c r="B95" s="51">
        <v>88</v>
      </c>
      <c r="C95" s="1">
        <v>64221</v>
      </c>
      <c r="D95" s="52">
        <v>145141</v>
      </c>
      <c r="E95" s="52">
        <v>209362</v>
      </c>
      <c r="H95" s="50">
        <v>1922</v>
      </c>
      <c r="I95" s="51">
        <v>88</v>
      </c>
      <c r="J95" s="1">
        <v>63825</v>
      </c>
      <c r="K95" s="52">
        <v>144426</v>
      </c>
      <c r="L95" s="52">
        <v>208251</v>
      </c>
      <c r="N95" s="1">
        <f t="shared" si="2"/>
        <v>64023</v>
      </c>
      <c r="O95" s="1">
        <f t="shared" si="3"/>
        <v>144784</v>
      </c>
    </row>
    <row r="96" spans="1:15" x14ac:dyDescent="0.3">
      <c r="A96" s="50">
        <v>1920</v>
      </c>
      <c r="B96" s="51">
        <v>89</v>
      </c>
      <c r="C96" s="1">
        <v>54759</v>
      </c>
      <c r="D96" s="52">
        <v>129179</v>
      </c>
      <c r="E96" s="52">
        <v>183938</v>
      </c>
      <c r="H96" s="50">
        <v>1921</v>
      </c>
      <c r="I96" s="51">
        <v>89</v>
      </c>
      <c r="J96" s="1">
        <v>55022</v>
      </c>
      <c r="K96" s="52">
        <v>131079</v>
      </c>
      <c r="L96" s="52">
        <v>186101</v>
      </c>
      <c r="N96" s="1">
        <f t="shared" si="2"/>
        <v>54891</v>
      </c>
      <c r="O96" s="1">
        <f t="shared" si="3"/>
        <v>130129</v>
      </c>
    </row>
    <row r="97" spans="1:15" x14ac:dyDescent="0.3">
      <c r="A97" s="50">
        <v>1919</v>
      </c>
      <c r="B97" s="51">
        <v>90</v>
      </c>
      <c r="C97" s="1">
        <v>26403</v>
      </c>
      <c r="D97" s="52">
        <v>67987</v>
      </c>
      <c r="E97" s="52">
        <v>94390</v>
      </c>
      <c r="H97" s="50">
        <v>1920</v>
      </c>
      <c r="I97" s="51">
        <v>90</v>
      </c>
      <c r="J97" s="1">
        <v>45891</v>
      </c>
      <c r="K97" s="52">
        <v>114721</v>
      </c>
      <c r="L97" s="52">
        <v>160612</v>
      </c>
      <c r="N97" s="1">
        <f t="shared" si="2"/>
        <v>36147</v>
      </c>
      <c r="O97" s="1">
        <f t="shared" si="3"/>
        <v>91354</v>
      </c>
    </row>
    <row r="98" spans="1:15" x14ac:dyDescent="0.3">
      <c r="A98" s="50">
        <v>1918</v>
      </c>
      <c r="B98" s="51">
        <v>91</v>
      </c>
      <c r="C98" s="1">
        <v>18421</v>
      </c>
      <c r="D98" s="52">
        <v>51538</v>
      </c>
      <c r="E98" s="52">
        <v>69959</v>
      </c>
      <c r="H98" s="50">
        <v>1919</v>
      </c>
      <c r="I98" s="51">
        <v>91</v>
      </c>
      <c r="J98" s="1">
        <v>21506</v>
      </c>
      <c r="K98" s="52">
        <v>59239</v>
      </c>
      <c r="L98" s="52">
        <v>80745</v>
      </c>
      <c r="N98" s="1">
        <f t="shared" si="2"/>
        <v>19964</v>
      </c>
      <c r="O98" s="1">
        <f t="shared" si="3"/>
        <v>55389</v>
      </c>
    </row>
    <row r="99" spans="1:15" x14ac:dyDescent="0.3">
      <c r="A99" s="50">
        <v>1917</v>
      </c>
      <c r="B99" s="51">
        <v>92</v>
      </c>
      <c r="C99" s="1">
        <v>12705</v>
      </c>
      <c r="D99" s="52">
        <v>39377</v>
      </c>
      <c r="E99" s="52">
        <v>52082</v>
      </c>
      <c r="H99" s="50">
        <v>1918</v>
      </c>
      <c r="I99" s="51">
        <v>92</v>
      </c>
      <c r="J99" s="1">
        <v>14658</v>
      </c>
      <c r="K99" s="52">
        <v>44288</v>
      </c>
      <c r="L99" s="52">
        <v>58946</v>
      </c>
      <c r="N99" s="1">
        <f t="shared" si="2"/>
        <v>13682</v>
      </c>
      <c r="O99" s="1">
        <f t="shared" si="3"/>
        <v>41833</v>
      </c>
    </row>
    <row r="100" spans="1:15" x14ac:dyDescent="0.3">
      <c r="A100" s="50">
        <v>1916</v>
      </c>
      <c r="B100" s="51">
        <v>93</v>
      </c>
      <c r="C100" s="1">
        <v>8956</v>
      </c>
      <c r="D100" s="52">
        <v>29972</v>
      </c>
      <c r="E100" s="52">
        <v>38928</v>
      </c>
      <c r="H100" s="50">
        <v>1917</v>
      </c>
      <c r="I100" s="51">
        <v>93</v>
      </c>
      <c r="J100" s="1">
        <v>9790</v>
      </c>
      <c r="K100" s="52">
        <v>33158</v>
      </c>
      <c r="L100" s="52">
        <v>42948</v>
      </c>
      <c r="N100" s="1">
        <f t="shared" si="2"/>
        <v>9373</v>
      </c>
      <c r="O100" s="1">
        <f t="shared" si="3"/>
        <v>31565</v>
      </c>
    </row>
    <row r="101" spans="1:15" x14ac:dyDescent="0.3">
      <c r="A101" s="50">
        <v>1915</v>
      </c>
      <c r="B101" s="51">
        <v>94</v>
      </c>
      <c r="C101" s="1">
        <v>8111</v>
      </c>
      <c r="D101" s="52">
        <v>28944</v>
      </c>
      <c r="E101" s="52">
        <v>37055</v>
      </c>
      <c r="H101" s="50">
        <v>1916</v>
      </c>
      <c r="I101" s="51">
        <v>94</v>
      </c>
      <c r="J101" s="1">
        <v>6678</v>
      </c>
      <c r="K101" s="52">
        <v>24563</v>
      </c>
      <c r="L101" s="52">
        <v>31241</v>
      </c>
      <c r="N101" s="1">
        <f t="shared" si="2"/>
        <v>7395</v>
      </c>
      <c r="O101" s="1">
        <f t="shared" si="3"/>
        <v>26754</v>
      </c>
    </row>
    <row r="102" spans="1:15" x14ac:dyDescent="0.3">
      <c r="A102" s="50">
        <v>1914</v>
      </c>
      <c r="B102" s="51">
        <v>95</v>
      </c>
      <c r="C102" s="1">
        <v>9322</v>
      </c>
      <c r="D102" s="52">
        <v>35150</v>
      </c>
      <c r="E102" s="52">
        <v>44472</v>
      </c>
      <c r="H102" s="50">
        <v>1915</v>
      </c>
      <c r="I102" s="51">
        <v>95</v>
      </c>
      <c r="J102" s="1">
        <v>5962</v>
      </c>
      <c r="K102" s="52">
        <v>23197</v>
      </c>
      <c r="L102" s="52">
        <v>29159</v>
      </c>
      <c r="N102" s="1">
        <f t="shared" si="2"/>
        <v>7642</v>
      </c>
      <c r="O102" s="1">
        <f t="shared" si="3"/>
        <v>29174</v>
      </c>
    </row>
    <row r="103" spans="1:15" x14ac:dyDescent="0.3">
      <c r="A103" s="50">
        <v>1913</v>
      </c>
      <c r="B103" s="51">
        <v>96</v>
      </c>
      <c r="C103" s="1">
        <v>6073</v>
      </c>
      <c r="D103" s="52">
        <v>25915</v>
      </c>
      <c r="E103" s="52">
        <v>31988</v>
      </c>
      <c r="H103" s="50">
        <v>1914</v>
      </c>
      <c r="I103" s="51">
        <v>96</v>
      </c>
      <c r="J103" s="1">
        <v>6677</v>
      </c>
      <c r="K103" s="52">
        <v>27540</v>
      </c>
      <c r="L103" s="52">
        <v>34217</v>
      </c>
      <c r="N103" s="1">
        <f t="shared" si="2"/>
        <v>6375</v>
      </c>
      <c r="O103" s="1">
        <f t="shared" si="3"/>
        <v>26728</v>
      </c>
    </row>
    <row r="104" spans="1:15" x14ac:dyDescent="0.3">
      <c r="A104" s="50">
        <v>1912</v>
      </c>
      <c r="B104" s="51">
        <v>97</v>
      </c>
      <c r="C104" s="1">
        <v>4001</v>
      </c>
      <c r="D104" s="52">
        <v>18879</v>
      </c>
      <c r="E104" s="52">
        <v>22880</v>
      </c>
      <c r="H104" s="50">
        <v>1913</v>
      </c>
      <c r="I104" s="51">
        <v>97</v>
      </c>
      <c r="J104" s="1">
        <v>3985</v>
      </c>
      <c r="K104" s="52">
        <v>19545</v>
      </c>
      <c r="L104" s="52">
        <v>23530</v>
      </c>
      <c r="N104" s="1">
        <f t="shared" si="2"/>
        <v>3993</v>
      </c>
      <c r="O104" s="1">
        <f t="shared" si="3"/>
        <v>19212</v>
      </c>
    </row>
    <row r="105" spans="1:15" x14ac:dyDescent="0.3">
      <c r="A105" s="50">
        <v>1911</v>
      </c>
      <c r="B105" s="51">
        <v>98</v>
      </c>
      <c r="C105" s="1">
        <v>2483</v>
      </c>
      <c r="D105" s="52">
        <v>12811</v>
      </c>
      <c r="E105" s="52">
        <v>15294</v>
      </c>
      <c r="H105" s="50">
        <v>1912</v>
      </c>
      <c r="I105" s="51">
        <v>98</v>
      </c>
      <c r="J105" s="1">
        <v>2488</v>
      </c>
      <c r="K105" s="52">
        <v>13809</v>
      </c>
      <c r="L105" s="52">
        <v>16297</v>
      </c>
      <c r="N105" s="1">
        <f t="shared" si="2"/>
        <v>2486</v>
      </c>
      <c r="O105" s="1">
        <f t="shared" si="3"/>
        <v>13310</v>
      </c>
    </row>
    <row r="106" spans="1:15" x14ac:dyDescent="0.3">
      <c r="A106" s="50">
        <v>1910</v>
      </c>
      <c r="B106" s="51">
        <v>99</v>
      </c>
      <c r="C106" s="1">
        <v>1525</v>
      </c>
      <c r="D106" s="52">
        <v>9176</v>
      </c>
      <c r="E106" s="52">
        <v>10701</v>
      </c>
      <c r="H106" s="50">
        <v>1911</v>
      </c>
      <c r="I106" s="51">
        <v>99</v>
      </c>
      <c r="J106" s="1">
        <v>1477</v>
      </c>
      <c r="K106" s="52">
        <v>9208</v>
      </c>
      <c r="L106" s="52">
        <v>10685</v>
      </c>
      <c r="N106" s="1">
        <f t="shared" si="2"/>
        <v>1501</v>
      </c>
      <c r="O106" s="1">
        <f t="shared" si="3"/>
        <v>9192</v>
      </c>
    </row>
    <row r="107" spans="1:15" x14ac:dyDescent="0.3">
      <c r="A107" s="50" t="s">
        <v>79</v>
      </c>
      <c r="B107" s="51" t="s">
        <v>80</v>
      </c>
      <c r="C107" s="1">
        <v>2220</v>
      </c>
      <c r="D107" s="52">
        <v>14063</v>
      </c>
      <c r="E107" s="52">
        <v>16283</v>
      </c>
      <c r="H107" s="50" t="s">
        <v>82</v>
      </c>
      <c r="I107" s="51" t="s">
        <v>80</v>
      </c>
      <c r="J107" s="1">
        <v>2196</v>
      </c>
      <c r="K107" s="52">
        <v>15096</v>
      </c>
      <c r="L107" s="52">
        <v>17292</v>
      </c>
      <c r="N107" s="1">
        <f t="shared" si="2"/>
        <v>2208</v>
      </c>
      <c r="O107" s="1">
        <f t="shared" si="3"/>
        <v>14580</v>
      </c>
    </row>
    <row r="108" spans="1:15" x14ac:dyDescent="0.3">
      <c r="C108" s="1"/>
      <c r="D108" s="1"/>
      <c r="E108" s="1"/>
      <c r="J108" s="1"/>
      <c r="K108" s="1"/>
      <c r="L108" s="1"/>
    </row>
    <row r="109" spans="1:15" x14ac:dyDescent="0.3">
      <c r="B109" t="s">
        <v>12</v>
      </c>
      <c r="C109" s="1">
        <f>SUM(C7:C107)</f>
        <v>31294714</v>
      </c>
      <c r="D109" s="1">
        <f>SUM(D7:D107)</f>
        <v>33352886</v>
      </c>
      <c r="E109" s="1">
        <f>SUM(E7:E107)</f>
        <v>64647600</v>
      </c>
      <c r="I109" t="s">
        <v>12</v>
      </c>
      <c r="J109" s="1">
        <f>SUM(J7:J107)</f>
        <v>31466896</v>
      </c>
      <c r="K109" s="1">
        <f>SUM(K7:K107)</f>
        <v>33534285</v>
      </c>
      <c r="L109" s="1">
        <f>SUM(L7:L107)</f>
        <v>65001181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Q1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F27" sqref="AF27"/>
    </sheetView>
  </sheetViews>
  <sheetFormatPr baseColWidth="10" defaultColWidth="11.3828125" defaultRowHeight="10.3" x14ac:dyDescent="0.25"/>
  <cols>
    <col min="1" max="1" width="4" style="82" customWidth="1"/>
    <col min="2" max="3" width="8.23046875" style="82" customWidth="1"/>
    <col min="4" max="15" width="8.3828125" style="82" customWidth="1"/>
    <col min="16" max="16" width="3.69140625" style="82" customWidth="1"/>
    <col min="17" max="17" width="8.69140625" style="82" customWidth="1"/>
    <col min="18" max="18" width="9.23046875" style="82" customWidth="1"/>
    <col min="19" max="19" width="6.23046875" style="82" customWidth="1"/>
    <col min="20" max="21" width="6.84375" style="82" customWidth="1"/>
    <col min="22" max="22" width="8.15234375" style="82" customWidth="1"/>
    <col min="23" max="23" width="7.69140625" style="82" customWidth="1"/>
    <col min="24" max="25" width="6.84375" style="82" customWidth="1"/>
    <col min="26" max="26" width="9" style="82" customWidth="1"/>
    <col min="27" max="28" width="7.15234375" style="82" customWidth="1"/>
    <col min="29" max="31" width="8.84375" style="82" customWidth="1"/>
    <col min="32" max="16384" width="11.3828125" style="82"/>
  </cols>
  <sheetData>
    <row r="1" spans="1:41" ht="12" x14ac:dyDescent="0.35">
      <c r="Z1" s="82" t="s">
        <v>135</v>
      </c>
      <c r="AA1" s="82">
        <f>'Naissances t53 (France) 2010'!D5/'Naissances t53 (France) 2010'!E5</f>
        <v>1.0460513563420084</v>
      </c>
      <c r="AC1" s="82">
        <f>1/(1+$AA$1)</f>
        <v>0.48874628532679143</v>
      </c>
      <c r="AK1" s="89">
        <v>6</v>
      </c>
      <c r="AL1" s="89">
        <v>7</v>
      </c>
      <c r="AM1" s="89">
        <v>8</v>
      </c>
      <c r="AN1" s="89">
        <v>9</v>
      </c>
      <c r="AO1" s="89">
        <v>10</v>
      </c>
    </row>
    <row r="2" spans="1:41" ht="12" x14ac:dyDescent="0.35">
      <c r="B2" s="82" t="s">
        <v>127</v>
      </c>
      <c r="D2" s="82" t="s">
        <v>128</v>
      </c>
      <c r="F2" s="82" t="s">
        <v>130</v>
      </c>
      <c r="H2" s="82" t="s">
        <v>121</v>
      </c>
      <c r="L2" s="82" t="s">
        <v>120</v>
      </c>
      <c r="Q2" s="82" t="s">
        <v>127</v>
      </c>
      <c r="T2" s="82" t="s">
        <v>125</v>
      </c>
      <c r="W2" s="82" t="s">
        <v>126</v>
      </c>
      <c r="Z2" s="82" t="s">
        <v>129</v>
      </c>
      <c r="AC2" s="82" t="s">
        <v>141</v>
      </c>
      <c r="AD2" s="82" t="s">
        <v>142</v>
      </c>
      <c r="AE2" s="82" t="s">
        <v>233</v>
      </c>
      <c r="AG2" s="82" t="s">
        <v>145</v>
      </c>
      <c r="AH2" s="82" t="s">
        <v>146</v>
      </c>
      <c r="AK2" s="90" t="s">
        <v>149</v>
      </c>
      <c r="AL2" s="90" t="s">
        <v>150</v>
      </c>
      <c r="AM2" s="90" t="s">
        <v>151</v>
      </c>
      <c r="AN2" s="90"/>
      <c r="AO2" s="90" t="s">
        <v>152</v>
      </c>
    </row>
    <row r="3" spans="1:41" ht="12" x14ac:dyDescent="0.35">
      <c r="B3" s="83" t="s">
        <v>125</v>
      </c>
      <c r="C3" s="83" t="s">
        <v>126</v>
      </c>
      <c r="D3" s="83" t="s">
        <v>125</v>
      </c>
      <c r="E3" s="83" t="s">
        <v>126</v>
      </c>
      <c r="F3" s="83" t="s">
        <v>125</v>
      </c>
      <c r="G3" s="83" t="s">
        <v>126</v>
      </c>
      <c r="H3" s="83" t="s">
        <v>131</v>
      </c>
      <c r="I3" s="83" t="s">
        <v>132</v>
      </c>
      <c r="J3" s="83" t="s">
        <v>133</v>
      </c>
      <c r="K3" s="83" t="s">
        <v>134</v>
      </c>
      <c r="L3" s="83" t="s">
        <v>131</v>
      </c>
      <c r="M3" s="83" t="s">
        <v>132</v>
      </c>
      <c r="N3" s="83" t="s">
        <v>133</v>
      </c>
      <c r="O3" s="83" t="s">
        <v>134</v>
      </c>
      <c r="P3" s="83"/>
      <c r="Q3" s="82" t="s">
        <v>125</v>
      </c>
      <c r="R3" s="82" t="s">
        <v>126</v>
      </c>
      <c r="S3" s="82" t="s">
        <v>98</v>
      </c>
      <c r="T3" s="82" t="s">
        <v>131</v>
      </c>
      <c r="U3" s="82" t="s">
        <v>132</v>
      </c>
      <c r="V3" s="82" t="s">
        <v>133</v>
      </c>
      <c r="W3" s="82" t="s">
        <v>131</v>
      </c>
      <c r="X3" s="82" t="s">
        <v>132</v>
      </c>
      <c r="Y3" s="82" t="s">
        <v>133</v>
      </c>
      <c r="Z3" s="82" t="s">
        <v>229</v>
      </c>
      <c r="AA3" s="82" t="s">
        <v>136</v>
      </c>
      <c r="AC3" s="82">
        <f>AA28</f>
        <v>-1.9177581892516888E-3</v>
      </c>
      <c r="AD3" s="82">
        <f>AC3+(AC26-1)/$AA$27</f>
        <v>-1.8881485250775759E-3</v>
      </c>
      <c r="AE3" s="177">
        <f>AD3+(AD26-1)/$AA$27</f>
        <v>-1.8886461230486825E-3</v>
      </c>
      <c r="AF3" s="82" t="s">
        <v>144</v>
      </c>
      <c r="AG3" s="82" t="s">
        <v>147</v>
      </c>
      <c r="AH3" s="82" t="s">
        <v>148</v>
      </c>
      <c r="AK3" s="91" t="s">
        <v>153</v>
      </c>
      <c r="AL3" s="91" t="s">
        <v>154</v>
      </c>
      <c r="AM3" s="91"/>
      <c r="AN3" s="91" t="s">
        <v>155</v>
      </c>
      <c r="AO3" s="91" t="s">
        <v>156</v>
      </c>
    </row>
    <row r="4" spans="1:41" ht="12.9" x14ac:dyDescent="0.35">
      <c r="A4" s="82">
        <v>0</v>
      </c>
      <c r="B4" s="84">
        <f>'Population (France) 2010'!N7</f>
        <v>421125</v>
      </c>
      <c r="C4" s="84">
        <f>'Population (France) 2010'!O7</f>
        <v>402663</v>
      </c>
      <c r="D4" s="84">
        <f>'Deces (France) 2010'!K15</f>
        <v>1558</v>
      </c>
      <c r="E4" s="84">
        <f>'Deces (France) 2010'!L15</f>
        <v>1227</v>
      </c>
      <c r="F4" s="82">
        <f>D4/B4</f>
        <v>3.6996141288216087E-3</v>
      </c>
      <c r="G4" s="82">
        <f>E4/C4</f>
        <v>3.047213178265696E-3</v>
      </c>
      <c r="H4" s="84">
        <v>100000</v>
      </c>
      <c r="I4" s="84">
        <f>(H5-H4)/(LN(H5/H4))</f>
        <v>99815.247201805818</v>
      </c>
      <c r="J4" s="84">
        <f>SUM(I4:$I$104)</f>
        <v>7828258.2646982949</v>
      </c>
      <c r="K4" s="85">
        <f>J4/H4</f>
        <v>78.282582646982945</v>
      </c>
      <c r="L4" s="84">
        <v>100000</v>
      </c>
      <c r="M4" s="84">
        <f>(L5-L4)/(LN(L5/L4))</f>
        <v>99847.793981731171</v>
      </c>
      <c r="N4" s="84">
        <f>SUM(M4:M$104)</f>
        <v>8490778.0030936804</v>
      </c>
      <c r="O4" s="85">
        <f>N4/L4</f>
        <v>84.907780030936806</v>
      </c>
      <c r="P4" s="85"/>
      <c r="Q4" s="84">
        <f>SUM(B4:B8)</f>
        <v>2057681</v>
      </c>
      <c r="R4" s="84">
        <f>SUM(C4:C8)</f>
        <v>1967905</v>
      </c>
      <c r="S4" s="82">
        <v>0</v>
      </c>
      <c r="T4" s="84">
        <f>H4</f>
        <v>100000</v>
      </c>
      <c r="U4" s="84">
        <f>SUM(I4:I8)</f>
        <v>498176.68871614366</v>
      </c>
      <c r="V4" s="86">
        <f>SUM(U4:$U$24)/T4</f>
        <v>78.282582646982974</v>
      </c>
      <c r="W4" s="84">
        <f>L4</f>
        <v>100000</v>
      </c>
      <c r="X4" s="84">
        <f>SUM(M4:M8)</f>
        <v>498468.67599430738</v>
      </c>
      <c r="Y4" s="86">
        <f>SUM($X4:X$24)/W4</f>
        <v>84.907780030936863</v>
      </c>
      <c r="AB4" s="82">
        <v>2.5</v>
      </c>
      <c r="AF4" s="82">
        <f>(X4/100000)*EXP(-$AE$3*(AB4))</f>
        <v>5.0082781842393302</v>
      </c>
      <c r="AG4" s="82">
        <f>$AA$31*EXP(-$AE$3*AB4)*X4/$T$4</f>
        <v>5.4260611394943738E-2</v>
      </c>
      <c r="AH4" s="82">
        <f>R4/$R$25</f>
        <v>5.8842483178176135E-2</v>
      </c>
      <c r="AI4" s="88">
        <f t="shared" ref="AI4:AI24" si="0">AF4/$AF$26</f>
        <v>5.4260611394943731E-2</v>
      </c>
      <c r="AJ4" s="84"/>
      <c r="AK4" s="58"/>
      <c r="AL4" s="58"/>
      <c r="AM4" s="58"/>
      <c r="AN4" s="67">
        <f>1/$AM$14</f>
        <v>3.2821514634635278E-2</v>
      </c>
      <c r="AO4" s="92">
        <f>AN4*5*R4/(X4/100000)</f>
        <v>64788.0457365084</v>
      </c>
    </row>
    <row r="5" spans="1:41" ht="12.9" x14ac:dyDescent="0.35">
      <c r="A5" s="82">
        <v>1</v>
      </c>
      <c r="B5" s="84">
        <f>'Population (France) 2010'!N8</f>
        <v>412068</v>
      </c>
      <c r="C5" s="84">
        <f>'Population (France) 2010'!O8</f>
        <v>393984</v>
      </c>
      <c r="D5" s="84">
        <f>'Deces (France) 2010'!K16</f>
        <v>103</v>
      </c>
      <c r="E5" s="84">
        <f>'Deces (France) 2010'!L16</f>
        <v>120</v>
      </c>
      <c r="F5" s="82">
        <f t="shared" ref="F5:F68" si="1">D5/B5</f>
        <v>2.4995874467320927E-4</v>
      </c>
      <c r="G5" s="82">
        <f t="shared" ref="G5:G68" si="2">E5/C5</f>
        <v>3.0458089668615983E-4</v>
      </c>
      <c r="H5" s="84">
        <f>H4*EXP(-F4)</f>
        <v>99630.722101180378</v>
      </c>
      <c r="I5" s="84">
        <f t="shared" ref="I5:I68" si="3">(H6-H5)/(LN(H6/H5))</f>
        <v>99618.271353498538</v>
      </c>
      <c r="J5" s="84">
        <f>SUM(I5:$I$104)</f>
        <v>7728443.017496489</v>
      </c>
      <c r="K5" s="85">
        <f t="shared" ref="K5:K68" si="4">J5/H5</f>
        <v>77.57088229921527</v>
      </c>
      <c r="L5" s="84">
        <f>L4*EXP(-G4)</f>
        <v>99695.742486358111</v>
      </c>
      <c r="M5" s="84">
        <f>(L6-L5)/(LN(L6/L5))</f>
        <v>99680.561318362757</v>
      </c>
      <c r="N5" s="84">
        <f>SUM(M5:M$104)</f>
        <v>8390930.2091119513</v>
      </c>
      <c r="O5" s="85">
        <f>N5/L5</f>
        <v>84.165381588487861</v>
      </c>
      <c r="P5" s="85"/>
      <c r="Q5" s="84">
        <f>SUM(B9:B13)</f>
        <v>2053127</v>
      </c>
      <c r="R5" s="84">
        <f>SUM(C9:C13)</f>
        <v>1960647</v>
      </c>
      <c r="S5" s="82">
        <v>5</v>
      </c>
      <c r="T5" s="84">
        <f>H9</f>
        <v>99563.071919284455</v>
      </c>
      <c r="U5" s="84">
        <f>SUM(I9:I13)</f>
        <v>497682.37491463998</v>
      </c>
      <c r="V5" s="86">
        <f>SUM(U5:$U$24)/T5</f>
        <v>73.622493105924178</v>
      </c>
      <c r="W5" s="84">
        <f>L9</f>
        <v>99632.674677754374</v>
      </c>
      <c r="X5" s="84">
        <f>SUM(M9:M13)</f>
        <v>498081.02455038927</v>
      </c>
      <c r="Y5" s="86">
        <f>SUM($X5:X$24)/W5</f>
        <v>80.217753392139656</v>
      </c>
      <c r="AB5" s="82">
        <v>7.5</v>
      </c>
      <c r="AF5" s="82">
        <f t="shared" ref="AF5:AF24" si="5">(X5/100000)*EXP(-$AE$3*(AB5))</f>
        <v>5.0518647048936538</v>
      </c>
      <c r="AG5" s="82">
        <f t="shared" ref="AG5:AG24" si="6">$AA$31*EXP(-$AE$3*AB5)*X5/$T$4</f>
        <v>5.4732835814650396E-2</v>
      </c>
      <c r="AH5" s="82">
        <f t="shared" ref="AH5:AH24" si="7">R5/$R$25</f>
        <v>5.8625461145655665E-2</v>
      </c>
      <c r="AI5" s="88">
        <f t="shared" si="0"/>
        <v>5.4732835814650389E-2</v>
      </c>
      <c r="AJ5" s="84"/>
      <c r="AK5" s="63"/>
      <c r="AL5" s="63"/>
      <c r="AM5" s="63"/>
      <c r="AN5" s="68">
        <f>1/$AM$14</f>
        <v>3.2821514634635278E-2</v>
      </c>
      <c r="AO5" s="93">
        <f t="shared" ref="AO5:AO13" si="8">AN5*5*R5/(X5/100000)</f>
        <v>64599.333273078271</v>
      </c>
    </row>
    <row r="6" spans="1:41" ht="12.9" x14ac:dyDescent="0.35">
      <c r="A6" s="82">
        <v>2</v>
      </c>
      <c r="B6" s="84">
        <f>'Population (France) 2010'!N9</f>
        <v>405481</v>
      </c>
      <c r="C6" s="84">
        <f>'Population (France) 2010'!O9</f>
        <v>387900</v>
      </c>
      <c r="D6" s="84">
        <f>'Deces (France) 2010'!K17</f>
        <v>78</v>
      </c>
      <c r="E6" s="84">
        <f>'Deces (France) 2010'!L17</f>
        <v>56</v>
      </c>
      <c r="F6" s="82">
        <f t="shared" si="1"/>
        <v>1.9236413050179911E-4</v>
      </c>
      <c r="G6" s="82">
        <f t="shared" si="2"/>
        <v>1.4436710492394947E-4</v>
      </c>
      <c r="H6" s="84">
        <f t="shared" ref="H6:H69" si="9">H5*EXP(-F5)</f>
        <v>99605.821643126343</v>
      </c>
      <c r="I6" s="84">
        <f t="shared" si="3"/>
        <v>99596.241963766835</v>
      </c>
      <c r="J6" s="84">
        <f>SUM(I6:$I$104)</f>
        <v>7628824.746142989</v>
      </c>
      <c r="K6" s="85">
        <f t="shared" si="4"/>
        <v>76.59014925328357</v>
      </c>
      <c r="L6" s="84">
        <f t="shared" ref="L6:L69" si="10">L5*EXP(-G5)</f>
        <v>99665.381691609582</v>
      </c>
      <c r="M6" s="84">
        <f t="shared" ref="M6:M69" si="11">(L7-L6)/(LN(L7/L6))</f>
        <v>99658.187836517638</v>
      </c>
      <c r="N6" s="84">
        <f>SUM(M6:M$104)</f>
        <v>8291249.6477935882</v>
      </c>
      <c r="O6" s="85">
        <f t="shared" ref="O6:O69" si="12">N6/L6</f>
        <v>83.190868354358543</v>
      </c>
      <c r="P6" s="85"/>
      <c r="Q6" s="84">
        <f>SUM(B14:B18)</f>
        <v>2041299</v>
      </c>
      <c r="R6" s="84">
        <f>SUM(C14:C18)</f>
        <v>1939660</v>
      </c>
      <c r="S6" s="82">
        <v>10</v>
      </c>
      <c r="T6" s="84">
        <f>H14</f>
        <v>99515.209117699778</v>
      </c>
      <c r="U6" s="84">
        <f>SUM(I14:I18)</f>
        <v>497453.70035353489</v>
      </c>
      <c r="V6" s="86">
        <f>SUM(U6:$U$24)/T6</f>
        <v>68.656834082382517</v>
      </c>
      <c r="W6" s="84">
        <f>L14</f>
        <v>99598.128360607167</v>
      </c>
      <c r="X6" s="84">
        <f>SUM(M14:M18)</f>
        <v>497896.05944459047</v>
      </c>
      <c r="Y6" s="86">
        <f>SUM($X6:X$24)/W6</f>
        <v>75.244670014432614</v>
      </c>
      <c r="AB6" s="82">
        <v>12.5</v>
      </c>
      <c r="AF6" s="82">
        <f t="shared" si="5"/>
        <v>5.0979027507751216</v>
      </c>
      <c r="AG6" s="82">
        <f t="shared" si="6"/>
        <v>5.5231620511718156E-2</v>
      </c>
      <c r="AH6" s="82">
        <f t="shared" si="7"/>
        <v>5.7997927197390685E-2</v>
      </c>
      <c r="AI6" s="88">
        <f t="shared" si="0"/>
        <v>5.5231620511718156E-2</v>
      </c>
      <c r="AJ6" s="84"/>
      <c r="AK6" s="63"/>
      <c r="AL6" s="63"/>
      <c r="AM6" s="63"/>
      <c r="AN6" s="68">
        <f>1/$AM$14</f>
        <v>3.2821514634635278E-2</v>
      </c>
      <c r="AO6" s="93">
        <f t="shared" si="8"/>
        <v>63931.59562985204</v>
      </c>
    </row>
    <row r="7" spans="1:41" ht="12.9" x14ac:dyDescent="0.35">
      <c r="A7" s="82">
        <v>3</v>
      </c>
      <c r="B7" s="84">
        <f>'Population (France) 2010'!N10</f>
        <v>409178</v>
      </c>
      <c r="C7" s="84">
        <f>'Population (France) 2010'!O10</f>
        <v>391285</v>
      </c>
      <c r="D7" s="84">
        <f>'Deces (France) 2010'!K18</f>
        <v>60</v>
      </c>
      <c r="E7" s="84">
        <f>'Deces (France) 2010'!L18</f>
        <v>42</v>
      </c>
      <c r="F7" s="82">
        <f t="shared" si="1"/>
        <v>1.4663544960872774E-4</v>
      </c>
      <c r="G7" s="82">
        <f t="shared" si="2"/>
        <v>1.0733864063278684E-4</v>
      </c>
      <c r="H7" s="84">
        <f t="shared" si="9"/>
        <v>99586.662898639741</v>
      </c>
      <c r="I7" s="84">
        <f t="shared" si="3"/>
        <v>99579.361787932488</v>
      </c>
      <c r="J7" s="84">
        <f>SUM(I7:$I$104)</f>
        <v>7529228.5041792225</v>
      </c>
      <c r="K7" s="85">
        <f t="shared" si="4"/>
        <v>75.604787679676974</v>
      </c>
      <c r="L7" s="84">
        <f t="shared" si="10"/>
        <v>99650.994327549663</v>
      </c>
      <c r="M7" s="84">
        <f t="shared" si="11"/>
        <v>99645.646317719453</v>
      </c>
      <c r="N7" s="84">
        <f>SUM(M7:M$104)</f>
        <v>8191591.4599570706</v>
      </c>
      <c r="O7" s="85">
        <f t="shared" si="12"/>
        <v>82.202807059120445</v>
      </c>
      <c r="P7" s="85"/>
      <c r="Q7" s="84">
        <f>SUM(B19:B23)</f>
        <v>2031758</v>
      </c>
      <c r="R7" s="84">
        <f>SUM(C19:C23)</f>
        <v>1946660</v>
      </c>
      <c r="S7" s="82">
        <v>15</v>
      </c>
      <c r="T7" s="84">
        <f>H19</f>
        <v>99463.024204522299</v>
      </c>
      <c r="U7" s="84">
        <f>SUM(I19:I23)</f>
        <v>496867.68994471082</v>
      </c>
      <c r="V7" s="86">
        <f>SUM(U7:$U$24)/T7</f>
        <v>63.691462745870801</v>
      </c>
      <c r="W7" s="84">
        <f>L19</f>
        <v>99557.503513585383</v>
      </c>
      <c r="X7" s="84">
        <f>SUM(M19:M23)</f>
        <v>497608.84907165036</v>
      </c>
      <c r="Y7" s="86">
        <f>SUM($X7:X$24)/W7</f>
        <v>70.274283667124052</v>
      </c>
      <c r="Z7" s="84">
        <f>('Naissances t53 (France) 2010'!C22)*(1/(1+$AA$1))</f>
        <v>6568.26132850675</v>
      </c>
      <c r="AA7" s="82">
        <f>(Z7/R7)</f>
        <v>3.3741184020356662E-3</v>
      </c>
      <c r="AB7" s="82">
        <v>17.5</v>
      </c>
      <c r="AC7" s="57">
        <f>(EXP(-$AC$3*AB7))*AA7</f>
        <v>3.4892780219155238E-3</v>
      </c>
      <c r="AD7" s="57">
        <f>(EXP(-$AD$3*AB7))*AA7</f>
        <v>3.4874704541361899E-3</v>
      </c>
      <c r="AE7" s="57">
        <f t="shared" ref="AE7:AE14" si="13">(EXP(-$AE$3*AB7))*AA7</f>
        <v>3.4875008230373051E-3</v>
      </c>
      <c r="AF7" s="82">
        <f t="shared" si="5"/>
        <v>5.1433028243496794</v>
      </c>
      <c r="AG7" s="82">
        <f t="shared" si="6"/>
        <v>5.57234932989134E-2</v>
      </c>
      <c r="AH7" s="82">
        <f t="shared" si="7"/>
        <v>5.8207234751488694E-2</v>
      </c>
      <c r="AI7" s="88">
        <f t="shared" si="0"/>
        <v>5.57234932989134E-2</v>
      </c>
      <c r="AJ7" s="84"/>
      <c r="AK7" s="68">
        <f>AA7/$AA$26/5</f>
        <v>7.1484398785765673E-4</v>
      </c>
      <c r="AL7" s="94">
        <f>5*AK7*X7/$W$4</f>
        <v>1.7785634703181868E-2</v>
      </c>
      <c r="AM7" s="68">
        <f>(2.5+S7)*AL7</f>
        <v>0.31124860730568271</v>
      </c>
      <c r="AN7" s="68">
        <f>(0.5*AL7+SUM($AL8:AL$13))/$AM$14</f>
        <v>3.2523831303241262E-2</v>
      </c>
      <c r="AO7" s="93">
        <f t="shared" si="8"/>
        <v>63617.077512674281</v>
      </c>
    </row>
    <row r="8" spans="1:41" ht="12.9" x14ac:dyDescent="0.35">
      <c r="A8" s="82">
        <v>4</v>
      </c>
      <c r="B8" s="84">
        <f>'Population (France) 2010'!N11</f>
        <v>409829</v>
      </c>
      <c r="C8" s="84">
        <f>'Population (France) 2010'!O11</f>
        <v>392073</v>
      </c>
      <c r="D8" s="84">
        <f>'Deces (France) 2010'!K19</f>
        <v>37</v>
      </c>
      <c r="E8" s="84">
        <f>'Deces (France) 2010'!L19</f>
        <v>30</v>
      </c>
      <c r="F8" s="82">
        <f t="shared" si="1"/>
        <v>9.0281556454033268E-5</v>
      </c>
      <c r="G8" s="82">
        <f t="shared" si="2"/>
        <v>7.6516363024232729E-5</v>
      </c>
      <c r="H8" s="84">
        <f t="shared" si="9"/>
        <v>99572.061034152212</v>
      </c>
      <c r="I8" s="84">
        <f t="shared" si="3"/>
        <v>99567.566409139952</v>
      </c>
      <c r="J8" s="84">
        <f>SUM(I8:$I$104)</f>
        <v>7429649.1423912905</v>
      </c>
      <c r="K8" s="85">
        <f t="shared" si="4"/>
        <v>74.615801513267826</v>
      </c>
      <c r="L8" s="84">
        <f t="shared" si="10"/>
        <v>99640.298499328928</v>
      </c>
      <c r="M8" s="84">
        <f t="shared" si="11"/>
        <v>99636.486539976322</v>
      </c>
      <c r="N8" s="84">
        <f>SUM(M8:M$104)</f>
        <v>8091945.8136393512</v>
      </c>
      <c r="O8" s="85">
        <f t="shared" si="12"/>
        <v>81.21157739901642</v>
      </c>
      <c r="P8" s="85"/>
      <c r="Q8" s="84">
        <f>SUM(B24:B28)</f>
        <v>2056471</v>
      </c>
      <c r="R8" s="84">
        <f>SUM(C24:C28)</f>
        <v>2022030</v>
      </c>
      <c r="S8" s="82">
        <v>20</v>
      </c>
      <c r="T8" s="84">
        <f>H24</f>
        <v>99250.519833337676</v>
      </c>
      <c r="U8" s="84">
        <f>SUM(I24:I28)</f>
        <v>495432.49964686611</v>
      </c>
      <c r="V8" s="86">
        <f>SUM(U8:$U$24)/T8</f>
        <v>58.82163459267133</v>
      </c>
      <c r="W8" s="84">
        <f>L24</f>
        <v>99476.723869965776</v>
      </c>
      <c r="X8" s="84">
        <f>SUM(M24:M28)</f>
        <v>497103.40939277341</v>
      </c>
      <c r="Y8" s="86">
        <f>SUM($X8:X$24)/W8</f>
        <v>65.329085450459402</v>
      </c>
      <c r="Z8" s="84">
        <f>('Naissances t53 (France) 2010'!C23)*(1/(1+$AA$1))</f>
        <v>51608.675252797213</v>
      </c>
      <c r="AA8" s="82">
        <f t="shared" ref="AA8:AA14" si="14">Z8/R8</f>
        <v>2.552319958299195E-2</v>
      </c>
      <c r="AB8" s="82">
        <v>22.5</v>
      </c>
      <c r="AC8" s="57">
        <f t="shared" ref="AC8:AC14" si="15">(EXP(-$AC$3*AB8))*AA8</f>
        <v>2.6648620492409628E-2</v>
      </c>
      <c r="AD8" s="57">
        <f t="shared" ref="AD8:AD14" si="16">(EXP(-$AD$3*AB8))*AA8</f>
        <v>2.6630872629205715E-2</v>
      </c>
      <c r="AE8" s="57">
        <f t="shared" si="13"/>
        <v>2.6631170788909055E-2</v>
      </c>
      <c r="AF8" s="82">
        <f t="shared" si="5"/>
        <v>5.1868284586505027</v>
      </c>
      <c r="AG8" s="82">
        <f t="shared" si="6"/>
        <v>5.6195058064614223E-2</v>
      </c>
      <c r="AH8" s="82">
        <f t="shared" si="7"/>
        <v>6.046087908754106E-2</v>
      </c>
      <c r="AI8" s="88">
        <f t="shared" si="0"/>
        <v>5.6195058064614237E-2</v>
      </c>
      <c r="AJ8" s="84"/>
      <c r="AK8" s="68">
        <f t="shared" ref="AK8:AK13" si="17">AA8/$AA$26/5</f>
        <v>5.4073697478384999E-3</v>
      </c>
      <c r="AL8" s="94">
        <f t="shared" ref="AL8:AL13" si="18">5*AK8*X8/$W$4</f>
        <v>0.13440109687489299</v>
      </c>
      <c r="AM8" s="68">
        <f t="shared" ref="AM8:AM13" si="19">(2.5+S8)*AL8</f>
        <v>3.024024679685092</v>
      </c>
      <c r="AN8" s="68">
        <f>(0.5*AL8+SUM($AL9:AL$13))/$AM$14</f>
        <v>3.0026331784397713E-2</v>
      </c>
      <c r="AO8" s="93">
        <f t="shared" si="8"/>
        <v>61067.921191860099</v>
      </c>
    </row>
    <row r="9" spans="1:41" ht="12.9" x14ac:dyDescent="0.35">
      <c r="A9" s="82">
        <v>5</v>
      </c>
      <c r="B9" s="84">
        <f>'Population (France) 2010'!N12</f>
        <v>405619</v>
      </c>
      <c r="C9" s="84">
        <f>'Population (France) 2010'!O12</f>
        <v>387902</v>
      </c>
      <c r="D9" s="84">
        <f>'Deces (France) 2010'!K20</f>
        <v>51</v>
      </c>
      <c r="E9" s="84">
        <f>'Deces (France) 2010'!L20</f>
        <v>18</v>
      </c>
      <c r="F9" s="82">
        <f t="shared" si="1"/>
        <v>1.2573375507557585E-4</v>
      </c>
      <c r="G9" s="82">
        <f t="shared" si="2"/>
        <v>4.6403473042160133E-5</v>
      </c>
      <c r="H9" s="84">
        <f t="shared" si="9"/>
        <v>99563.071919284455</v>
      </c>
      <c r="I9" s="84">
        <f t="shared" si="3"/>
        <v>99556.812962118565</v>
      </c>
      <c r="J9" s="84">
        <f>SUM(I9:$I$104)</f>
        <v>7330081.5759821497</v>
      </c>
      <c r="K9" s="85">
        <f t="shared" si="4"/>
        <v>73.62249310592415</v>
      </c>
      <c r="L9" s="84">
        <f t="shared" si="10"/>
        <v>99632.674677754374</v>
      </c>
      <c r="M9" s="84">
        <f t="shared" si="11"/>
        <v>99630.363062348712</v>
      </c>
      <c r="N9" s="84">
        <f>SUM(M9:M$104)</f>
        <v>7992309.3270993745</v>
      </c>
      <c r="O9" s="85">
        <f t="shared" si="12"/>
        <v>80.217753392139628</v>
      </c>
      <c r="P9" s="85"/>
      <c r="Q9" s="84">
        <f>SUM(B29:B33)</f>
        <v>1981739</v>
      </c>
      <c r="R9" s="84">
        <f>SUM(C29:C33)</f>
        <v>2025680</v>
      </c>
      <c r="S9" s="82">
        <v>25</v>
      </c>
      <c r="T9" s="84">
        <f>H29</f>
        <v>98905.688502233475</v>
      </c>
      <c r="U9" s="84">
        <f>SUM(I29:I33)</f>
        <v>493570.95298237726</v>
      </c>
      <c r="V9" s="86">
        <f>SUM(U9:$U$24)/T9</f>
        <v>54.017573630274597</v>
      </c>
      <c r="W9" s="84">
        <f>L29</f>
        <v>99362.397182870933</v>
      </c>
      <c r="X9" s="84">
        <f>SUM(M29:M33)</f>
        <v>496466.00993526285</v>
      </c>
      <c r="Y9" s="86">
        <f>SUM($X9:X$24)/W9</f>
        <v>60.401320366640604</v>
      </c>
      <c r="Z9" s="84">
        <f>('Naissances t53 (France) 2010'!C24)*(1/(1+$AA$1))</f>
        <v>123019.88374818004</v>
      </c>
      <c r="AA9" s="82">
        <f t="shared" si="14"/>
        <v>6.0730166535770728E-2</v>
      </c>
      <c r="AB9" s="82">
        <v>27.5</v>
      </c>
      <c r="AC9" s="57">
        <f t="shared" si="15"/>
        <v>6.4018935215460843E-2</v>
      </c>
      <c r="AD9" s="57">
        <f t="shared" si="16"/>
        <v>6.3966828005654272E-2</v>
      </c>
      <c r="AE9" s="57">
        <f t="shared" si="13"/>
        <v>6.3967703330148631E-2</v>
      </c>
      <c r="AF9" s="82">
        <f t="shared" si="5"/>
        <v>5.229327078880285</v>
      </c>
      <c r="AG9" s="82">
        <f t="shared" si="6"/>
        <v>5.6655495970073695E-2</v>
      </c>
      <c r="AH9" s="82">
        <f t="shared" si="7"/>
        <v>6.0570018026463592E-2</v>
      </c>
      <c r="AI9" s="88">
        <f t="shared" si="0"/>
        <v>5.6655495970073702E-2</v>
      </c>
      <c r="AJ9" s="84"/>
      <c r="AK9" s="68">
        <f t="shared" si="17"/>
        <v>1.2866351816076862E-2</v>
      </c>
      <c r="AL9" s="94">
        <f t="shared" si="18"/>
        <v>0.31938531742755016</v>
      </c>
      <c r="AM9" s="68">
        <f t="shared" si="19"/>
        <v>8.7830962292576302</v>
      </c>
      <c r="AN9" s="68">
        <f>(0.5*AL9+SUM($AL10:AL$13))/$AM$14</f>
        <v>2.2579353065384559E-2</v>
      </c>
      <c r="AO9" s="93">
        <f t="shared" si="8"/>
        <v>46064.124232243317</v>
      </c>
    </row>
    <row r="10" spans="1:41" ht="12.9" x14ac:dyDescent="0.35">
      <c r="A10" s="82">
        <v>6</v>
      </c>
      <c r="B10" s="84">
        <f>'Population (France) 2010'!N13</f>
        <v>404861</v>
      </c>
      <c r="C10" s="84">
        <f>'Population (France) 2010'!O13</f>
        <v>387367</v>
      </c>
      <c r="D10" s="84">
        <f>'Deces (France) 2010'!K21</f>
        <v>50</v>
      </c>
      <c r="E10" s="84">
        <f>'Deces (France) 2010'!L21</f>
        <v>29</v>
      </c>
      <c r="F10" s="82">
        <f t="shared" si="1"/>
        <v>1.2349917626049435E-4</v>
      </c>
      <c r="G10" s="82">
        <f t="shared" si="2"/>
        <v>7.4864405073225132E-5</v>
      </c>
      <c r="H10" s="84">
        <f t="shared" si="9"/>
        <v>99550.554267347368</v>
      </c>
      <c r="I10" s="84">
        <f t="shared" si="3"/>
        <v>99544.407314640121</v>
      </c>
      <c r="J10" s="84">
        <f>SUM(I10:$I$104)</f>
        <v>7230524.7630200312</v>
      </c>
      <c r="K10" s="85">
        <f t="shared" si="4"/>
        <v>72.631687650900872</v>
      </c>
      <c r="L10" s="84">
        <f t="shared" si="10"/>
        <v>99628.051482887822</v>
      </c>
      <c r="M10" s="84">
        <f t="shared" si="11"/>
        <v>99624.322278548716</v>
      </c>
      <c r="N10" s="84">
        <f>SUM(M10:M$104)</f>
        <v>7892678.9640370263</v>
      </c>
      <c r="O10" s="85">
        <f t="shared" si="12"/>
        <v>79.22145265876928</v>
      </c>
      <c r="P10" s="85"/>
      <c r="Q10" s="84">
        <f>SUM(B34:B38)</f>
        <v>1958054</v>
      </c>
      <c r="R10" s="84">
        <f>SUM(C34:C38)</f>
        <v>2000856</v>
      </c>
      <c r="S10" s="82">
        <v>30</v>
      </c>
      <c r="T10" s="84">
        <f>H34</f>
        <v>98505.149562092265</v>
      </c>
      <c r="U10" s="84">
        <f>SUM(I34:I38)</f>
        <v>491383.6766025222</v>
      </c>
      <c r="V10" s="86">
        <f>SUM(U10:$U$24)/T10</f>
        <v>49.226607742810764</v>
      </c>
      <c r="W10" s="84">
        <f>L34</f>
        <v>99217.877813558094</v>
      </c>
      <c r="X10" s="84">
        <f>SUM(M34:M38)</f>
        <v>495679.01342485606</v>
      </c>
      <c r="Y10" s="86">
        <f>SUM($X10:X$24)/W10</f>
        <v>55.485504185541387</v>
      </c>
      <c r="Z10" s="84">
        <f>('Naissances t53 (France) 2010'!C25)*(1/(1+$AA$1))</f>
        <v>127125.35254492509</v>
      </c>
      <c r="AA10" s="82">
        <f t="shared" si="14"/>
        <v>6.3535483085701866E-2</v>
      </c>
      <c r="AB10" s="82">
        <v>32.5</v>
      </c>
      <c r="AC10" s="57">
        <f t="shared" si="15"/>
        <v>6.7621479707898113E-2</v>
      </c>
      <c r="AD10" s="57">
        <f t="shared" si="16"/>
        <v>6.7556437905822594E-2</v>
      </c>
      <c r="AE10" s="57">
        <f t="shared" si="13"/>
        <v>6.7557530432915916E-2</v>
      </c>
      <c r="AF10" s="82">
        <f t="shared" si="5"/>
        <v>5.2705745526854093</v>
      </c>
      <c r="AG10" s="82">
        <f t="shared" si="6"/>
        <v>5.7102378723952296E-2</v>
      </c>
      <c r="AH10" s="82">
        <f t="shared" si="7"/>
        <v>5.9827753637473752E-2</v>
      </c>
      <c r="AI10" s="88">
        <f t="shared" si="0"/>
        <v>5.7102378723952303E-2</v>
      </c>
      <c r="AJ10" s="84"/>
      <c r="AK10" s="68">
        <f t="shared" si="17"/>
        <v>1.3460688893443795E-2</v>
      </c>
      <c r="AL10" s="94">
        <f t="shared" si="18"/>
        <v>0.33360904953605691</v>
      </c>
      <c r="AM10" s="68">
        <f t="shared" si="19"/>
        <v>10.84229410992185</v>
      </c>
      <c r="AN10" s="68">
        <f>(0.5*AL10+SUM($AL11:AL$13))/$AM$14</f>
        <v>1.1863220979569345E-2</v>
      </c>
      <c r="AO10" s="93">
        <f t="shared" si="8"/>
        <v>23943.516099553024</v>
      </c>
    </row>
    <row r="11" spans="1:41" ht="12.9" x14ac:dyDescent="0.35">
      <c r="A11" s="82">
        <v>7</v>
      </c>
      <c r="B11" s="84">
        <f>'Population (France) 2010'!N14</f>
        <v>407676</v>
      </c>
      <c r="C11" s="84">
        <f>'Population (France) 2010'!O14</f>
        <v>389235</v>
      </c>
      <c r="D11" s="84">
        <f>'Deces (France) 2010'!K22</f>
        <v>29</v>
      </c>
      <c r="E11" s="84">
        <f>'Deces (France) 2010'!L22</f>
        <v>32</v>
      </c>
      <c r="F11" s="82">
        <f t="shared" si="1"/>
        <v>7.1134920868532849E-5</v>
      </c>
      <c r="G11" s="82">
        <f t="shared" si="2"/>
        <v>8.2212545120556989E-5</v>
      </c>
      <c r="H11" s="84">
        <f t="shared" si="9"/>
        <v>99538.260615042673</v>
      </c>
      <c r="I11" s="84">
        <f t="shared" si="3"/>
        <v>99534.720375850593</v>
      </c>
      <c r="J11" s="84">
        <f>SUM(I11:$I$104)</f>
        <v>7130980.3557053916</v>
      </c>
      <c r="K11" s="85">
        <f t="shared" si="4"/>
        <v>71.640596406280039</v>
      </c>
      <c r="L11" s="84">
        <f t="shared" si="10"/>
        <v>99620.593167269617</v>
      </c>
      <c r="M11" s="84">
        <f t="shared" si="11"/>
        <v>99616.498248219854</v>
      </c>
      <c r="N11" s="84">
        <f>SUM(M11:M$104)</f>
        <v>7793054.6417584773</v>
      </c>
      <c r="O11" s="85">
        <f t="shared" si="12"/>
        <v>78.227346314565892</v>
      </c>
      <c r="P11" s="85"/>
      <c r="Q11" s="84">
        <f>SUM(B39:B43)</f>
        <v>2206427</v>
      </c>
      <c r="R11" s="84">
        <f>SUM(C39:C43)</f>
        <v>2243203</v>
      </c>
      <c r="S11" s="82">
        <v>35</v>
      </c>
      <c r="T11" s="84">
        <f>H39</f>
        <v>98029.652800356358</v>
      </c>
      <c r="U11" s="84">
        <f>SUM(I39:I43)</f>
        <v>488575.66976430267</v>
      </c>
      <c r="V11" s="86">
        <f>SUM(U11:$U$24)/T11</f>
        <v>44.452780939785796</v>
      </c>
      <c r="W11" s="84">
        <f>L39</f>
        <v>99041.996907025605</v>
      </c>
      <c r="X11" s="84">
        <f>SUM(M39:M43)</f>
        <v>494516.40300933458</v>
      </c>
      <c r="Y11" s="86">
        <f>SUM($X11:X$24)/W11</f>
        <v>50.579300879630232</v>
      </c>
      <c r="Z11" s="84">
        <f>('Naissances t53 (France) 2010'!C26)*(1/(1+$AA$1))</f>
        <v>66512.015731267064</v>
      </c>
      <c r="AA11" s="82">
        <f t="shared" si="14"/>
        <v>2.9650466645803817E-2</v>
      </c>
      <c r="AB11" s="82">
        <v>37.5</v>
      </c>
      <c r="AC11" s="57">
        <f t="shared" si="15"/>
        <v>3.1861353805104013E-2</v>
      </c>
      <c r="AD11" s="57">
        <f t="shared" si="16"/>
        <v>3.182599578935618E-2</v>
      </c>
      <c r="AE11" s="57">
        <f t="shared" si="13"/>
        <v>3.1826589665557001E-2</v>
      </c>
      <c r="AF11" s="82">
        <f t="shared" si="5"/>
        <v>5.3081021723793631</v>
      </c>
      <c r="AG11" s="82">
        <f t="shared" si="6"/>
        <v>5.7508959890948751E-2</v>
      </c>
      <c r="AH11" s="82">
        <f t="shared" si="7"/>
        <v>6.7074190467900752E-2</v>
      </c>
      <c r="AI11" s="88">
        <f t="shared" si="0"/>
        <v>5.7508959890948744E-2</v>
      </c>
      <c r="AJ11" s="84"/>
      <c r="AK11" s="68">
        <f t="shared" si="17"/>
        <v>6.2817765393589145E-3</v>
      </c>
      <c r="AL11" s="94">
        <f t="shared" si="18"/>
        <v>0.1553220769376098</v>
      </c>
      <c r="AM11" s="68">
        <f t="shared" si="19"/>
        <v>5.8245778851603678</v>
      </c>
      <c r="AN11" s="68">
        <f>(0.5*AL11+SUM($AL12:AL$13))/$AM$14</f>
        <v>3.8394909181272627E-3</v>
      </c>
      <c r="AO11" s="93">
        <f t="shared" si="8"/>
        <v>8708.26275286692</v>
      </c>
    </row>
    <row r="12" spans="1:41" ht="12.9" x14ac:dyDescent="0.35">
      <c r="A12" s="82">
        <v>8</v>
      </c>
      <c r="B12" s="84">
        <f>'Population (France) 2010'!N15</f>
        <v>413625</v>
      </c>
      <c r="C12" s="84">
        <f>'Population (France) 2010'!O15</f>
        <v>394449</v>
      </c>
      <c r="D12" s="84">
        <f>'Deces (France) 2010'!K23</f>
        <v>33</v>
      </c>
      <c r="E12" s="84">
        <f>'Deces (France) 2010'!L23</f>
        <v>31</v>
      </c>
      <c r="F12" s="82">
        <f t="shared" si="1"/>
        <v>7.9782411604714413E-5</v>
      </c>
      <c r="G12" s="82">
        <f t="shared" si="2"/>
        <v>7.859064162920935E-5</v>
      </c>
      <c r="H12" s="84">
        <f t="shared" si="9"/>
        <v>99531.180220585069</v>
      </c>
      <c r="I12" s="84">
        <f t="shared" si="3"/>
        <v>99527.209907348224</v>
      </c>
      <c r="J12" s="84">
        <f>SUM(I12:$I$104)</f>
        <v>7031445.6353295408</v>
      </c>
      <c r="K12" s="85">
        <f t="shared" si="4"/>
        <v>70.645657167393807</v>
      </c>
      <c r="L12" s="84">
        <f t="shared" si="10"/>
        <v>99612.403441412636</v>
      </c>
      <c r="M12" s="84">
        <f t="shared" si="11"/>
        <v>99608.489242652257</v>
      </c>
      <c r="N12" s="84">
        <f>SUM(M12:M$104)</f>
        <v>7693438.1435102578</v>
      </c>
      <c r="O12" s="85">
        <f t="shared" si="12"/>
        <v>77.233736740778255</v>
      </c>
      <c r="P12" s="85"/>
      <c r="Q12" s="84">
        <f>SUM(B44:B48)</f>
        <v>2225024</v>
      </c>
      <c r="R12" s="84">
        <f>SUM(C44:C48)</f>
        <v>2276636</v>
      </c>
      <c r="S12" s="82">
        <v>40</v>
      </c>
      <c r="T12" s="84">
        <f>H44</f>
        <v>97354.871545852191</v>
      </c>
      <c r="U12" s="84">
        <f>SUM(I44:I48)</f>
        <v>484464.44761717063</v>
      </c>
      <c r="V12" s="86">
        <f>SUM(U12:$U$24)/T12</f>
        <v>39.742387312903205</v>
      </c>
      <c r="W12" s="84">
        <f>L44</f>
        <v>98738.90877335376</v>
      </c>
      <c r="X12" s="84">
        <f>SUM(M44:M48)</f>
        <v>492521.83951669838</v>
      </c>
      <c r="Y12" s="86">
        <f>SUM($X12:X$24)/W12</f>
        <v>45.726235122105713</v>
      </c>
      <c r="Z12" s="84">
        <f>('Naissances t53 (France) 2010'!C27)*(1/(1+$AA$1))</f>
        <v>16155.508461477091</v>
      </c>
      <c r="AA12" s="82">
        <f t="shared" si="14"/>
        <v>7.0962193611438509E-3</v>
      </c>
      <c r="AB12" s="82">
        <v>42.5</v>
      </c>
      <c r="AC12" s="57">
        <f t="shared" si="15"/>
        <v>7.6988185415471158E-3</v>
      </c>
      <c r="AD12" s="57">
        <f t="shared" si="16"/>
        <v>7.6891363590650026E-3</v>
      </c>
      <c r="AE12" s="57">
        <f t="shared" si="13"/>
        <v>7.6892989699771409E-3</v>
      </c>
      <c r="AF12" s="82">
        <f t="shared" si="5"/>
        <v>5.336852597911431</v>
      </c>
      <c r="AG12" s="82">
        <f t="shared" si="6"/>
        <v>5.7820447314339891E-2</v>
      </c>
      <c r="AH12" s="82">
        <f t="shared" si="7"/>
        <v>6.8073873247351979E-2</v>
      </c>
      <c r="AI12" s="88">
        <f t="shared" si="0"/>
        <v>5.7820447314339891E-2</v>
      </c>
      <c r="AJ12" s="84"/>
      <c r="AK12" s="68">
        <f t="shared" si="17"/>
        <v>1.503411896800165E-3</v>
      </c>
      <c r="AL12" s="94">
        <f t="shared" si="18"/>
        <v>3.7023159648165299E-2</v>
      </c>
      <c r="AM12" s="68">
        <f t="shared" si="19"/>
        <v>1.5734842850470252</v>
      </c>
      <c r="AN12" s="68">
        <f>(0.5*AL12+SUM($AL13:AL$13))/$AM$14</f>
        <v>6.8295991937606163E-4</v>
      </c>
      <c r="AO12" s="93">
        <f t="shared" si="8"/>
        <v>1578.4590796363295</v>
      </c>
    </row>
    <row r="13" spans="1:41" ht="12.9" x14ac:dyDescent="0.35">
      <c r="A13" s="82">
        <v>9</v>
      </c>
      <c r="B13" s="84">
        <f>'Population (France) 2010'!N16</f>
        <v>421346</v>
      </c>
      <c r="C13" s="84">
        <f>'Population (France) 2010'!O16</f>
        <v>401694</v>
      </c>
      <c r="D13" s="84">
        <f>'Deces (France) 2010'!K24</f>
        <v>34</v>
      </c>
      <c r="E13" s="84">
        <f>'Deces (France) 2010'!L24</f>
        <v>26</v>
      </c>
      <c r="F13" s="82">
        <f t="shared" si="1"/>
        <v>8.0693776611146182E-5</v>
      </c>
      <c r="G13" s="82">
        <f t="shared" si="2"/>
        <v>6.4725885873326465E-5</v>
      </c>
      <c r="H13" s="84">
        <f t="shared" si="9"/>
        <v>99523.239699758371</v>
      </c>
      <c r="I13" s="84">
        <f t="shared" si="3"/>
        <v>99519.224354682505</v>
      </c>
      <c r="J13" s="84">
        <f>SUM(I13:$I$104)</f>
        <v>6931918.4254221916</v>
      </c>
      <c r="K13" s="85">
        <f t="shared" si="4"/>
        <v>69.651253780869652</v>
      </c>
      <c r="L13" s="84">
        <f t="shared" si="10"/>
        <v>99604.575146331335</v>
      </c>
      <c r="M13" s="84">
        <f t="shared" si="11"/>
        <v>99601.351718619771</v>
      </c>
      <c r="N13" s="84">
        <f>SUM(M13:M$104)</f>
        <v>7593829.6542676054</v>
      </c>
      <c r="O13" s="85">
        <f t="shared" si="12"/>
        <v>76.239767531876311</v>
      </c>
      <c r="P13" s="85"/>
      <c r="Q13" s="84">
        <f>SUM(B49:B53)</f>
        <v>2218456</v>
      </c>
      <c r="R13" s="84">
        <f>SUM(C49:C53)</f>
        <v>2297128</v>
      </c>
      <c r="S13" s="82">
        <v>45</v>
      </c>
      <c r="T13" s="84">
        <f>H49</f>
        <v>96353.351196958451</v>
      </c>
      <c r="U13" s="84">
        <f>SUM(I49:I53)</f>
        <v>478046.77154008741</v>
      </c>
      <c r="V13" s="86">
        <f>SUM(U13:$U$24)/T13</f>
        <v>35.127481526173099</v>
      </c>
      <c r="W13" s="84">
        <f>L49</f>
        <v>98228.503088179234</v>
      </c>
      <c r="X13" s="84">
        <f>SUM(M49:M53)</f>
        <v>489214.77625045524</v>
      </c>
      <c r="Y13" s="86">
        <f>SUM($X13:X$24)/W13</f>
        <v>40.949791478985489</v>
      </c>
      <c r="Z13" s="84">
        <f>('Naissances t53 (France) 2010'!C28)*(1/(1+$AA$1))</f>
        <v>1018.0585123357065</v>
      </c>
      <c r="AA13" s="82">
        <f t="shared" si="14"/>
        <v>4.4318754215512E-4</v>
      </c>
      <c r="AB13" s="82">
        <v>47.5</v>
      </c>
      <c r="AC13" s="57">
        <f t="shared" si="15"/>
        <v>4.8545497314786922E-4</v>
      </c>
      <c r="AD13" s="57">
        <f t="shared" si="16"/>
        <v>4.8477268052914287E-4</v>
      </c>
      <c r="AE13" s="57">
        <f t="shared" si="13"/>
        <v>4.8478413870491283E-4</v>
      </c>
      <c r="AF13" s="82">
        <f t="shared" si="5"/>
        <v>5.3513138657513082</v>
      </c>
      <c r="AG13" s="82">
        <f t="shared" si="6"/>
        <v>5.7977123362608754E-2</v>
      </c>
      <c r="AH13" s="82">
        <f t="shared" si="7"/>
        <v>6.8686606161434308E-2</v>
      </c>
      <c r="AI13" s="88">
        <f t="shared" si="0"/>
        <v>5.7977123362608754E-2</v>
      </c>
      <c r="AJ13" s="84"/>
      <c r="AK13" s="69">
        <f t="shared" si="17"/>
        <v>9.3894141299802092E-5</v>
      </c>
      <c r="AL13" s="94">
        <f t="shared" si="18"/>
        <v>2.2967200663605654E-3</v>
      </c>
      <c r="AM13" s="69">
        <f t="shared" si="19"/>
        <v>0.10909420315212685</v>
      </c>
      <c r="AN13" s="69">
        <f>AL13/AM14</f>
        <v>7.5381831269713805E-5</v>
      </c>
      <c r="AO13" s="96">
        <f t="shared" si="8"/>
        <v>176.97923663315962</v>
      </c>
    </row>
    <row r="14" spans="1:41" ht="12.9" x14ac:dyDescent="0.35">
      <c r="A14" s="82">
        <v>10</v>
      </c>
      <c r="B14" s="84">
        <f>'Population (France) 2010'!N17</f>
        <v>418343</v>
      </c>
      <c r="C14" s="84">
        <f>'Population (France) 2010'!O17</f>
        <v>397723</v>
      </c>
      <c r="D14" s="84">
        <f>'Deces (France) 2010'!K25</f>
        <v>41</v>
      </c>
      <c r="E14" s="84">
        <f>'Deces (France) 2010'!L25</f>
        <v>26</v>
      </c>
      <c r="F14" s="82">
        <f t="shared" si="1"/>
        <v>9.8005703453864408E-5</v>
      </c>
      <c r="G14" s="82">
        <f t="shared" si="2"/>
        <v>6.5372130854891467E-5</v>
      </c>
      <c r="H14" s="84">
        <f t="shared" si="9"/>
        <v>99515.209117699778</v>
      </c>
      <c r="I14" s="84">
        <f t="shared" si="3"/>
        <v>99510.332748023458</v>
      </c>
      <c r="J14" s="84">
        <f>SUM(I14:$I$104)</f>
        <v>6832399.201067511</v>
      </c>
      <c r="K14" s="85">
        <f t="shared" si="4"/>
        <v>68.656834082382488</v>
      </c>
      <c r="L14" s="84">
        <f t="shared" si="10"/>
        <v>99598.128360607167</v>
      </c>
      <c r="M14" s="84">
        <f t="shared" si="11"/>
        <v>99594.872960536639</v>
      </c>
      <c r="N14" s="84">
        <f>SUM(M14:M$104)</f>
        <v>7494228.3025489859</v>
      </c>
      <c r="O14" s="85">
        <f t="shared" si="12"/>
        <v>75.244670014432586</v>
      </c>
      <c r="P14" s="85"/>
      <c r="Q14" s="84">
        <f>SUM(B54:B58)</f>
        <v>2100247</v>
      </c>
      <c r="R14" s="84">
        <f>SUM(C54:C58)</f>
        <v>2208824</v>
      </c>
      <c r="S14" s="82">
        <v>50</v>
      </c>
      <c r="T14" s="84">
        <f>H54</f>
        <v>94739.726360927263</v>
      </c>
      <c r="U14" s="84">
        <f>SUM(I54:I58)</f>
        <v>467520.06116385956</v>
      </c>
      <c r="V14" s="86">
        <f>SUM(U14:$U$24)/T14</f>
        <v>30.679883764311636</v>
      </c>
      <c r="W14" s="84">
        <f>L54</f>
        <v>97388.725928448461</v>
      </c>
      <c r="X14" s="84">
        <f>SUM(M54:M58)</f>
        <v>483915.91918278148</v>
      </c>
      <c r="Y14" s="86">
        <f>SUM($X14:X$24)/W14</f>
        <v>36.279578655739137</v>
      </c>
      <c r="Z14" s="84">
        <f>('Naissances t53 (France) 2010'!C29)*(1/(1+$AA$1))</f>
        <v>76.244420510979467</v>
      </c>
      <c r="AA14" s="82">
        <f t="shared" si="14"/>
        <v>3.4518105793390267E-5</v>
      </c>
      <c r="AB14" s="82">
        <v>52.5</v>
      </c>
      <c r="AC14" s="57">
        <f t="shared" si="15"/>
        <v>3.817444439789897E-5</v>
      </c>
      <c r="AD14" s="57">
        <f t="shared" si="16"/>
        <v>3.8115148043020656E-5</v>
      </c>
      <c r="AE14" s="57">
        <f t="shared" si="13"/>
        <v>3.8116143772094333E-5</v>
      </c>
      <c r="AF14" s="82">
        <f t="shared" si="5"/>
        <v>5.3435750094688101</v>
      </c>
      <c r="AG14" s="82">
        <f t="shared" si="6"/>
        <v>5.7893279163477127E-2</v>
      </c>
      <c r="AH14" s="82">
        <f t="shared" si="7"/>
        <v>6.6046221267567151E-2</v>
      </c>
      <c r="AI14" s="88">
        <f t="shared" si="0"/>
        <v>5.7893279163477127E-2</v>
      </c>
      <c r="AJ14" s="84"/>
      <c r="AK14" s="104">
        <f>SUM(AK7:AK13)</f>
        <v>4.0328337022675693E-2</v>
      </c>
      <c r="AL14" s="95">
        <f>SUM(AL7:AL13)</f>
        <v>0.99982305519381753</v>
      </c>
      <c r="AM14" s="95">
        <f>SUM(AM7:AM13)</f>
        <v>30.467819999529777</v>
      </c>
      <c r="AN14" s="95">
        <f>SUM(AN4:AN13)</f>
        <v>0.20005511370527174</v>
      </c>
      <c r="AO14" s="98">
        <f>SUM(AO4:AO13)</f>
        <v>398475.31474490586</v>
      </c>
    </row>
    <row r="15" spans="1:41" ht="12.9" x14ac:dyDescent="0.35">
      <c r="A15" s="82">
        <v>11</v>
      </c>
      <c r="B15" s="84">
        <f>'Population (France) 2010'!N18</f>
        <v>408801</v>
      </c>
      <c r="C15" s="84">
        <f>'Population (France) 2010'!O18</f>
        <v>388810</v>
      </c>
      <c r="D15" s="84">
        <f>'Deces (France) 2010'!K26</f>
        <v>37</v>
      </c>
      <c r="E15" s="84">
        <f>'Deces (France) 2010'!L26</f>
        <v>28</v>
      </c>
      <c r="F15" s="82">
        <f t="shared" si="1"/>
        <v>9.0508584861583014E-5</v>
      </c>
      <c r="G15" s="82">
        <f t="shared" si="2"/>
        <v>7.201460867776034E-5</v>
      </c>
      <c r="H15" s="84">
        <f t="shared" si="9"/>
        <v>99505.456537537888</v>
      </c>
      <c r="I15" s="84">
        <f t="shared" si="3"/>
        <v>99500.953624309521</v>
      </c>
      <c r="J15" s="84">
        <f>SUM(I15:$I$104)</f>
        <v>6732888.8683194872</v>
      </c>
      <c r="K15" s="85">
        <f t="shared" si="4"/>
        <v>67.663514168989735</v>
      </c>
      <c r="L15" s="84">
        <f t="shared" si="10"/>
        <v>99591.617631539499</v>
      </c>
      <c r="M15" s="84">
        <f t="shared" si="11"/>
        <v>99588.031691861615</v>
      </c>
      <c r="N15" s="84">
        <f>SUM(M15:M$104)</f>
        <v>7394633.4295884492</v>
      </c>
      <c r="O15" s="85">
        <f t="shared" si="12"/>
        <v>74.249556392853037</v>
      </c>
      <c r="P15" s="85"/>
      <c r="Q15" s="84">
        <f>SUM(B59:B63)</f>
        <v>2033237</v>
      </c>
      <c r="R15" s="84">
        <f>SUM(C59:C63)</f>
        <v>2155687</v>
      </c>
      <c r="S15" s="82">
        <v>55</v>
      </c>
      <c r="T15" s="84">
        <f>H59</f>
        <v>92073.163988912653</v>
      </c>
      <c r="U15" s="84">
        <f>SUM(I59:I63)</f>
        <v>451194.07238902623</v>
      </c>
      <c r="V15" s="86">
        <f>SUM(U15:$U$24)/T15</f>
        <v>26.49071266569911</v>
      </c>
      <c r="W15" s="84">
        <f>L59</f>
        <v>96109.440042472241</v>
      </c>
      <c r="X15" s="84">
        <f>SUM(M59:M63)</f>
        <v>476409.16791960853</v>
      </c>
      <c r="Y15" s="86">
        <f>SUM($X15:X$24)/W15</f>
        <v>31.727435119516354</v>
      </c>
      <c r="AB15" s="82">
        <v>57.5</v>
      </c>
      <c r="AF15" s="82">
        <f t="shared" si="5"/>
        <v>5.3105958807082256</v>
      </c>
      <c r="AG15" s="82">
        <f t="shared" si="6"/>
        <v>5.7535977187829442E-2</v>
      </c>
      <c r="AH15" s="82">
        <f t="shared" si="7"/>
        <v>6.4457367624409193E-2</v>
      </c>
      <c r="AI15" s="88">
        <f t="shared" si="0"/>
        <v>5.7535977187829448E-2</v>
      </c>
      <c r="AJ15" s="84"/>
      <c r="AK15" s="97">
        <f>AK14*5</f>
        <v>0.20164168511337846</v>
      </c>
      <c r="AL15" s="57"/>
      <c r="AM15" s="57"/>
      <c r="AN15" s="57"/>
      <c r="AO15" s="57"/>
    </row>
    <row r="16" spans="1:41" x14ac:dyDescent="0.25">
      <c r="A16" s="82">
        <v>12</v>
      </c>
      <c r="B16" s="84">
        <f>'Population (France) 2010'!N19</f>
        <v>405034</v>
      </c>
      <c r="C16" s="84">
        <f>'Population (France) 2010'!O19</f>
        <v>384183</v>
      </c>
      <c r="D16" s="84">
        <f>'Deces (France) 2010'!K27</f>
        <v>45</v>
      </c>
      <c r="E16" s="84">
        <f>'Deces (France) 2010'!L27</f>
        <v>33</v>
      </c>
      <c r="F16" s="82">
        <f t="shared" si="1"/>
        <v>1.1110178404775896E-4</v>
      </c>
      <c r="G16" s="82">
        <f t="shared" si="2"/>
        <v>8.5896564918281132E-5</v>
      </c>
      <c r="H16" s="84">
        <f t="shared" si="9"/>
        <v>99496.45084703296</v>
      </c>
      <c r="I16" s="84">
        <f t="shared" si="3"/>
        <v>99490.923935086976</v>
      </c>
      <c r="J16" s="84">
        <f>SUM(I16:$I$104)</f>
        <v>6633387.9146951772</v>
      </c>
      <c r="K16" s="85">
        <f t="shared" si="4"/>
        <v>66.669593319398174</v>
      </c>
      <c r="L16" s="84">
        <f t="shared" si="10"/>
        <v>99584.44583840821</v>
      </c>
      <c r="M16" s="84">
        <f t="shared" si="11"/>
        <v>99580.168979946029</v>
      </c>
      <c r="N16" s="84">
        <f>SUM(M16:M$104)</f>
        <v>7295045.3978965878</v>
      </c>
      <c r="O16" s="85">
        <f t="shared" si="12"/>
        <v>73.254867629970775</v>
      </c>
      <c r="P16" s="85"/>
      <c r="Q16" s="84">
        <f>SUM(B64:B68)</f>
        <v>1939831</v>
      </c>
      <c r="R16" s="84">
        <f>SUM(C64:C68)</f>
        <v>2059370</v>
      </c>
      <c r="S16" s="82">
        <v>60</v>
      </c>
      <c r="T16" s="84">
        <f>H64</f>
        <v>88252.337576983584</v>
      </c>
      <c r="U16" s="84">
        <f>SUM(I64:I68)</f>
        <v>429382.11935215362</v>
      </c>
      <c r="V16" s="86">
        <f>SUM(U16:$U$24)/T16</f>
        <v>22.525065212340621</v>
      </c>
      <c r="W16" s="84">
        <f>L64</f>
        <v>94370.988755663886</v>
      </c>
      <c r="X16" s="84">
        <f>SUM(M64:M68)</f>
        <v>466342.44379362825</v>
      </c>
      <c r="Y16" s="86">
        <f>SUM($X16:X$24)/W16</f>
        <v>27.263642029463835</v>
      </c>
      <c r="AB16" s="82">
        <v>62.5</v>
      </c>
      <c r="AF16" s="82">
        <f t="shared" si="5"/>
        <v>5.2477027996737604</v>
      </c>
      <c r="AG16" s="82">
        <f t="shared" si="6"/>
        <v>5.6854581925046103E-2</v>
      </c>
      <c r="AH16" s="82">
        <f t="shared" si="7"/>
        <v>6.1577385383258132E-2</v>
      </c>
      <c r="AI16" s="88">
        <f t="shared" si="0"/>
        <v>5.685458192504611E-2</v>
      </c>
      <c r="AJ16" s="84"/>
    </row>
    <row r="17" spans="1:43" x14ac:dyDescent="0.25">
      <c r="A17" s="82">
        <v>13</v>
      </c>
      <c r="B17" s="84">
        <f>'Population (France) 2010'!N20</f>
        <v>404412</v>
      </c>
      <c r="C17" s="84">
        <f>'Population (France) 2010'!O20</f>
        <v>383597</v>
      </c>
      <c r="D17" s="84">
        <f>'Deces (France) 2010'!K28</f>
        <v>33</v>
      </c>
      <c r="E17" s="84">
        <f>'Deces (France) 2010'!L28</f>
        <v>37</v>
      </c>
      <c r="F17" s="82">
        <f t="shared" si="1"/>
        <v>8.1599952523663991E-5</v>
      </c>
      <c r="G17" s="82">
        <f t="shared" si="2"/>
        <v>9.6455394593805477E-5</v>
      </c>
      <c r="H17" s="84">
        <f t="shared" si="9"/>
        <v>99485.39722788721</v>
      </c>
      <c r="I17" s="84">
        <f t="shared" si="3"/>
        <v>99481.338336438537</v>
      </c>
      <c r="J17" s="84">
        <f>SUM(I17:$I$104)</f>
        <v>6533896.9907600898</v>
      </c>
      <c r="K17" s="85">
        <f t="shared" si="4"/>
        <v>65.676945288695521</v>
      </c>
      <c r="L17" s="84">
        <f t="shared" si="10"/>
        <v>99575.89224395885</v>
      </c>
      <c r="M17" s="84">
        <f t="shared" si="11"/>
        <v>99571.090082410039</v>
      </c>
      <c r="N17" s="84">
        <f>SUM(M17:M$104)</f>
        <v>7195465.2289166432</v>
      </c>
      <c r="O17" s="85">
        <f t="shared" si="12"/>
        <v>72.261117292204659</v>
      </c>
      <c r="P17" s="85"/>
      <c r="Q17" s="84">
        <f>SUM(B69:B73)</f>
        <v>1261263</v>
      </c>
      <c r="R17" s="84">
        <f>SUM(C69:C73)</f>
        <v>1391210</v>
      </c>
      <c r="S17" s="82">
        <v>65</v>
      </c>
      <c r="T17" s="84">
        <f>H69</f>
        <v>83322.118846645055</v>
      </c>
      <c r="U17" s="84">
        <f>SUM(I69:I73)</f>
        <v>401279.77458074479</v>
      </c>
      <c r="V17" s="86">
        <f>SUM(U17:$U$24)/T17</f>
        <v>18.704607627409771</v>
      </c>
      <c r="W17" s="84">
        <f>L69</f>
        <v>92063.50549690373</v>
      </c>
      <c r="X17" s="84">
        <f>SUM(M69:M73)</f>
        <v>452689.20089041319</v>
      </c>
      <c r="Y17" s="86">
        <f>SUM($X17:X$24)/W17</f>
        <v>22.881535959742443</v>
      </c>
      <c r="AB17" s="82">
        <v>67.5</v>
      </c>
      <c r="AF17" s="82">
        <f t="shared" si="5"/>
        <v>5.1423965547066279</v>
      </c>
      <c r="AG17" s="82">
        <f t="shared" si="6"/>
        <v>5.5713674606118868E-2</v>
      </c>
      <c r="AH17" s="82">
        <f t="shared" si="7"/>
        <v>4.159868033381206E-2</v>
      </c>
      <c r="AI17" s="88">
        <f t="shared" si="0"/>
        <v>5.5713674606118861E-2</v>
      </c>
      <c r="AJ17" s="84"/>
    </row>
    <row r="18" spans="1:43" ht="12.9" x14ac:dyDescent="0.35">
      <c r="A18" s="82">
        <v>14</v>
      </c>
      <c r="B18" s="84">
        <f>'Population (France) 2010'!N21</f>
        <v>404709</v>
      </c>
      <c r="C18" s="84">
        <f>'Population (France) 2010'!O21</f>
        <v>385347</v>
      </c>
      <c r="D18" s="84">
        <f>'Deces (France) 2010'!K29</f>
        <v>58</v>
      </c>
      <c r="E18" s="84">
        <f>'Deces (France) 2010'!L29</f>
        <v>34</v>
      </c>
      <c r="F18" s="82">
        <f t="shared" si="1"/>
        <v>1.4331284947950257E-4</v>
      </c>
      <c r="G18" s="82">
        <f t="shared" si="2"/>
        <v>8.8232164776162785E-5</v>
      </c>
      <c r="H18" s="84">
        <f t="shared" si="9"/>
        <v>99477.279555401969</v>
      </c>
      <c r="I18" s="84">
        <f t="shared" si="3"/>
        <v>99470.1517096764</v>
      </c>
      <c r="J18" s="84">
        <f>SUM(I18:$I$104)</f>
        <v>6434415.6524236519</v>
      </c>
      <c r="K18" s="85">
        <f t="shared" si="4"/>
        <v>64.68226394188963</v>
      </c>
      <c r="L18" s="84">
        <f t="shared" si="10"/>
        <v>99566.288075174831</v>
      </c>
      <c r="M18" s="84">
        <f t="shared" si="11"/>
        <v>99561.895729836207</v>
      </c>
      <c r="N18" s="84">
        <f>SUM(M18:M$104)</f>
        <v>7095894.1388342334</v>
      </c>
      <c r="O18" s="85">
        <f t="shared" si="12"/>
        <v>71.268039373695146</v>
      </c>
      <c r="P18" s="85"/>
      <c r="Q18" s="84">
        <f>SUM(B74:B78)</f>
        <v>1104434</v>
      </c>
      <c r="R18" s="84">
        <f>SUM(C74:C78)</f>
        <v>1341926</v>
      </c>
      <c r="S18" s="82">
        <v>70</v>
      </c>
      <c r="T18" s="84">
        <f>H74</f>
        <v>77003.304169246272</v>
      </c>
      <c r="U18" s="84">
        <f>SUM(I74:I78)</f>
        <v>364739.37798029475</v>
      </c>
      <c r="V18" s="86">
        <f>SUM(U18:$U$24)/T18</f>
        <v>15.028287131506385</v>
      </c>
      <c r="W18" s="84">
        <f>L74</f>
        <v>88864.115519993327</v>
      </c>
      <c r="X18" s="84">
        <f>SUM(M74:M78)</f>
        <v>433236.61292391608</v>
      </c>
      <c r="Y18" s="86">
        <f>SUM($X18:X$24)/W18</f>
        <v>18.611170561246809</v>
      </c>
      <c r="AB18" s="82">
        <v>72.5</v>
      </c>
      <c r="AF18" s="82">
        <f t="shared" si="5"/>
        <v>4.9681159655293872</v>
      </c>
      <c r="AG18" s="82">
        <f t="shared" si="6"/>
        <v>5.3825486495325169E-2</v>
      </c>
      <c r="AH18" s="82">
        <f t="shared" si="7"/>
        <v>4.012503554864548E-2</v>
      </c>
      <c r="AI18" s="88">
        <f t="shared" si="0"/>
        <v>5.3825486495325175E-2</v>
      </c>
      <c r="AJ18" s="84"/>
      <c r="AK18" s="57" t="s">
        <v>119</v>
      </c>
      <c r="AL18" s="57"/>
      <c r="AM18" s="57"/>
      <c r="AN18" s="57"/>
      <c r="AO18" s="57"/>
      <c r="AP18" s="57"/>
      <c r="AQ18" s="57"/>
    </row>
    <row r="19" spans="1:43" ht="12.9" x14ac:dyDescent="0.35">
      <c r="A19" s="82">
        <v>15</v>
      </c>
      <c r="B19" s="84">
        <f>'Population (France) 2010'!N22</f>
        <v>397830</v>
      </c>
      <c r="C19" s="84">
        <f>'Population (France) 2010'!O22</f>
        <v>380387</v>
      </c>
      <c r="D19" s="84">
        <f>'Deces (France) 2010'!K30</f>
        <v>105</v>
      </c>
      <c r="E19" s="84">
        <f>'Deces (France) 2010'!L30</f>
        <v>48</v>
      </c>
      <c r="F19" s="82">
        <f t="shared" si="1"/>
        <v>2.6393183017871957E-4</v>
      </c>
      <c r="G19" s="82">
        <f t="shared" si="2"/>
        <v>1.2618727769350688E-4</v>
      </c>
      <c r="H19" s="84">
        <f t="shared" si="9"/>
        <v>99463.024204522299</v>
      </c>
      <c r="I19" s="84">
        <f t="shared" si="3"/>
        <v>99449.899630185304</v>
      </c>
      <c r="J19" s="84">
        <f>SUM(I19:$I$104)</f>
        <v>6334945.5007139752</v>
      </c>
      <c r="K19" s="85">
        <f t="shared" si="4"/>
        <v>63.691462745870773</v>
      </c>
      <c r="L19" s="84">
        <f t="shared" si="10"/>
        <v>99557.503513585383</v>
      </c>
      <c r="M19" s="84">
        <f t="shared" si="11"/>
        <v>99551.222332601465</v>
      </c>
      <c r="N19" s="84">
        <f>SUM(M19:M$104)</f>
        <v>6996332.2431043964</v>
      </c>
      <c r="O19" s="85">
        <f t="shared" si="12"/>
        <v>70.274283667124024</v>
      </c>
      <c r="P19" s="85"/>
      <c r="Q19" s="84">
        <f>SUM(B79:B83)</f>
        <v>953103</v>
      </c>
      <c r="R19" s="84">
        <f>SUM(C79:C83)</f>
        <v>1327062</v>
      </c>
      <c r="S19" s="82">
        <v>75</v>
      </c>
      <c r="T19" s="84">
        <f>H79</f>
        <v>68494.016780928141</v>
      </c>
      <c r="U19" s="84">
        <f>SUM(I79:I83)</f>
        <v>313602.94693370222</v>
      </c>
      <c r="V19" s="86">
        <f>SUM(U19:$U$24)/T19</f>
        <v>11.57018414739148</v>
      </c>
      <c r="W19" s="84">
        <f>L79</f>
        <v>84092.149542857645</v>
      </c>
      <c r="X19" s="84">
        <f>SUM(M79:M83)</f>
        <v>402215.15043057752</v>
      </c>
      <c r="Y19" s="86">
        <f>SUM($X19:X$24)/W19</f>
        <v>14.515369204243314</v>
      </c>
      <c r="AB19" s="82">
        <v>77.5</v>
      </c>
      <c r="AF19" s="82">
        <f t="shared" si="5"/>
        <v>4.6561411890348134</v>
      </c>
      <c r="AG19" s="82">
        <f t="shared" si="6"/>
        <v>5.0445494112779925E-2</v>
      </c>
      <c r="AH19" s="82">
        <f t="shared" si="7"/>
        <v>3.9680585908057946E-2</v>
      </c>
      <c r="AI19" s="88">
        <f t="shared" si="0"/>
        <v>5.0445494112779925E-2</v>
      </c>
      <c r="AJ19" s="84"/>
      <c r="AK19" s="57"/>
      <c r="AL19" s="57"/>
      <c r="AM19" s="99" t="s">
        <v>120</v>
      </c>
      <c r="AN19" s="99" t="s">
        <v>121</v>
      </c>
      <c r="AO19" s="57"/>
      <c r="AP19" s="99" t="s">
        <v>157</v>
      </c>
      <c r="AQ19" s="97">
        <f>AA26</f>
        <v>0.94401532623857998</v>
      </c>
    </row>
    <row r="20" spans="1:43" ht="12.9" x14ac:dyDescent="0.35">
      <c r="A20" s="82">
        <v>16</v>
      </c>
      <c r="B20" s="84">
        <f>'Population (France) 2010'!N23</f>
        <v>392607</v>
      </c>
      <c r="C20" s="84">
        <f>'Population (France) 2010'!O23</f>
        <v>375832</v>
      </c>
      <c r="D20" s="84">
        <f>'Deces (France) 2010'!K31</f>
        <v>147</v>
      </c>
      <c r="E20" s="84">
        <f>'Deces (France) 2010'!L31</f>
        <v>52</v>
      </c>
      <c r="F20" s="82">
        <f t="shared" si="1"/>
        <v>3.7442022174846603E-4</v>
      </c>
      <c r="G20" s="82">
        <f t="shared" si="2"/>
        <v>1.3835969262862129E-4</v>
      </c>
      <c r="H20" s="84">
        <f t="shared" si="9"/>
        <v>99436.776210501805</v>
      </c>
      <c r="I20" s="84">
        <f t="shared" si="3"/>
        <v>99418.162963734401</v>
      </c>
      <c r="J20" s="84">
        <f>SUM(I20:$I$104)</f>
        <v>6235495.60108379</v>
      </c>
      <c r="K20" s="85">
        <f t="shared" si="4"/>
        <v>62.708143191243579</v>
      </c>
      <c r="L20" s="84">
        <f t="shared" si="10"/>
        <v>99544.941415848167</v>
      </c>
      <c r="M20" s="84">
        <f t="shared" si="11"/>
        <v>99538.055229719117</v>
      </c>
      <c r="N20" s="84">
        <f>SUM(M20:M$104)</f>
        <v>6896781.0207717959</v>
      </c>
      <c r="O20" s="85">
        <f t="shared" si="12"/>
        <v>69.283088850899517</v>
      </c>
      <c r="P20" s="85"/>
      <c r="Q20" s="84">
        <f>SUM(B84:B88)</f>
        <v>674427</v>
      </c>
      <c r="R20" s="84">
        <f>SUM(C84:C88)</f>
        <v>1125662</v>
      </c>
      <c r="S20" s="82">
        <v>80</v>
      </c>
      <c r="T20" s="84">
        <f>H84</f>
        <v>56295.349522704011</v>
      </c>
      <c r="U20" s="84">
        <f>SUM(I84:I88)</f>
        <v>241646.27454639558</v>
      </c>
      <c r="V20" s="86">
        <f>SUM(U20:$U$24)/T20</f>
        <v>8.5066607504234995</v>
      </c>
      <c r="W20" s="84">
        <f>L84</f>
        <v>76084.515616752542</v>
      </c>
      <c r="X20" s="84">
        <f>SUM(M84:M88)</f>
        <v>348561.95925685368</v>
      </c>
      <c r="Y20" s="86">
        <f>SUM($X20:X$24)/W20</f>
        <v>10.756636100371532</v>
      </c>
      <c r="AB20" s="82">
        <v>82.5</v>
      </c>
      <c r="AF20" s="82">
        <f t="shared" si="5"/>
        <v>4.0733229743898249</v>
      </c>
      <c r="AG20" s="82">
        <f t="shared" si="6"/>
        <v>4.4131133868521695E-2</v>
      </c>
      <c r="AH20" s="82">
        <f t="shared" si="7"/>
        <v>3.3658508565866802E-2</v>
      </c>
      <c r="AI20" s="88">
        <f t="shared" si="0"/>
        <v>4.4131133868521695E-2</v>
      </c>
      <c r="AJ20" s="84"/>
      <c r="AK20" s="57"/>
      <c r="AL20" s="99" t="s">
        <v>122</v>
      </c>
      <c r="AM20" s="101">
        <f>R25</f>
        <v>33443609</v>
      </c>
      <c r="AN20" s="101">
        <f>Q25</f>
        <v>31380830</v>
      </c>
      <c r="AO20" s="57">
        <f>SUM(AM20:AN20)</f>
        <v>64824439</v>
      </c>
      <c r="AP20" s="99" t="s">
        <v>158</v>
      </c>
      <c r="AQ20" s="97">
        <f>AM14</f>
        <v>30.467819999529777</v>
      </c>
    </row>
    <row r="21" spans="1:43" ht="12.9" x14ac:dyDescent="0.35">
      <c r="A21" s="82">
        <v>17</v>
      </c>
      <c r="B21" s="84">
        <f>'Population (France) 2010'!N24</f>
        <v>403425</v>
      </c>
      <c r="C21" s="84">
        <f>'Population (France) 2010'!O24</f>
        <v>385656</v>
      </c>
      <c r="D21" s="84">
        <f>'Deces (France) 2010'!K32</f>
        <v>154</v>
      </c>
      <c r="E21" s="84">
        <f>'Deces (France) 2010'!L32</f>
        <v>50</v>
      </c>
      <c r="F21" s="82">
        <f t="shared" si="1"/>
        <v>3.8173142467620995E-4</v>
      </c>
      <c r="G21" s="82">
        <f t="shared" si="2"/>
        <v>1.2964922106747982E-4</v>
      </c>
      <c r="H21" s="84">
        <f t="shared" si="9"/>
        <v>99399.552039879098</v>
      </c>
      <c r="I21" s="84">
        <f t="shared" si="3"/>
        <v>99380.582487409687</v>
      </c>
      <c r="J21" s="84">
        <f>SUM(I21:$I$104)</f>
        <v>6136077.4381200559</v>
      </c>
      <c r="K21" s="85">
        <f t="shared" si="4"/>
        <v>61.731439550736226</v>
      </c>
      <c r="L21" s="84">
        <f t="shared" si="10"/>
        <v>99531.169361121734</v>
      </c>
      <c r="M21" s="84">
        <f t="shared" si="11"/>
        <v>99524.717570624838</v>
      </c>
      <c r="N21" s="84">
        <f>SUM(M21:M$104)</f>
        <v>6797242.9655420771</v>
      </c>
      <c r="O21" s="85">
        <f t="shared" si="12"/>
        <v>68.292606317927735</v>
      </c>
      <c r="P21" s="85"/>
      <c r="Q21" s="84">
        <f>SUM(B89:B93)</f>
        <v>373486</v>
      </c>
      <c r="R21" s="84">
        <f>SUM(C89:C93)</f>
        <v>794372</v>
      </c>
      <c r="S21" s="82">
        <v>85</v>
      </c>
      <c r="T21" s="84">
        <f>H89</f>
        <v>39773.996904783329</v>
      </c>
      <c r="U21" s="84">
        <f>SUM(I89:I93)</f>
        <v>151857.18173980122</v>
      </c>
      <c r="V21" s="86">
        <f>SUM(U21:$U$24)/T21</f>
        <v>5.9646800455508631</v>
      </c>
      <c r="W21" s="84">
        <f>L89</f>
        <v>62240.069727544476</v>
      </c>
      <c r="X21" s="84">
        <f>SUM(M89:M93)</f>
        <v>261260.35549657745</v>
      </c>
      <c r="Y21" s="86">
        <f>SUM($X21:X$24)/W21</f>
        <v>7.549019308017491</v>
      </c>
      <c r="AB21" s="82">
        <v>87.5</v>
      </c>
      <c r="AF21" s="82">
        <f t="shared" si="5"/>
        <v>3.0820772162814394</v>
      </c>
      <c r="AG21" s="82">
        <f t="shared" si="6"/>
        <v>3.3391794139577581E-2</v>
      </c>
      <c r="AH21" s="82">
        <f t="shared" si="7"/>
        <v>2.37525800519914E-2</v>
      </c>
      <c r="AI21" s="88">
        <f t="shared" si="0"/>
        <v>3.3391794139577581E-2</v>
      </c>
      <c r="AJ21" s="84"/>
      <c r="AK21" s="57"/>
      <c r="AL21" s="99" t="s">
        <v>123</v>
      </c>
      <c r="AM21" s="103">
        <f>X26</f>
        <v>84.907780030936863</v>
      </c>
      <c r="AN21" s="103">
        <f>U26</f>
        <v>78.282582646982974</v>
      </c>
      <c r="AO21" s="57"/>
      <c r="AP21" s="57"/>
      <c r="AQ21" s="57"/>
    </row>
    <row r="22" spans="1:43" ht="12.9" x14ac:dyDescent="0.35">
      <c r="A22" s="82">
        <v>18</v>
      </c>
      <c r="B22" s="84">
        <f>'Population (France) 2010'!N25</f>
        <v>416690</v>
      </c>
      <c r="C22" s="84">
        <f>'Population (France) 2010'!O25</f>
        <v>399814</v>
      </c>
      <c r="D22" s="84">
        <f>'Deces (France) 2010'!K33</f>
        <v>204</v>
      </c>
      <c r="E22" s="84">
        <f>'Deces (France) 2010'!L33</f>
        <v>84</v>
      </c>
      <c r="F22" s="82">
        <f t="shared" si="1"/>
        <v>4.895725839352996E-4</v>
      </c>
      <c r="G22" s="82">
        <f t="shared" si="2"/>
        <v>2.1009769542837419E-4</v>
      </c>
      <c r="H22" s="84">
        <f t="shared" si="9"/>
        <v>99361.615348541032</v>
      </c>
      <c r="I22" s="84">
        <f t="shared" si="3"/>
        <v>99337.296955860889</v>
      </c>
      <c r="J22" s="84">
        <f>SUM(I22:$I$104)</f>
        <v>6036696.855632646</v>
      </c>
      <c r="K22" s="85">
        <f t="shared" si="4"/>
        <v>60.754817989392571</v>
      </c>
      <c r="L22" s="84">
        <f t="shared" si="10"/>
        <v>99518.26605901173</v>
      </c>
      <c r="M22" s="84">
        <f t="shared" si="11"/>
        <v>99507.812511947632</v>
      </c>
      <c r="N22" s="84">
        <f>SUM(M22:M$104)</f>
        <v>6697718.2479714518</v>
      </c>
      <c r="O22" s="85">
        <f t="shared" si="12"/>
        <v>67.301396147717043</v>
      </c>
      <c r="P22" s="85"/>
      <c r="Q22" s="84">
        <f>SUM(B94:B98)</f>
        <v>86561</v>
      </c>
      <c r="R22" s="84">
        <f>SUM(C94:C98)</f>
        <v>246895</v>
      </c>
      <c r="S22" s="82">
        <v>90</v>
      </c>
      <c r="T22" s="84">
        <f>H94</f>
        <v>21166.038685885094</v>
      </c>
      <c r="U22" s="84">
        <f>SUM(I94:I98)</f>
        <v>66615.078438803976</v>
      </c>
      <c r="V22" s="86">
        <f>SUM(U22:$U$24)/T22</f>
        <v>4.0339141960890386</v>
      </c>
      <c r="W22" s="84">
        <f>L94</f>
        <v>41206.056971585058</v>
      </c>
      <c r="X22" s="84">
        <f>SUM(M94:M98)</f>
        <v>147051.52312659824</v>
      </c>
      <c r="Y22" s="86">
        <f>SUM($X22:X$24)/W22</f>
        <v>5.0621473622883002</v>
      </c>
      <c r="AB22" s="82">
        <v>92.5</v>
      </c>
      <c r="AF22" s="82">
        <f t="shared" si="5"/>
        <v>1.7512198517088862</v>
      </c>
      <c r="AG22" s="82">
        <f t="shared" si="6"/>
        <v>1.8973039504817178E-2</v>
      </c>
      <c r="AH22" s="82">
        <f t="shared" si="7"/>
        <v>7.3824269384323927E-3</v>
      </c>
      <c r="AI22" s="88">
        <f t="shared" si="0"/>
        <v>1.8973039504817178E-2</v>
      </c>
      <c r="AJ22" s="84"/>
      <c r="AK22" s="57"/>
      <c r="AL22" s="99"/>
      <c r="AM22" s="57"/>
      <c r="AN22" s="57"/>
      <c r="AO22" s="57"/>
      <c r="AP22" s="57"/>
      <c r="AQ22" s="57"/>
    </row>
    <row r="23" spans="1:43" ht="12.9" x14ac:dyDescent="0.35">
      <c r="A23" s="82">
        <v>19</v>
      </c>
      <c r="B23" s="84">
        <f>'Population (France) 2010'!N26</f>
        <v>421206</v>
      </c>
      <c r="C23" s="84">
        <f>'Population (France) 2010'!O26</f>
        <v>404971</v>
      </c>
      <c r="D23" s="84">
        <f>'Deces (France) 2010'!K34</f>
        <v>265</v>
      </c>
      <c r="E23" s="84">
        <f>'Deces (France) 2010'!L34</f>
        <v>84</v>
      </c>
      <c r="F23" s="82">
        <f t="shared" si="1"/>
        <v>6.2914583363010029E-4</v>
      </c>
      <c r="G23" s="82">
        <f t="shared" si="2"/>
        <v>2.0742225986552124E-4</v>
      </c>
      <c r="H23" s="84">
        <f t="shared" si="9"/>
        <v>99312.982531389207</v>
      </c>
      <c r="I23" s="84">
        <f t="shared" si="3"/>
        <v>99281.747907520519</v>
      </c>
      <c r="J23" s="84">
        <f>SUM(I23:$I$104)</f>
        <v>5937359.5586767849</v>
      </c>
      <c r="K23" s="85">
        <f t="shared" si="4"/>
        <v>59.784324338464032</v>
      </c>
      <c r="L23" s="84">
        <f t="shared" si="10"/>
        <v>99497.359696925851</v>
      </c>
      <c r="M23" s="84">
        <f t="shared" si="11"/>
        <v>99487.041426757307</v>
      </c>
      <c r="N23" s="84">
        <f>SUM(M23:M$104)</f>
        <v>6598210.4354595039</v>
      </c>
      <c r="O23" s="85">
        <f t="shared" si="12"/>
        <v>66.31543244522264</v>
      </c>
      <c r="P23" s="85"/>
      <c r="Q23" s="84">
        <f>SUM(B99:B103)</f>
        <v>21997</v>
      </c>
      <c r="R23" s="84">
        <f>SUM(C99:C103)</f>
        <v>97616</v>
      </c>
      <c r="S23" s="82">
        <v>95</v>
      </c>
      <c r="T23" s="84">
        <f>H99</f>
        <v>7062.5471933610434</v>
      </c>
      <c r="U23" s="84">
        <f>SUM(I99:I103)</f>
        <v>16676.868634862498</v>
      </c>
      <c r="V23" s="86">
        <f>SUM(U23:$U$24)/T23</f>
        <v>2.6572431981479738</v>
      </c>
      <c r="W23" s="84">
        <f>L99</f>
        <v>18704.77062332302</v>
      </c>
      <c r="X23" s="84">
        <f>SUM(M99:M103)</f>
        <v>51707.434944323475</v>
      </c>
      <c r="Y23" s="86">
        <f>SUM($X23:X$24)/W23</f>
        <v>3.2900488715792444</v>
      </c>
      <c r="AB23" s="82">
        <v>97.5</v>
      </c>
      <c r="AF23" s="82">
        <f t="shared" si="5"/>
        <v>0.62162043324818772</v>
      </c>
      <c r="AG23" s="82">
        <f t="shared" si="6"/>
        <v>6.734750651387668E-3</v>
      </c>
      <c r="AH23" s="82">
        <f t="shared" si="7"/>
        <v>2.9188237429758255E-3</v>
      </c>
      <c r="AI23" s="88">
        <f t="shared" si="0"/>
        <v>6.734750651387668E-3</v>
      </c>
      <c r="AJ23" s="84"/>
      <c r="AK23" s="57" t="s">
        <v>159</v>
      </c>
      <c r="AL23" s="57"/>
      <c r="AM23" s="57"/>
      <c r="AN23" s="57"/>
      <c r="AO23" s="57"/>
      <c r="AP23" s="99" t="s">
        <v>160</v>
      </c>
      <c r="AQ23" s="101">
        <f>AO14</f>
        <v>398475.31474490586</v>
      </c>
    </row>
    <row r="24" spans="1:43" ht="12.9" x14ac:dyDescent="0.35">
      <c r="A24" s="82">
        <v>20</v>
      </c>
      <c r="B24" s="84">
        <f>'Population (France) 2010'!N27</f>
        <v>420866</v>
      </c>
      <c r="C24" s="84">
        <f>'Population (France) 2010'!O27</f>
        <v>406867</v>
      </c>
      <c r="D24" s="84">
        <f>'Deces (France) 2010'!K35</f>
        <v>271</v>
      </c>
      <c r="E24" s="84">
        <f>'Deces (France) 2010'!L35</f>
        <v>88</v>
      </c>
      <c r="F24" s="82">
        <f t="shared" si="1"/>
        <v>6.4391041329069109E-4</v>
      </c>
      <c r="G24" s="82">
        <f t="shared" si="2"/>
        <v>2.1628689473464301E-4</v>
      </c>
      <c r="H24" s="84">
        <f t="shared" si="9"/>
        <v>99250.519833337676</v>
      </c>
      <c r="I24" s="84">
        <f t="shared" si="3"/>
        <v>99218.572469157327</v>
      </c>
      <c r="J24" s="84">
        <f>SUM(I24:$I$104)</f>
        <v>5838077.8107692646</v>
      </c>
      <c r="K24" s="85">
        <f t="shared" si="4"/>
        <v>58.821634592671302</v>
      </c>
      <c r="L24" s="84">
        <f t="shared" si="10"/>
        <v>99476.723869965776</v>
      </c>
      <c r="M24" s="84">
        <f t="shared" si="11"/>
        <v>99465.966889637275</v>
      </c>
      <c r="N24" s="84">
        <f>SUM(M24:M$104)</f>
        <v>6498723.3940327466</v>
      </c>
      <c r="O24" s="85">
        <f t="shared" si="12"/>
        <v>65.329085450459388</v>
      </c>
      <c r="P24" s="85"/>
      <c r="Q24" s="84">
        <f>SUM(B104:B108)</f>
        <v>2208</v>
      </c>
      <c r="R24" s="84">
        <f>SUM(C104:C108)</f>
        <v>14580</v>
      </c>
      <c r="S24" s="82">
        <v>100</v>
      </c>
      <c r="T24" s="84">
        <f>H104</f>
        <v>1009.9951656100438</v>
      </c>
      <c r="U24" s="84">
        <f>SUM(I104:I108)</f>
        <v>2090.0368562951985</v>
      </c>
      <c r="V24" s="86">
        <f>SUM(U24:$U$24)/T24</f>
        <v>2.069353327085286</v>
      </c>
      <c r="W24" s="84">
        <f>L104</f>
        <v>4386.0399997072027</v>
      </c>
      <c r="X24" s="84">
        <f>SUM(M104:M108)</f>
        <v>9832.1745380890243</v>
      </c>
      <c r="Y24" s="86">
        <f>SUM($X24:X$24)/W24</f>
        <v>2.2416974169741697</v>
      </c>
      <c r="AB24" s="82">
        <v>102.5</v>
      </c>
      <c r="AF24" s="82">
        <f t="shared" si="5"/>
        <v>0.1193226829534149</v>
      </c>
      <c r="AG24" s="82">
        <f t="shared" si="6"/>
        <v>1.2927639983561915E-3</v>
      </c>
      <c r="AH24" s="82">
        <f t="shared" si="7"/>
        <v>4.3595773410698587E-4</v>
      </c>
      <c r="AI24" s="88">
        <f t="shared" si="0"/>
        <v>1.2927639983561915E-3</v>
      </c>
      <c r="AJ24" s="84"/>
      <c r="AK24" s="57"/>
      <c r="AL24" s="99" t="s">
        <v>122</v>
      </c>
      <c r="AM24" s="102">
        <f>AQ23*AM21</f>
        <v>33833654.372118801</v>
      </c>
      <c r="AN24" s="102">
        <f>AN21*AQ23*AQ24</f>
        <v>32630187.883360624</v>
      </c>
      <c r="AO24" s="57">
        <f>SUM(AM24:AN24)</f>
        <v>66463842.255479425</v>
      </c>
      <c r="AP24" s="99" t="s">
        <v>161</v>
      </c>
      <c r="AQ24" s="57">
        <f>AA1</f>
        <v>1.0460513563420084</v>
      </c>
    </row>
    <row r="25" spans="1:43" ht="12.9" x14ac:dyDescent="0.35">
      <c r="A25" s="82">
        <v>21</v>
      </c>
      <c r="B25" s="84">
        <f>'Population (France) 2010'!N28</f>
        <v>418055</v>
      </c>
      <c r="C25" s="84">
        <f>'Population (France) 2010'!O28</f>
        <v>406744</v>
      </c>
      <c r="D25" s="84">
        <f>'Deces (France) 2010'!K36</f>
        <v>239</v>
      </c>
      <c r="E25" s="84">
        <f>'Deces (France) 2010'!L36</f>
        <v>96</v>
      </c>
      <c r="F25" s="82">
        <f t="shared" si="1"/>
        <v>5.7169511188719189E-4</v>
      </c>
      <c r="G25" s="82">
        <f t="shared" si="2"/>
        <v>2.3602069114725724E-4</v>
      </c>
      <c r="H25" s="84">
        <f t="shared" si="9"/>
        <v>99186.63196133294</v>
      </c>
      <c r="I25" s="84">
        <f t="shared" si="3"/>
        <v>99158.285107173331</v>
      </c>
      <c r="J25" s="84">
        <f>SUM(I25:$I$104)</f>
        <v>5738859.2383001074</v>
      </c>
      <c r="K25" s="85">
        <f t="shared" si="4"/>
        <v>57.859200628340247</v>
      </c>
      <c r="L25" s="84">
        <f t="shared" si="10"/>
        <v>99455.210684855425</v>
      </c>
      <c r="M25" s="84">
        <f t="shared" si="11"/>
        <v>99443.47486438074</v>
      </c>
      <c r="N25" s="84">
        <f>SUM(M25:M$104)</f>
        <v>6399257.427143109</v>
      </c>
      <c r="O25" s="85">
        <f t="shared" si="12"/>
        <v>64.343108652401241</v>
      </c>
      <c r="P25" s="85"/>
      <c r="Q25" s="84">
        <f>SUM(Q4:Q24)</f>
        <v>31380830</v>
      </c>
      <c r="R25" s="84">
        <f>SUM(R4:R24)</f>
        <v>33443609</v>
      </c>
      <c r="AI25" s="84"/>
      <c r="AJ25" s="84"/>
      <c r="AK25" s="57"/>
      <c r="AL25" s="99"/>
      <c r="AM25" s="57"/>
      <c r="AN25" s="57"/>
      <c r="AO25" s="57"/>
      <c r="AP25" s="57"/>
      <c r="AQ25" s="57"/>
    </row>
    <row r="26" spans="1:43" ht="12.9" x14ac:dyDescent="0.35">
      <c r="A26" s="82">
        <v>22</v>
      </c>
      <c r="B26" s="84">
        <f>'Population (France) 2010'!N29</f>
        <v>411935</v>
      </c>
      <c r="C26" s="84">
        <f>'Population (France) 2010'!O29</f>
        <v>403434</v>
      </c>
      <c r="D26" s="84">
        <f>'Deces (France) 2010'!K37</f>
        <v>299</v>
      </c>
      <c r="E26" s="84">
        <f>'Deces (France) 2010'!L37</f>
        <v>90</v>
      </c>
      <c r="F26" s="82">
        <f t="shared" si="1"/>
        <v>7.2584266935317465E-4</v>
      </c>
      <c r="G26" s="82">
        <f t="shared" si="2"/>
        <v>2.2308481684736538E-4</v>
      </c>
      <c r="H26" s="84">
        <f t="shared" si="9"/>
        <v>99129.943654434042</v>
      </c>
      <c r="I26" s="84">
        <f t="shared" si="3"/>
        <v>99093.975985792509</v>
      </c>
      <c r="J26" s="84">
        <f>SUM(I26:$I$104)</f>
        <v>5639700.9531929325</v>
      </c>
      <c r="K26" s="85">
        <f t="shared" si="4"/>
        <v>56.892002005497673</v>
      </c>
      <c r="L26" s="84">
        <f t="shared" si="10"/>
        <v>99431.739967187852</v>
      </c>
      <c r="M26" s="84">
        <f t="shared" si="11"/>
        <v>99420.649936102418</v>
      </c>
      <c r="N26" s="84">
        <f>SUM(M26:M$104)</f>
        <v>6299813.9522787295</v>
      </c>
      <c r="O26" s="85">
        <f t="shared" si="12"/>
        <v>63.358178730027731</v>
      </c>
      <c r="P26" s="85"/>
      <c r="U26" s="86">
        <f>SUM(U4:U24)/T4</f>
        <v>78.282582646982974</v>
      </c>
      <c r="V26" s="86"/>
      <c r="X26" s="86">
        <f>SUM(X4:X24)/W4</f>
        <v>84.907780030936863</v>
      </c>
      <c r="Y26" s="86"/>
      <c r="Z26" s="82" t="s">
        <v>139</v>
      </c>
      <c r="AA26" s="82">
        <f>SUMPRODUCT($AA$7:$AA$14,$X$7:$X$14)/$T$4</f>
        <v>0.94401532623857998</v>
      </c>
      <c r="AC26" s="82">
        <f>SUMPRODUCT(AC7:AC14,$X$7:$X$14)/W4</f>
        <v>1.0008895271394529</v>
      </c>
      <c r="AD26" s="82">
        <f>SUMPRODUCT(AD7:AD14,X7:X14)/W4</f>
        <v>0.99998505126916559</v>
      </c>
      <c r="AE26" s="82">
        <f>SUMPRODUCT(AE7:AE14,X7:X14)/W4</f>
        <v>1.0000002442487268</v>
      </c>
      <c r="AF26" s="82">
        <f>SUM(AF4:AF24)</f>
        <v>92.300437748219437</v>
      </c>
      <c r="AG26" s="82">
        <f>SUM(AG4:AG24)</f>
        <v>1.0000000000000002</v>
      </c>
      <c r="AH26" s="82">
        <f>SUM(AH4:AH24)</f>
        <v>1</v>
      </c>
      <c r="AI26" s="82">
        <f>SUM(AI4:AI24)</f>
        <v>1.0000000000000002</v>
      </c>
      <c r="AJ26" s="84"/>
      <c r="AK26" s="57"/>
      <c r="AL26" s="99" t="s">
        <v>162</v>
      </c>
      <c r="AM26" s="97">
        <f>AO24/AO20</f>
        <v>1.0252898949959202</v>
      </c>
      <c r="AN26" s="57"/>
      <c r="AO26" s="57"/>
      <c r="AP26" s="57"/>
      <c r="AQ26" s="57"/>
    </row>
    <row r="27" spans="1:43" x14ac:dyDescent="0.25">
      <c r="A27" s="82">
        <v>23</v>
      </c>
      <c r="B27" s="84">
        <f>'Population (France) 2010'!N30</f>
        <v>405224</v>
      </c>
      <c r="C27" s="84">
        <f>'Population (France) 2010'!O30</f>
        <v>402585</v>
      </c>
      <c r="D27" s="84">
        <f>'Deces (France) 2010'!K38</f>
        <v>320</v>
      </c>
      <c r="E27" s="84">
        <f>'Deces (France) 2010'!L38</f>
        <v>90</v>
      </c>
      <c r="F27" s="82">
        <f t="shared" si="1"/>
        <v>7.8968669180502641E-4</v>
      </c>
      <c r="G27" s="82">
        <f t="shared" si="2"/>
        <v>2.2355527404150676E-4</v>
      </c>
      <c r="H27" s="84">
        <f t="shared" si="9"/>
        <v>99058.017018387691</v>
      </c>
      <c r="I27" s="84">
        <f t="shared" si="3"/>
        <v>99018.914912997381</v>
      </c>
      <c r="J27" s="84">
        <f>SUM(I27:$I$104)</f>
        <v>5540606.9772071401</v>
      </c>
      <c r="K27" s="85">
        <f t="shared" si="4"/>
        <v>55.932948629273106</v>
      </c>
      <c r="L27" s="84">
        <f t="shared" si="10"/>
        <v>99409.560729706005</v>
      </c>
      <c r="M27" s="84">
        <f t="shared" si="11"/>
        <v>99398.449791919964</v>
      </c>
      <c r="N27" s="84">
        <f>SUM(M27:M$104)</f>
        <v>6200393.3023426272</v>
      </c>
      <c r="O27" s="85">
        <f t="shared" si="12"/>
        <v>62.372203003707654</v>
      </c>
      <c r="P27" s="85"/>
      <c r="Z27" s="82" t="s">
        <v>137</v>
      </c>
      <c r="AA27" s="82">
        <f>2+(AA7*18+SUMPRODUCT(AA8:AA14,S8:S14))/SUM(AA7:AA14)</f>
        <v>30.041784135822386</v>
      </c>
      <c r="AE27" s="178" t="s">
        <v>234</v>
      </c>
      <c r="AF27" s="179">
        <f>1/AF26</f>
        <v>1.0834184803411627E-2</v>
      </c>
    </row>
    <row r="28" spans="1:43" x14ac:dyDescent="0.25">
      <c r="A28" s="82">
        <v>24</v>
      </c>
      <c r="B28" s="84">
        <f>'Population (France) 2010'!N31</f>
        <v>400391</v>
      </c>
      <c r="C28" s="84">
        <f>'Population (France) 2010'!O31</f>
        <v>402400</v>
      </c>
      <c r="D28" s="84">
        <f>'Deces (France) 2010'!K39</f>
        <v>300</v>
      </c>
      <c r="E28" s="84">
        <f>'Deces (France) 2010'!L39</f>
        <v>101</v>
      </c>
      <c r="F28" s="82">
        <f t="shared" si="1"/>
        <v>7.492675909298661E-4</v>
      </c>
      <c r="G28" s="82">
        <f t="shared" si="2"/>
        <v>2.509940357852883E-4</v>
      </c>
      <c r="H28" s="84">
        <f t="shared" si="9"/>
        <v>98979.823099043919</v>
      </c>
      <c r="I28" s="84">
        <f t="shared" si="3"/>
        <v>98942.751171745505</v>
      </c>
      <c r="J28" s="84">
        <f>SUM(I28:$I$104)</f>
        <v>5441588.0622941433</v>
      </c>
      <c r="K28" s="85">
        <f t="shared" si="4"/>
        <v>54.976740631765239</v>
      </c>
      <c r="L28" s="84">
        <f t="shared" si="10"/>
        <v>99387.339682023478</v>
      </c>
      <c r="M28" s="84">
        <f t="shared" si="11"/>
        <v>99374.867910733068</v>
      </c>
      <c r="N28" s="84">
        <f>SUM(M28:M$104)</f>
        <v>6100994.8525507068</v>
      </c>
      <c r="O28" s="85">
        <f t="shared" si="12"/>
        <v>61.3860364113782</v>
      </c>
      <c r="P28" s="85"/>
      <c r="Z28" s="82" t="s">
        <v>140</v>
      </c>
      <c r="AA28" s="82">
        <f>LN(AA26)/AA27</f>
        <v>-1.9177581892516888E-3</v>
      </c>
    </row>
    <row r="29" spans="1:43" ht="12.9" x14ac:dyDescent="0.35">
      <c r="A29" s="82">
        <v>25</v>
      </c>
      <c r="B29" s="84">
        <f>'Population (France) 2010'!N32</f>
        <v>392034</v>
      </c>
      <c r="C29" s="84">
        <f>'Population (France) 2010'!O32</f>
        <v>397641</v>
      </c>
      <c r="D29" s="84">
        <f>'Deces (France) 2010'!K40</f>
        <v>281</v>
      </c>
      <c r="E29" s="84">
        <f>'Deces (France) 2010'!L40</f>
        <v>106</v>
      </c>
      <c r="F29" s="82">
        <f t="shared" si="1"/>
        <v>7.1677456547136222E-4</v>
      </c>
      <c r="G29" s="82">
        <f t="shared" si="2"/>
        <v>2.665721090129036E-4</v>
      </c>
      <c r="H29" s="84">
        <f t="shared" si="9"/>
        <v>98905.688502233475</v>
      </c>
      <c r="I29" s="84">
        <f t="shared" si="3"/>
        <v>98870.250428819214</v>
      </c>
      <c r="J29" s="84">
        <f>SUM(I29:$I$104)</f>
        <v>5342645.311122397</v>
      </c>
      <c r="K29" s="85">
        <f t="shared" si="4"/>
        <v>54.017573630274562</v>
      </c>
      <c r="L29" s="84">
        <f t="shared" si="10"/>
        <v>99362.397182870933</v>
      </c>
      <c r="M29" s="84">
        <f t="shared" si="11"/>
        <v>99349.154737714663</v>
      </c>
      <c r="N29" s="84">
        <f>SUM(M29:M$104)</f>
        <v>6001619.9846399743</v>
      </c>
      <c r="O29" s="85">
        <f t="shared" si="12"/>
        <v>60.401320366640597</v>
      </c>
      <c r="P29" s="85"/>
      <c r="AE29" s="57">
        <f>(EXP(-$AE$3*AB7))*AA7*X7/$W$4</f>
        <v>1.7354112706880268E-2</v>
      </c>
      <c r="AG29" s="82">
        <f>AA7</f>
        <v>3.3741184020356662E-3</v>
      </c>
      <c r="AH29" s="82">
        <v>18</v>
      </c>
    </row>
    <row r="30" spans="1:43" ht="12.9" x14ac:dyDescent="0.35">
      <c r="A30" s="82">
        <v>26</v>
      </c>
      <c r="B30" s="84">
        <f>'Population (France) 2010'!N33</f>
        <v>383834</v>
      </c>
      <c r="C30" s="84">
        <f>'Population (France) 2010'!O33</f>
        <v>390711</v>
      </c>
      <c r="D30" s="84">
        <f>'Deces (France) 2010'!K41</f>
        <v>298</v>
      </c>
      <c r="E30" s="84">
        <f>'Deces (France) 2010'!L41</f>
        <v>95</v>
      </c>
      <c r="F30" s="82">
        <f t="shared" si="1"/>
        <v>7.7637728809850086E-4</v>
      </c>
      <c r="G30" s="82">
        <f t="shared" si="2"/>
        <v>2.4314646887341283E-4</v>
      </c>
      <c r="H30" s="84">
        <f t="shared" si="9"/>
        <v>98834.820821444315</v>
      </c>
      <c r="I30" s="84">
        <f t="shared" si="3"/>
        <v>98796.464193417414</v>
      </c>
      <c r="J30" s="84">
        <f>SUM(I30:$I$104)</f>
        <v>5243775.0606935779</v>
      </c>
      <c r="K30" s="85">
        <f t="shared" si="4"/>
        <v>53.055947459721899</v>
      </c>
      <c r="L30" s="84">
        <f t="shared" si="10"/>
        <v>99335.913469163861</v>
      </c>
      <c r="M30" s="84">
        <f t="shared" si="11"/>
        <v>99323.837859596257</v>
      </c>
      <c r="N30" s="84">
        <f>SUM(M30:M$104)</f>
        <v>5902270.8299022587</v>
      </c>
      <c r="O30" s="85">
        <f t="shared" si="12"/>
        <v>59.41729052236942</v>
      </c>
      <c r="P30" s="85"/>
      <c r="Z30" s="82" t="s">
        <v>138</v>
      </c>
      <c r="AA30" s="82">
        <f>2.5+SUMPRODUCT(S7:S14,X7:X14)/SUM(X7:X14)</f>
        <v>34.906075619752912</v>
      </c>
      <c r="AE30" s="57">
        <f t="shared" ref="AE30:AE35" si="20">(EXP(-$AE$3*AB8))*AA8*X8/$W$4</f>
        <v>0.13238445795287926</v>
      </c>
      <c r="AG30" s="82">
        <f t="shared" ref="AG30:AG36" si="21">AA8</f>
        <v>2.552319958299195E-2</v>
      </c>
      <c r="AH30" s="82">
        <v>22</v>
      </c>
      <c r="AI30" s="84"/>
    </row>
    <row r="31" spans="1:43" ht="12.9" x14ac:dyDescent="0.35">
      <c r="A31" s="82">
        <v>27</v>
      </c>
      <c r="B31" s="84">
        <f>'Population (France) 2010'!N34</f>
        <v>391885</v>
      </c>
      <c r="C31" s="84">
        <f>'Population (France) 2010'!O34</f>
        <v>399670</v>
      </c>
      <c r="D31" s="84">
        <f>'Deces (France) 2010'!K42</f>
        <v>305</v>
      </c>
      <c r="E31" s="84">
        <f>'Deces (France) 2010'!L42</f>
        <v>126</v>
      </c>
      <c r="F31" s="82">
        <f t="shared" si="1"/>
        <v>7.7828954923000375E-4</v>
      </c>
      <c r="G31" s="82">
        <f t="shared" si="2"/>
        <v>3.1526008957389847E-4</v>
      </c>
      <c r="H31" s="84">
        <f t="shared" si="9"/>
        <v>98758.117490500124</v>
      </c>
      <c r="I31" s="84">
        <f t="shared" si="3"/>
        <v>98719.69625339692</v>
      </c>
      <c r="J31" s="84">
        <f>SUM(I31:$I$104)</f>
        <v>5144978.5965001611</v>
      </c>
      <c r="K31" s="85">
        <f t="shared" si="4"/>
        <v>52.096766597389568</v>
      </c>
      <c r="L31" s="84">
        <f t="shared" si="10"/>
        <v>99311.763228713346</v>
      </c>
      <c r="M31" s="84">
        <f t="shared" si="11"/>
        <v>99296.110355988261</v>
      </c>
      <c r="N31" s="84">
        <f>SUM(M31:M$104)</f>
        <v>5802946.9920426635</v>
      </c>
      <c r="O31" s="85">
        <f t="shared" si="12"/>
        <v>58.431617800185187</v>
      </c>
      <c r="P31" s="85"/>
      <c r="Z31" s="82" t="s">
        <v>143</v>
      </c>
      <c r="AA31" s="82">
        <f>1/AF26</f>
        <v>1.0834184803411627E-2</v>
      </c>
      <c r="AE31" s="57">
        <f t="shared" si="20"/>
        <v>0.31757790437041516</v>
      </c>
      <c r="AG31" s="82">
        <f t="shared" si="21"/>
        <v>6.0730166535770728E-2</v>
      </c>
      <c r="AH31" s="82">
        <v>27</v>
      </c>
      <c r="AI31" s="84"/>
    </row>
    <row r="32" spans="1:43" ht="12.9" x14ac:dyDescent="0.35">
      <c r="A32" s="82">
        <v>28</v>
      </c>
      <c r="B32" s="84">
        <f>'Population (France) 2010'!N35</f>
        <v>404647</v>
      </c>
      <c r="C32" s="84">
        <f>'Population (France) 2010'!O35</f>
        <v>415636</v>
      </c>
      <c r="D32" s="84">
        <f>'Deces (France) 2010'!K43</f>
        <v>369</v>
      </c>
      <c r="E32" s="84">
        <f>'Deces (France) 2010'!L43</f>
        <v>137</v>
      </c>
      <c r="F32" s="82">
        <f t="shared" si="1"/>
        <v>9.1190593282540087E-4</v>
      </c>
      <c r="G32" s="82">
        <f t="shared" si="2"/>
        <v>3.2961533649635737E-4</v>
      </c>
      <c r="H32" s="84">
        <f t="shared" si="9"/>
        <v>98681.284982602941</v>
      </c>
      <c r="I32" s="84">
        <f t="shared" si="3"/>
        <v>98636.304631641251</v>
      </c>
      <c r="J32" s="84">
        <f>SUM(I32:$I$104)</f>
        <v>5046258.9002467645</v>
      </c>
      <c r="K32" s="85">
        <f t="shared" si="4"/>
        <v>51.136939503132702</v>
      </c>
      <c r="L32" s="84">
        <f t="shared" si="10"/>
        <v>99280.459128068178</v>
      </c>
      <c r="M32" s="84">
        <f t="shared" si="11"/>
        <v>99264.098744700066</v>
      </c>
      <c r="N32" s="84">
        <f>SUM(M32:M$104)</f>
        <v>5703650.8816866754</v>
      </c>
      <c r="O32" s="85">
        <f t="shared" si="12"/>
        <v>57.449884214668806</v>
      </c>
      <c r="P32" s="85"/>
      <c r="AE32" s="57">
        <f t="shared" si="20"/>
        <v>0.3348685003440745</v>
      </c>
      <c r="AG32" s="82">
        <f t="shared" si="21"/>
        <v>6.3535483085701866E-2</v>
      </c>
      <c r="AH32" s="82">
        <v>32</v>
      </c>
      <c r="AI32" s="84"/>
    </row>
    <row r="33" spans="1:35" ht="12.9" x14ac:dyDescent="0.35">
      <c r="A33" s="82">
        <v>29</v>
      </c>
      <c r="B33" s="84">
        <f>'Population (France) 2010'!N36</f>
        <v>409339</v>
      </c>
      <c r="C33" s="84">
        <f>'Population (France) 2010'!O36</f>
        <v>422022</v>
      </c>
      <c r="D33" s="84">
        <f>'Deces (France) 2010'!K44</f>
        <v>358</v>
      </c>
      <c r="E33" s="84">
        <f>'Deces (France) 2010'!L44</f>
        <v>127</v>
      </c>
      <c r="F33" s="82">
        <f t="shared" si="1"/>
        <v>8.7458072648831408E-4</v>
      </c>
      <c r="G33" s="82">
        <f t="shared" si="2"/>
        <v>3.0093217889114784E-4</v>
      </c>
      <c r="H33" s="84">
        <f t="shared" si="9"/>
        <v>98591.337951217371</v>
      </c>
      <c r="I33" s="84">
        <f t="shared" si="3"/>
        <v>98548.237475102476</v>
      </c>
      <c r="J33" s="84">
        <f>SUM(I33:$I$104)</f>
        <v>4947622.5956151234</v>
      </c>
      <c r="K33" s="85">
        <f t="shared" si="4"/>
        <v>50.183136758557723</v>
      </c>
      <c r="L33" s="84">
        <f t="shared" si="10"/>
        <v>99247.740158758432</v>
      </c>
      <c r="M33" s="84">
        <f t="shared" si="11"/>
        <v>99232.808237263554</v>
      </c>
      <c r="N33" s="84">
        <f>SUM(M33:M$104)</f>
        <v>5604386.7829419747</v>
      </c>
      <c r="O33" s="85">
        <f t="shared" si="12"/>
        <v>56.46865887300909</v>
      </c>
      <c r="P33" s="85"/>
      <c r="Z33" s="82" t="s">
        <v>230</v>
      </c>
      <c r="AE33" s="57">
        <f t="shared" si="20"/>
        <v>0.15738770641465311</v>
      </c>
      <c r="AG33" s="82">
        <f t="shared" si="21"/>
        <v>2.9650466645803817E-2</v>
      </c>
      <c r="AH33" s="82">
        <v>37</v>
      </c>
      <c r="AI33" s="84"/>
    </row>
    <row r="34" spans="1:35" ht="12.9" x14ac:dyDescent="0.35">
      <c r="A34" s="82">
        <v>30</v>
      </c>
      <c r="B34" s="84">
        <f>'Population (France) 2010'!N37</f>
        <v>402150</v>
      </c>
      <c r="C34" s="84">
        <f>'Population (France) 2010'!O37</f>
        <v>414034</v>
      </c>
      <c r="D34" s="84">
        <f>'Deces (France) 2010'!K45</f>
        <v>359</v>
      </c>
      <c r="E34" s="84">
        <f>'Deces (France) 2010'!L45</f>
        <v>127</v>
      </c>
      <c r="F34" s="82">
        <f t="shared" si="1"/>
        <v>8.9270172821086658E-4</v>
      </c>
      <c r="G34" s="82">
        <f t="shared" si="2"/>
        <v>3.0673809397295873E-4</v>
      </c>
      <c r="H34" s="84">
        <f t="shared" si="9"/>
        <v>98505.149562092265</v>
      </c>
      <c r="I34" s="84">
        <f t="shared" si="3"/>
        <v>98461.194783941784</v>
      </c>
      <c r="J34" s="84">
        <f>SUM(I34:$I$104)</f>
        <v>4849074.3581400206</v>
      </c>
      <c r="K34" s="85">
        <f t="shared" si="4"/>
        <v>49.226607742810735</v>
      </c>
      <c r="L34" s="84">
        <f t="shared" si="10"/>
        <v>99217.877813558094</v>
      </c>
      <c r="M34" s="84">
        <f t="shared" si="11"/>
        <v>99202.66241796111</v>
      </c>
      <c r="N34" s="84">
        <f>SUM(M34:M$104)</f>
        <v>5505153.9747047117</v>
      </c>
      <c r="O34" s="85">
        <f t="shared" si="12"/>
        <v>55.485504185541387</v>
      </c>
      <c r="P34" s="85"/>
      <c r="AE34" s="57">
        <f t="shared" si="20"/>
        <v>3.7871476732869953E-2</v>
      </c>
      <c r="AG34" s="82">
        <f t="shared" si="21"/>
        <v>7.0962193611438509E-3</v>
      </c>
      <c r="AH34" s="82">
        <v>42</v>
      </c>
      <c r="AI34" s="84"/>
    </row>
    <row r="35" spans="1:35" ht="12.9" x14ac:dyDescent="0.35">
      <c r="A35" s="82">
        <v>31</v>
      </c>
      <c r="B35" s="84">
        <f>'Population (France) 2010'!N38</f>
        <v>388719</v>
      </c>
      <c r="C35" s="84">
        <f>'Population (France) 2010'!O38</f>
        <v>398331</v>
      </c>
      <c r="D35" s="84">
        <f>'Deces (France) 2010'!K46</f>
        <v>346</v>
      </c>
      <c r="E35" s="84">
        <f>'Deces (France) 2010'!L46</f>
        <v>121</v>
      </c>
      <c r="F35" s="82">
        <f t="shared" si="1"/>
        <v>8.9010313362608985E-4</v>
      </c>
      <c r="G35" s="82">
        <f t="shared" si="2"/>
        <v>3.0376746976760533E-4</v>
      </c>
      <c r="H35" s="84">
        <f t="shared" si="9"/>
        <v>98417.253083346935</v>
      </c>
      <c r="I35" s="84">
        <f t="shared" si="3"/>
        <v>98373.46532349482</v>
      </c>
      <c r="J35" s="84">
        <f>SUM(I35:$I$104)</f>
        <v>4750613.1633560788</v>
      </c>
      <c r="K35" s="85">
        <f t="shared" si="4"/>
        <v>48.270125557486466</v>
      </c>
      <c r="L35" s="84">
        <f t="shared" si="10"/>
        <v>99187.448577970965</v>
      </c>
      <c r="M35" s="84">
        <f t="shared" si="11"/>
        <v>99172.38514313809</v>
      </c>
      <c r="N35" s="84">
        <f>SUM(M35:M$104)</f>
        <v>5405951.3122867504</v>
      </c>
      <c r="O35" s="85">
        <f t="shared" si="12"/>
        <v>54.502372929142822</v>
      </c>
      <c r="P35" s="85"/>
      <c r="AE35" s="57">
        <f t="shared" si="20"/>
        <v>2.3716356394629357E-3</v>
      </c>
      <c r="AG35" s="82">
        <f t="shared" si="21"/>
        <v>4.4318754215512E-4</v>
      </c>
      <c r="AH35" s="82">
        <v>47</v>
      </c>
      <c r="AI35" s="84"/>
    </row>
    <row r="36" spans="1:35" ht="12.9" x14ac:dyDescent="0.35">
      <c r="A36" s="82">
        <v>32</v>
      </c>
      <c r="B36" s="84">
        <f>'Population (France) 2010'!N39</f>
        <v>388900</v>
      </c>
      <c r="C36" s="84">
        <f>'Population (France) 2010'!O39</f>
        <v>396872</v>
      </c>
      <c r="D36" s="84">
        <f>'Deces (France) 2010'!K47</f>
        <v>370</v>
      </c>
      <c r="E36" s="84">
        <f>'Deces (France) 2010'!L47</f>
        <v>141</v>
      </c>
      <c r="F36" s="82">
        <f t="shared" si="1"/>
        <v>9.5140138853175619E-4</v>
      </c>
      <c r="G36" s="82">
        <f t="shared" si="2"/>
        <v>3.5527827611925257E-4</v>
      </c>
      <c r="H36" s="84">
        <f t="shared" si="9"/>
        <v>98329.69055359684</v>
      </c>
      <c r="I36" s="84">
        <f t="shared" si="3"/>
        <v>98282.929882100696</v>
      </c>
      <c r="J36" s="84">
        <f>SUM(I36:$I$104)</f>
        <v>4652239.698032584</v>
      </c>
      <c r="K36" s="85">
        <f t="shared" si="4"/>
        <v>47.312664891351147</v>
      </c>
      <c r="L36" s="84">
        <f t="shared" si="10"/>
        <v>99157.323233465213</v>
      </c>
      <c r="M36" s="84">
        <f t="shared" si="11"/>
        <v>99139.711097817097</v>
      </c>
      <c r="N36" s="84">
        <f>SUM(M36:M$104)</f>
        <v>5306778.9271436129</v>
      </c>
      <c r="O36" s="85">
        <f t="shared" si="12"/>
        <v>53.518779592797593</v>
      </c>
      <c r="P36" s="85"/>
      <c r="AE36" s="57">
        <f>(EXP(-$AE$3*AB14))*AA14*X14/$W$4</f>
        <v>1.8445008749176084E-4</v>
      </c>
      <c r="AG36" s="82">
        <f t="shared" si="21"/>
        <v>3.4518105793390267E-5</v>
      </c>
      <c r="AH36" s="82">
        <v>52</v>
      </c>
      <c r="AI36" s="84"/>
    </row>
    <row r="37" spans="1:35" x14ac:dyDescent="0.25">
      <c r="A37" s="82">
        <v>33</v>
      </c>
      <c r="B37" s="84">
        <f>'Population (France) 2010'!N40</f>
        <v>387981</v>
      </c>
      <c r="C37" s="84">
        <f>'Population (France) 2010'!O40</f>
        <v>394992</v>
      </c>
      <c r="D37" s="84">
        <f>'Deces (France) 2010'!K48</f>
        <v>407</v>
      </c>
      <c r="E37" s="84">
        <f>'Deces (France) 2010'!L48</f>
        <v>159</v>
      </c>
      <c r="F37" s="82">
        <f t="shared" si="1"/>
        <v>1.0490204417226616E-3</v>
      </c>
      <c r="G37" s="82">
        <f t="shared" si="2"/>
        <v>4.0253979827439541E-4</v>
      </c>
      <c r="H37" s="84">
        <f t="shared" si="9"/>
        <v>98236.184037638042</v>
      </c>
      <c r="I37" s="84">
        <f t="shared" si="3"/>
        <v>98184.676167557409</v>
      </c>
      <c r="J37" s="84">
        <f>SUM(I37:$I$104)</f>
        <v>4553956.7681504833</v>
      </c>
      <c r="K37" s="85">
        <f t="shared" si="4"/>
        <v>46.357223794500079</v>
      </c>
      <c r="L37" s="84">
        <f t="shared" si="10"/>
        <v>99122.101047811419</v>
      </c>
      <c r="M37" s="84">
        <f t="shared" si="11"/>
        <v>99102.153429179802</v>
      </c>
      <c r="N37" s="84">
        <f>SUM(M37:M$104)</f>
        <v>5207639.2160457959</v>
      </c>
      <c r="O37" s="85">
        <f t="shared" si="12"/>
        <v>52.537619370415662</v>
      </c>
      <c r="P37" s="85"/>
      <c r="AI37" s="84"/>
    </row>
    <row r="38" spans="1:35" ht="12.9" x14ac:dyDescent="0.35">
      <c r="A38" s="82">
        <v>34</v>
      </c>
      <c r="B38" s="84">
        <f>'Population (France) 2010'!N41</f>
        <v>390304</v>
      </c>
      <c r="C38" s="84">
        <f>'Population (France) 2010'!O41</f>
        <v>396627</v>
      </c>
      <c r="D38" s="84">
        <f>'Deces (France) 2010'!K49</f>
        <v>412</v>
      </c>
      <c r="E38" s="84">
        <f>'Deces (France) 2010'!L49</f>
        <v>161</v>
      </c>
      <c r="F38" s="82">
        <f t="shared" si="1"/>
        <v>1.0555874395343117E-3</v>
      </c>
      <c r="G38" s="82">
        <f t="shared" si="2"/>
        <v>4.0592294523570006E-4</v>
      </c>
      <c r="H38" s="84">
        <f t="shared" si="9"/>
        <v>98133.186305274357</v>
      </c>
      <c r="I38" s="84">
        <f t="shared" si="3"/>
        <v>98081.410445427508</v>
      </c>
      <c r="J38" s="84">
        <f>SUM(I38:$I$104)</f>
        <v>4455772.0919829262</v>
      </c>
      <c r="K38" s="85">
        <f t="shared" si="4"/>
        <v>45.405354291888941</v>
      </c>
      <c r="L38" s="84">
        <f t="shared" si="10"/>
        <v>99082.208486961463</v>
      </c>
      <c r="M38" s="84">
        <f t="shared" si="11"/>
        <v>99062.101336759995</v>
      </c>
      <c r="N38" s="84">
        <f>SUM(M38:M$104)</f>
        <v>5108537.0626166156</v>
      </c>
      <c r="O38" s="85">
        <f t="shared" si="12"/>
        <v>51.55857081333491</v>
      </c>
      <c r="P38" s="85"/>
      <c r="AE38" s="57">
        <f>SUM(AE29:AE36)</f>
        <v>1.000000244248727</v>
      </c>
      <c r="AH38" s="82">
        <f>SUMPRODUCT(AG29:AG36,AH29:AH36)/SUM(AG29:AG36)</f>
        <v>30.00633936243905</v>
      </c>
    </row>
    <row r="39" spans="1:35" x14ac:dyDescent="0.25">
      <c r="A39" s="82">
        <v>35</v>
      </c>
      <c r="B39" s="84">
        <f>'Population (France) 2010'!N42</f>
        <v>408528</v>
      </c>
      <c r="C39" s="84">
        <f>'Population (France) 2010'!O42</f>
        <v>415590</v>
      </c>
      <c r="D39" s="84">
        <f>'Deces (France) 2010'!K50</f>
        <v>454</v>
      </c>
      <c r="E39" s="84">
        <f>'Deces (France) 2010'!L50</f>
        <v>200</v>
      </c>
      <c r="F39" s="82">
        <f t="shared" si="1"/>
        <v>1.1113069361218815E-3</v>
      </c>
      <c r="G39" s="82">
        <f t="shared" si="2"/>
        <v>4.8124353329002142E-4</v>
      </c>
      <c r="H39" s="84">
        <f t="shared" si="9"/>
        <v>98029.652800356358</v>
      </c>
      <c r="I39" s="84">
        <f t="shared" si="3"/>
        <v>97975.202456016385</v>
      </c>
      <c r="J39" s="84">
        <f>SUM(I39:$I$104)</f>
        <v>4357690.6815374987</v>
      </c>
      <c r="K39" s="85">
        <f t="shared" si="4"/>
        <v>44.452780939785782</v>
      </c>
      <c r="L39" s="84">
        <f t="shared" si="10"/>
        <v>99041.996907025605</v>
      </c>
      <c r="M39" s="84">
        <f t="shared" si="11"/>
        <v>99018.169069230789</v>
      </c>
      <c r="N39" s="84">
        <f>SUM(M39:M$104)</f>
        <v>5009474.9612798551</v>
      </c>
      <c r="O39" s="85">
        <f t="shared" si="12"/>
        <v>50.579300879630232</v>
      </c>
      <c r="P39" s="85"/>
    </row>
    <row r="40" spans="1:35" x14ac:dyDescent="0.25">
      <c r="A40" s="82">
        <v>36</v>
      </c>
      <c r="B40" s="84">
        <f>'Population (France) 2010'!N43</f>
        <v>432722</v>
      </c>
      <c r="C40" s="84">
        <f>'Population (France) 2010'!O43</f>
        <v>440418</v>
      </c>
      <c r="D40" s="84">
        <f>'Deces (France) 2010'!K51</f>
        <v>576</v>
      </c>
      <c r="E40" s="84">
        <f>'Deces (France) 2010'!L51</f>
        <v>237</v>
      </c>
      <c r="F40" s="82">
        <f t="shared" si="1"/>
        <v>1.331108656365981E-3</v>
      </c>
      <c r="G40" s="82">
        <f t="shared" si="2"/>
        <v>5.381251447488522E-4</v>
      </c>
      <c r="H40" s="84">
        <f t="shared" si="9"/>
        <v>97920.772278299031</v>
      </c>
      <c r="I40" s="84">
        <f t="shared" si="3"/>
        <v>97855.629591690929</v>
      </c>
      <c r="J40" s="84">
        <f>SUM(I40:$I$104)</f>
        <v>4259715.4790814836</v>
      </c>
      <c r="K40" s="85">
        <f t="shared" si="4"/>
        <v>43.501653224047452</v>
      </c>
      <c r="L40" s="84">
        <f t="shared" si="10"/>
        <v>98994.345053482815</v>
      </c>
      <c r="M40" s="84">
        <f t="shared" si="11"/>
        <v>98967.714157475144</v>
      </c>
      <c r="N40" s="84">
        <f>SUM(M40:M$104)</f>
        <v>4910456.7922106246</v>
      </c>
      <c r="O40" s="85">
        <f t="shared" si="12"/>
        <v>49.603407038631296</v>
      </c>
      <c r="P40" s="85"/>
    </row>
    <row r="41" spans="1:35" x14ac:dyDescent="0.25">
      <c r="A41" s="82">
        <v>37</v>
      </c>
      <c r="B41" s="84">
        <f>'Population (France) 2010'!N44</f>
        <v>452048</v>
      </c>
      <c r="C41" s="84">
        <f>'Population (France) 2010'!O44</f>
        <v>459547</v>
      </c>
      <c r="D41" s="84">
        <f>'Deces (France) 2010'!K52</f>
        <v>613</v>
      </c>
      <c r="E41" s="84">
        <f>'Deces (France) 2010'!L52</f>
        <v>287</v>
      </c>
      <c r="F41" s="82">
        <f t="shared" si="1"/>
        <v>1.3560506848830213E-3</v>
      </c>
      <c r="G41" s="82">
        <f t="shared" si="2"/>
        <v>6.2452806785812988E-4</v>
      </c>
      <c r="H41" s="84">
        <f t="shared" si="9"/>
        <v>97790.515802675392</v>
      </c>
      <c r="I41" s="84">
        <f t="shared" si="3"/>
        <v>97724.241315281528</v>
      </c>
      <c r="J41" s="84">
        <f>SUM(I41:$I$104)</f>
        <v>4161859.8494897932</v>
      </c>
      <c r="K41" s="85">
        <f t="shared" si="4"/>
        <v>42.55893135779872</v>
      </c>
      <c r="L41" s="84">
        <f t="shared" si="10"/>
        <v>98941.088037976355</v>
      </c>
      <c r="M41" s="84">
        <f t="shared" si="11"/>
        <v>98910.198725452254</v>
      </c>
      <c r="N41" s="84">
        <f>SUM(M41:M$104)</f>
        <v>4811489.0780531494</v>
      </c>
      <c r="O41" s="85">
        <f t="shared" si="12"/>
        <v>48.629837951714919</v>
      </c>
      <c r="P41" s="85"/>
    </row>
    <row r="42" spans="1:35" x14ac:dyDescent="0.25">
      <c r="A42" s="82">
        <v>38</v>
      </c>
      <c r="B42" s="84">
        <f>'Population (France) 2010'!N45</f>
        <v>458765</v>
      </c>
      <c r="C42" s="84">
        <f>'Population (France) 2010'!O45</f>
        <v>465931</v>
      </c>
      <c r="D42" s="84">
        <f>'Deces (France) 2010'!K53</f>
        <v>676</v>
      </c>
      <c r="E42" s="84">
        <f>'Deces (France) 2010'!L53</f>
        <v>321</v>
      </c>
      <c r="F42" s="82">
        <f t="shared" si="1"/>
        <v>1.4735213017558009E-3</v>
      </c>
      <c r="G42" s="82">
        <f t="shared" si="2"/>
        <v>6.8894321262161131E-4</v>
      </c>
      <c r="H42" s="84">
        <f t="shared" si="9"/>
        <v>97657.996778310131</v>
      </c>
      <c r="I42" s="84">
        <f t="shared" si="3"/>
        <v>97586.081536255646</v>
      </c>
      <c r="J42" s="84">
        <f>SUM(I42:$I$104)</f>
        <v>4064135.6081745122</v>
      </c>
      <c r="K42" s="85">
        <f t="shared" si="4"/>
        <v>41.616004241827312</v>
      </c>
      <c r="L42" s="84">
        <f t="shared" si="10"/>
        <v>98879.315842674885</v>
      </c>
      <c r="M42" s="84">
        <f t="shared" si="11"/>
        <v>98845.262546631595</v>
      </c>
      <c r="N42" s="84">
        <f>SUM(M42:M$104)</f>
        <v>4712578.8793276977</v>
      </c>
      <c r="O42" s="85">
        <f t="shared" si="12"/>
        <v>47.659905807052688</v>
      </c>
      <c r="P42" s="85"/>
    </row>
    <row r="43" spans="1:35" x14ac:dyDescent="0.25">
      <c r="A43" s="82">
        <v>39</v>
      </c>
      <c r="B43" s="84">
        <f>'Population (France) 2010'!N46</f>
        <v>454364</v>
      </c>
      <c r="C43" s="84">
        <f>'Population (France) 2010'!O46</f>
        <v>461717</v>
      </c>
      <c r="D43" s="84">
        <f>'Deces (France) 2010'!K54</f>
        <v>743</v>
      </c>
      <c r="E43" s="84">
        <f>'Deces (France) 2010'!L54</f>
        <v>338</v>
      </c>
      <c r="F43" s="82">
        <f t="shared" si="1"/>
        <v>1.6352527929149316E-3</v>
      </c>
      <c r="G43" s="82">
        <f t="shared" si="2"/>
        <v>7.3205015193289393E-4</v>
      </c>
      <c r="H43" s="84">
        <f t="shared" si="9"/>
        <v>97514.201608411575</v>
      </c>
      <c r="I43" s="84">
        <f t="shared" si="3"/>
        <v>97434.514865058212</v>
      </c>
      <c r="J43" s="84">
        <f>SUM(I43:$I$104)</f>
        <v>3966549.5266382564</v>
      </c>
      <c r="K43" s="85">
        <f t="shared" si="4"/>
        <v>40.676634389796426</v>
      </c>
      <c r="L43" s="84">
        <f t="shared" si="10"/>
        <v>98811.217069943581</v>
      </c>
      <c r="M43" s="84">
        <f t="shared" si="11"/>
        <v>98775.058510544826</v>
      </c>
      <c r="N43" s="84">
        <f>SUM(M43:M$104)</f>
        <v>4613733.6167810671</v>
      </c>
      <c r="O43" s="85">
        <f t="shared" si="12"/>
        <v>46.692407538257854</v>
      </c>
      <c r="P43" s="85"/>
    </row>
    <row r="44" spans="1:35" x14ac:dyDescent="0.25">
      <c r="A44" s="82">
        <v>40</v>
      </c>
      <c r="B44" s="84">
        <f>'Population (France) 2010'!N47</f>
        <v>446522</v>
      </c>
      <c r="C44" s="84">
        <f>'Population (France) 2010'!O47</f>
        <v>455043</v>
      </c>
      <c r="D44" s="84">
        <f>'Deces (France) 2010'!K55</f>
        <v>721</v>
      </c>
      <c r="E44" s="84">
        <f>'Deces (France) 2010'!L55</f>
        <v>363</v>
      </c>
      <c r="F44" s="82">
        <f t="shared" si="1"/>
        <v>1.6147020751497126E-3</v>
      </c>
      <c r="G44" s="82">
        <f t="shared" si="2"/>
        <v>7.9772680823570515E-4</v>
      </c>
      <c r="H44" s="84">
        <f t="shared" si="9"/>
        <v>97354.871545852191</v>
      </c>
      <c r="I44" s="84">
        <f t="shared" si="3"/>
        <v>97276.314277183308</v>
      </c>
      <c r="J44" s="84">
        <f>SUM(I44:$I$104)</f>
        <v>3869115.0117731979</v>
      </c>
      <c r="K44" s="85">
        <f t="shared" si="4"/>
        <v>39.742387312903212</v>
      </c>
      <c r="L44" s="84">
        <f t="shared" si="10"/>
        <v>98738.90877335376</v>
      </c>
      <c r="M44" s="84">
        <f t="shared" si="11"/>
        <v>98699.535906378936</v>
      </c>
      <c r="N44" s="84">
        <f>SUM(M44:M$104)</f>
        <v>4514958.5582705224</v>
      </c>
      <c r="O44" s="85">
        <f t="shared" si="12"/>
        <v>45.726235122105734</v>
      </c>
      <c r="P44" s="85"/>
    </row>
    <row r="45" spans="1:35" x14ac:dyDescent="0.25">
      <c r="A45" s="82">
        <v>41</v>
      </c>
      <c r="B45" s="84">
        <f>'Population (France) 2010'!N48</f>
        <v>441954</v>
      </c>
      <c r="C45" s="84">
        <f>'Population (France) 2010'!O48</f>
        <v>451951</v>
      </c>
      <c r="D45" s="84">
        <f>'Deces (France) 2010'!K56</f>
        <v>869</v>
      </c>
      <c r="E45" s="84">
        <f>'Deces (France) 2010'!L56</f>
        <v>449</v>
      </c>
      <c r="F45" s="82">
        <f t="shared" si="1"/>
        <v>1.9662679826407273E-3</v>
      </c>
      <c r="G45" s="82">
        <f t="shared" si="2"/>
        <v>9.9347053109739782E-4</v>
      </c>
      <c r="H45" s="84">
        <f t="shared" si="9"/>
        <v>97197.799279325918</v>
      </c>
      <c r="I45" s="84">
        <f t="shared" si="3"/>
        <v>97102.303419376723</v>
      </c>
      <c r="J45" s="84">
        <f>SUM(I45:$I$104)</f>
        <v>3771838.6974960146</v>
      </c>
      <c r="K45" s="85">
        <f t="shared" si="4"/>
        <v>38.805803479732582</v>
      </c>
      <c r="L45" s="84">
        <f t="shared" si="10"/>
        <v>98660.173507600819</v>
      </c>
      <c r="M45" s="84">
        <f t="shared" si="11"/>
        <v>98611.181745412876</v>
      </c>
      <c r="N45" s="84">
        <f>SUM(M45:M$104)</f>
        <v>4416259.0223641424</v>
      </c>
      <c r="O45" s="85">
        <f t="shared" si="12"/>
        <v>44.76232774944301</v>
      </c>
      <c r="P45" s="85"/>
    </row>
    <row r="46" spans="1:35" x14ac:dyDescent="0.25">
      <c r="A46" s="82">
        <v>42</v>
      </c>
      <c r="B46" s="84">
        <f>'Population (France) 2010'!N49</f>
        <v>440645</v>
      </c>
      <c r="C46" s="84">
        <f>'Population (France) 2010'!O49</f>
        <v>450658</v>
      </c>
      <c r="D46" s="84">
        <f>'Deces (France) 2010'!K57</f>
        <v>890</v>
      </c>
      <c r="E46" s="84">
        <f>'Deces (France) 2010'!L57</f>
        <v>467</v>
      </c>
      <c r="F46" s="82">
        <f t="shared" si="1"/>
        <v>2.0197664786846554E-3</v>
      </c>
      <c r="G46" s="82">
        <f t="shared" si="2"/>
        <v>1.0362625316759049E-3</v>
      </c>
      <c r="H46" s="84">
        <f t="shared" si="9"/>
        <v>97006.870129071729</v>
      </c>
      <c r="I46" s="84">
        <f t="shared" si="3"/>
        <v>96908.970439425699</v>
      </c>
      <c r="J46" s="84">
        <f>SUM(I46:$I$104)</f>
        <v>3674736.3940766379</v>
      </c>
      <c r="K46" s="85">
        <f t="shared" si="4"/>
        <v>37.881197374858566</v>
      </c>
      <c r="L46" s="84">
        <f t="shared" si="10"/>
        <v>98562.206204500064</v>
      </c>
      <c r="M46" s="84">
        <f t="shared" si="11"/>
        <v>98511.155679275398</v>
      </c>
      <c r="N46" s="84">
        <f>SUM(M46:M$104)</f>
        <v>4317647.8406187296</v>
      </c>
      <c r="O46" s="85">
        <f t="shared" si="12"/>
        <v>43.806323000322593</v>
      </c>
      <c r="P46" s="85"/>
    </row>
    <row r="47" spans="1:35" x14ac:dyDescent="0.25">
      <c r="A47" s="82">
        <v>43</v>
      </c>
      <c r="B47" s="84">
        <f>'Population (France) 2010'!N50</f>
        <v>445021</v>
      </c>
      <c r="C47" s="84">
        <f>'Population (France) 2010'!O50</f>
        <v>456017</v>
      </c>
      <c r="D47" s="84">
        <f>'Deces (France) 2010'!K58</f>
        <v>996</v>
      </c>
      <c r="E47" s="84">
        <f>'Deces (France) 2010'!L58</f>
        <v>484</v>
      </c>
      <c r="F47" s="82">
        <f t="shared" si="1"/>
        <v>2.2380966291478382E-3</v>
      </c>
      <c r="G47" s="82">
        <f t="shared" si="2"/>
        <v>1.0613639403794157E-3</v>
      </c>
      <c r="H47" s="84">
        <f t="shared" si="9"/>
        <v>96811.136639094329</v>
      </c>
      <c r="I47" s="84">
        <f t="shared" si="3"/>
        <v>96702.881077002094</v>
      </c>
      <c r="J47" s="84">
        <f>SUM(I47:$I$104)</f>
        <v>3577827.4236372123</v>
      </c>
      <c r="K47" s="85">
        <f t="shared" si="4"/>
        <v>36.956775303394302</v>
      </c>
      <c r="L47" s="84">
        <f t="shared" si="10"/>
        <v>98460.122784917534</v>
      </c>
      <c r="M47" s="84">
        <f t="shared" si="11"/>
        <v>98407.890253850157</v>
      </c>
      <c r="N47" s="84">
        <f>SUM(M47:M$104)</f>
        <v>4219136.6849394543</v>
      </c>
      <c r="O47" s="85">
        <f t="shared" si="12"/>
        <v>42.851223069831029</v>
      </c>
      <c r="P47" s="85"/>
    </row>
    <row r="48" spans="1:35" x14ac:dyDescent="0.25">
      <c r="A48" s="82">
        <v>44</v>
      </c>
      <c r="B48" s="84">
        <f>'Population (France) 2010'!N51</f>
        <v>450882</v>
      </c>
      <c r="C48" s="84">
        <f>'Population (France) 2010'!O51</f>
        <v>462967</v>
      </c>
      <c r="D48" s="84">
        <f>'Deces (France) 2010'!K59</f>
        <v>1128</v>
      </c>
      <c r="E48" s="84">
        <f>'Deces (France) 2010'!L59</f>
        <v>599</v>
      </c>
      <c r="F48" s="82">
        <f t="shared" si="1"/>
        <v>2.5017632107735507E-3</v>
      </c>
      <c r="G48" s="82">
        <f t="shared" si="2"/>
        <v>1.2938287178135806E-3</v>
      </c>
      <c r="H48" s="84">
        <f t="shared" si="9"/>
        <v>96594.706246927002</v>
      </c>
      <c r="I48" s="84">
        <f t="shared" si="3"/>
        <v>96473.978404182766</v>
      </c>
      <c r="J48" s="84">
        <f>SUM(I48:$I$104)</f>
        <v>3481124.5425602105</v>
      </c>
      <c r="K48" s="85">
        <f t="shared" si="4"/>
        <v>36.038460882745909</v>
      </c>
      <c r="L48" s="84">
        <f t="shared" si="10"/>
        <v>98355.676198753281</v>
      </c>
      <c r="M48" s="84">
        <f t="shared" si="11"/>
        <v>98292.075931781015</v>
      </c>
      <c r="N48" s="84">
        <f>SUM(M48:M$104)</f>
        <v>4120728.7946856036</v>
      </c>
      <c r="O48" s="85">
        <f t="shared" si="12"/>
        <v>41.896197087381076</v>
      </c>
      <c r="P48" s="85"/>
    </row>
    <row r="49" spans="1:16" x14ac:dyDescent="0.25">
      <c r="A49" s="82">
        <v>45</v>
      </c>
      <c r="B49" s="84">
        <f>'Population (France) 2010'!N52</f>
        <v>453929</v>
      </c>
      <c r="C49" s="84">
        <f>'Population (France) 2010'!O52</f>
        <v>467115</v>
      </c>
      <c r="D49" s="84">
        <f>'Deces (France) 2010'!K60</f>
        <v>1239</v>
      </c>
      <c r="E49" s="84">
        <f>'Deces (France) 2010'!L60</f>
        <v>629</v>
      </c>
      <c r="F49" s="82">
        <f t="shared" si="1"/>
        <v>2.7295017502737213E-3</v>
      </c>
      <c r="G49" s="82">
        <f t="shared" si="2"/>
        <v>1.3465634800852039E-3</v>
      </c>
      <c r="H49" s="84">
        <f t="shared" si="9"/>
        <v>96353.351196958451</v>
      </c>
      <c r="I49" s="84">
        <f t="shared" si="3"/>
        <v>96221.972436626122</v>
      </c>
      <c r="J49" s="84">
        <f>SUM(I49:$I$104)</f>
        <v>3384650.5641560275</v>
      </c>
      <c r="K49" s="85">
        <f t="shared" si="4"/>
        <v>35.127481526173106</v>
      </c>
      <c r="L49" s="84">
        <f t="shared" si="10"/>
        <v>98228.503088179234</v>
      </c>
      <c r="M49" s="84">
        <f t="shared" si="11"/>
        <v>98162.397305907187</v>
      </c>
      <c r="N49" s="84">
        <f>SUM(M49:M$104)</f>
        <v>4022436.7187538226</v>
      </c>
      <c r="O49" s="85">
        <f t="shared" si="12"/>
        <v>40.949791478985496</v>
      </c>
      <c r="P49" s="85"/>
    </row>
    <row r="50" spans="1:16" x14ac:dyDescent="0.25">
      <c r="A50" s="82">
        <v>46</v>
      </c>
      <c r="B50" s="84">
        <f>'Population (France) 2010'!N53</f>
        <v>452646</v>
      </c>
      <c r="C50" s="84">
        <f>'Population (France) 2010'!O53</f>
        <v>468365</v>
      </c>
      <c r="D50" s="84">
        <f>'Deces (France) 2010'!K61</f>
        <v>1344</v>
      </c>
      <c r="E50" s="84">
        <f>'Deces (France) 2010'!L61</f>
        <v>738</v>
      </c>
      <c r="F50" s="82">
        <f t="shared" si="1"/>
        <v>2.9692077252422423E-3</v>
      </c>
      <c r="G50" s="82">
        <f t="shared" si="2"/>
        <v>1.5756941701450791E-3</v>
      </c>
      <c r="H50" s="84">
        <f t="shared" si="9"/>
        <v>96090.713154777884</v>
      </c>
      <c r="I50" s="84">
        <f t="shared" si="3"/>
        <v>95948.197598525003</v>
      </c>
      <c r="J50" s="84">
        <f>SUM(I50:$I$104)</f>
        <v>3288428.5917194011</v>
      </c>
      <c r="K50" s="85">
        <f t="shared" si="4"/>
        <v>34.222127027224502</v>
      </c>
      <c r="L50" s="84">
        <f t="shared" si="10"/>
        <v>98096.321188849484</v>
      </c>
      <c r="M50" s="84">
        <f t="shared" si="11"/>
        <v>98019.076864617804</v>
      </c>
      <c r="N50" s="84">
        <f>SUM(M50:M$104)</f>
        <v>3924274.3214479159</v>
      </c>
      <c r="O50" s="85">
        <f t="shared" si="12"/>
        <v>40.004296531091363</v>
      </c>
      <c r="P50" s="85"/>
    </row>
    <row r="51" spans="1:16" x14ac:dyDescent="0.25">
      <c r="A51" s="82">
        <v>47</v>
      </c>
      <c r="B51" s="84">
        <f>'Population (France) 2010'!N54</f>
        <v>442215</v>
      </c>
      <c r="C51" s="84">
        <f>'Population (France) 2010'!O54</f>
        <v>458852</v>
      </c>
      <c r="D51" s="84">
        <f>'Deces (France) 2010'!K62</f>
        <v>1523</v>
      </c>
      <c r="E51" s="84">
        <f>'Deces (France) 2010'!L62</f>
        <v>768</v>
      </c>
      <c r="F51" s="82">
        <f t="shared" si="1"/>
        <v>3.4440260959035765E-3</v>
      </c>
      <c r="G51" s="82">
        <f t="shared" si="2"/>
        <v>1.6737422959908642E-3</v>
      </c>
      <c r="H51" s="84">
        <f t="shared" si="9"/>
        <v>95805.823025245278</v>
      </c>
      <c r="I51" s="84">
        <f t="shared" si="3"/>
        <v>95641.033382151305</v>
      </c>
      <c r="J51" s="84">
        <f>SUM(I51:$I$104)</f>
        <v>3192480.3941208767</v>
      </c>
      <c r="K51" s="85">
        <f t="shared" si="4"/>
        <v>33.322404560729503</v>
      </c>
      <c r="L51" s="84">
        <f t="shared" si="10"/>
        <v>97941.873100870915</v>
      </c>
      <c r="M51" s="84">
        <f t="shared" si="11"/>
        <v>97859.954083240766</v>
      </c>
      <c r="N51" s="84">
        <f>SUM(M51:M$104)</f>
        <v>3826255.244583298</v>
      </c>
      <c r="O51" s="85">
        <f t="shared" si="12"/>
        <v>39.066592494536174</v>
      </c>
      <c r="P51" s="85"/>
    </row>
    <row r="52" spans="1:16" x14ac:dyDescent="0.25">
      <c r="A52" s="82">
        <v>48</v>
      </c>
      <c r="B52" s="84">
        <f>'Population (France) 2010'!N55</f>
        <v>435370</v>
      </c>
      <c r="C52" s="84">
        <f>'Population (France) 2010'!O55</f>
        <v>451877</v>
      </c>
      <c r="D52" s="84">
        <f>'Deces (France) 2010'!K63</f>
        <v>1593</v>
      </c>
      <c r="E52" s="84">
        <f>'Deces (France) 2010'!L63</f>
        <v>870</v>
      </c>
      <c r="F52" s="82">
        <f t="shared" si="1"/>
        <v>3.6589567494315178E-3</v>
      </c>
      <c r="G52" s="82">
        <f t="shared" si="2"/>
        <v>1.9253026819245061E-3</v>
      </c>
      <c r="H52" s="84">
        <f t="shared" si="9"/>
        <v>95476.432810437953</v>
      </c>
      <c r="I52" s="84">
        <f t="shared" si="3"/>
        <v>95301.973585764135</v>
      </c>
      <c r="J52" s="84">
        <f>SUM(I52:$I$104)</f>
        <v>3096839.3607387254</v>
      </c>
      <c r="K52" s="85">
        <f t="shared" si="4"/>
        <v>32.435641650828032</v>
      </c>
      <c r="L52" s="84">
        <f t="shared" si="10"/>
        <v>97778.080756638068</v>
      </c>
      <c r="M52" s="84">
        <f t="shared" si="11"/>
        <v>97684.014934157094</v>
      </c>
      <c r="N52" s="84">
        <f>SUM(M52:M$104)</f>
        <v>3728395.2905000574</v>
      </c>
      <c r="O52" s="85">
        <f t="shared" si="12"/>
        <v>38.131197315886567</v>
      </c>
      <c r="P52" s="85"/>
    </row>
    <row r="53" spans="1:16" x14ac:dyDescent="0.25">
      <c r="A53" s="82">
        <v>49</v>
      </c>
      <c r="B53" s="84">
        <f>'Population (France) 2010'!N56</f>
        <v>434296</v>
      </c>
      <c r="C53" s="84">
        <f>'Population (France) 2010'!O56</f>
        <v>450919</v>
      </c>
      <c r="D53" s="84">
        <f>'Deces (France) 2010'!K64</f>
        <v>1775</v>
      </c>
      <c r="E53" s="84">
        <f>'Deces (France) 2010'!L64</f>
        <v>931</v>
      </c>
      <c r="F53" s="82">
        <f t="shared" si="1"/>
        <v>4.0870742535045225E-3</v>
      </c>
      <c r="G53" s="82">
        <f t="shared" si="2"/>
        <v>2.0646723690951147E-3</v>
      </c>
      <c r="H53" s="84">
        <f t="shared" si="9"/>
        <v>95127.727010952163</v>
      </c>
      <c r="I53" s="84">
        <f t="shared" si="3"/>
        <v>94933.594537020806</v>
      </c>
      <c r="J53" s="84">
        <f>SUM(I53:$I$104)</f>
        <v>3001537.3871529615</v>
      </c>
      <c r="K53" s="85">
        <f t="shared" si="4"/>
        <v>31.552707937690879</v>
      </c>
      <c r="L53" s="84">
        <f t="shared" si="10"/>
        <v>97590.009460704183</v>
      </c>
      <c r="M53" s="84">
        <f t="shared" si="11"/>
        <v>97489.333062532431</v>
      </c>
      <c r="N53" s="84">
        <f>SUM(M53:M$104)</f>
        <v>3630711.2755659004</v>
      </c>
      <c r="O53" s="85">
        <f t="shared" si="12"/>
        <v>37.203718860462359</v>
      </c>
      <c r="P53" s="85"/>
    </row>
    <row r="54" spans="1:16" x14ac:dyDescent="0.25">
      <c r="A54" s="82">
        <v>50</v>
      </c>
      <c r="B54" s="84">
        <f>'Population (France) 2010'!N57</f>
        <v>431591</v>
      </c>
      <c r="C54" s="84">
        <f>'Population (France) 2010'!O57</f>
        <v>449225</v>
      </c>
      <c r="D54" s="84">
        <f>'Deces (France) 2010'!K65</f>
        <v>1958</v>
      </c>
      <c r="E54" s="84">
        <f>'Deces (France) 2010'!L65</f>
        <v>1020</v>
      </c>
      <c r="F54" s="82">
        <f t="shared" si="1"/>
        <v>4.5367025725744975E-3</v>
      </c>
      <c r="G54" s="82">
        <f t="shared" si="2"/>
        <v>2.2705771050141911E-3</v>
      </c>
      <c r="H54" s="84">
        <f t="shared" si="9"/>
        <v>94739.726360927263</v>
      </c>
      <c r="I54" s="84">
        <f t="shared" si="3"/>
        <v>94525.14799615473</v>
      </c>
      <c r="J54" s="84">
        <f>SUM(I54:$I$104)</f>
        <v>2906603.7926159408</v>
      </c>
      <c r="K54" s="85">
        <f t="shared" si="4"/>
        <v>30.679883764311651</v>
      </c>
      <c r="L54" s="84">
        <f t="shared" si="10"/>
        <v>97388.725928448461</v>
      </c>
      <c r="M54" s="84">
        <f t="shared" si="11"/>
        <v>97278.245256872266</v>
      </c>
      <c r="N54" s="84">
        <f>SUM(M54:M$104)</f>
        <v>3533221.942503368</v>
      </c>
      <c r="O54" s="85">
        <f t="shared" si="12"/>
        <v>36.279578655739144</v>
      </c>
      <c r="P54" s="85"/>
    </row>
    <row r="55" spans="1:16" x14ac:dyDescent="0.25">
      <c r="A55" s="82">
        <v>51</v>
      </c>
      <c r="B55" s="84">
        <f>'Population (France) 2010'!N58</f>
        <v>423911</v>
      </c>
      <c r="C55" s="84">
        <f>'Population (France) 2010'!O58</f>
        <v>444658</v>
      </c>
      <c r="D55" s="84">
        <f>'Deces (France) 2010'!K66</f>
        <v>2184</v>
      </c>
      <c r="E55" s="84">
        <f>'Deces (France) 2010'!L66</f>
        <v>1144</v>
      </c>
      <c r="F55" s="82">
        <f t="shared" si="1"/>
        <v>5.152024835401771E-3</v>
      </c>
      <c r="G55" s="82">
        <f t="shared" si="2"/>
        <v>2.5727637870003464E-3</v>
      </c>
      <c r="H55" s="84">
        <f t="shared" si="9"/>
        <v>94310.893878840128</v>
      </c>
      <c r="I55" s="84">
        <f t="shared" si="3"/>
        <v>94068.364529587285</v>
      </c>
      <c r="J55" s="84">
        <f>SUM(I55:$I$104)</f>
        <v>2812078.6446197862</v>
      </c>
      <c r="K55" s="85">
        <f t="shared" si="4"/>
        <v>29.817113686064982</v>
      </c>
      <c r="L55" s="84">
        <f t="shared" si="10"/>
        <v>97167.848171952253</v>
      </c>
      <c r="M55" s="84">
        <f t="shared" si="11"/>
        <v>97042.960336690114</v>
      </c>
      <c r="N55" s="84">
        <f>SUM(M55:M$104)</f>
        <v>3435943.6972464952</v>
      </c>
      <c r="O55" s="85">
        <f t="shared" si="12"/>
        <v>35.360911678995983</v>
      </c>
      <c r="P55" s="85"/>
    </row>
    <row r="56" spans="1:16" x14ac:dyDescent="0.25">
      <c r="A56" s="82">
        <v>52</v>
      </c>
      <c r="B56" s="84">
        <f>'Population (France) 2010'!N59</f>
        <v>417801</v>
      </c>
      <c r="C56" s="84">
        <f>'Population (France) 2010'!O59</f>
        <v>439821</v>
      </c>
      <c r="D56" s="84">
        <f>'Deces (France) 2010'!K67</f>
        <v>2395</v>
      </c>
      <c r="E56" s="84">
        <f>'Deces (France) 2010'!L67</f>
        <v>1103</v>
      </c>
      <c r="F56" s="82">
        <f t="shared" si="1"/>
        <v>5.7323941302198896E-3</v>
      </c>
      <c r="G56" s="82">
        <f t="shared" si="2"/>
        <v>2.5078384160829065E-3</v>
      </c>
      <c r="H56" s="84">
        <f t="shared" si="9"/>
        <v>93826.251328558064</v>
      </c>
      <c r="I56" s="84">
        <f t="shared" si="3"/>
        <v>93557.839927258305</v>
      </c>
      <c r="J56" s="84">
        <f>SUM(I56:$I$104)</f>
        <v>2718010.2800901989</v>
      </c>
      <c r="K56" s="85">
        <f t="shared" si="4"/>
        <v>28.968548157938748</v>
      </c>
      <c r="L56" s="84">
        <f t="shared" si="10"/>
        <v>96918.179557814699</v>
      </c>
      <c r="M56" s="84">
        <f t="shared" si="11"/>
        <v>96796.7535176987</v>
      </c>
      <c r="N56" s="84">
        <f>SUM(M56:M$104)</f>
        <v>3338900.7369098053</v>
      </c>
      <c r="O56" s="85">
        <f t="shared" si="12"/>
        <v>34.45071659562123</v>
      </c>
      <c r="P56" s="85"/>
    </row>
    <row r="57" spans="1:16" x14ac:dyDescent="0.25">
      <c r="A57" s="82">
        <v>53</v>
      </c>
      <c r="B57" s="84">
        <f>'Population (France) 2010'!N60</f>
        <v>415586</v>
      </c>
      <c r="C57" s="84">
        <f>'Population (France) 2010'!O60</f>
        <v>438390</v>
      </c>
      <c r="D57" s="84">
        <f>'Deces (France) 2010'!K68</f>
        <v>2691</v>
      </c>
      <c r="E57" s="84">
        <f>'Deces (France) 2010'!L68</f>
        <v>1225</v>
      </c>
      <c r="F57" s="82">
        <f t="shared" si="1"/>
        <v>6.4751940633226337E-3</v>
      </c>
      <c r="G57" s="82">
        <f t="shared" si="2"/>
        <v>2.7943155637674215E-3</v>
      </c>
      <c r="H57" s="84">
        <f t="shared" si="9"/>
        <v>93289.940916122985</v>
      </c>
      <c r="I57" s="84">
        <f t="shared" si="3"/>
        <v>92988.556538634468</v>
      </c>
      <c r="J57" s="84">
        <f>SUM(I57:$I$104)</f>
        <v>2624452.4401629409</v>
      </c>
      <c r="K57" s="85">
        <f t="shared" si="4"/>
        <v>28.132212480685212</v>
      </c>
      <c r="L57" s="84">
        <f t="shared" si="10"/>
        <v>96675.428940790909</v>
      </c>
      <c r="M57" s="84">
        <f t="shared" si="11"/>
        <v>96540.483835263221</v>
      </c>
      <c r="N57" s="84">
        <f>SUM(M57:M$104)</f>
        <v>3242103.9833921068</v>
      </c>
      <c r="O57" s="85">
        <f t="shared" si="12"/>
        <v>33.535966883350895</v>
      </c>
      <c r="P57" s="85"/>
    </row>
    <row r="58" spans="1:16" x14ac:dyDescent="0.25">
      <c r="A58" s="82">
        <v>54</v>
      </c>
      <c r="B58" s="84">
        <f>'Population (France) 2010'!N61</f>
        <v>411358</v>
      </c>
      <c r="C58" s="84">
        <f>'Population (France) 2010'!O61</f>
        <v>436730</v>
      </c>
      <c r="D58" s="84">
        <f>'Deces (France) 2010'!K69</f>
        <v>2737</v>
      </c>
      <c r="E58" s="84">
        <f>'Deces (France) 2010'!L69</f>
        <v>1344</v>
      </c>
      <c r="F58" s="82">
        <f t="shared" si="1"/>
        <v>6.6535718279454878E-3</v>
      </c>
      <c r="G58" s="82">
        <f t="shared" si="2"/>
        <v>3.0774162526045839E-3</v>
      </c>
      <c r="H58" s="84">
        <f t="shared" si="9"/>
        <v>92687.821966867079</v>
      </c>
      <c r="I58" s="84">
        <f t="shared" si="3"/>
        <v>92380.152172224756</v>
      </c>
      <c r="J58" s="84">
        <f>SUM(I58:$I$104)</f>
        <v>2531463.8836243059</v>
      </c>
      <c r="K58" s="85">
        <f t="shared" si="4"/>
        <v>27.311720460204825</v>
      </c>
      <c r="L58" s="84">
        <f t="shared" si="10"/>
        <v>96405.664364276396</v>
      </c>
      <c r="M58" s="84">
        <f t="shared" si="11"/>
        <v>96257.476236257193</v>
      </c>
      <c r="N58" s="84">
        <f>SUM(M58:M$104)</f>
        <v>3145563.4995568432</v>
      </c>
      <c r="O58" s="85">
        <f t="shared" si="12"/>
        <v>32.628409547296762</v>
      </c>
      <c r="P58" s="85"/>
    </row>
    <row r="59" spans="1:16" x14ac:dyDescent="0.25">
      <c r="A59" s="82">
        <v>55</v>
      </c>
      <c r="B59" s="84">
        <f>'Population (France) 2010'!N62</f>
        <v>409851</v>
      </c>
      <c r="C59" s="84">
        <f>'Population (France) 2010'!O62</f>
        <v>434692</v>
      </c>
      <c r="D59" s="84">
        <f>'Deces (France) 2010'!K70</f>
        <v>3042</v>
      </c>
      <c r="E59" s="84">
        <f>'Deces (France) 2010'!L70</f>
        <v>1367</v>
      </c>
      <c r="F59" s="82">
        <f t="shared" si="1"/>
        <v>7.4222095346845561E-3</v>
      </c>
      <c r="G59" s="82">
        <f t="shared" si="2"/>
        <v>3.1447553670184867E-3</v>
      </c>
      <c r="H59" s="84">
        <f t="shared" si="9"/>
        <v>92073.163988912653</v>
      </c>
      <c r="I59" s="84">
        <f t="shared" si="3"/>
        <v>91732.314637519637</v>
      </c>
      <c r="J59" s="84">
        <f>SUM(I59:$I$104)</f>
        <v>2439083.7314520814</v>
      </c>
      <c r="K59" s="85">
        <f t="shared" si="4"/>
        <v>26.490712665699128</v>
      </c>
      <c r="L59" s="84">
        <f t="shared" si="10"/>
        <v>96109.440042472241</v>
      </c>
      <c r="M59" s="84">
        <f t="shared" si="11"/>
        <v>95958.477991477936</v>
      </c>
      <c r="N59" s="84">
        <f>SUM(M59:M$104)</f>
        <v>3049306.023320586</v>
      </c>
      <c r="O59" s="85">
        <f t="shared" si="12"/>
        <v>31.727435119516361</v>
      </c>
      <c r="P59" s="85"/>
    </row>
    <row r="60" spans="1:16" x14ac:dyDescent="0.25">
      <c r="A60" s="82">
        <v>56</v>
      </c>
      <c r="B60" s="84">
        <f>'Population (France) 2010'!N63</f>
        <v>406006</v>
      </c>
      <c r="C60" s="84">
        <f>'Population (France) 2010'!O63</f>
        <v>430253</v>
      </c>
      <c r="D60" s="84">
        <f>'Deces (France) 2010'!K71</f>
        <v>3268</v>
      </c>
      <c r="E60" s="84">
        <f>'Deces (France) 2010'!L71</f>
        <v>1484</v>
      </c>
      <c r="F60" s="82">
        <f t="shared" si="1"/>
        <v>8.04914213090447E-3</v>
      </c>
      <c r="G60" s="82">
        <f t="shared" si="2"/>
        <v>3.4491334168500858E-3</v>
      </c>
      <c r="H60" s="84">
        <f t="shared" si="9"/>
        <v>91392.307528571371</v>
      </c>
      <c r="I60" s="84">
        <f t="shared" si="3"/>
        <v>91025.47757405875</v>
      </c>
      <c r="J60" s="84">
        <f>SUM(I60:$I$104)</f>
        <v>2347351.416814561</v>
      </c>
      <c r="K60" s="85">
        <f t="shared" si="4"/>
        <v>25.684343467098959</v>
      </c>
      <c r="L60" s="84">
        <f t="shared" si="10"/>
        <v>95807.674103797617</v>
      </c>
      <c r="M60" s="84">
        <f t="shared" si="11"/>
        <v>95642.637177945333</v>
      </c>
      <c r="N60" s="84">
        <f>SUM(M60:M$104)</f>
        <v>2953347.5453291079</v>
      </c>
      <c r="O60" s="85">
        <f t="shared" si="12"/>
        <v>30.825793162763393</v>
      </c>
      <c r="P60" s="85"/>
    </row>
    <row r="61" spans="1:16" x14ac:dyDescent="0.25">
      <c r="A61" s="82">
        <v>57</v>
      </c>
      <c r="B61" s="84">
        <f>'Population (France) 2010'!N64</f>
        <v>405012</v>
      </c>
      <c r="C61" s="84">
        <f>'Population (France) 2010'!O64</f>
        <v>430425</v>
      </c>
      <c r="D61" s="84">
        <f>'Deces (France) 2010'!K72</f>
        <v>3426</v>
      </c>
      <c r="E61" s="84">
        <f>'Deces (France) 2010'!L72</f>
        <v>1594</v>
      </c>
      <c r="F61" s="82">
        <f t="shared" si="1"/>
        <v>8.4590086219667564E-3</v>
      </c>
      <c r="G61" s="82">
        <f t="shared" si="2"/>
        <v>3.7033164895161758E-3</v>
      </c>
      <c r="H61" s="84">
        <f t="shared" si="9"/>
        <v>90659.630522044317</v>
      </c>
      <c r="I61" s="84">
        <f t="shared" si="3"/>
        <v>90277.264130363183</v>
      </c>
      <c r="J61" s="84">
        <f>SUM(I61:$I$104)</f>
        <v>2256325.9392405031</v>
      </c>
      <c r="K61" s="85">
        <f t="shared" si="4"/>
        <v>24.887879271600017</v>
      </c>
      <c r="L61" s="84">
        <f t="shared" si="10"/>
        <v>95477.789887831503</v>
      </c>
      <c r="M61" s="84">
        <f t="shared" si="11"/>
        <v>95301.215688294178</v>
      </c>
      <c r="N61" s="84">
        <f>SUM(M61:M$104)</f>
        <v>2857704.9081511623</v>
      </c>
      <c r="O61" s="85">
        <f t="shared" si="12"/>
        <v>29.930572455734779</v>
      </c>
      <c r="P61" s="85"/>
    </row>
    <row r="62" spans="1:16" x14ac:dyDescent="0.25">
      <c r="A62" s="82">
        <v>58</v>
      </c>
      <c r="B62" s="84">
        <f>'Population (France) 2010'!N65</f>
        <v>404218</v>
      </c>
      <c r="C62" s="84">
        <f>'Population (France) 2010'!O65</f>
        <v>428632</v>
      </c>
      <c r="D62" s="84">
        <f>'Deces (France) 2010'!K73</f>
        <v>3658</v>
      </c>
      <c r="E62" s="84">
        <f>'Deces (France) 2010'!L73</f>
        <v>1651</v>
      </c>
      <c r="F62" s="82">
        <f t="shared" si="1"/>
        <v>9.0495722605128913E-3</v>
      </c>
      <c r="G62" s="82">
        <f t="shared" si="2"/>
        <v>3.8517889471621344E-3</v>
      </c>
      <c r="H62" s="84">
        <f t="shared" si="9"/>
        <v>89895.974366398004</v>
      </c>
      <c r="I62" s="84">
        <f t="shared" si="3"/>
        <v>89490.438538988616</v>
      </c>
      <c r="J62" s="84">
        <f>SUM(I62:$I$104)</f>
        <v>2166048.6751101394</v>
      </c>
      <c r="K62" s="85">
        <f t="shared" si="4"/>
        <v>24.095057541528593</v>
      </c>
      <c r="L62" s="84">
        <f t="shared" si="10"/>
        <v>95124.859324302102</v>
      </c>
      <c r="M62" s="84">
        <f t="shared" si="11"/>
        <v>94941.893873580819</v>
      </c>
      <c r="N62" s="84">
        <f>SUM(M62:M$104)</f>
        <v>2762403.6924628676</v>
      </c>
      <c r="O62" s="85">
        <f t="shared" si="12"/>
        <v>29.039766387934517</v>
      </c>
      <c r="P62" s="85"/>
    </row>
    <row r="63" spans="1:16" x14ac:dyDescent="0.25">
      <c r="A63" s="82">
        <v>59</v>
      </c>
      <c r="B63" s="84">
        <f>'Population (France) 2010'!N66</f>
        <v>408150</v>
      </c>
      <c r="C63" s="84">
        <f>'Population (France) 2010'!O66</f>
        <v>431685</v>
      </c>
      <c r="D63" s="84">
        <f>'Deces (France) 2010'!K74</f>
        <v>3838</v>
      </c>
      <c r="E63" s="84">
        <f>'Deces (France) 2010'!L74</f>
        <v>1772</v>
      </c>
      <c r="F63" s="82">
        <f t="shared" si="1"/>
        <v>9.4034056106823468E-3</v>
      </c>
      <c r="G63" s="82">
        <f t="shared" si="2"/>
        <v>4.1048449679743334E-3</v>
      </c>
      <c r="H63" s="84">
        <f t="shared" si="9"/>
        <v>89086.124176214435</v>
      </c>
      <c r="I63" s="84">
        <f t="shared" si="3"/>
        <v>88668.577508096059</v>
      </c>
      <c r="J63" s="84">
        <f>SUM(I63:$I$104)</f>
        <v>2076558.2365711504</v>
      </c>
      <c r="K63" s="85">
        <f t="shared" si="4"/>
        <v>23.309558652070997</v>
      </c>
      <c r="L63" s="84">
        <f t="shared" si="10"/>
        <v>94759.1631868572</v>
      </c>
      <c r="M63" s="84">
        <f t="shared" si="11"/>
        <v>94564.943188310266</v>
      </c>
      <c r="N63" s="84">
        <f>SUM(M63:M$104)</f>
        <v>2667461.7985892864</v>
      </c>
      <c r="O63" s="85">
        <f t="shared" si="12"/>
        <v>28.149908767443137</v>
      </c>
      <c r="P63" s="85"/>
    </row>
    <row r="64" spans="1:16" x14ac:dyDescent="0.25">
      <c r="A64" s="82">
        <v>60</v>
      </c>
      <c r="B64" s="84">
        <f>'Population (France) 2010'!N67</f>
        <v>412278</v>
      </c>
      <c r="C64" s="84">
        <f>'Population (France) 2010'!O67</f>
        <v>436849</v>
      </c>
      <c r="D64" s="84">
        <f>'Deces (France) 2010'!K75</f>
        <v>4205</v>
      </c>
      <c r="E64" s="84">
        <f>'Deces (France) 2010'!L75</f>
        <v>1959</v>
      </c>
      <c r="F64" s="82">
        <f t="shared" si="1"/>
        <v>1.019942854093597E-2</v>
      </c>
      <c r="G64" s="82">
        <f t="shared" si="2"/>
        <v>4.4843870536501167E-3</v>
      </c>
      <c r="H64" s="84">
        <f t="shared" si="9"/>
        <v>88252.337576983584</v>
      </c>
      <c r="I64" s="84">
        <f t="shared" si="3"/>
        <v>87803.80210205495</v>
      </c>
      <c r="J64" s="84">
        <f>SUM(I64:$I$104)</f>
        <v>1987889.6590630545</v>
      </c>
      <c r="K64" s="85">
        <f t="shared" si="4"/>
        <v>22.525065212340628</v>
      </c>
      <c r="L64" s="84">
        <f t="shared" si="10"/>
        <v>94370.988755663886</v>
      </c>
      <c r="M64" s="84">
        <f t="shared" si="11"/>
        <v>94159.706677083523</v>
      </c>
      <c r="N64" s="84">
        <f>SUM(M64:M$104)</f>
        <v>2572896.8554009763</v>
      </c>
      <c r="O64" s="85">
        <f t="shared" si="12"/>
        <v>27.263642029463828</v>
      </c>
      <c r="P64" s="85"/>
    </row>
    <row r="65" spans="1:16" x14ac:dyDescent="0.25">
      <c r="A65" s="82">
        <v>61</v>
      </c>
      <c r="B65" s="84">
        <f>'Population (France) 2010'!N68</f>
        <v>408390</v>
      </c>
      <c r="C65" s="84">
        <f>'Population (France) 2010'!O68</f>
        <v>432038</v>
      </c>
      <c r="D65" s="84">
        <f>'Deces (France) 2010'!K76</f>
        <v>4523</v>
      </c>
      <c r="E65" s="84">
        <f>'Deces (France) 2010'!L76</f>
        <v>1916</v>
      </c>
      <c r="F65" s="82">
        <f t="shared" si="1"/>
        <v>1.1075197727662283E-2</v>
      </c>
      <c r="G65" s="82">
        <f t="shared" si="2"/>
        <v>4.4347950874691578E-3</v>
      </c>
      <c r="H65" s="84">
        <f t="shared" si="9"/>
        <v>87356.788971821195</v>
      </c>
      <c r="I65" s="84">
        <f t="shared" si="3"/>
        <v>86874.82304672079</v>
      </c>
      <c r="J65" s="84">
        <f>SUM(I65:$I$104)</f>
        <v>1900085.8569609995</v>
      </c>
      <c r="K65" s="85">
        <f t="shared" si="4"/>
        <v>21.750866524797665</v>
      </c>
      <c r="L65" s="84">
        <f t="shared" si="10"/>
        <v>93948.740186065683</v>
      </c>
      <c r="M65" s="84">
        <f t="shared" si="11"/>
        <v>93740.72609390525</v>
      </c>
      <c r="N65" s="84">
        <f>SUM(M65:M$104)</f>
        <v>2478737.1487238924</v>
      </c>
      <c r="O65" s="85">
        <f t="shared" si="12"/>
        <v>26.383931746341123</v>
      </c>
      <c r="P65" s="85"/>
    </row>
    <row r="66" spans="1:16" x14ac:dyDescent="0.25">
      <c r="A66" s="82">
        <v>62</v>
      </c>
      <c r="B66" s="84">
        <f>'Population (France) 2010'!N69</f>
        <v>403201</v>
      </c>
      <c r="C66" s="84">
        <f>'Population (France) 2010'!O69</f>
        <v>426311</v>
      </c>
      <c r="D66" s="84">
        <f>'Deces (France) 2010'!K77</f>
        <v>4483</v>
      </c>
      <c r="E66" s="84">
        <f>'Deces (France) 2010'!L77</f>
        <v>2130</v>
      </c>
      <c r="F66" s="82">
        <f t="shared" si="1"/>
        <v>1.1118524011597193E-2</v>
      </c>
      <c r="G66" s="82">
        <f t="shared" si="2"/>
        <v>4.9963524281569091E-3</v>
      </c>
      <c r="H66" s="84">
        <f t="shared" si="9"/>
        <v>86394.633129023103</v>
      </c>
      <c r="I66" s="84">
        <f t="shared" si="3"/>
        <v>85916.117830812203</v>
      </c>
      <c r="J66" s="84">
        <f>SUM(I66:$I$104)</f>
        <v>1813211.0339142787</v>
      </c>
      <c r="K66" s="85">
        <f t="shared" si="4"/>
        <v>20.987542492441641</v>
      </c>
      <c r="L66" s="84">
        <f t="shared" si="10"/>
        <v>93533.01927448863</v>
      </c>
      <c r="M66" s="84">
        <f t="shared" si="11"/>
        <v>93299.745977411978</v>
      </c>
      <c r="N66" s="84">
        <f>SUM(M66:M$104)</f>
        <v>2384996.4226299878</v>
      </c>
      <c r="O66" s="85">
        <f t="shared" si="12"/>
        <v>25.498978233887737</v>
      </c>
      <c r="P66" s="85"/>
    </row>
    <row r="67" spans="1:16" x14ac:dyDescent="0.25">
      <c r="A67" s="82">
        <v>63</v>
      </c>
      <c r="B67" s="84">
        <f>'Population (France) 2010'!N70</f>
        <v>386903</v>
      </c>
      <c r="C67" s="84">
        <f>'Population (France) 2010'!O70</f>
        <v>411256</v>
      </c>
      <c r="D67" s="84">
        <f>'Deces (France) 2010'!K78</f>
        <v>4695</v>
      </c>
      <c r="E67" s="84">
        <f>'Deces (France) 2010'!L78</f>
        <v>2168</v>
      </c>
      <c r="F67" s="82">
        <f t="shared" si="1"/>
        <v>1.2134824490893066E-2</v>
      </c>
      <c r="G67" s="82">
        <f t="shared" si="2"/>
        <v>5.2716556111035463E-3</v>
      </c>
      <c r="H67" s="84">
        <f t="shared" si="9"/>
        <v>85439.372709938005</v>
      </c>
      <c r="I67" s="84">
        <f t="shared" si="3"/>
        <v>84923.06734887317</v>
      </c>
      <c r="J67" s="84">
        <f>SUM(I67:$I$104)</f>
        <v>1727294.9160834665</v>
      </c>
      <c r="K67" s="85">
        <f t="shared" si="4"/>
        <v>20.21661514238334</v>
      </c>
      <c r="L67" s="84">
        <f t="shared" si="10"/>
        <v>93066.860862127956</v>
      </c>
      <c r="M67" s="84">
        <f t="shared" si="11"/>
        <v>92821.98313514216</v>
      </c>
      <c r="N67" s="84">
        <f>SUM(M67:M$104)</f>
        <v>2291696.6766525763</v>
      </c>
      <c r="O67" s="85">
        <f t="shared" si="12"/>
        <v>24.624196576776825</v>
      </c>
      <c r="P67" s="85"/>
    </row>
    <row r="68" spans="1:16" x14ac:dyDescent="0.25">
      <c r="A68" s="82">
        <v>64</v>
      </c>
      <c r="B68" s="84">
        <f>'Population (France) 2010'!N71</f>
        <v>329059</v>
      </c>
      <c r="C68" s="84">
        <f>'Population (France) 2010'!O71</f>
        <v>352916</v>
      </c>
      <c r="D68" s="84">
        <f>'Deces (France) 2010'!K79</f>
        <v>4264</v>
      </c>
      <c r="E68" s="84">
        <f>'Deces (France) 2010'!L79</f>
        <v>1965</v>
      </c>
      <c r="F68" s="82">
        <f t="shared" si="1"/>
        <v>1.2958162517967902E-2</v>
      </c>
      <c r="G68" s="82">
        <f t="shared" si="2"/>
        <v>5.5678971766652688E-3</v>
      </c>
      <c r="H68" s="84">
        <f t="shared" si="9"/>
        <v>84408.846192431141</v>
      </c>
      <c r="I68" s="84">
        <f t="shared" si="3"/>
        <v>83864.309023692505</v>
      </c>
      <c r="J68" s="84">
        <f>SUM(I68:$I$104)</f>
        <v>1642371.848734593</v>
      </c>
      <c r="K68" s="85">
        <f t="shared" si="4"/>
        <v>19.457342717259685</v>
      </c>
      <c r="L68" s="84">
        <f t="shared" si="10"/>
        <v>92577.535333899839</v>
      </c>
      <c r="M68" s="84">
        <f t="shared" si="11"/>
        <v>92320.281910085381</v>
      </c>
      <c r="N68" s="84">
        <f>SUM(M68:M$104)</f>
        <v>2198874.6935174344</v>
      </c>
      <c r="O68" s="85">
        <f t="shared" si="12"/>
        <v>23.75170915478299</v>
      </c>
      <c r="P68" s="85"/>
    </row>
    <row r="69" spans="1:16" x14ac:dyDescent="0.25">
      <c r="A69" s="82">
        <v>65</v>
      </c>
      <c r="B69" s="84">
        <f>'Population (France) 2010'!N72</f>
        <v>278906</v>
      </c>
      <c r="C69" s="84">
        <f>'Population (France) 2010'!O72</f>
        <v>303152</v>
      </c>
      <c r="D69" s="84">
        <f>'Deces (France) 2010'!K80</f>
        <v>3901</v>
      </c>
      <c r="E69" s="84">
        <f>'Deces (France) 2010'!L80</f>
        <v>1865</v>
      </c>
      <c r="F69" s="82">
        <f t="shared" ref="F69:F104" si="22">D69/B69</f>
        <v>1.3986791248664424E-2</v>
      </c>
      <c r="G69" s="82">
        <f t="shared" ref="G69:G104" si="23">E69/C69</f>
        <v>6.1520293450150415E-3</v>
      </c>
      <c r="H69" s="84">
        <f t="shared" si="9"/>
        <v>83322.118846645055</v>
      </c>
      <c r="I69" s="84">
        <f t="shared" ref="I69:I103" si="24">(H70-H69)/(LN(H70/H69))</f>
        <v>82742.121554507496</v>
      </c>
      <c r="J69" s="84">
        <f>SUM(I69:$I$104)</f>
        <v>1558507.5397109005</v>
      </c>
      <c r="K69" s="85">
        <f t="shared" ref="K69:K104" si="25">J69/H69</f>
        <v>18.704607627409771</v>
      </c>
      <c r="L69" s="84">
        <f t="shared" si="10"/>
        <v>92063.50549690373</v>
      </c>
      <c r="M69" s="84">
        <f t="shared" si="11"/>
        <v>91780.89663951016</v>
      </c>
      <c r="N69" s="84">
        <f>SUM(M69:M$104)</f>
        <v>2106554.4116073479</v>
      </c>
      <c r="O69" s="85">
        <f t="shared" si="12"/>
        <v>22.881535959742433</v>
      </c>
      <c r="P69" s="85"/>
    </row>
    <row r="70" spans="1:16" x14ac:dyDescent="0.25">
      <c r="A70" s="82">
        <v>66</v>
      </c>
      <c r="B70" s="84">
        <f>'Population (France) 2010'!N73</f>
        <v>271039</v>
      </c>
      <c r="C70" s="84">
        <f>'Population (France) 2010'!O73</f>
        <v>296240</v>
      </c>
      <c r="D70" s="84">
        <f>'Deces (France) 2010'!K81</f>
        <v>4019</v>
      </c>
      <c r="E70" s="84">
        <f>'Deces (France) 2010'!L81</f>
        <v>1936</v>
      </c>
      <c r="F70" s="82">
        <f t="shared" si="22"/>
        <v>1.4828124365866167E-2</v>
      </c>
      <c r="G70" s="82">
        <f t="shared" si="23"/>
        <v>6.535241695922225E-3</v>
      </c>
      <c r="H70" s="84">
        <f t="shared" ref="H70:H103" si="26">H69*EXP(-F69)</f>
        <v>82164.822064990542</v>
      </c>
      <c r="I70" s="84">
        <f t="shared" si="24"/>
        <v>81558.646810908554</v>
      </c>
      <c r="J70" s="84">
        <f>SUM(I70:$I$104)</f>
        <v>1475765.4181563929</v>
      </c>
      <c r="K70" s="85">
        <f t="shared" si="25"/>
        <v>17.961037108911345</v>
      </c>
      <c r="L70" s="84">
        <f t="shared" ref="L70:L103" si="27">L69*EXP(-G69)</f>
        <v>91498.866727465662</v>
      </c>
      <c r="M70" s="84">
        <f t="shared" ref="M70:M103" si="28">(L71-L70)/(LN(L71/L70))</f>
        <v>91200.533370293138</v>
      </c>
      <c r="N70" s="84">
        <f>SUM(M70:M$104)</f>
        <v>2014773.5149678378</v>
      </c>
      <c r="O70" s="85">
        <f t="shared" ref="O70:O104" si="29">N70/L70</f>
        <v>22.01965540151388</v>
      </c>
      <c r="P70" s="85"/>
    </row>
    <row r="71" spans="1:16" x14ac:dyDescent="0.25">
      <c r="A71" s="82">
        <v>67</v>
      </c>
      <c r="B71" s="84">
        <f>'Population (France) 2010'!N74</f>
        <v>257257</v>
      </c>
      <c r="C71" s="84">
        <f>'Population (France) 2010'!O74</f>
        <v>282116</v>
      </c>
      <c r="D71" s="84">
        <f>'Deces (France) 2010'!K82</f>
        <v>4129</v>
      </c>
      <c r="E71" s="84">
        <f>'Deces (France) 2010'!L82</f>
        <v>1989</v>
      </c>
      <c r="F71" s="82">
        <f t="shared" si="22"/>
        <v>1.6050097762160018E-2</v>
      </c>
      <c r="G71" s="82">
        <f t="shared" si="23"/>
        <v>7.0502913695075784E-3</v>
      </c>
      <c r="H71" s="84">
        <f t="shared" si="26"/>
        <v>80955.460306966634</v>
      </c>
      <c r="I71" s="84">
        <f t="shared" si="24"/>
        <v>80309.250642710816</v>
      </c>
      <c r="J71" s="84">
        <f>SUM(I71:$I$104)</f>
        <v>1394206.7713454845</v>
      </c>
      <c r="K71" s="85">
        <f t="shared" si="25"/>
        <v>17.221899128964694</v>
      </c>
      <c r="L71" s="84">
        <f t="shared" si="27"/>
        <v>90902.849199093762</v>
      </c>
      <c r="M71" s="84">
        <f t="shared" si="28"/>
        <v>90583.155165742166</v>
      </c>
      <c r="N71" s="84">
        <f>SUM(M71:M$104)</f>
        <v>1923572.9815975446</v>
      </c>
      <c r="O71" s="85">
        <f t="shared" si="29"/>
        <v>21.160755669875321</v>
      </c>
      <c r="P71" s="85"/>
    </row>
    <row r="72" spans="1:16" x14ac:dyDescent="0.25">
      <c r="A72" s="82">
        <v>68</v>
      </c>
      <c r="B72" s="84">
        <f>'Population (France) 2010'!N75</f>
        <v>232744</v>
      </c>
      <c r="C72" s="84">
        <f>'Population (France) 2010'!O75</f>
        <v>258666</v>
      </c>
      <c r="D72" s="84">
        <f>'Deces (France) 2010'!K83</f>
        <v>3912</v>
      </c>
      <c r="E72" s="84">
        <f>'Deces (France) 2010'!L83</f>
        <v>2022</v>
      </c>
      <c r="F72" s="82">
        <f t="shared" si="22"/>
        <v>1.6808166913003127E-2</v>
      </c>
      <c r="G72" s="82">
        <f t="shared" si="23"/>
        <v>7.8170304562640621E-3</v>
      </c>
      <c r="H72" s="84">
        <f t="shared" si="26"/>
        <v>79666.488982945317</v>
      </c>
      <c r="I72" s="84">
        <f t="shared" si="24"/>
        <v>79000.700607222811</v>
      </c>
      <c r="J72" s="84">
        <f>SUM(I72:$I$104)</f>
        <v>1313897.5207027737</v>
      </c>
      <c r="K72" s="85">
        <f t="shared" si="25"/>
        <v>16.492474282179646</v>
      </c>
      <c r="L72" s="84">
        <f t="shared" si="27"/>
        <v>90264.211562005963</v>
      </c>
      <c r="M72" s="84">
        <f t="shared" si="28"/>
        <v>89912.330003149036</v>
      </c>
      <c r="N72" s="84">
        <f>SUM(M72:M$104)</f>
        <v>1832989.8264318029</v>
      </c>
      <c r="O72" s="85">
        <f t="shared" si="29"/>
        <v>20.306938871034745</v>
      </c>
      <c r="P72" s="85"/>
    </row>
    <row r="73" spans="1:16" x14ac:dyDescent="0.25">
      <c r="A73" s="82">
        <v>69</v>
      </c>
      <c r="B73" s="84">
        <f>'Population (France) 2010'!N76</f>
        <v>221317</v>
      </c>
      <c r="C73" s="84">
        <f>'Population (France) 2010'!O76</f>
        <v>251036</v>
      </c>
      <c r="D73" s="84">
        <f>'Deces (France) 2010'!K84</f>
        <v>3805</v>
      </c>
      <c r="E73" s="84">
        <f>'Deces (France) 2010'!L84</f>
        <v>1962</v>
      </c>
      <c r="F73" s="82">
        <f t="shared" si="22"/>
        <v>1.7192533786378816E-2</v>
      </c>
      <c r="G73" s="82">
        <f t="shared" si="23"/>
        <v>7.8156121034433316E-3</v>
      </c>
      <c r="H73" s="84">
        <f t="shared" si="26"/>
        <v>78338.632020894933</v>
      </c>
      <c r="I73" s="84">
        <f t="shared" si="24"/>
        <v>77669.054965395131</v>
      </c>
      <c r="J73" s="84">
        <f>SUM(I73:$I$104)</f>
        <v>1234896.8200955507</v>
      </c>
      <c r="K73" s="85">
        <f t="shared" si="25"/>
        <v>15.763573963943765</v>
      </c>
      <c r="L73" s="84">
        <f t="shared" si="27"/>
        <v>89561.364139977682</v>
      </c>
      <c r="M73" s="84">
        <f t="shared" si="28"/>
        <v>89212.28571171868</v>
      </c>
      <c r="N73" s="84">
        <f>SUM(M73:M$104)</f>
        <v>1743077.4964286536</v>
      </c>
      <c r="O73" s="85">
        <f t="shared" si="29"/>
        <v>19.46238216854708</v>
      </c>
      <c r="P73" s="85"/>
    </row>
    <row r="74" spans="1:16" x14ac:dyDescent="0.25">
      <c r="A74" s="82">
        <v>70</v>
      </c>
      <c r="B74" s="84">
        <f>'Population (France) 2010'!N77</f>
        <v>228527</v>
      </c>
      <c r="C74" s="84">
        <f>'Population (France) 2010'!O77</f>
        <v>265312</v>
      </c>
      <c r="D74" s="84">
        <f>'Deces (France) 2010'!K85</f>
        <v>4549</v>
      </c>
      <c r="E74" s="84">
        <f>'Deces (France) 2010'!L85</f>
        <v>2368</v>
      </c>
      <c r="F74" s="82">
        <f t="shared" si="22"/>
        <v>1.9905744179024798E-2</v>
      </c>
      <c r="G74" s="82">
        <f t="shared" si="23"/>
        <v>8.9253407309130388E-3</v>
      </c>
      <c r="H74" s="84">
        <f t="shared" si="26"/>
        <v>77003.304169246272</v>
      </c>
      <c r="I74" s="84">
        <f t="shared" si="24"/>
        <v>76241.960207119482</v>
      </c>
      <c r="J74" s="84">
        <f>SUM(I74:$I$104)</f>
        <v>1157227.7651301557</v>
      </c>
      <c r="K74" s="85">
        <f t="shared" si="25"/>
        <v>15.028287131506385</v>
      </c>
      <c r="L74" s="84">
        <f t="shared" si="27"/>
        <v>88864.115519993327</v>
      </c>
      <c r="M74" s="84">
        <f t="shared" si="28"/>
        <v>88468.721481698725</v>
      </c>
      <c r="N74" s="84">
        <f>SUM(M74:M$104)</f>
        <v>1653865.2107169349</v>
      </c>
      <c r="O74" s="85">
        <f t="shared" si="29"/>
        <v>18.611170561246801</v>
      </c>
      <c r="P74" s="85"/>
    </row>
    <row r="75" spans="1:16" x14ac:dyDescent="0.25">
      <c r="A75" s="82">
        <v>71</v>
      </c>
      <c r="B75" s="84">
        <f>'Population (France) 2010'!N78</f>
        <v>228125</v>
      </c>
      <c r="C75" s="84">
        <f>'Population (France) 2010'!O78</f>
        <v>271737</v>
      </c>
      <c r="D75" s="84">
        <f>'Deces (France) 2010'!K86</f>
        <v>4832</v>
      </c>
      <c r="E75" s="84">
        <f>'Deces (France) 2010'!L86</f>
        <v>2672</v>
      </c>
      <c r="F75" s="82">
        <f t="shared" si="22"/>
        <v>2.1181369863013697E-2</v>
      </c>
      <c r="G75" s="82">
        <f t="shared" si="23"/>
        <v>9.8330370910107937E-3</v>
      </c>
      <c r="H75" s="84">
        <f t="shared" si="26"/>
        <v>75485.651213655961</v>
      </c>
      <c r="I75" s="84">
        <f t="shared" si="24"/>
        <v>74691.821146677132</v>
      </c>
      <c r="J75" s="84">
        <f>SUM(I75:$I$104)</f>
        <v>1080985.8049230364</v>
      </c>
      <c r="K75" s="85">
        <f t="shared" si="25"/>
        <v>14.320414377341654</v>
      </c>
      <c r="L75" s="84">
        <f t="shared" si="27"/>
        <v>88074.502036740916</v>
      </c>
      <c r="M75" s="84">
        <f t="shared" si="28"/>
        <v>87642.897932253865</v>
      </c>
      <c r="N75" s="84">
        <f>SUM(M75:M$104)</f>
        <v>1565396.4892352363</v>
      </c>
      <c r="O75" s="85">
        <f t="shared" si="29"/>
        <v>17.773549132099774</v>
      </c>
      <c r="P75" s="85"/>
    </row>
    <row r="76" spans="1:16" x14ac:dyDescent="0.25">
      <c r="A76" s="82">
        <v>72</v>
      </c>
      <c r="B76" s="84">
        <f>'Population (France) 2010'!N79</f>
        <v>220977</v>
      </c>
      <c r="C76" s="84">
        <f>'Population (France) 2010'!O79</f>
        <v>268294</v>
      </c>
      <c r="D76" s="84">
        <f>'Deces (France) 2010'!K87</f>
        <v>5145</v>
      </c>
      <c r="E76" s="84">
        <f>'Deces (France) 2010'!L87</f>
        <v>2991</v>
      </c>
      <c r="F76" s="82">
        <f t="shared" si="22"/>
        <v>2.3282966100544401E-2</v>
      </c>
      <c r="G76" s="82">
        <f t="shared" si="23"/>
        <v>1.1148217999657093E-2</v>
      </c>
      <c r="H76" s="84">
        <f t="shared" si="26"/>
        <v>73903.576124206127</v>
      </c>
      <c r="I76" s="84">
        <f t="shared" si="24"/>
        <v>73049.867354869566</v>
      </c>
      <c r="J76" s="84">
        <f>SUM(I76:$I$104)</f>
        <v>1006293.9837763589</v>
      </c>
      <c r="K76" s="85">
        <f t="shared" si="25"/>
        <v>13.616309745080938</v>
      </c>
      <c r="L76" s="84">
        <f t="shared" si="27"/>
        <v>87212.706170609395</v>
      </c>
      <c r="M76" s="84">
        <f t="shared" si="28"/>
        <v>86728.374522656653</v>
      </c>
      <c r="N76" s="84">
        <f>SUM(M76:M$104)</f>
        <v>1477753.5913029825</v>
      </c>
      <c r="O76" s="85">
        <f t="shared" si="29"/>
        <v>16.944246500184672</v>
      </c>
      <c r="P76" s="85"/>
    </row>
    <row r="77" spans="1:16" x14ac:dyDescent="0.25">
      <c r="A77" s="82">
        <v>73</v>
      </c>
      <c r="B77" s="84">
        <f>'Population (France) 2010'!N80</f>
        <v>216519</v>
      </c>
      <c r="C77" s="84">
        <f>'Population (France) 2010'!O80</f>
        <v>268113</v>
      </c>
      <c r="D77" s="84">
        <f>'Deces (France) 2010'!K88</f>
        <v>5427</v>
      </c>
      <c r="E77" s="84">
        <f>'Deces (France) 2010'!L88</f>
        <v>3177</v>
      </c>
      <c r="F77" s="82">
        <f t="shared" si="22"/>
        <v>2.5064774915827249E-2</v>
      </c>
      <c r="G77" s="82">
        <f t="shared" si="23"/>
        <v>1.1849481375390228E-2</v>
      </c>
      <c r="H77" s="84">
        <f t="shared" si="26"/>
        <v>72202.758538933427</v>
      </c>
      <c r="I77" s="84">
        <f t="shared" si="24"/>
        <v>71305.39860211745</v>
      </c>
      <c r="J77" s="84">
        <f>SUM(I77:$I$104)</f>
        <v>933244.11642148928</v>
      </c>
      <c r="K77" s="85">
        <f t="shared" si="25"/>
        <v>12.925324950268514</v>
      </c>
      <c r="L77" s="84">
        <f t="shared" si="27"/>
        <v>86245.839344674911</v>
      </c>
      <c r="M77" s="84">
        <f t="shared" si="28"/>
        <v>85736.867445742682</v>
      </c>
      <c r="N77" s="84">
        <f>SUM(M77:M$104)</f>
        <v>1391025.2167803259</v>
      </c>
      <c r="O77" s="85">
        <f t="shared" si="29"/>
        <v>16.128606635981591</v>
      </c>
      <c r="P77" s="85"/>
    </row>
    <row r="78" spans="1:16" x14ac:dyDescent="0.25">
      <c r="A78" s="82">
        <v>74</v>
      </c>
      <c r="B78" s="84">
        <f>'Population (France) 2010'!N81</f>
        <v>210286</v>
      </c>
      <c r="C78" s="84">
        <f>'Population (France) 2010'!O81</f>
        <v>268470</v>
      </c>
      <c r="D78" s="84">
        <f>'Deces (France) 2010'!K89</f>
        <v>5818</v>
      </c>
      <c r="E78" s="84">
        <f>'Deces (France) 2010'!L89</f>
        <v>3608</v>
      </c>
      <c r="F78" s="82">
        <f t="shared" si="22"/>
        <v>2.7667081974073405E-2</v>
      </c>
      <c r="G78" s="82">
        <f t="shared" si="23"/>
        <v>1.3439117964763289E-2</v>
      </c>
      <c r="H78" s="84">
        <f t="shared" si="26"/>
        <v>70415.504772688</v>
      </c>
      <c r="I78" s="84">
        <f t="shared" si="24"/>
        <v>69450.330669511182</v>
      </c>
      <c r="J78" s="84">
        <f>SUM(I78:$I$104)</f>
        <v>861938.71781937173</v>
      </c>
      <c r="K78" s="85">
        <f t="shared" si="25"/>
        <v>12.240751814559045</v>
      </c>
      <c r="L78" s="84">
        <f t="shared" si="27"/>
        <v>85229.901930692286</v>
      </c>
      <c r="M78" s="84">
        <f t="shared" si="28"/>
        <v>84659.751541564096</v>
      </c>
      <c r="N78" s="84">
        <f>SUM(M78:M$104)</f>
        <v>1305288.3493345832</v>
      </c>
      <c r="O78" s="85">
        <f t="shared" si="29"/>
        <v>15.314910844271822</v>
      </c>
      <c r="P78" s="85"/>
    </row>
    <row r="79" spans="1:16" x14ac:dyDescent="0.25">
      <c r="A79" s="82">
        <v>75</v>
      </c>
      <c r="B79" s="84">
        <f>'Population (France) 2010'!N82</f>
        <v>205067</v>
      </c>
      <c r="C79" s="84">
        <f>'Population (France) 2010'!O82</f>
        <v>268838</v>
      </c>
      <c r="D79" s="84">
        <f>'Deces (France) 2010'!K90</f>
        <v>6397</v>
      </c>
      <c r="E79" s="84">
        <f>'Deces (France) 2010'!L90</f>
        <v>4035</v>
      </c>
      <c r="F79" s="82">
        <f t="shared" si="22"/>
        <v>3.1194682713454627E-2</v>
      </c>
      <c r="G79" s="82">
        <f t="shared" si="23"/>
        <v>1.5009038900750638E-2</v>
      </c>
      <c r="H79" s="84">
        <f t="shared" si="26"/>
        <v>68494.016780928141</v>
      </c>
      <c r="I79" s="84">
        <f t="shared" si="24"/>
        <v>67436.714806951815</v>
      </c>
      <c r="J79" s="84">
        <f>SUM(I79:$I$104)</f>
        <v>792488.38714986062</v>
      </c>
      <c r="K79" s="85">
        <f t="shared" si="25"/>
        <v>11.570184147391478</v>
      </c>
      <c r="L79" s="84">
        <f t="shared" si="27"/>
        <v>84092.149542857645</v>
      </c>
      <c r="M79" s="84">
        <f t="shared" si="28"/>
        <v>83464.223816869082</v>
      </c>
      <c r="N79" s="84">
        <f>SUM(M79:M$104)</f>
        <v>1220628.5977930189</v>
      </c>
      <c r="O79" s="85">
        <f t="shared" si="29"/>
        <v>14.515369204243308</v>
      </c>
      <c r="P79" s="85"/>
    </row>
    <row r="80" spans="1:16" x14ac:dyDescent="0.25">
      <c r="A80" s="82">
        <v>76</v>
      </c>
      <c r="B80" s="84">
        <f>'Population (France) 2010'!N83</f>
        <v>197702</v>
      </c>
      <c r="C80" s="84">
        <f>'Population (France) 2010'!O83</f>
        <v>266834</v>
      </c>
      <c r="D80" s="84">
        <f>'Deces (France) 2010'!K91</f>
        <v>7023</v>
      </c>
      <c r="E80" s="84">
        <f>'Deces (France) 2010'!L91</f>
        <v>4636</v>
      </c>
      <c r="F80" s="82">
        <f t="shared" si="22"/>
        <v>3.552316112128355E-2</v>
      </c>
      <c r="G80" s="82">
        <f t="shared" si="23"/>
        <v>1.7374097753659577E-2</v>
      </c>
      <c r="H80" s="84">
        <f t="shared" si="26"/>
        <v>66390.349859287555</v>
      </c>
      <c r="I80" s="84">
        <f t="shared" si="24"/>
        <v>65224.99212714719</v>
      </c>
      <c r="J80" s="84">
        <f>SUM(I80:$I$104)</f>
        <v>725051.6723429088</v>
      </c>
      <c r="K80" s="85">
        <f t="shared" si="25"/>
        <v>10.921040089103839</v>
      </c>
      <c r="L80" s="84">
        <f t="shared" si="27"/>
        <v>82839.431760769294</v>
      </c>
      <c r="M80" s="84">
        <f t="shared" si="28"/>
        <v>82123.951170372151</v>
      </c>
      <c r="N80" s="84">
        <f>SUM(M80:M$104)</f>
        <v>1137164.3739761501</v>
      </c>
      <c r="O80" s="85">
        <f t="shared" si="29"/>
        <v>13.727331897448902</v>
      </c>
      <c r="P80" s="85"/>
    </row>
    <row r="81" spans="1:16" x14ac:dyDescent="0.25">
      <c r="A81" s="82">
        <v>77</v>
      </c>
      <c r="B81" s="84">
        <f>'Population (France) 2010'!N84</f>
        <v>191070</v>
      </c>
      <c r="C81" s="84">
        <f>'Population (France) 2010'!O84</f>
        <v>266151</v>
      </c>
      <c r="D81" s="84">
        <f>'Deces (France) 2010'!K92</f>
        <v>7197</v>
      </c>
      <c r="E81" s="84">
        <f>'Deces (France) 2010'!L92</f>
        <v>5233</v>
      </c>
      <c r="F81" s="82">
        <f t="shared" si="22"/>
        <v>3.7666823677186372E-2</v>
      </c>
      <c r="G81" s="82">
        <f t="shared" si="23"/>
        <v>1.9661770949573738E-2</v>
      </c>
      <c r="H81" s="84">
        <f t="shared" si="26"/>
        <v>64073.351954820457</v>
      </c>
      <c r="I81" s="84">
        <f t="shared" si="24"/>
        <v>62881.641625175667</v>
      </c>
      <c r="J81" s="84">
        <f>SUM(I81:$I$104)</f>
        <v>659826.68021576153</v>
      </c>
      <c r="K81" s="85">
        <f t="shared" si="25"/>
        <v>10.297989102880399</v>
      </c>
      <c r="L81" s="84">
        <f t="shared" si="27"/>
        <v>81412.602205218471</v>
      </c>
      <c r="M81" s="84">
        <f t="shared" si="28"/>
        <v>80617.464038931372</v>
      </c>
      <c r="N81" s="84">
        <f>SUM(M81:M$104)</f>
        <v>1055040.4228057782</v>
      </c>
      <c r="O81" s="85">
        <f t="shared" si="29"/>
        <v>12.959178238110059</v>
      </c>
      <c r="P81" s="85"/>
    </row>
    <row r="82" spans="1:16" x14ac:dyDescent="0.25">
      <c r="A82" s="82">
        <v>78</v>
      </c>
      <c r="B82" s="84">
        <f>'Population (France) 2010'!N85</f>
        <v>184446</v>
      </c>
      <c r="C82" s="84">
        <f>'Population (France) 2010'!O85</f>
        <v>265042</v>
      </c>
      <c r="D82" s="84">
        <f>'Deces (France) 2010'!K93</f>
        <v>8017</v>
      </c>
      <c r="E82" s="84">
        <f>'Deces (France) 2010'!L93</f>
        <v>5931</v>
      </c>
      <c r="F82" s="82">
        <f t="shared" si="22"/>
        <v>4.3465296075816229E-2</v>
      </c>
      <c r="G82" s="82">
        <f t="shared" si="23"/>
        <v>2.2377585439288868E-2</v>
      </c>
      <c r="H82" s="84">
        <f t="shared" si="26"/>
        <v>61704.800247192943</v>
      </c>
      <c r="I82" s="84">
        <f t="shared" si="24"/>
        <v>60383.011353703136</v>
      </c>
      <c r="J82" s="84">
        <f>SUM(I82:$I$104)</f>
        <v>596945.03859058605</v>
      </c>
      <c r="K82" s="85">
        <f t="shared" si="25"/>
        <v>9.674207455484666</v>
      </c>
      <c r="L82" s="84">
        <f t="shared" si="27"/>
        <v>79827.520092749503</v>
      </c>
      <c r="M82" s="84">
        <f t="shared" si="28"/>
        <v>78940.971767439376</v>
      </c>
      <c r="N82" s="84">
        <f>SUM(M82:M$104)</f>
        <v>974422.95876684692</v>
      </c>
      <c r="O82" s="85">
        <f t="shared" si="29"/>
        <v>12.206604409540599</v>
      </c>
      <c r="P82" s="85"/>
    </row>
    <row r="83" spans="1:16" x14ac:dyDescent="0.25">
      <c r="A83" s="82">
        <v>79</v>
      </c>
      <c r="B83" s="84">
        <f>'Population (France) 2010'!N86</f>
        <v>174818</v>
      </c>
      <c r="C83" s="84">
        <f>'Population (France) 2010'!O86</f>
        <v>260197</v>
      </c>
      <c r="D83" s="84">
        <f>'Deces (France) 2010'!K94</f>
        <v>8441</v>
      </c>
      <c r="E83" s="84">
        <f>'Deces (France) 2010'!L94</f>
        <v>6673</v>
      </c>
      <c r="F83" s="82">
        <f t="shared" si="22"/>
        <v>4.8284501595945495E-2</v>
      </c>
      <c r="G83" s="82">
        <f t="shared" si="23"/>
        <v>2.5645952874168418E-2</v>
      </c>
      <c r="H83" s="84">
        <f t="shared" si="26"/>
        <v>59080.234780754865</v>
      </c>
      <c r="I83" s="84">
        <f t="shared" si="24"/>
        <v>57676.587020724437</v>
      </c>
      <c r="J83" s="84">
        <f>SUM(I83:$I$104)</f>
        <v>536562.02723688295</v>
      </c>
      <c r="K83" s="85">
        <f t="shared" si="25"/>
        <v>9.0819210388728138</v>
      </c>
      <c r="L83" s="84">
        <f t="shared" si="27"/>
        <v>78061.011752363134</v>
      </c>
      <c r="M83" s="84">
        <f t="shared" si="28"/>
        <v>77068.539636965565</v>
      </c>
      <c r="N83" s="84">
        <f>SUM(M83:M$104)</f>
        <v>895481.98699940764</v>
      </c>
      <c r="O83" s="85">
        <f t="shared" si="29"/>
        <v>11.471565214145445</v>
      </c>
      <c r="P83" s="85"/>
    </row>
    <row r="84" spans="1:16" x14ac:dyDescent="0.25">
      <c r="A84" s="82">
        <v>80</v>
      </c>
      <c r="B84" s="84">
        <f>'Population (France) 2010'!N87</f>
        <v>162040</v>
      </c>
      <c r="C84" s="84">
        <f>'Population (France) 2010'!O87</f>
        <v>249316</v>
      </c>
      <c r="D84" s="84">
        <f>'Deces (France) 2010'!K95</f>
        <v>8743</v>
      </c>
      <c r="E84" s="84">
        <f>'Deces (France) 2010'!L95</f>
        <v>7373</v>
      </c>
      <c r="F84" s="82">
        <f t="shared" si="22"/>
        <v>5.3955813379412493E-2</v>
      </c>
      <c r="G84" s="82">
        <f t="shared" si="23"/>
        <v>2.9572911485825217E-2</v>
      </c>
      <c r="H84" s="84">
        <f t="shared" si="26"/>
        <v>56295.349522704011</v>
      </c>
      <c r="I84" s="84">
        <f t="shared" si="24"/>
        <v>54803.569112044628</v>
      </c>
      <c r="J84" s="84">
        <f>SUM(I84:$I$104)</f>
        <v>478885.44021615846</v>
      </c>
      <c r="K84" s="85">
        <f t="shared" si="25"/>
        <v>8.5066607504234995</v>
      </c>
      <c r="L84" s="84">
        <f t="shared" si="27"/>
        <v>76084.515616752542</v>
      </c>
      <c r="M84" s="84">
        <f t="shared" si="28"/>
        <v>74970.503827362147</v>
      </c>
      <c r="N84" s="84">
        <f>SUM(M84:M$104)</f>
        <v>818413.44736244204</v>
      </c>
      <c r="O84" s="85">
        <f t="shared" si="29"/>
        <v>10.756636100371532</v>
      </c>
      <c r="P84" s="85"/>
    </row>
    <row r="85" spans="1:16" x14ac:dyDescent="0.25">
      <c r="A85" s="82">
        <v>81</v>
      </c>
      <c r="B85" s="84">
        <f>'Population (France) 2010'!N88</f>
        <v>146612</v>
      </c>
      <c r="C85" s="84">
        <f>'Population (France) 2010'!O88</f>
        <v>235225</v>
      </c>
      <c r="D85" s="84">
        <f>'Deces (France) 2010'!K96</f>
        <v>8998</v>
      </c>
      <c r="E85" s="84">
        <f>'Deces (France) 2010'!L96</f>
        <v>8113</v>
      </c>
      <c r="F85" s="82">
        <f t="shared" si="22"/>
        <v>6.1372875344446569E-2</v>
      </c>
      <c r="G85" s="82">
        <f t="shared" si="23"/>
        <v>3.4490381549580187E-2</v>
      </c>
      <c r="H85" s="84">
        <f t="shared" si="26"/>
        <v>53338.378375168795</v>
      </c>
      <c r="I85" s="84">
        <f t="shared" si="24"/>
        <v>51734.590357724774</v>
      </c>
      <c r="J85" s="84">
        <f>SUM(I85:$I$104)</f>
        <v>424081.8711041137</v>
      </c>
      <c r="K85" s="85">
        <f t="shared" si="25"/>
        <v>7.9507829825876604</v>
      </c>
      <c r="L85" s="84">
        <f t="shared" si="27"/>
        <v>73867.419543018244</v>
      </c>
      <c r="M85" s="84">
        <f t="shared" si="28"/>
        <v>72608.081666597878</v>
      </c>
      <c r="N85" s="84">
        <f>SUM(M85:M$104)</f>
        <v>743442.94353507983</v>
      </c>
      <c r="O85" s="85">
        <f t="shared" si="29"/>
        <v>10.06455820623489</v>
      </c>
      <c r="P85" s="85"/>
    </row>
    <row r="86" spans="1:16" x14ac:dyDescent="0.25">
      <c r="A86" s="82">
        <v>82</v>
      </c>
      <c r="B86" s="84">
        <f>'Population (France) 2010'!N89</f>
        <v>134047</v>
      </c>
      <c r="C86" s="84">
        <f>'Population (France) 2010'!O89</f>
        <v>224895</v>
      </c>
      <c r="D86" s="84">
        <f>'Deces (France) 2010'!K97</f>
        <v>9179</v>
      </c>
      <c r="E86" s="84">
        <f>'Deces (France) 2010'!L97</f>
        <v>8813</v>
      </c>
      <c r="F86" s="82">
        <f t="shared" si="22"/>
        <v>6.8475982304714023E-2</v>
      </c>
      <c r="G86" s="82">
        <f t="shared" si="23"/>
        <v>3.918717623779986E-2</v>
      </c>
      <c r="H86" s="84">
        <f t="shared" si="26"/>
        <v>50163.277810148145</v>
      </c>
      <c r="I86" s="84">
        <f t="shared" si="24"/>
        <v>48484.328200331744</v>
      </c>
      <c r="J86" s="84">
        <f>SUM(I86:$I$104)</f>
        <v>372347.28074638901</v>
      </c>
      <c r="K86" s="85">
        <f t="shared" si="25"/>
        <v>7.4227063501632324</v>
      </c>
      <c r="L86" s="84">
        <f t="shared" si="27"/>
        <v>71363.139102754198</v>
      </c>
      <c r="M86" s="84">
        <f t="shared" si="28"/>
        <v>69982.966226619508</v>
      </c>
      <c r="N86" s="84">
        <f>SUM(M86:M$104)</f>
        <v>670834.86186848185</v>
      </c>
      <c r="O86" s="85">
        <f t="shared" si="29"/>
        <v>9.4002992343506868</v>
      </c>
      <c r="P86" s="85"/>
    </row>
    <row r="87" spans="1:16" x14ac:dyDescent="0.25">
      <c r="A87" s="82">
        <v>83</v>
      </c>
      <c r="B87" s="84">
        <f>'Population (France) 2010'!N90</f>
        <v>121580</v>
      </c>
      <c r="C87" s="84">
        <f>'Population (France) 2010'!O90</f>
        <v>213605</v>
      </c>
      <c r="D87" s="84">
        <f>'Deces (France) 2010'!K98</f>
        <v>9385</v>
      </c>
      <c r="E87" s="84">
        <f>'Deces (France) 2010'!L98</f>
        <v>9629</v>
      </c>
      <c r="F87" s="82">
        <f t="shared" si="22"/>
        <v>7.7191972363875636E-2</v>
      </c>
      <c r="G87" s="82">
        <f t="shared" si="23"/>
        <v>4.5078532805880013E-2</v>
      </c>
      <c r="H87" s="84">
        <f t="shared" si="26"/>
        <v>46843.265810246281</v>
      </c>
      <c r="I87" s="84">
        <f t="shared" si="24"/>
        <v>45080.939761974689</v>
      </c>
      <c r="J87" s="84">
        <f>SUM(I87:$I$104)</f>
        <v>323862.95254605723</v>
      </c>
      <c r="K87" s="85">
        <f t="shared" si="25"/>
        <v>6.9137569070860332</v>
      </c>
      <c r="L87" s="84">
        <f t="shared" si="27"/>
        <v>68620.70427158766</v>
      </c>
      <c r="M87" s="84">
        <f t="shared" si="28"/>
        <v>67097.024763106368</v>
      </c>
      <c r="N87" s="84">
        <f>SUM(M87:M$104)</f>
        <v>600851.8956418623</v>
      </c>
      <c r="O87" s="85">
        <f t="shared" si="29"/>
        <v>8.7561312874873032</v>
      </c>
      <c r="P87" s="85"/>
    </row>
    <row r="88" spans="1:16" x14ac:dyDescent="0.25">
      <c r="A88" s="82">
        <v>84</v>
      </c>
      <c r="B88" s="84">
        <f>'Population (France) 2010'!N91</f>
        <v>110148</v>
      </c>
      <c r="C88" s="84">
        <f>'Population (France) 2010'!O91</f>
        <v>202621</v>
      </c>
      <c r="D88" s="84">
        <f>'Deces (France) 2010'!K99</f>
        <v>9517</v>
      </c>
      <c r="E88" s="84">
        <f>'Deces (France) 2010'!L99</f>
        <v>10641</v>
      </c>
      <c r="F88" s="82">
        <f t="shared" si="22"/>
        <v>8.6401931946108873E-2</v>
      </c>
      <c r="G88" s="82">
        <f t="shared" si="23"/>
        <v>5.2516767758524534E-2</v>
      </c>
      <c r="H88" s="84">
        <f t="shared" si="26"/>
        <v>43363.379154002389</v>
      </c>
      <c r="I88" s="84">
        <f t="shared" si="24"/>
        <v>41542.847114319731</v>
      </c>
      <c r="J88" s="84">
        <f>SUM(I88:$I$104)</f>
        <v>278782.01278408262</v>
      </c>
      <c r="K88" s="85">
        <f t="shared" si="25"/>
        <v>6.4289734384860866</v>
      </c>
      <c r="L88" s="84">
        <f t="shared" si="27"/>
        <v>65596.068839627027</v>
      </c>
      <c r="M88" s="84">
        <f t="shared" si="28"/>
        <v>63903.382773167796</v>
      </c>
      <c r="N88" s="84">
        <f>SUM(M88:M$104)</f>
        <v>533754.87087875581</v>
      </c>
      <c r="O88" s="85">
        <f t="shared" si="29"/>
        <v>8.136994797412477</v>
      </c>
      <c r="P88" s="85"/>
    </row>
    <row r="89" spans="1:16" x14ac:dyDescent="0.25">
      <c r="A89" s="82">
        <v>85</v>
      </c>
      <c r="B89" s="84">
        <f>'Population (France) 2010'!N92</f>
        <v>97134</v>
      </c>
      <c r="C89" s="84">
        <f>'Population (France) 2010'!O92</f>
        <v>188157</v>
      </c>
      <c r="D89" s="84">
        <f>'Deces (France) 2010'!K100</f>
        <v>9464</v>
      </c>
      <c r="E89" s="84">
        <f>'Deces (France) 2010'!L100</f>
        <v>11350</v>
      </c>
      <c r="F89" s="82">
        <f t="shared" si="22"/>
        <v>9.7432412955298864E-2</v>
      </c>
      <c r="G89" s="82">
        <f t="shared" si="23"/>
        <v>6.0321965167386811E-2</v>
      </c>
      <c r="H89" s="84">
        <f t="shared" si="26"/>
        <v>39773.996904783329</v>
      </c>
      <c r="I89" s="84">
        <f t="shared" si="24"/>
        <v>37897.784794972657</v>
      </c>
      <c r="J89" s="84">
        <f>SUM(I89:$I$104)</f>
        <v>237239.16566976285</v>
      </c>
      <c r="K89" s="85">
        <f t="shared" si="25"/>
        <v>5.9646800455508613</v>
      </c>
      <c r="L89" s="84">
        <f t="shared" si="27"/>
        <v>62240.069727544476</v>
      </c>
      <c r="M89" s="84">
        <f t="shared" si="28"/>
        <v>60400.031540536416</v>
      </c>
      <c r="N89" s="84">
        <f>SUM(M89:M$104)</f>
        <v>469851.48810558807</v>
      </c>
      <c r="O89" s="85">
        <f t="shared" si="29"/>
        <v>7.5490193080174892</v>
      </c>
      <c r="P89" s="85"/>
    </row>
    <row r="90" spans="1:16" x14ac:dyDescent="0.25">
      <c r="A90" s="82">
        <v>86</v>
      </c>
      <c r="B90" s="84">
        <f>'Population (France) 2010'!N93</f>
        <v>84083</v>
      </c>
      <c r="C90" s="84">
        <f>'Population (France) 2010'!O93</f>
        <v>172727</v>
      </c>
      <c r="D90" s="84">
        <f>'Deces (France) 2010'!K101</f>
        <v>9460</v>
      </c>
      <c r="E90" s="84">
        <f>'Deces (France) 2010'!L101</f>
        <v>11990</v>
      </c>
      <c r="F90" s="82">
        <f t="shared" si="22"/>
        <v>0.1125078791194415</v>
      </c>
      <c r="G90" s="82">
        <f t="shared" si="23"/>
        <v>6.9415899077735391E-2</v>
      </c>
      <c r="H90" s="84">
        <f t="shared" si="26"/>
        <v>36081.524286548505</v>
      </c>
      <c r="I90" s="84">
        <f t="shared" si="24"/>
        <v>34125.822785635188</v>
      </c>
      <c r="J90" s="84">
        <f>SUM(I90:$I$104)</f>
        <v>199341.38087479016</v>
      </c>
      <c r="K90" s="85">
        <f t="shared" si="25"/>
        <v>5.5247494338565488</v>
      </c>
      <c r="L90" s="84">
        <f t="shared" si="27"/>
        <v>58596.621128847175</v>
      </c>
      <c r="M90" s="84">
        <f t="shared" si="28"/>
        <v>56609.105737836027</v>
      </c>
      <c r="N90" s="84">
        <f>SUM(M90:M$104)</f>
        <v>409451.45656505163</v>
      </c>
      <c r="O90" s="85">
        <f t="shared" si="29"/>
        <v>6.9876291273641078</v>
      </c>
      <c r="P90" s="85"/>
    </row>
    <row r="91" spans="1:16" x14ac:dyDescent="0.25">
      <c r="A91" s="82">
        <v>87</v>
      </c>
      <c r="B91" s="84">
        <f>'Population (France) 2010'!N94</f>
        <v>73355</v>
      </c>
      <c r="C91" s="84">
        <f>'Population (France) 2010'!O94</f>
        <v>158575</v>
      </c>
      <c r="D91" s="84">
        <f>'Deces (France) 2010'!K102</f>
        <v>9065</v>
      </c>
      <c r="E91" s="84">
        <f>'Deces (France) 2010'!L102</f>
        <v>12622</v>
      </c>
      <c r="F91" s="82">
        <f t="shared" si="22"/>
        <v>0.12357712494035852</v>
      </c>
      <c r="G91" s="82">
        <f t="shared" si="23"/>
        <v>7.9596405486362917E-2</v>
      </c>
      <c r="H91" s="84">
        <f t="shared" si="26"/>
        <v>32242.10034173078</v>
      </c>
      <c r="I91" s="84">
        <f t="shared" si="24"/>
        <v>30329.496582999593</v>
      </c>
      <c r="J91" s="84">
        <f>SUM(I91:$I$104)</f>
        <v>165215.55808915501</v>
      </c>
      <c r="K91" s="85">
        <f t="shared" si="25"/>
        <v>5.1242182220777153</v>
      </c>
      <c r="L91" s="84">
        <f t="shared" si="27"/>
        <v>54667.049158068701</v>
      </c>
      <c r="M91" s="84">
        <f t="shared" si="28"/>
        <v>52547.992877787525</v>
      </c>
      <c r="N91" s="84">
        <f>SUM(M91:M$104)</f>
        <v>352842.35082721565</v>
      </c>
      <c r="O91" s="85">
        <f t="shared" si="29"/>
        <v>6.454388086815861</v>
      </c>
      <c r="P91" s="85"/>
    </row>
    <row r="92" spans="1:16" x14ac:dyDescent="0.25">
      <c r="A92" s="82">
        <v>88</v>
      </c>
      <c r="B92" s="84">
        <f>'Population (France) 2010'!N95</f>
        <v>64023</v>
      </c>
      <c r="C92" s="84">
        <f>'Population (France) 2010'!O95</f>
        <v>144784</v>
      </c>
      <c r="D92" s="84">
        <f>'Deces (France) 2010'!K103</f>
        <v>8981</v>
      </c>
      <c r="E92" s="84">
        <f>'Deces (France) 2010'!L103</f>
        <v>13668</v>
      </c>
      <c r="F92" s="82">
        <f t="shared" si="22"/>
        <v>0.14027771269699951</v>
      </c>
      <c r="G92" s="82">
        <f t="shared" si="23"/>
        <v>9.4402696430544816E-2</v>
      </c>
      <c r="H92" s="84">
        <f t="shared" si="26"/>
        <v>28494.068353115264</v>
      </c>
      <c r="I92" s="84">
        <f t="shared" si="24"/>
        <v>26585.789846779189</v>
      </c>
      <c r="J92" s="84">
        <f>SUM(I92:$I$104)</f>
        <v>134886.06150615544</v>
      </c>
      <c r="K92" s="85">
        <f t="shared" si="25"/>
        <v>4.7338295056559838</v>
      </c>
      <c r="L92" s="84">
        <f t="shared" si="27"/>
        <v>50484.417809473816</v>
      </c>
      <c r="M92" s="84">
        <f t="shared" si="28"/>
        <v>48174.733507688296</v>
      </c>
      <c r="N92" s="84">
        <f>SUM(M92:M$104)</f>
        <v>300294.3579494282</v>
      </c>
      <c r="O92" s="85">
        <f t="shared" si="29"/>
        <v>5.948258313738056</v>
      </c>
      <c r="P92" s="85"/>
    </row>
    <row r="93" spans="1:16" x14ac:dyDescent="0.25">
      <c r="A93" s="82">
        <v>89</v>
      </c>
      <c r="B93" s="84">
        <f>'Population (France) 2010'!N96</f>
        <v>54891</v>
      </c>
      <c r="C93" s="84">
        <f>'Population (France) 2010'!O96</f>
        <v>130129</v>
      </c>
      <c r="D93" s="84">
        <f>'Deces (France) 2010'!K104</f>
        <v>8619</v>
      </c>
      <c r="E93" s="84">
        <f>'Deces (France) 2010'!L104</f>
        <v>14142</v>
      </c>
      <c r="F93" s="82">
        <f t="shared" si="22"/>
        <v>0.15702027654806799</v>
      </c>
      <c r="G93" s="82">
        <f t="shared" si="23"/>
        <v>0.10867677458521928</v>
      </c>
      <c r="H93" s="84">
        <f t="shared" si="26"/>
        <v>24764.674563165965</v>
      </c>
      <c r="I93" s="84">
        <f t="shared" si="24"/>
        <v>22918.287729414587</v>
      </c>
      <c r="J93" s="84">
        <f>SUM(I93:$I$104)</f>
        <v>108300.27165937627</v>
      </c>
      <c r="K93" s="85">
        <f t="shared" si="25"/>
        <v>4.3731756451368025</v>
      </c>
      <c r="L93" s="84">
        <f t="shared" si="27"/>
        <v>45936.593066525122</v>
      </c>
      <c r="M93" s="84">
        <f t="shared" si="28"/>
        <v>43528.49183272916</v>
      </c>
      <c r="N93" s="84">
        <f>SUM(M93:M$104)</f>
        <v>252119.6244417399</v>
      </c>
      <c r="O93" s="85">
        <f t="shared" si="29"/>
        <v>5.4884267119379455</v>
      </c>
      <c r="P93" s="85"/>
    </row>
    <row r="94" spans="1:16" x14ac:dyDescent="0.25">
      <c r="A94" s="82">
        <v>90</v>
      </c>
      <c r="B94" s="84">
        <f>'Population (France) 2010'!N97</f>
        <v>36147</v>
      </c>
      <c r="C94" s="84">
        <f>'Population (France) 2010'!O97</f>
        <v>91354</v>
      </c>
      <c r="D94" s="84">
        <f>'Deces (France) 2010'!K105</f>
        <v>6837</v>
      </c>
      <c r="E94" s="84">
        <f>'Deces (France) 2010'!L105</f>
        <v>12162</v>
      </c>
      <c r="F94" s="82">
        <f t="shared" si="22"/>
        <v>0.18914432733006889</v>
      </c>
      <c r="G94" s="82">
        <f t="shared" si="23"/>
        <v>0.13313045953105501</v>
      </c>
      <c r="H94" s="84">
        <f t="shared" si="26"/>
        <v>21166.038685885094</v>
      </c>
      <c r="I94" s="84">
        <f t="shared" si="24"/>
        <v>19284.776255773104</v>
      </c>
      <c r="J94" s="84">
        <f>SUM(I94:$I$104)</f>
        <v>85381.983929961687</v>
      </c>
      <c r="K94" s="85">
        <f t="shared" si="25"/>
        <v>4.0339141960890395</v>
      </c>
      <c r="L94" s="84">
        <f t="shared" si="27"/>
        <v>41206.056971585058</v>
      </c>
      <c r="M94" s="84">
        <f t="shared" si="28"/>
        <v>38580.941419052077</v>
      </c>
      <c r="N94" s="84">
        <f>SUM(M94:M$104)</f>
        <v>208591.13260901073</v>
      </c>
      <c r="O94" s="85">
        <f t="shared" si="29"/>
        <v>5.0621473622883002</v>
      </c>
      <c r="P94" s="85"/>
    </row>
    <row r="95" spans="1:16" x14ac:dyDescent="0.25">
      <c r="A95" s="82">
        <v>91</v>
      </c>
      <c r="B95" s="84">
        <f>'Population (France) 2010'!N98</f>
        <v>19964</v>
      </c>
      <c r="C95" s="84">
        <f>'Population (France) 2010'!O98</f>
        <v>55389</v>
      </c>
      <c r="D95" s="84">
        <f>'Deces (France) 2010'!K106</f>
        <v>3721</v>
      </c>
      <c r="E95" s="84">
        <f>'Deces (France) 2010'!L106</f>
        <v>7218</v>
      </c>
      <c r="F95" s="82">
        <f t="shared" si="22"/>
        <v>0.18638549388900019</v>
      </c>
      <c r="G95" s="82">
        <f t="shared" si="23"/>
        <v>0.13031468342089583</v>
      </c>
      <c r="H95" s="84">
        <f t="shared" si="26"/>
        <v>17518.432653276006</v>
      </c>
      <c r="I95" s="84">
        <f t="shared" si="24"/>
        <v>15982.716772299265</v>
      </c>
      <c r="J95" s="84">
        <f>SUM(I95:$I$104)</f>
        <v>66097.207674188554</v>
      </c>
      <c r="K95" s="85">
        <f t="shared" si="25"/>
        <v>3.7730092059250606</v>
      </c>
      <c r="L95" s="84">
        <f t="shared" si="27"/>
        <v>36069.758511325941</v>
      </c>
      <c r="M95" s="84">
        <f t="shared" si="28"/>
        <v>33818.396782900156</v>
      </c>
      <c r="N95" s="84">
        <f>SUM(M95:M$104)</f>
        <v>170010.19118995863</v>
      </c>
      <c r="O95" s="85">
        <f t="shared" si="29"/>
        <v>4.7133720381458959</v>
      </c>
      <c r="P95" s="85"/>
    </row>
    <row r="96" spans="1:16" x14ac:dyDescent="0.25">
      <c r="A96" s="82">
        <v>92</v>
      </c>
      <c r="B96" s="84">
        <f>'Population (France) 2010'!N99</f>
        <v>13682</v>
      </c>
      <c r="C96" s="84">
        <f>'Population (France) 2010'!O99</f>
        <v>41833</v>
      </c>
      <c r="D96" s="84">
        <f>'Deces (France) 2010'!K107</f>
        <v>3069</v>
      </c>
      <c r="E96" s="84">
        <f>'Deces (France) 2010'!L107</f>
        <v>6589</v>
      </c>
      <c r="F96" s="82">
        <f t="shared" si="22"/>
        <v>0.22430931150416605</v>
      </c>
      <c r="G96" s="82">
        <f t="shared" si="23"/>
        <v>0.1575072311333158</v>
      </c>
      <c r="H96" s="84">
        <f t="shared" si="26"/>
        <v>14539.486093983001</v>
      </c>
      <c r="I96" s="84">
        <f t="shared" si="24"/>
        <v>13024.198335266972</v>
      </c>
      <c r="J96" s="84">
        <f>SUM(I96:$I$104)</f>
        <v>50114.490901889294</v>
      </c>
      <c r="K96" s="85">
        <f t="shared" si="25"/>
        <v>3.4467855726089658</v>
      </c>
      <c r="L96" s="84">
        <f t="shared" si="27"/>
        <v>31662.724840760064</v>
      </c>
      <c r="M96" s="84">
        <f t="shared" si="28"/>
        <v>29295.091486978657</v>
      </c>
      <c r="N96" s="84">
        <f>SUM(M96:M$104)</f>
        <v>136191.79440705848</v>
      </c>
      <c r="O96" s="85">
        <f t="shared" si="29"/>
        <v>4.3013289314802128</v>
      </c>
      <c r="P96" s="85"/>
    </row>
    <row r="97" spans="1:16" x14ac:dyDescent="0.25">
      <c r="A97" s="82">
        <v>93</v>
      </c>
      <c r="B97" s="84">
        <f>'Population (France) 2010'!N100</f>
        <v>9373</v>
      </c>
      <c r="C97" s="84">
        <f>'Population (France) 2010'!O100</f>
        <v>31565</v>
      </c>
      <c r="D97" s="84">
        <f>'Deces (France) 2010'!K108</f>
        <v>2313</v>
      </c>
      <c r="E97" s="84">
        <f>'Deces (France) 2010'!L108</f>
        <v>5660</v>
      </c>
      <c r="F97" s="82">
        <f t="shared" si="22"/>
        <v>0.24677264483089725</v>
      </c>
      <c r="G97" s="82">
        <f t="shared" si="23"/>
        <v>0.17931252970061778</v>
      </c>
      <c r="H97" s="84">
        <f t="shared" si="26"/>
        <v>11618.037132505564</v>
      </c>
      <c r="I97" s="84">
        <f t="shared" si="24"/>
        <v>10295.517135797312</v>
      </c>
      <c r="J97" s="84">
        <f>SUM(I97:$I$104)</f>
        <v>37090.292566622316</v>
      </c>
      <c r="K97" s="85">
        <f t="shared" si="25"/>
        <v>3.1924749545557156</v>
      </c>
      <c r="L97" s="84">
        <f t="shared" si="27"/>
        <v>27048.536094848885</v>
      </c>
      <c r="M97" s="84">
        <f t="shared" si="28"/>
        <v>24762.142365738368</v>
      </c>
      <c r="N97" s="84">
        <f>SUM(M97:M$104)</f>
        <v>106896.70292007983</v>
      </c>
      <c r="O97" s="85">
        <f t="shared" si="29"/>
        <v>3.9520328399745526</v>
      </c>
      <c r="P97" s="85"/>
    </row>
    <row r="98" spans="1:16" x14ac:dyDescent="0.25">
      <c r="A98" s="82">
        <v>94</v>
      </c>
      <c r="B98" s="84">
        <f>'Population (France) 2010'!N101</f>
        <v>7395</v>
      </c>
      <c r="C98" s="84">
        <f>'Population (France) 2010'!O101</f>
        <v>26754</v>
      </c>
      <c r="D98" s="84">
        <f>'Deces (France) 2010'!K109</f>
        <v>1856</v>
      </c>
      <c r="E98" s="84">
        <f>'Deces (France) 2010'!L109</f>
        <v>5071</v>
      </c>
      <c r="F98" s="82">
        <f t="shared" si="22"/>
        <v>0.25098039215686274</v>
      </c>
      <c r="G98" s="82">
        <f t="shared" si="23"/>
        <v>0.18954175076624055</v>
      </c>
      <c r="H98" s="84">
        <f t="shared" si="26"/>
        <v>9077.3851390030359</v>
      </c>
      <c r="I98" s="84">
        <f t="shared" si="24"/>
        <v>8027.8699396673137</v>
      </c>
      <c r="J98" s="84">
        <f>SUM(I98:$I$104)</f>
        <v>26794.775430825008</v>
      </c>
      <c r="K98" s="85">
        <f t="shared" si="25"/>
        <v>2.951816522105601</v>
      </c>
      <c r="L98" s="84">
        <f t="shared" si="27"/>
        <v>22608.373706441496</v>
      </c>
      <c r="M98" s="84">
        <f t="shared" si="28"/>
        <v>20594.951071928972</v>
      </c>
      <c r="N98" s="84">
        <f>SUM(M98:M$104)</f>
        <v>82134.560554341471</v>
      </c>
      <c r="O98" s="85">
        <f t="shared" si="29"/>
        <v>3.6329265262870272</v>
      </c>
      <c r="P98" s="85"/>
    </row>
    <row r="99" spans="1:16" x14ac:dyDescent="0.25">
      <c r="A99" s="82">
        <v>95</v>
      </c>
      <c r="B99" s="84">
        <f>'Population (France) 2010'!N102</f>
        <v>7642</v>
      </c>
      <c r="C99" s="84">
        <f>'Population (France) 2010'!O102</f>
        <v>29174</v>
      </c>
      <c r="D99" s="84">
        <f>'Deces (France) 2010'!K110</f>
        <v>2409</v>
      </c>
      <c r="E99" s="84">
        <f>'Deces (France) 2010'!L110</f>
        <v>7085</v>
      </c>
      <c r="F99" s="82">
        <f t="shared" si="22"/>
        <v>0.31523161476053391</v>
      </c>
      <c r="G99" s="82">
        <f t="shared" si="23"/>
        <v>0.24285322547473778</v>
      </c>
      <c r="H99" s="84">
        <f t="shared" si="26"/>
        <v>7062.5471933610434</v>
      </c>
      <c r="I99" s="84">
        <f t="shared" si="24"/>
        <v>6057.6807067094287</v>
      </c>
      <c r="J99" s="84">
        <f>SUM(I99:$I$104)</f>
        <v>18766.905491157697</v>
      </c>
      <c r="K99" s="85">
        <f t="shared" si="25"/>
        <v>2.6572431981479738</v>
      </c>
      <c r="L99" s="84">
        <f t="shared" si="27"/>
        <v>18704.77062332302</v>
      </c>
      <c r="M99" s="84">
        <f t="shared" si="28"/>
        <v>16606.732562786219</v>
      </c>
      <c r="N99" s="84">
        <f>SUM(M99:M$104)</f>
        <v>61539.609482412503</v>
      </c>
      <c r="O99" s="85">
        <f t="shared" si="29"/>
        <v>3.2900488715792444</v>
      </c>
      <c r="P99" s="85"/>
    </row>
    <row r="100" spans="1:16" x14ac:dyDescent="0.25">
      <c r="A100" s="82">
        <v>96</v>
      </c>
      <c r="B100" s="84">
        <f>'Population (France) 2010'!N103</f>
        <v>6375</v>
      </c>
      <c r="C100" s="84">
        <f>'Population (France) 2010'!O103</f>
        <v>26728</v>
      </c>
      <c r="D100" s="84">
        <f>'Deces (France) 2010'!K111</f>
        <v>2227</v>
      </c>
      <c r="E100" s="84">
        <f>'Deces (France) 2010'!L111</f>
        <v>7034</v>
      </c>
      <c r="F100" s="82">
        <f t="shared" si="22"/>
        <v>0.34933333333333333</v>
      </c>
      <c r="G100" s="82">
        <f t="shared" si="23"/>
        <v>0.26316970966776415</v>
      </c>
      <c r="H100" s="84">
        <f t="shared" si="26"/>
        <v>5152.9747224812982</v>
      </c>
      <c r="I100" s="84">
        <f t="shared" si="24"/>
        <v>4349.1789366313315</v>
      </c>
      <c r="J100" s="84">
        <f>SUM(I100:$I$104)</f>
        <v>12709.224784448268</v>
      </c>
      <c r="K100" s="85">
        <f t="shared" si="25"/>
        <v>2.4663860136943248</v>
      </c>
      <c r="L100" s="84">
        <f t="shared" si="27"/>
        <v>14671.772055854028</v>
      </c>
      <c r="M100" s="84">
        <f t="shared" si="28"/>
        <v>12899.965322727687</v>
      </c>
      <c r="N100" s="84">
        <f>SUM(M100:M$104)</f>
        <v>44932.876919626287</v>
      </c>
      <c r="O100" s="85">
        <f t="shared" si="29"/>
        <v>3.0625391908060688</v>
      </c>
      <c r="P100" s="85"/>
    </row>
    <row r="101" spans="1:16" x14ac:dyDescent="0.25">
      <c r="A101" s="82">
        <v>97</v>
      </c>
      <c r="B101" s="84">
        <f>'Population (France) 2010'!N104</f>
        <v>3993</v>
      </c>
      <c r="C101" s="84">
        <f>'Population (France) 2010'!O104</f>
        <v>19212</v>
      </c>
      <c r="D101" s="84">
        <f>'Deces (France) 2010'!K112</f>
        <v>1588</v>
      </c>
      <c r="E101" s="84">
        <f>'Deces (France) 2010'!L112</f>
        <v>5671</v>
      </c>
      <c r="F101" s="82">
        <f t="shared" si="22"/>
        <v>0.39769596794390183</v>
      </c>
      <c r="G101" s="82">
        <f t="shared" si="23"/>
        <v>0.29518009577347493</v>
      </c>
      <c r="H101" s="84">
        <f t="shared" si="26"/>
        <v>3633.6615472847529</v>
      </c>
      <c r="I101" s="84">
        <f t="shared" si="24"/>
        <v>2998.0865524024207</v>
      </c>
      <c r="J101" s="84">
        <f>SUM(I101:$I$104)</f>
        <v>8360.0458478169348</v>
      </c>
      <c r="K101" s="85">
        <f t="shared" si="25"/>
        <v>2.300722216152455</v>
      </c>
      <c r="L101" s="84">
        <f t="shared" si="27"/>
        <v>11276.891927147557</v>
      </c>
      <c r="M101" s="84">
        <f t="shared" si="28"/>
        <v>9764.8915647958402</v>
      </c>
      <c r="N101" s="84">
        <f>SUM(M101:M$104)</f>
        <v>32032.911596898593</v>
      </c>
      <c r="O101" s="85">
        <f t="shared" si="29"/>
        <v>2.840579816126799</v>
      </c>
      <c r="P101" s="85"/>
    </row>
    <row r="102" spans="1:16" x14ac:dyDescent="0.25">
      <c r="A102" s="82">
        <v>98</v>
      </c>
      <c r="B102" s="84">
        <f>'Population (France) 2010'!N105</f>
        <v>2486</v>
      </c>
      <c r="C102" s="84">
        <f>'Population (France) 2010'!O105</f>
        <v>13310</v>
      </c>
      <c r="D102" s="84">
        <f>'Deces (France) 2010'!K113</f>
        <v>1053</v>
      </c>
      <c r="E102" s="84">
        <f>'Deces (France) 2010'!L113</f>
        <v>4134</v>
      </c>
      <c r="F102" s="82">
        <f t="shared" si="22"/>
        <v>0.42357200321802091</v>
      </c>
      <c r="G102" s="82">
        <f t="shared" si="23"/>
        <v>0.31059353869271222</v>
      </c>
      <c r="H102" s="84">
        <f t="shared" si="26"/>
        <v>2441.3346138474767</v>
      </c>
      <c r="I102" s="84">
        <f t="shared" si="24"/>
        <v>1990.1763795403751</v>
      </c>
      <c r="J102" s="84">
        <f>SUM(I102:$I$104)</f>
        <v>5361.9592954145146</v>
      </c>
      <c r="K102" s="85">
        <f t="shared" si="25"/>
        <v>2.1963229722795816</v>
      </c>
      <c r="L102" s="84">
        <f t="shared" si="27"/>
        <v>8394.4902998335237</v>
      </c>
      <c r="M102" s="84">
        <f t="shared" si="28"/>
        <v>7215.9589404750432</v>
      </c>
      <c r="N102" s="84">
        <f>SUM(M102:M$104)</f>
        <v>22268.020032102751</v>
      </c>
      <c r="O102" s="85">
        <f t="shared" si="29"/>
        <v>2.652694712452567</v>
      </c>
      <c r="P102" s="85"/>
    </row>
    <row r="103" spans="1:16" x14ac:dyDescent="0.25">
      <c r="A103" s="82">
        <v>99</v>
      </c>
      <c r="B103" s="84">
        <f>'Population (France) 2010'!N106</f>
        <v>1501</v>
      </c>
      <c r="C103" s="84">
        <f>'Population (France) 2010'!O106</f>
        <v>9192</v>
      </c>
      <c r="D103" s="84">
        <f>'Deces (France) 2010'!K114</f>
        <v>689</v>
      </c>
      <c r="E103" s="84">
        <f>'Deces (France) 2010'!L114</f>
        <v>3112</v>
      </c>
      <c r="F103" s="82">
        <f t="shared" si="22"/>
        <v>0.45902731512325118</v>
      </c>
      <c r="G103" s="82">
        <f t="shared" si="23"/>
        <v>0.33855526544821585</v>
      </c>
      <c r="H103" s="84">
        <f t="shared" si="26"/>
        <v>1598.3516180083718</v>
      </c>
      <c r="I103" s="84">
        <f t="shared" si="24"/>
        <v>1281.746059578941</v>
      </c>
      <c r="J103" s="84">
        <f>SUM(I103:$I$104)</f>
        <v>3371.7829158741397</v>
      </c>
      <c r="K103" s="85">
        <f t="shared" si="25"/>
        <v>2.1095376498417502</v>
      </c>
      <c r="L103" s="84">
        <f t="shared" si="27"/>
        <v>6153.2600774500661</v>
      </c>
      <c r="M103" s="84">
        <f t="shared" si="28"/>
        <v>5219.8865535386858</v>
      </c>
      <c r="N103" s="84">
        <f>SUM(M103:M$104)</f>
        <v>15052.061091627711</v>
      </c>
      <c r="O103" s="85">
        <f t="shared" si="29"/>
        <v>2.4461928964759996</v>
      </c>
      <c r="P103" s="85"/>
    </row>
    <row r="104" spans="1:16" x14ac:dyDescent="0.25">
      <c r="A104" s="82">
        <v>100</v>
      </c>
      <c r="B104" s="84">
        <f>'Population (France) 2010'!N107</f>
        <v>2208</v>
      </c>
      <c r="C104" s="84">
        <f>'Population (France) 2010'!O107</f>
        <v>14580</v>
      </c>
      <c r="D104" s="84">
        <f>SUM('Deces (France) 2010'!K115:K120)</f>
        <v>1067</v>
      </c>
      <c r="E104" s="84">
        <f>SUM('Deces (France) 2010'!L115:L120)</f>
        <v>6504</v>
      </c>
      <c r="F104" s="82">
        <f t="shared" si="22"/>
        <v>0.48324275362318841</v>
      </c>
      <c r="G104" s="82">
        <f t="shared" si="23"/>
        <v>0.44609053497942386</v>
      </c>
      <c r="H104" s="84">
        <f>H103*EXP(-F103)</f>
        <v>1009.9951656100438</v>
      </c>
      <c r="I104" s="84">
        <f>H104/F104</f>
        <v>2090.0368562951985</v>
      </c>
      <c r="J104" s="84">
        <f>SUM(I104:$I$104)</f>
        <v>2090.0368562951985</v>
      </c>
      <c r="K104" s="85">
        <f t="shared" si="25"/>
        <v>2.069353327085286</v>
      </c>
      <c r="L104" s="84">
        <f>L103*EXP(-G103)</f>
        <v>4386.0399997072027</v>
      </c>
      <c r="M104" s="84">
        <f>L104/G104</f>
        <v>9832.1745380890243</v>
      </c>
      <c r="N104" s="84">
        <f>M104</f>
        <v>9832.1745380890243</v>
      </c>
      <c r="O104" s="85">
        <f t="shared" si="29"/>
        <v>2.2416974169741697</v>
      </c>
      <c r="P104" s="85"/>
    </row>
    <row r="105" spans="1:16" x14ac:dyDescent="0.25">
      <c r="D105" s="84"/>
      <c r="E105" s="84"/>
      <c r="I105" s="86"/>
    </row>
    <row r="106" spans="1:16" x14ac:dyDescent="0.25">
      <c r="D106" s="84"/>
      <c r="E106" s="84"/>
    </row>
    <row r="107" spans="1:16" x14ac:dyDescent="0.25">
      <c r="D107" s="84"/>
      <c r="E107" s="84"/>
    </row>
    <row r="108" spans="1:16" x14ac:dyDescent="0.25">
      <c r="D108" s="84"/>
      <c r="E108" s="84"/>
    </row>
    <row r="109" spans="1:16" x14ac:dyDescent="0.25">
      <c r="D109" s="84"/>
      <c r="E109" s="84"/>
    </row>
    <row r="110" spans="1:16" x14ac:dyDescent="0.25">
      <c r="D110" s="84"/>
      <c r="E110" s="84"/>
    </row>
    <row r="111" spans="1:16" x14ac:dyDescent="0.25">
      <c r="D111" s="84"/>
      <c r="E111" s="84"/>
    </row>
    <row r="112" spans="1:16" x14ac:dyDescent="0.25">
      <c r="D112" s="84"/>
      <c r="E112" s="84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Q112"/>
  <sheetViews>
    <sheetView workbookViewId="0">
      <pane xSplit="1" ySplit="3" topLeftCell="W4" activePane="bottomRight" state="frozen"/>
      <selection pane="topRight" activeCell="B1" sqref="B1"/>
      <selection pane="bottomLeft" activeCell="A4" sqref="A4"/>
      <selection pane="bottomRight" activeCell="AP4" sqref="AP4"/>
    </sheetView>
  </sheetViews>
  <sheetFormatPr baseColWidth="10" defaultColWidth="11.3828125" defaultRowHeight="10.3" x14ac:dyDescent="0.25"/>
  <cols>
    <col min="1" max="1" width="4" style="150" customWidth="1"/>
    <col min="2" max="3" width="8.23046875" style="150" customWidth="1"/>
    <col min="4" max="15" width="8.3828125" style="150" customWidth="1"/>
    <col min="16" max="16" width="3.69140625" style="150" customWidth="1"/>
    <col min="17" max="17" width="8.69140625" style="150" customWidth="1"/>
    <col min="18" max="18" width="9.23046875" style="150" customWidth="1"/>
    <col min="19" max="19" width="6.23046875" style="150" customWidth="1"/>
    <col min="20" max="21" width="6.84375" style="150" customWidth="1"/>
    <col min="22" max="22" width="8.15234375" style="150" customWidth="1"/>
    <col min="23" max="23" width="7.69140625" style="150" customWidth="1"/>
    <col min="24" max="25" width="6.84375" style="150" customWidth="1"/>
    <col min="26" max="26" width="9" style="150" customWidth="1"/>
    <col min="27" max="28" width="7.15234375" style="150" customWidth="1"/>
    <col min="29" max="29" width="8.84375" style="150" customWidth="1"/>
    <col min="30" max="30" width="9.3828125" style="150" customWidth="1"/>
    <col min="31" max="31" width="8.3828125" style="150" customWidth="1"/>
    <col min="32" max="16384" width="11.3828125" style="150"/>
  </cols>
  <sheetData>
    <row r="1" spans="1:42" x14ac:dyDescent="0.25">
      <c r="Z1" s="150" t="s">
        <v>135</v>
      </c>
      <c r="AA1" s="150">
        <f>'Naissances t53 (France) 2010'!D5/'Naissances t53 (France) 2010'!E5</f>
        <v>1.0460513563420084</v>
      </c>
      <c r="AC1" s="150">
        <f>1/(1+$AA$1)</f>
        <v>0.48874628532679143</v>
      </c>
      <c r="AK1" s="157">
        <v>6</v>
      </c>
      <c r="AL1" s="157">
        <v>7</v>
      </c>
      <c r="AM1" s="157">
        <v>8</v>
      </c>
      <c r="AN1" s="157">
        <v>9</v>
      </c>
      <c r="AO1" s="157">
        <v>10</v>
      </c>
    </row>
    <row r="2" spans="1:42" x14ac:dyDescent="0.25">
      <c r="B2" s="150" t="s">
        <v>127</v>
      </c>
      <c r="D2" s="150" t="s">
        <v>128</v>
      </c>
      <c r="F2" s="150" t="s">
        <v>130</v>
      </c>
      <c r="H2" s="150" t="s">
        <v>121</v>
      </c>
      <c r="L2" s="150" t="s">
        <v>120</v>
      </c>
      <c r="Q2" s="150" t="s">
        <v>127</v>
      </c>
      <c r="T2" s="150" t="s">
        <v>125</v>
      </c>
      <c r="W2" s="150" t="s">
        <v>126</v>
      </c>
      <c r="Z2" s="150" t="s">
        <v>129</v>
      </c>
      <c r="AC2" s="150" t="s">
        <v>141</v>
      </c>
      <c r="AD2" s="150" t="s">
        <v>142</v>
      </c>
      <c r="AE2" s="150" t="s">
        <v>233</v>
      </c>
      <c r="AG2" s="150" t="s">
        <v>145</v>
      </c>
      <c r="AH2" s="150" t="s">
        <v>146</v>
      </c>
      <c r="AK2" s="158" t="s">
        <v>149</v>
      </c>
      <c r="AL2" s="158" t="s">
        <v>150</v>
      </c>
      <c r="AM2" s="158" t="s">
        <v>151</v>
      </c>
      <c r="AN2" s="158"/>
      <c r="AO2" s="158" t="s">
        <v>152</v>
      </c>
    </row>
    <row r="3" spans="1:42" x14ac:dyDescent="0.25">
      <c r="B3" s="151" t="s">
        <v>125</v>
      </c>
      <c r="C3" s="151" t="s">
        <v>126</v>
      </c>
      <c r="D3" s="151" t="s">
        <v>125</v>
      </c>
      <c r="E3" s="151" t="s">
        <v>126</v>
      </c>
      <c r="F3" s="151" t="s">
        <v>125</v>
      </c>
      <c r="G3" s="151" t="s">
        <v>126</v>
      </c>
      <c r="H3" s="151" t="s">
        <v>131</v>
      </c>
      <c r="I3" s="151" t="s">
        <v>132</v>
      </c>
      <c r="J3" s="151" t="s">
        <v>133</v>
      </c>
      <c r="K3" s="151" t="s">
        <v>134</v>
      </c>
      <c r="L3" s="151" t="s">
        <v>131</v>
      </c>
      <c r="M3" s="151" t="s">
        <v>132</v>
      </c>
      <c r="N3" s="151" t="s">
        <v>133</v>
      </c>
      <c r="O3" s="151" t="s">
        <v>134</v>
      </c>
      <c r="P3" s="151"/>
      <c r="Q3" s="150" t="s">
        <v>125</v>
      </c>
      <c r="R3" s="150" t="s">
        <v>126</v>
      </c>
      <c r="S3" s="150" t="s">
        <v>98</v>
      </c>
      <c r="T3" s="150" t="s">
        <v>131</v>
      </c>
      <c r="U3" s="150" t="s">
        <v>132</v>
      </c>
      <c r="V3" s="150" t="s">
        <v>133</v>
      </c>
      <c r="W3" s="150" t="s">
        <v>131</v>
      </c>
      <c r="X3" s="150" t="s">
        <v>132</v>
      </c>
      <c r="Y3" s="150" t="s">
        <v>133</v>
      </c>
      <c r="Z3" s="150" t="s">
        <v>232</v>
      </c>
      <c r="AA3" s="150" t="s">
        <v>136</v>
      </c>
      <c r="AC3" s="150">
        <f>AA28</f>
        <v>-1.9999548144714004E-3</v>
      </c>
      <c r="AD3" s="150">
        <f>AC3+(AC26-1)/$AA$27</f>
        <v>-1.8163710435475592E-3</v>
      </c>
      <c r="AE3" s="152">
        <f>AD3+(AD26-1)/$AA$27</f>
        <v>-1.8338178971934634E-3</v>
      </c>
      <c r="AF3" s="150" t="s">
        <v>144</v>
      </c>
      <c r="AG3" s="150" t="s">
        <v>147</v>
      </c>
      <c r="AH3" s="150" t="s">
        <v>148</v>
      </c>
      <c r="AK3" s="159" t="s">
        <v>153</v>
      </c>
      <c r="AL3" s="159" t="s">
        <v>154</v>
      </c>
      <c r="AM3" s="159"/>
      <c r="AN3" s="159" t="s">
        <v>155</v>
      </c>
      <c r="AO3" s="159" t="s">
        <v>156</v>
      </c>
    </row>
    <row r="4" spans="1:42" x14ac:dyDescent="0.25">
      <c r="A4" s="150">
        <v>0</v>
      </c>
      <c r="B4" s="153">
        <f>'Population (France) 2010'!N7</f>
        <v>421125</v>
      </c>
      <c r="C4" s="153">
        <f>'Population (France) 2010'!O7</f>
        <v>402663</v>
      </c>
      <c r="D4" s="153">
        <f>'Deces (France) 2010'!K15</f>
        <v>1558</v>
      </c>
      <c r="E4" s="153">
        <f>'Deces (France) 2010'!L15</f>
        <v>1227</v>
      </c>
      <c r="F4" s="150">
        <f t="shared" ref="F4:F35" si="0">D4/B4</f>
        <v>3.6996141288216087E-3</v>
      </c>
      <c r="G4" s="150">
        <f t="shared" ref="G4:G35" si="1">E4/C4</f>
        <v>3.047213178265696E-3</v>
      </c>
      <c r="H4" s="153">
        <v>100000</v>
      </c>
      <c r="I4" s="153">
        <f t="shared" ref="I4:I35" si="2">(H5-H4)/(LN(H5/H4))</f>
        <v>99815.247201805818</v>
      </c>
      <c r="J4" s="153">
        <f>SUM(I4:$I$104)</f>
        <v>7828258.2646982949</v>
      </c>
      <c r="K4" s="154">
        <f t="shared" ref="K4:K35" si="3">J4/H4</f>
        <v>78.282582646982945</v>
      </c>
      <c r="L4" s="153">
        <v>100000</v>
      </c>
      <c r="M4" s="153">
        <f t="shared" ref="M4:M35" si="4">(L5-L4)/(LN(L5/L4))</f>
        <v>99847.793981731171</v>
      </c>
      <c r="N4" s="153">
        <f>SUM(M4:M$104)</f>
        <v>8490778.0030936804</v>
      </c>
      <c r="O4" s="154">
        <f t="shared" ref="O4:O35" si="5">N4/L4</f>
        <v>84.907780030936806</v>
      </c>
      <c r="P4" s="154"/>
      <c r="Q4" s="153">
        <f>SUM(B4:B8)</f>
        <v>2057681</v>
      </c>
      <c r="R4" s="153">
        <f>SUM(C4:C8)</f>
        <v>1967905</v>
      </c>
      <c r="S4" s="150">
        <v>0</v>
      </c>
      <c r="T4" s="153">
        <f>H4</f>
        <v>100000</v>
      </c>
      <c r="U4" s="153">
        <f>SUM(I4:I8)</f>
        <v>498176.68871614366</v>
      </c>
      <c r="V4" s="155">
        <f>SUM(U4:$U$24)/T4</f>
        <v>78.282582646982974</v>
      </c>
      <c r="W4" s="153">
        <f>L4</f>
        <v>100000</v>
      </c>
      <c r="X4" s="153">
        <f>SUM(M4:M8)</f>
        <v>498468.67599430738</v>
      </c>
      <c r="Y4" s="155">
        <f>SUM($X4:X$24)/W4</f>
        <v>84.907780030936863</v>
      </c>
      <c r="AB4" s="150">
        <v>2.5</v>
      </c>
      <c r="AF4" s="150">
        <f>(X4/100000)*EXP(-$AE$3*(AB4))</f>
        <v>5.0075917437672191</v>
      </c>
      <c r="AG4" s="150">
        <f>$AA$31*EXP(-$AE$3*AB4)*X4/$T$4</f>
        <v>5.4386659430123184E-2</v>
      </c>
      <c r="AH4" s="150">
        <f t="shared" ref="AH4:AH24" si="6">R4/$R$25</f>
        <v>5.8842483178176135E-2</v>
      </c>
      <c r="AI4" s="156">
        <f t="shared" ref="AI4:AI24" si="7">AF4/$AF$26</f>
        <v>5.4386659430123184E-2</v>
      </c>
      <c r="AJ4" s="153"/>
      <c r="AK4" s="160"/>
      <c r="AL4" s="160"/>
      <c r="AM4" s="160"/>
      <c r="AN4" s="161">
        <f>1/$AM$14</f>
        <v>3.3346986999080751E-2</v>
      </c>
      <c r="AO4" s="162">
        <f t="shared" ref="AO4:AO13" si="8">AN4*5*R4/(X4/100000)</f>
        <v>65825.302181250241</v>
      </c>
      <c r="AP4" s="162"/>
    </row>
    <row r="5" spans="1:42" x14ac:dyDescent="0.25">
      <c r="A5" s="150">
        <v>1</v>
      </c>
      <c r="B5" s="153">
        <f>'Population (France) 2010'!N8</f>
        <v>412068</v>
      </c>
      <c r="C5" s="153">
        <f>'Population (France) 2010'!O8</f>
        <v>393984</v>
      </c>
      <c r="D5" s="153">
        <f>'Deces (France) 2010'!K16</f>
        <v>103</v>
      </c>
      <c r="E5" s="153">
        <f>'Deces (France) 2010'!L16</f>
        <v>120</v>
      </c>
      <c r="F5" s="150">
        <f t="shared" si="0"/>
        <v>2.4995874467320927E-4</v>
      </c>
      <c r="G5" s="150">
        <f t="shared" si="1"/>
        <v>3.0458089668615983E-4</v>
      </c>
      <c r="H5" s="153">
        <f t="shared" ref="H5:H36" si="9">H4*EXP(-F4)</f>
        <v>99630.722101180378</v>
      </c>
      <c r="I5" s="153">
        <f t="shared" si="2"/>
        <v>99618.271353498538</v>
      </c>
      <c r="J5" s="153">
        <f>SUM(I5:$I$104)</f>
        <v>7728443.017496489</v>
      </c>
      <c r="K5" s="154">
        <f t="shared" si="3"/>
        <v>77.57088229921527</v>
      </c>
      <c r="L5" s="153">
        <f t="shared" ref="L5:L36" si="10">L4*EXP(-G4)</f>
        <v>99695.742486358111</v>
      </c>
      <c r="M5" s="153">
        <f t="shared" si="4"/>
        <v>99680.561318362757</v>
      </c>
      <c r="N5" s="153">
        <f>SUM(M5:M$104)</f>
        <v>8390930.2091119513</v>
      </c>
      <c r="O5" s="154">
        <f t="shared" si="5"/>
        <v>84.165381588487861</v>
      </c>
      <c r="P5" s="154"/>
      <c r="Q5" s="153">
        <f>SUM(B9:B13)</f>
        <v>2053127</v>
      </c>
      <c r="R5" s="153">
        <f>SUM(C9:C13)</f>
        <v>1960647</v>
      </c>
      <c r="S5" s="150">
        <v>5</v>
      </c>
      <c r="T5" s="153">
        <f>H9</f>
        <v>99563.071919284455</v>
      </c>
      <c r="U5" s="153">
        <f>SUM(I9:I13)</f>
        <v>497682.37491463998</v>
      </c>
      <c r="V5" s="155">
        <f>SUM(U5:$U$24)/T5</f>
        <v>73.622493105924178</v>
      </c>
      <c r="W5" s="153">
        <f>L9</f>
        <v>99632.674677754374</v>
      </c>
      <c r="X5" s="153">
        <f>SUM(M9:M13)</f>
        <v>498081.02455038927</v>
      </c>
      <c r="Y5" s="155">
        <f>SUM($X5:X$24)/W5</f>
        <v>80.217753392139656</v>
      </c>
      <c r="AB5" s="150">
        <v>7.5</v>
      </c>
      <c r="AF5" s="150">
        <f t="shared" ref="AF5:AF24" si="11">(X5/100000)*EXP(-$AE$3*(AB5))</f>
        <v>5.049787746115066</v>
      </c>
      <c r="AG5" s="150">
        <f t="shared" ref="AG5:AG24" si="12">$AA$31*EXP(-$AE$3*AB5)*X5/$T$4</f>
        <v>5.4844943516852374E-2</v>
      </c>
      <c r="AH5" s="150">
        <f t="shared" si="6"/>
        <v>5.8625461145655665E-2</v>
      </c>
      <c r="AI5" s="156">
        <f t="shared" si="7"/>
        <v>5.4844943516852381E-2</v>
      </c>
      <c r="AJ5" s="153"/>
      <c r="AK5" s="163"/>
      <c r="AL5" s="163"/>
      <c r="AM5" s="163"/>
      <c r="AN5" s="164">
        <f>1/$AM$14</f>
        <v>3.3346986999080751E-2</v>
      </c>
      <c r="AO5" s="165">
        <f t="shared" si="8"/>
        <v>65633.568431768494</v>
      </c>
    </row>
    <row r="6" spans="1:42" x14ac:dyDescent="0.25">
      <c r="A6" s="150">
        <v>2</v>
      </c>
      <c r="B6" s="153">
        <f>'Population (France) 2010'!N9</f>
        <v>405481</v>
      </c>
      <c r="C6" s="153">
        <f>'Population (France) 2010'!O9</f>
        <v>387900</v>
      </c>
      <c r="D6" s="153">
        <f>'Deces (France) 2010'!K17</f>
        <v>78</v>
      </c>
      <c r="E6" s="153">
        <f>'Deces (France) 2010'!L17</f>
        <v>56</v>
      </c>
      <c r="F6" s="150">
        <f t="shared" si="0"/>
        <v>1.9236413050179911E-4</v>
      </c>
      <c r="G6" s="150">
        <f t="shared" si="1"/>
        <v>1.4436710492394947E-4</v>
      </c>
      <c r="H6" s="153">
        <f t="shared" si="9"/>
        <v>99605.821643126343</v>
      </c>
      <c r="I6" s="153">
        <f t="shared" si="2"/>
        <v>99596.241963766835</v>
      </c>
      <c r="J6" s="153">
        <f>SUM(I6:$I$104)</f>
        <v>7628824.746142989</v>
      </c>
      <c r="K6" s="154">
        <f t="shared" si="3"/>
        <v>76.59014925328357</v>
      </c>
      <c r="L6" s="153">
        <f t="shared" si="10"/>
        <v>99665.381691609582</v>
      </c>
      <c r="M6" s="153">
        <f t="shared" si="4"/>
        <v>99658.187836517638</v>
      </c>
      <c r="N6" s="153">
        <f>SUM(M6:M$104)</f>
        <v>8291249.6477935882</v>
      </c>
      <c r="O6" s="154">
        <f t="shared" si="5"/>
        <v>83.190868354358543</v>
      </c>
      <c r="P6" s="154"/>
      <c r="Q6" s="153">
        <f>SUM(B14:B18)</f>
        <v>2041299</v>
      </c>
      <c r="R6" s="153">
        <f>SUM(C14:C18)</f>
        <v>1939660</v>
      </c>
      <c r="S6" s="150">
        <v>10</v>
      </c>
      <c r="T6" s="153">
        <f>H14</f>
        <v>99515.209117699778</v>
      </c>
      <c r="U6" s="153">
        <f>SUM(I14:I18)</f>
        <v>497453.70035353489</v>
      </c>
      <c r="V6" s="155">
        <f>SUM(U6:$U$24)/T6</f>
        <v>68.656834082382517</v>
      </c>
      <c r="W6" s="153">
        <f>L14</f>
        <v>99598.128360607167</v>
      </c>
      <c r="X6" s="153">
        <f>SUM(M14:M18)</f>
        <v>497896.05944459047</v>
      </c>
      <c r="Y6" s="155">
        <f>SUM($X6:X$24)/W6</f>
        <v>75.244670014432614</v>
      </c>
      <c r="AB6" s="150">
        <v>12.5</v>
      </c>
      <c r="AF6" s="150">
        <f t="shared" si="11"/>
        <v>5.0944100857231671</v>
      </c>
      <c r="AG6" s="150">
        <f t="shared" si="12"/>
        <v>5.5329579667605225E-2</v>
      </c>
      <c r="AH6" s="150">
        <f t="shared" si="6"/>
        <v>5.7997927197390685E-2</v>
      </c>
      <c r="AI6" s="156">
        <f t="shared" si="7"/>
        <v>5.5329579667605225E-2</v>
      </c>
      <c r="AJ6" s="153"/>
      <c r="AK6" s="163"/>
      <c r="AL6" s="163"/>
      <c r="AM6" s="163"/>
      <c r="AN6" s="164">
        <f>1/$AM$14</f>
        <v>3.3346986999080751E-2</v>
      </c>
      <c r="AO6" s="165">
        <f t="shared" si="8"/>
        <v>64955.140310600553</v>
      </c>
    </row>
    <row r="7" spans="1:42" x14ac:dyDescent="0.25">
      <c r="A7" s="150">
        <v>3</v>
      </c>
      <c r="B7" s="153">
        <f>'Population (France) 2010'!N10</f>
        <v>409178</v>
      </c>
      <c r="C7" s="153">
        <f>'Population (France) 2010'!O10</f>
        <v>391285</v>
      </c>
      <c r="D7" s="153">
        <f>'Deces (France) 2010'!K18</f>
        <v>60</v>
      </c>
      <c r="E7" s="153">
        <f>'Deces (France) 2010'!L18</f>
        <v>42</v>
      </c>
      <c r="F7" s="150">
        <f t="shared" si="0"/>
        <v>1.4663544960872774E-4</v>
      </c>
      <c r="G7" s="150">
        <f t="shared" si="1"/>
        <v>1.0733864063278684E-4</v>
      </c>
      <c r="H7" s="153">
        <f t="shared" si="9"/>
        <v>99586.662898639741</v>
      </c>
      <c r="I7" s="153">
        <f t="shared" si="2"/>
        <v>99579.361787932488</v>
      </c>
      <c r="J7" s="153">
        <f>SUM(I7:$I$104)</f>
        <v>7529228.5041792225</v>
      </c>
      <c r="K7" s="154">
        <f t="shared" si="3"/>
        <v>75.604787679676974</v>
      </c>
      <c r="L7" s="153">
        <f t="shared" si="10"/>
        <v>99650.994327549663</v>
      </c>
      <c r="M7" s="153">
        <f t="shared" si="4"/>
        <v>99645.646317719453</v>
      </c>
      <c r="N7" s="153">
        <f>SUM(M7:M$104)</f>
        <v>8191591.4599570706</v>
      </c>
      <c r="O7" s="154">
        <f t="shared" si="5"/>
        <v>82.202807059120445</v>
      </c>
      <c r="P7" s="154"/>
      <c r="Q7" s="153">
        <f>SUM(B19:B23)</f>
        <v>2031758</v>
      </c>
      <c r="R7" s="153">
        <f>SUM(C19:C23)</f>
        <v>1946660</v>
      </c>
      <c r="S7" s="150">
        <v>15</v>
      </c>
      <c r="T7" s="153">
        <f>H19</f>
        <v>99463.024204522299</v>
      </c>
      <c r="U7" s="153">
        <f>SUM(I19:I23)</f>
        <v>496867.68994471082</v>
      </c>
      <c r="V7" s="155">
        <f>SUM(U7:$U$24)/T7</f>
        <v>63.691462745870801</v>
      </c>
      <c r="W7" s="153">
        <f>L19</f>
        <v>99557.503513585383</v>
      </c>
      <c r="X7" s="153">
        <f>SUM(M19:M23)</f>
        <v>497608.84907165036</v>
      </c>
      <c r="Y7" s="155">
        <f>SUM($X7:X$24)/W7</f>
        <v>70.274283667124052</v>
      </c>
      <c r="Z7" s="153">
        <f>('Naissance t49 (France) 2010'!T21)*(1/(1+$AA$1))</f>
        <v>9070.1535630945946</v>
      </c>
      <c r="AA7" s="150">
        <f>(Z7/R7)</f>
        <v>4.6593414171424872E-3</v>
      </c>
      <c r="AB7" s="150">
        <v>17.5</v>
      </c>
      <c r="AC7" s="150">
        <f t="shared" ref="AC7:AC14" si="13">(EXP(-$AC$3*AB7))*AA7</f>
        <v>4.8253019860257521E-3</v>
      </c>
      <c r="AD7" s="150">
        <f t="shared" ref="AD7:AD14" si="14">(EXP(-$AD$3*AB7))*AA7</f>
        <v>4.8098245368099314E-3</v>
      </c>
      <c r="AE7" s="150">
        <f>(EXP(-$AE$3*AB7))*AA7</f>
        <v>4.8112932963525409E-3</v>
      </c>
      <c r="AF7" s="150">
        <f t="shared" si="11"/>
        <v>5.1383702231729362</v>
      </c>
      <c r="AG7" s="150">
        <f t="shared" si="12"/>
        <v>5.5807023745780691E-2</v>
      </c>
      <c r="AH7" s="150">
        <f t="shared" si="6"/>
        <v>5.8207234751488694E-2</v>
      </c>
      <c r="AI7" s="156">
        <f t="shared" si="7"/>
        <v>5.5807023745780691E-2</v>
      </c>
      <c r="AJ7" s="153"/>
      <c r="AK7" s="164">
        <f>AA7/$AA$26/5</f>
        <v>9.8456683557833751E-4</v>
      </c>
      <c r="AL7" s="166">
        <f t="shared" ref="AL7:AL13" si="15">5*AK7*X7/$W$4</f>
        <v>2.4496458494312669E-2</v>
      </c>
      <c r="AM7" s="164">
        <f t="shared" ref="AM7:AM13" si="16">(2.5+S7)*AL7</f>
        <v>0.42868802365047171</v>
      </c>
      <c r="AN7" s="164">
        <f>(0.5*AL7+SUM($AL8:AL$13))/$AM$14</f>
        <v>3.2934131528030992E-2</v>
      </c>
      <c r="AO7" s="165">
        <f t="shared" si="8"/>
        <v>64419.6305993801</v>
      </c>
    </row>
    <row r="8" spans="1:42" x14ac:dyDescent="0.25">
      <c r="A8" s="150">
        <v>4</v>
      </c>
      <c r="B8" s="153">
        <f>'Population (France) 2010'!N11</f>
        <v>409829</v>
      </c>
      <c r="C8" s="153">
        <f>'Population (France) 2010'!O11</f>
        <v>392073</v>
      </c>
      <c r="D8" s="153">
        <f>'Deces (France) 2010'!K19</f>
        <v>37</v>
      </c>
      <c r="E8" s="153">
        <f>'Deces (France) 2010'!L19</f>
        <v>30</v>
      </c>
      <c r="F8" s="150">
        <f t="shared" si="0"/>
        <v>9.0281556454033268E-5</v>
      </c>
      <c r="G8" s="150">
        <f t="shared" si="1"/>
        <v>7.6516363024232729E-5</v>
      </c>
      <c r="H8" s="153">
        <f t="shared" si="9"/>
        <v>99572.061034152212</v>
      </c>
      <c r="I8" s="153">
        <f t="shared" si="2"/>
        <v>99567.566409139952</v>
      </c>
      <c r="J8" s="153">
        <f>SUM(I8:$I$104)</f>
        <v>7429649.1423912905</v>
      </c>
      <c r="K8" s="154">
        <f t="shared" si="3"/>
        <v>74.615801513267826</v>
      </c>
      <c r="L8" s="153">
        <f t="shared" si="10"/>
        <v>99640.298499328928</v>
      </c>
      <c r="M8" s="153">
        <f t="shared" si="4"/>
        <v>99636.486539976322</v>
      </c>
      <c r="N8" s="153">
        <f>SUM(M8:M$104)</f>
        <v>8091945.8136393512</v>
      </c>
      <c r="O8" s="154">
        <f t="shared" si="5"/>
        <v>81.21157739901642</v>
      </c>
      <c r="P8" s="154"/>
      <c r="Q8" s="153">
        <f>SUM(B24:B28)</f>
        <v>2056471</v>
      </c>
      <c r="R8" s="153">
        <f>SUM(C24:C28)</f>
        <v>2022030</v>
      </c>
      <c r="S8" s="150">
        <v>20</v>
      </c>
      <c r="T8" s="153">
        <f>H24</f>
        <v>99250.519833337676</v>
      </c>
      <c r="U8" s="153">
        <f>SUM(I24:I28)</f>
        <v>495432.49964686611</v>
      </c>
      <c r="V8" s="155">
        <f>SUM(U8:$U$24)/T8</f>
        <v>58.82163459267133</v>
      </c>
      <c r="W8" s="153">
        <f>L24</f>
        <v>99476.723869965776</v>
      </c>
      <c r="X8" s="153">
        <f>SUM(M24:M28)</f>
        <v>497103.40939277341</v>
      </c>
      <c r="Y8" s="155">
        <f>SUM($X8:X$24)/W8</f>
        <v>65.329085450459402</v>
      </c>
      <c r="Z8" s="153">
        <f>('Naissance t49 (France) 2010'!T22)*(1/(1+$AA$1))</f>
        <v>57892.974989529095</v>
      </c>
      <c r="AA8" s="150">
        <f t="shared" ref="AA8:AA14" si="17">Z8/R8</f>
        <v>2.8631115754726238E-2</v>
      </c>
      <c r="AB8" s="150">
        <v>22.5</v>
      </c>
      <c r="AC8" s="150">
        <f t="shared" si="13"/>
        <v>2.9948914291405289E-2</v>
      </c>
      <c r="AD8" s="150">
        <f t="shared" si="14"/>
        <v>2.9825461407362915E-2</v>
      </c>
      <c r="AE8" s="150">
        <f t="shared" ref="AE8:AE14" si="18">(EXP(-$AE$3*AB8))*AA8</f>
        <v>2.9837171816049789E-2</v>
      </c>
      <c r="AF8" s="150">
        <f t="shared" si="11"/>
        <v>5.1804337502802085</v>
      </c>
      <c r="AG8" s="150">
        <f t="shared" si="12"/>
        <v>5.6263869039940372E-2</v>
      </c>
      <c r="AH8" s="150">
        <f t="shared" si="6"/>
        <v>6.046087908754106E-2</v>
      </c>
      <c r="AI8" s="156">
        <f t="shared" si="7"/>
        <v>5.6263869039940378E-2</v>
      </c>
      <c r="AJ8" s="153"/>
      <c r="AK8" s="164">
        <f t="shared" ref="AK8:AK13" si="19">AA8/$AA$26/5</f>
        <v>6.0500496774061243E-3</v>
      </c>
      <c r="AL8" s="166">
        <f t="shared" si="15"/>
        <v>0.15037501608171167</v>
      </c>
      <c r="AM8" s="164">
        <f t="shared" si="16"/>
        <v>3.3834378618385124</v>
      </c>
      <c r="AN8" s="164">
        <f>(0.5*AL8+SUM($AL9:AL$13))/$AM$14</f>
        <v>3.0018413133432609E-2</v>
      </c>
      <c r="AO8" s="165">
        <f t="shared" si="8"/>
        <v>61051.816142580174</v>
      </c>
    </row>
    <row r="9" spans="1:42" x14ac:dyDescent="0.25">
      <c r="A9" s="150">
        <v>5</v>
      </c>
      <c r="B9" s="153">
        <f>'Population (France) 2010'!N12</f>
        <v>405619</v>
      </c>
      <c r="C9" s="153">
        <f>'Population (France) 2010'!O12</f>
        <v>387902</v>
      </c>
      <c r="D9" s="153">
        <f>'Deces (France) 2010'!K20</f>
        <v>51</v>
      </c>
      <c r="E9" s="153">
        <f>'Deces (France) 2010'!L20</f>
        <v>18</v>
      </c>
      <c r="F9" s="150">
        <f t="shared" si="0"/>
        <v>1.2573375507557585E-4</v>
      </c>
      <c r="G9" s="150">
        <f t="shared" si="1"/>
        <v>4.6403473042160133E-5</v>
      </c>
      <c r="H9" s="153">
        <f t="shared" si="9"/>
        <v>99563.071919284455</v>
      </c>
      <c r="I9" s="153">
        <f t="shared" si="2"/>
        <v>99556.812962118565</v>
      </c>
      <c r="J9" s="153">
        <f>SUM(I9:$I$104)</f>
        <v>7330081.5759821497</v>
      </c>
      <c r="K9" s="154">
        <f t="shared" si="3"/>
        <v>73.62249310592415</v>
      </c>
      <c r="L9" s="153">
        <f t="shared" si="10"/>
        <v>99632.674677754374</v>
      </c>
      <c r="M9" s="153">
        <f t="shared" si="4"/>
        <v>99630.363062348712</v>
      </c>
      <c r="N9" s="153">
        <f>SUM(M9:M$104)</f>
        <v>7992309.3270993745</v>
      </c>
      <c r="O9" s="154">
        <f t="shared" si="5"/>
        <v>80.217753392139628</v>
      </c>
      <c r="P9" s="154"/>
      <c r="Q9" s="153">
        <f>SUM(B29:B33)</f>
        <v>1981739</v>
      </c>
      <c r="R9" s="153">
        <f>SUM(C29:C33)</f>
        <v>2025680</v>
      </c>
      <c r="S9" s="150">
        <v>25</v>
      </c>
      <c r="T9" s="153">
        <f>H29</f>
        <v>98905.688502233475</v>
      </c>
      <c r="U9" s="153">
        <f>SUM(I29:I33)</f>
        <v>493570.95298237726</v>
      </c>
      <c r="V9" s="155">
        <f>SUM(U9:$U$24)/T9</f>
        <v>54.017573630274597</v>
      </c>
      <c r="W9" s="153">
        <f>L29</f>
        <v>99362.397182870933</v>
      </c>
      <c r="X9" s="153">
        <f>SUM(M29:M33)</f>
        <v>496466.00993526285</v>
      </c>
      <c r="Y9" s="155">
        <f>SUM($X9:X$24)/W9</f>
        <v>60.401320366640604</v>
      </c>
      <c r="Z9" s="153">
        <f>('Naissance t49 (France) 2010'!T23)*(1/(1+$AA$1))</f>
        <v>129159.51458445519</v>
      </c>
      <c r="AA9" s="150">
        <f t="shared" si="17"/>
        <v>6.3761065214868684E-2</v>
      </c>
      <c r="AB9" s="150">
        <v>27.5</v>
      </c>
      <c r="AC9" s="150">
        <f t="shared" si="13"/>
        <v>6.7366071325212204E-2</v>
      </c>
      <c r="AD9" s="150">
        <f t="shared" si="14"/>
        <v>6.7026827163277375E-2</v>
      </c>
      <c r="AE9" s="150">
        <f t="shared" si="18"/>
        <v>6.7058993578404294E-2</v>
      </c>
      <c r="AF9" s="150">
        <f t="shared" si="11"/>
        <v>5.221448365072356</v>
      </c>
      <c r="AG9" s="150">
        <f t="shared" si="12"/>
        <v>5.6709322263864749E-2</v>
      </c>
      <c r="AH9" s="150">
        <f t="shared" si="6"/>
        <v>6.0570018026463592E-2</v>
      </c>
      <c r="AI9" s="156">
        <f t="shared" si="7"/>
        <v>5.6709322263864763E-2</v>
      </c>
      <c r="AJ9" s="153"/>
      <c r="AK9" s="164">
        <f t="shared" si="19"/>
        <v>1.3473369858826013E-2</v>
      </c>
      <c r="AL9" s="166">
        <f t="shared" si="15"/>
        <v>0.33445350870966928</v>
      </c>
      <c r="AM9" s="164">
        <f t="shared" si="16"/>
        <v>9.1974714895159053</v>
      </c>
      <c r="AN9" s="164">
        <f>(0.5*AL9+SUM($AL10:AL$13))/$AM$14</f>
        <v>2.1934627876931765E-2</v>
      </c>
      <c r="AO9" s="165">
        <f t="shared" si="8"/>
        <v>44748.820773789688</v>
      </c>
    </row>
    <row r="10" spans="1:42" x14ac:dyDescent="0.25">
      <c r="A10" s="150">
        <v>6</v>
      </c>
      <c r="B10" s="153">
        <f>'Population (France) 2010'!N13</f>
        <v>404861</v>
      </c>
      <c r="C10" s="153">
        <f>'Population (France) 2010'!O13</f>
        <v>387367</v>
      </c>
      <c r="D10" s="153">
        <f>'Deces (France) 2010'!K21</f>
        <v>50</v>
      </c>
      <c r="E10" s="153">
        <f>'Deces (France) 2010'!L21</f>
        <v>29</v>
      </c>
      <c r="F10" s="150">
        <f t="shared" si="0"/>
        <v>1.2349917626049435E-4</v>
      </c>
      <c r="G10" s="150">
        <f t="shared" si="1"/>
        <v>7.4864405073225132E-5</v>
      </c>
      <c r="H10" s="153">
        <f t="shared" si="9"/>
        <v>99550.554267347368</v>
      </c>
      <c r="I10" s="153">
        <f t="shared" si="2"/>
        <v>99544.407314640121</v>
      </c>
      <c r="J10" s="153">
        <f>SUM(I10:$I$104)</f>
        <v>7230524.7630200312</v>
      </c>
      <c r="K10" s="154">
        <f t="shared" si="3"/>
        <v>72.631687650900872</v>
      </c>
      <c r="L10" s="153">
        <f t="shared" si="10"/>
        <v>99628.051482887822</v>
      </c>
      <c r="M10" s="153">
        <f t="shared" si="4"/>
        <v>99624.322278548716</v>
      </c>
      <c r="N10" s="153">
        <f>SUM(M10:M$104)</f>
        <v>7892678.9640370263</v>
      </c>
      <c r="O10" s="154">
        <f t="shared" si="5"/>
        <v>79.22145265876928</v>
      </c>
      <c r="P10" s="154"/>
      <c r="Q10" s="153">
        <f>SUM(B34:B38)</f>
        <v>1958054</v>
      </c>
      <c r="R10" s="153">
        <f>SUM(C34:C38)</f>
        <v>2000856</v>
      </c>
      <c r="S10" s="150">
        <v>30</v>
      </c>
      <c r="T10" s="153">
        <f>H34</f>
        <v>98505.149562092265</v>
      </c>
      <c r="U10" s="153">
        <f>SUM(I34:I38)</f>
        <v>491383.6766025222</v>
      </c>
      <c r="V10" s="155">
        <f>SUM(U10:$U$24)/T10</f>
        <v>49.226607742810764</v>
      </c>
      <c r="W10" s="153">
        <f>L34</f>
        <v>99217.877813558094</v>
      </c>
      <c r="X10" s="153">
        <f>SUM(M34:M38)</f>
        <v>495679.01342485606</v>
      </c>
      <c r="Y10" s="155">
        <f>SUM($X10:X$24)/W10</f>
        <v>55.485504185541387</v>
      </c>
      <c r="Z10" s="153">
        <f>('Naissance t49 (France) 2010'!T24)*(1/(1+$AA$1))</f>
        <v>120982.78923093797</v>
      </c>
      <c r="AA10" s="150">
        <f t="shared" si="17"/>
        <v>6.0465515374888534E-2</v>
      </c>
      <c r="AB10" s="150">
        <v>32.5</v>
      </c>
      <c r="AC10" s="150">
        <f t="shared" si="13"/>
        <v>6.4526225637606419E-2</v>
      </c>
      <c r="AD10" s="150">
        <f t="shared" si="14"/>
        <v>6.4142377930374514E-2</v>
      </c>
      <c r="AE10" s="150">
        <f t="shared" si="18"/>
        <v>6.4178758430793528E-2</v>
      </c>
      <c r="AF10" s="150">
        <f t="shared" si="11"/>
        <v>5.261191187170386</v>
      </c>
      <c r="AG10" s="150">
        <f t="shared" si="12"/>
        <v>5.7140962749119548E-2</v>
      </c>
      <c r="AH10" s="150">
        <f t="shared" si="6"/>
        <v>5.9827753637473752E-2</v>
      </c>
      <c r="AI10" s="156">
        <f t="shared" si="7"/>
        <v>5.7140962749119548E-2</v>
      </c>
      <c r="AJ10" s="153"/>
      <c r="AK10" s="164">
        <f t="shared" si="19"/>
        <v>1.2776986231409871E-2</v>
      </c>
      <c r="AL10" s="166">
        <f t="shared" si="15"/>
        <v>0.31666419648641075</v>
      </c>
      <c r="AM10" s="164">
        <f t="shared" si="16"/>
        <v>10.291586385808349</v>
      </c>
      <c r="AN10" s="164">
        <f>(0.5*AL10+SUM($AL11:AL$13))/$AM$14</f>
        <v>1.107822105190928E-2</v>
      </c>
      <c r="AO10" s="165">
        <f t="shared" si="8"/>
        <v>22359.152254485456</v>
      </c>
    </row>
    <row r="11" spans="1:42" x14ac:dyDescent="0.25">
      <c r="A11" s="150">
        <v>7</v>
      </c>
      <c r="B11" s="153">
        <f>'Population (France) 2010'!N14</f>
        <v>407676</v>
      </c>
      <c r="C11" s="153">
        <f>'Population (France) 2010'!O14</f>
        <v>389235</v>
      </c>
      <c r="D11" s="153">
        <f>'Deces (France) 2010'!K22</f>
        <v>29</v>
      </c>
      <c r="E11" s="153">
        <f>'Deces (France) 2010'!L22</f>
        <v>32</v>
      </c>
      <c r="F11" s="150">
        <f t="shared" si="0"/>
        <v>7.1134920868532849E-5</v>
      </c>
      <c r="G11" s="150">
        <f t="shared" si="1"/>
        <v>8.2212545120556989E-5</v>
      </c>
      <c r="H11" s="153">
        <f t="shared" si="9"/>
        <v>99538.260615042673</v>
      </c>
      <c r="I11" s="153">
        <f t="shared" si="2"/>
        <v>99534.720375850593</v>
      </c>
      <c r="J11" s="153">
        <f>SUM(I11:$I$104)</f>
        <v>7130980.3557053916</v>
      </c>
      <c r="K11" s="154">
        <f t="shared" si="3"/>
        <v>71.640596406280039</v>
      </c>
      <c r="L11" s="153">
        <f t="shared" si="10"/>
        <v>99620.593167269617</v>
      </c>
      <c r="M11" s="153">
        <f t="shared" si="4"/>
        <v>99616.498248219854</v>
      </c>
      <c r="N11" s="153">
        <f>SUM(M11:M$104)</f>
        <v>7793054.6417584773</v>
      </c>
      <c r="O11" s="154">
        <f t="shared" si="5"/>
        <v>78.227346314565892</v>
      </c>
      <c r="P11" s="154"/>
      <c r="Q11" s="153">
        <f>SUM(B39:B43)</f>
        <v>2206427</v>
      </c>
      <c r="R11" s="153">
        <f>SUM(C39:C43)</f>
        <v>2243203</v>
      </c>
      <c r="S11" s="150">
        <v>35</v>
      </c>
      <c r="T11" s="153">
        <f>H39</f>
        <v>98029.652800356358</v>
      </c>
      <c r="U11" s="153">
        <f>SUM(I39:I43)</f>
        <v>488575.66976430267</v>
      </c>
      <c r="V11" s="155">
        <f>SUM(U11:$U$24)/T11</f>
        <v>44.452780939785796</v>
      </c>
      <c r="W11" s="153">
        <f>L39</f>
        <v>99041.996907025605</v>
      </c>
      <c r="X11" s="153">
        <f>SUM(M39:M43)</f>
        <v>494516.40300933458</v>
      </c>
      <c r="Y11" s="155">
        <f>SUM($X11:X$24)/W11</f>
        <v>50.579300879630232</v>
      </c>
      <c r="Z11" s="153">
        <f>('Naissance t49 (France) 2010'!T25)*(1/(1+$AA$1))</f>
        <v>61101.105606414159</v>
      </c>
      <c r="AA11" s="150">
        <f t="shared" si="17"/>
        <v>2.7238330907374035E-2</v>
      </c>
      <c r="AB11" s="150">
        <v>37.5</v>
      </c>
      <c r="AC11" s="150">
        <f t="shared" si="13"/>
        <v>2.9359715432782527E-2</v>
      </c>
      <c r="AD11" s="150">
        <f t="shared" si="14"/>
        <v>2.9158285815789747E-2</v>
      </c>
      <c r="AE11" s="150">
        <f t="shared" si="18"/>
        <v>2.9177369070730465E-2</v>
      </c>
      <c r="AF11" s="150">
        <f t="shared" si="11"/>
        <v>5.2971996159380188</v>
      </c>
      <c r="AG11" s="150">
        <f t="shared" si="12"/>
        <v>5.753204458090757E-2</v>
      </c>
      <c r="AH11" s="150">
        <f t="shared" si="6"/>
        <v>6.7074190467900752E-2</v>
      </c>
      <c r="AI11" s="156">
        <f t="shared" si="7"/>
        <v>5.7532044580907576E-2</v>
      </c>
      <c r="AJ11" s="153"/>
      <c r="AK11" s="164">
        <f t="shared" si="19"/>
        <v>5.7557398926039597E-3</v>
      </c>
      <c r="AL11" s="166">
        <f t="shared" si="15"/>
        <v>0.14231538941739219</v>
      </c>
      <c r="AM11" s="164">
        <f t="shared" si="16"/>
        <v>5.3368271031522072</v>
      </c>
      <c r="AN11" s="164">
        <f>(0.5*AL11+SUM($AL12:AL$13))/$AM$14</f>
        <v>3.4254279099204879E-3</v>
      </c>
      <c r="AO11" s="165">
        <f t="shared" si="8"/>
        <v>7769.1357830170145</v>
      </c>
    </row>
    <row r="12" spans="1:42" x14ac:dyDescent="0.25">
      <c r="A12" s="150">
        <v>8</v>
      </c>
      <c r="B12" s="153">
        <f>'Population (France) 2010'!N15</f>
        <v>413625</v>
      </c>
      <c r="C12" s="153">
        <f>'Population (France) 2010'!O15</f>
        <v>394449</v>
      </c>
      <c r="D12" s="153">
        <f>'Deces (France) 2010'!K23</f>
        <v>33</v>
      </c>
      <c r="E12" s="153">
        <f>'Deces (France) 2010'!L23</f>
        <v>31</v>
      </c>
      <c r="F12" s="150">
        <f t="shared" si="0"/>
        <v>7.9782411604714413E-5</v>
      </c>
      <c r="G12" s="150">
        <f t="shared" si="1"/>
        <v>7.859064162920935E-5</v>
      </c>
      <c r="H12" s="153">
        <f t="shared" si="9"/>
        <v>99531.180220585069</v>
      </c>
      <c r="I12" s="153">
        <f t="shared" si="2"/>
        <v>99527.209907348224</v>
      </c>
      <c r="J12" s="153">
        <f>SUM(I12:$I$104)</f>
        <v>7031445.6353295408</v>
      </c>
      <c r="K12" s="154">
        <f t="shared" si="3"/>
        <v>70.645657167393807</v>
      </c>
      <c r="L12" s="153">
        <f t="shared" si="10"/>
        <v>99612.403441412636</v>
      </c>
      <c r="M12" s="153">
        <f t="shared" si="4"/>
        <v>99608.489242652257</v>
      </c>
      <c r="N12" s="153">
        <f>SUM(M12:M$104)</f>
        <v>7693438.1435102578</v>
      </c>
      <c r="O12" s="154">
        <f t="shared" si="5"/>
        <v>77.233736740778255</v>
      </c>
      <c r="P12" s="154"/>
      <c r="Q12" s="153">
        <f>SUM(B44:B48)</f>
        <v>2225024</v>
      </c>
      <c r="R12" s="153">
        <f>SUM(C44:C48)</f>
        <v>2276636</v>
      </c>
      <c r="S12" s="150">
        <v>40</v>
      </c>
      <c r="T12" s="153">
        <f>H44</f>
        <v>97354.871545852191</v>
      </c>
      <c r="U12" s="153">
        <f>SUM(I44:I48)</f>
        <v>484464.44761717063</v>
      </c>
      <c r="V12" s="155">
        <f>SUM(U12:$U$24)/T12</f>
        <v>39.742387312903205</v>
      </c>
      <c r="W12" s="153">
        <f>L44</f>
        <v>98738.90877335376</v>
      </c>
      <c r="X12" s="153">
        <f>SUM(M44:M48)</f>
        <v>492521.83951669838</v>
      </c>
      <c r="Y12" s="155">
        <f>SUM($X12:X$24)/W12</f>
        <v>45.726235122105713</v>
      </c>
      <c r="Z12" s="153">
        <f>('Naissance t49 (France) 2010'!T26)*(1/(1+$AA$1))</f>
        <v>13084.71555076886</v>
      </c>
      <c r="AA12" s="150">
        <f t="shared" si="17"/>
        <v>5.7473902506895522E-3</v>
      </c>
      <c r="AB12" s="150">
        <v>42.5</v>
      </c>
      <c r="AC12" s="150">
        <f t="shared" si="13"/>
        <v>6.2572698385232424E-3</v>
      </c>
      <c r="AD12" s="150">
        <f t="shared" si="14"/>
        <v>6.208638642382267E-3</v>
      </c>
      <c r="AE12" s="150">
        <f t="shared" si="18"/>
        <v>6.2132440010015831E-3</v>
      </c>
      <c r="AF12" s="150">
        <f t="shared" si="11"/>
        <v>5.324431143982685</v>
      </c>
      <c r="AG12" s="150">
        <f t="shared" si="12"/>
        <v>5.7827801886476765E-2</v>
      </c>
      <c r="AH12" s="150">
        <f t="shared" si="6"/>
        <v>6.8073873247351979E-2</v>
      </c>
      <c r="AI12" s="156">
        <f t="shared" si="7"/>
        <v>5.7827801886476765E-2</v>
      </c>
      <c r="AJ12" s="153"/>
      <c r="AK12" s="164">
        <f t="shared" si="19"/>
        <v>1.214482761691587E-3</v>
      </c>
      <c r="AL12" s="166">
        <f t="shared" si="15"/>
        <v>2.9907964192483021E-2</v>
      </c>
      <c r="AM12" s="164">
        <f t="shared" si="16"/>
        <v>1.2710884781805285</v>
      </c>
      <c r="AN12" s="164">
        <f>(0.5*AL12+SUM($AL13:AL$13))/$AM$14</f>
        <v>5.5386294303719002E-4</v>
      </c>
      <c r="AO12" s="165">
        <f t="shared" si="8"/>
        <v>1280.0897483264448</v>
      </c>
    </row>
    <row r="13" spans="1:42" x14ac:dyDescent="0.25">
      <c r="A13" s="150">
        <v>9</v>
      </c>
      <c r="B13" s="153">
        <f>'Population (France) 2010'!N16</f>
        <v>421346</v>
      </c>
      <c r="C13" s="153">
        <f>'Population (France) 2010'!O16</f>
        <v>401694</v>
      </c>
      <c r="D13" s="153">
        <f>'Deces (France) 2010'!K24</f>
        <v>34</v>
      </c>
      <c r="E13" s="153">
        <f>'Deces (France) 2010'!L24</f>
        <v>26</v>
      </c>
      <c r="F13" s="150">
        <f t="shared" si="0"/>
        <v>8.0693776611146182E-5</v>
      </c>
      <c r="G13" s="150">
        <f t="shared" si="1"/>
        <v>6.4725885873326465E-5</v>
      </c>
      <c r="H13" s="153">
        <f t="shared" si="9"/>
        <v>99523.239699758371</v>
      </c>
      <c r="I13" s="153">
        <f t="shared" si="2"/>
        <v>99519.224354682505</v>
      </c>
      <c r="J13" s="153">
        <f>SUM(I13:$I$104)</f>
        <v>6931918.4254221916</v>
      </c>
      <c r="K13" s="154">
        <f t="shared" si="3"/>
        <v>69.651253780869652</v>
      </c>
      <c r="L13" s="153">
        <f t="shared" si="10"/>
        <v>99604.575146331335</v>
      </c>
      <c r="M13" s="153">
        <f t="shared" si="4"/>
        <v>99601.351718619771</v>
      </c>
      <c r="N13" s="153">
        <f>SUM(M13:M$104)</f>
        <v>7593829.6542676054</v>
      </c>
      <c r="O13" s="154">
        <f t="shared" si="5"/>
        <v>76.239767531876311</v>
      </c>
      <c r="P13" s="154"/>
      <c r="Q13" s="153">
        <f>SUM(B49:B53)</f>
        <v>2218456</v>
      </c>
      <c r="R13" s="153">
        <f>SUM(C49:C53)</f>
        <v>2297128</v>
      </c>
      <c r="S13" s="150">
        <v>45</v>
      </c>
      <c r="T13" s="153">
        <f>H49</f>
        <v>96353.351196958451</v>
      </c>
      <c r="U13" s="153">
        <f>SUM(I49:I53)</f>
        <v>478046.77154008741</v>
      </c>
      <c r="V13" s="155">
        <f>SUM(U13:$U$24)/T13</f>
        <v>35.127481526173099</v>
      </c>
      <c r="W13" s="153">
        <f>L49</f>
        <v>98228.503088179234</v>
      </c>
      <c r="X13" s="153">
        <f>SUM(M49:M53)</f>
        <v>489214.77625045524</v>
      </c>
      <c r="Y13" s="155">
        <f>SUM($X13:X$24)/W13</f>
        <v>40.949791478985489</v>
      </c>
      <c r="Z13" s="153">
        <f>('Naissance t49 (France) 2010'!T27)*(1/(1+$AA$1))</f>
        <v>735.56315941682112</v>
      </c>
      <c r="AA13" s="150">
        <f t="shared" si="17"/>
        <v>3.2020991403910499E-4</v>
      </c>
      <c r="AB13" s="150">
        <v>47.5</v>
      </c>
      <c r="AC13" s="150">
        <f t="shared" si="13"/>
        <v>3.521209117099065E-4</v>
      </c>
      <c r="AD13" s="150">
        <f t="shared" si="14"/>
        <v>3.4906368591017392E-4</v>
      </c>
      <c r="AE13" s="150">
        <f t="shared" si="18"/>
        <v>3.4935308380378081E-4</v>
      </c>
      <c r="AF13" s="150">
        <f t="shared" si="11"/>
        <v>5.3373953532432257</v>
      </c>
      <c r="AG13" s="150">
        <f t="shared" si="12"/>
        <v>5.796860410636847E-2</v>
      </c>
      <c r="AH13" s="150">
        <f t="shared" si="6"/>
        <v>6.8686606161434308E-2</v>
      </c>
      <c r="AI13" s="156">
        <f t="shared" si="7"/>
        <v>5.7968604106368483E-2</v>
      </c>
      <c r="AJ13" s="153"/>
      <c r="AK13" s="167">
        <f t="shared" si="19"/>
        <v>6.7663653199220332E-5</v>
      </c>
      <c r="AL13" s="166">
        <f t="shared" si="15"/>
        <v>1.6551029480072487E-3</v>
      </c>
      <c r="AM13" s="167">
        <f t="shared" si="16"/>
        <v>7.861739003034432E-2</v>
      </c>
      <c r="AN13" s="167">
        <f>AL13/AM14</f>
        <v>5.5192696489337954E-5</v>
      </c>
      <c r="AO13" s="168">
        <f t="shared" si="8"/>
        <v>129.57978239423826</v>
      </c>
    </row>
    <row r="14" spans="1:42" x14ac:dyDescent="0.25">
      <c r="A14" s="150">
        <v>10</v>
      </c>
      <c r="B14" s="153">
        <f>'Population (France) 2010'!N17</f>
        <v>418343</v>
      </c>
      <c r="C14" s="153">
        <f>'Population (France) 2010'!O17</f>
        <v>397723</v>
      </c>
      <c r="D14" s="153">
        <f>'Deces (France) 2010'!K25</f>
        <v>41</v>
      </c>
      <c r="E14" s="153">
        <f>'Deces (France) 2010'!L25</f>
        <v>26</v>
      </c>
      <c r="F14" s="150">
        <f t="shared" si="0"/>
        <v>9.8005703453864408E-5</v>
      </c>
      <c r="G14" s="150">
        <f t="shared" si="1"/>
        <v>6.5372130854891467E-5</v>
      </c>
      <c r="H14" s="153">
        <f t="shared" si="9"/>
        <v>99515.209117699778</v>
      </c>
      <c r="I14" s="153">
        <f t="shared" si="2"/>
        <v>99510.332748023458</v>
      </c>
      <c r="J14" s="153">
        <f>SUM(I14:$I$104)</f>
        <v>6832399.201067511</v>
      </c>
      <c r="K14" s="154">
        <f t="shared" si="3"/>
        <v>68.656834082382488</v>
      </c>
      <c r="L14" s="153">
        <f t="shared" si="10"/>
        <v>99598.128360607167</v>
      </c>
      <c r="M14" s="153">
        <f t="shared" si="4"/>
        <v>99594.872960536639</v>
      </c>
      <c r="N14" s="153">
        <f>SUM(M14:M$104)</f>
        <v>7494228.3025489859</v>
      </c>
      <c r="O14" s="154">
        <f t="shared" si="5"/>
        <v>75.244670014432586</v>
      </c>
      <c r="P14" s="154"/>
      <c r="Q14" s="153">
        <f>SUM(B54:B58)</f>
        <v>2100247</v>
      </c>
      <c r="R14" s="153">
        <f>SUM(C54:C58)</f>
        <v>2208824</v>
      </c>
      <c r="S14" s="150">
        <v>50</v>
      </c>
      <c r="T14" s="153">
        <f>H54</f>
        <v>94739.726360927263</v>
      </c>
      <c r="U14" s="153">
        <f>SUM(I54:I58)</f>
        <v>467520.06116385956</v>
      </c>
      <c r="V14" s="155">
        <f>SUM(U14:$U$24)/T14</f>
        <v>30.679883764311636</v>
      </c>
      <c r="W14" s="153">
        <f>L54</f>
        <v>97388.725928448461</v>
      </c>
      <c r="X14" s="153">
        <f>SUM(M54:M58)</f>
        <v>483915.91918278148</v>
      </c>
      <c r="Y14" s="155">
        <f>SUM($X14:X$24)/W14</f>
        <v>36.279578655739137</v>
      </c>
      <c r="Z14" s="153">
        <f>('Naissance t49 (France) 2010'!T28)*(1/(1+$AA$1))</f>
        <v>57.1833153832346</v>
      </c>
      <c r="AA14" s="150">
        <f t="shared" si="17"/>
        <v>2.58885793450427E-5</v>
      </c>
      <c r="AB14" s="150">
        <v>52.5</v>
      </c>
      <c r="AC14" s="150">
        <f t="shared" si="13"/>
        <v>2.8754651552551742E-5</v>
      </c>
      <c r="AD14" s="150">
        <f t="shared" si="14"/>
        <v>2.8478841251297641E-5</v>
      </c>
      <c r="AE14" s="150">
        <f t="shared" si="18"/>
        <v>2.8504938675773212E-5</v>
      </c>
      <c r="AF14" s="150">
        <f t="shared" si="11"/>
        <v>5.3282157420418539</v>
      </c>
      <c r="AG14" s="150">
        <f t="shared" si="12"/>
        <v>5.7868905805537281E-2</v>
      </c>
      <c r="AH14" s="150">
        <f t="shared" si="6"/>
        <v>6.6046221267567151E-2</v>
      </c>
      <c r="AI14" s="156">
        <f t="shared" si="7"/>
        <v>5.7868905805537281E-2</v>
      </c>
      <c r="AJ14" s="153"/>
      <c r="AK14" s="169">
        <f>SUM(AK7:AK13)</f>
        <v>4.0322858910715111E-2</v>
      </c>
      <c r="AL14" s="170">
        <f>SUM(AL7:AL13)</f>
        <v>0.99986763632998688</v>
      </c>
      <c r="AM14" s="170">
        <f>SUM(AM7:AM13)</f>
        <v>29.987716732176317</v>
      </c>
      <c r="AN14" s="170">
        <f>SUM(AN4:AN13)</f>
        <v>0.20004083813699391</v>
      </c>
      <c r="AO14" s="171">
        <f>SUM(AO4:AO13)</f>
        <v>398172.23600759247</v>
      </c>
    </row>
    <row r="15" spans="1:42" x14ac:dyDescent="0.25">
      <c r="A15" s="150">
        <v>11</v>
      </c>
      <c r="B15" s="153">
        <f>'Population (France) 2010'!N18</f>
        <v>408801</v>
      </c>
      <c r="C15" s="153">
        <f>'Population (France) 2010'!O18</f>
        <v>388810</v>
      </c>
      <c r="D15" s="153">
        <f>'Deces (France) 2010'!K26</f>
        <v>37</v>
      </c>
      <c r="E15" s="153">
        <f>'Deces (France) 2010'!L26</f>
        <v>28</v>
      </c>
      <c r="F15" s="150">
        <f t="shared" si="0"/>
        <v>9.0508584861583014E-5</v>
      </c>
      <c r="G15" s="150">
        <f t="shared" si="1"/>
        <v>7.201460867776034E-5</v>
      </c>
      <c r="H15" s="153">
        <f t="shared" si="9"/>
        <v>99505.456537537888</v>
      </c>
      <c r="I15" s="153">
        <f t="shared" si="2"/>
        <v>99500.953624309521</v>
      </c>
      <c r="J15" s="153">
        <f>SUM(I15:$I$104)</f>
        <v>6732888.8683194872</v>
      </c>
      <c r="K15" s="154">
        <f t="shared" si="3"/>
        <v>67.663514168989735</v>
      </c>
      <c r="L15" s="153">
        <f t="shared" si="10"/>
        <v>99591.617631539499</v>
      </c>
      <c r="M15" s="153">
        <f t="shared" si="4"/>
        <v>99588.031691861615</v>
      </c>
      <c r="N15" s="153">
        <f>SUM(M15:M$104)</f>
        <v>7394633.4295884492</v>
      </c>
      <c r="O15" s="154">
        <f t="shared" si="5"/>
        <v>74.249556392853037</v>
      </c>
      <c r="P15" s="154"/>
      <c r="Q15" s="153">
        <f>SUM(B59:B63)</f>
        <v>2033237</v>
      </c>
      <c r="R15" s="153">
        <f>SUM(C59:C63)</f>
        <v>2155687</v>
      </c>
      <c r="S15" s="150">
        <v>55</v>
      </c>
      <c r="T15" s="153">
        <f>H59</f>
        <v>92073.163988912653</v>
      </c>
      <c r="U15" s="153">
        <f>SUM(I59:I63)</f>
        <v>451194.07238902623</v>
      </c>
      <c r="V15" s="155">
        <f>SUM(U15:$U$24)/T15</f>
        <v>26.49071266569911</v>
      </c>
      <c r="W15" s="153">
        <f>L59</f>
        <v>96109.440042472241</v>
      </c>
      <c r="X15" s="153">
        <f>SUM(M59:M63)</f>
        <v>476409.16791960853</v>
      </c>
      <c r="Y15" s="155">
        <f>SUM($X15:X$24)/W15</f>
        <v>31.727435119516354</v>
      </c>
      <c r="AB15" s="150">
        <v>57.5</v>
      </c>
      <c r="AF15" s="150">
        <f t="shared" si="11"/>
        <v>5.2938799374402796</v>
      </c>
      <c r="AG15" s="150">
        <f t="shared" si="12"/>
        <v>5.7495990079440125E-2</v>
      </c>
      <c r="AH15" s="150">
        <f t="shared" si="6"/>
        <v>6.4457367624409193E-2</v>
      </c>
      <c r="AI15" s="156">
        <f t="shared" si="7"/>
        <v>5.7495990079440125E-2</v>
      </c>
      <c r="AJ15" s="153"/>
      <c r="AK15" s="154">
        <f>AK14*5</f>
        <v>0.20161429455357555</v>
      </c>
    </row>
    <row r="16" spans="1:42" x14ac:dyDescent="0.25">
      <c r="A16" s="150">
        <v>12</v>
      </c>
      <c r="B16" s="153">
        <f>'Population (France) 2010'!N19</f>
        <v>405034</v>
      </c>
      <c r="C16" s="153">
        <f>'Population (France) 2010'!O19</f>
        <v>384183</v>
      </c>
      <c r="D16" s="153">
        <f>'Deces (France) 2010'!K27</f>
        <v>45</v>
      </c>
      <c r="E16" s="153">
        <f>'Deces (France) 2010'!L27</f>
        <v>33</v>
      </c>
      <c r="F16" s="150">
        <f t="shared" si="0"/>
        <v>1.1110178404775896E-4</v>
      </c>
      <c r="G16" s="150">
        <f t="shared" si="1"/>
        <v>8.5896564918281132E-5</v>
      </c>
      <c r="H16" s="153">
        <f t="shared" si="9"/>
        <v>99496.45084703296</v>
      </c>
      <c r="I16" s="153">
        <f t="shared" si="2"/>
        <v>99490.923935086976</v>
      </c>
      <c r="J16" s="153">
        <f>SUM(I16:$I$104)</f>
        <v>6633387.9146951772</v>
      </c>
      <c r="K16" s="154">
        <f t="shared" si="3"/>
        <v>66.669593319398174</v>
      </c>
      <c r="L16" s="153">
        <f t="shared" si="10"/>
        <v>99584.44583840821</v>
      </c>
      <c r="M16" s="153">
        <f t="shared" si="4"/>
        <v>99580.168979946029</v>
      </c>
      <c r="N16" s="153">
        <f>SUM(M16:M$104)</f>
        <v>7295045.3978965878</v>
      </c>
      <c r="O16" s="154">
        <f t="shared" si="5"/>
        <v>73.254867629970775</v>
      </c>
      <c r="P16" s="154"/>
      <c r="Q16" s="153">
        <f>SUM(B64:B68)</f>
        <v>1939831</v>
      </c>
      <c r="R16" s="153">
        <f>SUM(C64:C68)</f>
        <v>2059370</v>
      </c>
      <c r="S16" s="150">
        <v>60</v>
      </c>
      <c r="T16" s="153">
        <f>H64</f>
        <v>88252.337576983584</v>
      </c>
      <c r="U16" s="153">
        <f>SUM(I64:I68)</f>
        <v>429382.11935215362</v>
      </c>
      <c r="V16" s="155">
        <f>SUM(U16:$U$24)/T16</f>
        <v>22.525065212340621</v>
      </c>
      <c r="W16" s="153">
        <f>L64</f>
        <v>94370.988755663886</v>
      </c>
      <c r="X16" s="153">
        <f>SUM(M64:M68)</f>
        <v>466342.44379362825</v>
      </c>
      <c r="Y16" s="155">
        <f>SUM($X16:X$24)/W16</f>
        <v>27.263642029463835</v>
      </c>
      <c r="AB16" s="150">
        <v>62.5</v>
      </c>
      <c r="AF16" s="150">
        <f t="shared" si="11"/>
        <v>5.229750935996754</v>
      </c>
      <c r="AG16" s="150">
        <f t="shared" si="12"/>
        <v>5.6799495169397987E-2</v>
      </c>
      <c r="AH16" s="150">
        <f t="shared" si="6"/>
        <v>6.1577385383258132E-2</v>
      </c>
      <c r="AI16" s="156">
        <f t="shared" si="7"/>
        <v>5.6799495169397987E-2</v>
      </c>
      <c r="AJ16" s="153"/>
    </row>
    <row r="17" spans="1:43" x14ac:dyDescent="0.25">
      <c r="A17" s="150">
        <v>13</v>
      </c>
      <c r="B17" s="153">
        <f>'Population (France) 2010'!N20</f>
        <v>404412</v>
      </c>
      <c r="C17" s="153">
        <f>'Population (France) 2010'!O20</f>
        <v>383597</v>
      </c>
      <c r="D17" s="153">
        <f>'Deces (France) 2010'!K28</f>
        <v>33</v>
      </c>
      <c r="E17" s="153">
        <f>'Deces (France) 2010'!L28</f>
        <v>37</v>
      </c>
      <c r="F17" s="150">
        <f t="shared" si="0"/>
        <v>8.1599952523663991E-5</v>
      </c>
      <c r="G17" s="150">
        <f t="shared" si="1"/>
        <v>9.6455394593805477E-5</v>
      </c>
      <c r="H17" s="153">
        <f t="shared" si="9"/>
        <v>99485.39722788721</v>
      </c>
      <c r="I17" s="153">
        <f t="shared" si="2"/>
        <v>99481.338336438537</v>
      </c>
      <c r="J17" s="153">
        <f>SUM(I17:$I$104)</f>
        <v>6533896.9907600898</v>
      </c>
      <c r="K17" s="154">
        <f t="shared" si="3"/>
        <v>65.676945288695521</v>
      </c>
      <c r="L17" s="153">
        <f t="shared" si="10"/>
        <v>99575.89224395885</v>
      </c>
      <c r="M17" s="153">
        <f t="shared" si="4"/>
        <v>99571.090082410039</v>
      </c>
      <c r="N17" s="153">
        <f>SUM(M17:M$104)</f>
        <v>7195465.2289166432</v>
      </c>
      <c r="O17" s="154">
        <f t="shared" si="5"/>
        <v>72.261117292204659</v>
      </c>
      <c r="P17" s="154"/>
      <c r="Q17" s="153">
        <f>SUM(B69:B73)</f>
        <v>1261263</v>
      </c>
      <c r="R17" s="153">
        <f>SUM(C69:C73)</f>
        <v>1391210</v>
      </c>
      <c r="S17" s="150">
        <v>65</v>
      </c>
      <c r="T17" s="153">
        <f>H69</f>
        <v>83322.118846645055</v>
      </c>
      <c r="U17" s="153">
        <f>SUM(I69:I73)</f>
        <v>401279.77458074479</v>
      </c>
      <c r="V17" s="155">
        <f>SUM(U17:$U$24)/T17</f>
        <v>18.704607627409771</v>
      </c>
      <c r="W17" s="153">
        <f>L69</f>
        <v>92063.50549690373</v>
      </c>
      <c r="X17" s="153">
        <f>SUM(M69:M73)</f>
        <v>452689.20089041319</v>
      </c>
      <c r="Y17" s="155">
        <f>SUM($X17:X$24)/W17</f>
        <v>22.881535959742443</v>
      </c>
      <c r="AB17" s="150">
        <v>67.5</v>
      </c>
      <c r="AF17" s="150">
        <f t="shared" si="11"/>
        <v>5.1234002058501069</v>
      </c>
      <c r="AG17" s="150">
        <f t="shared" si="12"/>
        <v>5.5644436762763719E-2</v>
      </c>
      <c r="AH17" s="150">
        <f t="shared" si="6"/>
        <v>4.159868033381206E-2</v>
      </c>
      <c r="AI17" s="156">
        <f t="shared" si="7"/>
        <v>5.5644436762763726E-2</v>
      </c>
      <c r="AJ17" s="153"/>
    </row>
    <row r="18" spans="1:43" x14ac:dyDescent="0.25">
      <c r="A18" s="150">
        <v>14</v>
      </c>
      <c r="B18" s="153">
        <f>'Population (France) 2010'!N21</f>
        <v>404709</v>
      </c>
      <c r="C18" s="153">
        <f>'Population (France) 2010'!O21</f>
        <v>385347</v>
      </c>
      <c r="D18" s="153">
        <f>'Deces (France) 2010'!K29</f>
        <v>58</v>
      </c>
      <c r="E18" s="153">
        <f>'Deces (France) 2010'!L29</f>
        <v>34</v>
      </c>
      <c r="F18" s="150">
        <f t="shared" si="0"/>
        <v>1.4331284947950257E-4</v>
      </c>
      <c r="G18" s="150">
        <f t="shared" si="1"/>
        <v>8.8232164776162785E-5</v>
      </c>
      <c r="H18" s="153">
        <f t="shared" si="9"/>
        <v>99477.279555401969</v>
      </c>
      <c r="I18" s="153">
        <f t="shared" si="2"/>
        <v>99470.1517096764</v>
      </c>
      <c r="J18" s="153">
        <f>SUM(I18:$I$104)</f>
        <v>6434415.6524236519</v>
      </c>
      <c r="K18" s="154">
        <f t="shared" si="3"/>
        <v>64.68226394188963</v>
      </c>
      <c r="L18" s="153">
        <f t="shared" si="10"/>
        <v>99566.288075174831</v>
      </c>
      <c r="M18" s="153">
        <f t="shared" si="4"/>
        <v>99561.895729836207</v>
      </c>
      <c r="N18" s="153">
        <f>SUM(M18:M$104)</f>
        <v>7095894.1388342334</v>
      </c>
      <c r="O18" s="154">
        <f t="shared" si="5"/>
        <v>71.268039373695146</v>
      </c>
      <c r="P18" s="154"/>
      <c r="Q18" s="153">
        <f>SUM(B74:B78)</f>
        <v>1104434</v>
      </c>
      <c r="R18" s="153">
        <f>SUM(C74:C78)</f>
        <v>1341926</v>
      </c>
      <c r="S18" s="150">
        <v>70</v>
      </c>
      <c r="T18" s="153">
        <f>H74</f>
        <v>77003.304169246272</v>
      </c>
      <c r="U18" s="153">
        <f>SUM(I74:I78)</f>
        <v>364739.37798029475</v>
      </c>
      <c r="V18" s="155">
        <f>SUM(U18:$U$24)/T18</f>
        <v>15.028287131506385</v>
      </c>
      <c r="W18" s="153">
        <f>L74</f>
        <v>88864.115519993327</v>
      </c>
      <c r="X18" s="153">
        <f>SUM(M74:M78)</f>
        <v>433236.61292391608</v>
      </c>
      <c r="Y18" s="155">
        <f>SUM($X18:X$24)/W18</f>
        <v>18.611170561246809</v>
      </c>
      <c r="AB18" s="150">
        <v>72.5</v>
      </c>
      <c r="AF18" s="150">
        <f t="shared" si="11"/>
        <v>4.948406672800993</v>
      </c>
      <c r="AG18" s="150">
        <f t="shared" si="12"/>
        <v>5.3743859764596481E-2</v>
      </c>
      <c r="AH18" s="150">
        <f t="shared" si="6"/>
        <v>4.012503554864548E-2</v>
      </c>
      <c r="AI18" s="156">
        <f t="shared" si="7"/>
        <v>5.3743859764596488E-2</v>
      </c>
      <c r="AJ18" s="153"/>
      <c r="AK18" s="150" t="s">
        <v>119</v>
      </c>
    </row>
    <row r="19" spans="1:43" x14ac:dyDescent="0.25">
      <c r="A19" s="150">
        <v>15</v>
      </c>
      <c r="B19" s="153">
        <f>'Population (France) 2010'!N22</f>
        <v>397830</v>
      </c>
      <c r="C19" s="153">
        <f>'Population (France) 2010'!O22</f>
        <v>380387</v>
      </c>
      <c r="D19" s="153">
        <f>'Deces (France) 2010'!K30</f>
        <v>105</v>
      </c>
      <c r="E19" s="153">
        <f>'Deces (France) 2010'!L30</f>
        <v>48</v>
      </c>
      <c r="F19" s="150">
        <f t="shared" si="0"/>
        <v>2.6393183017871957E-4</v>
      </c>
      <c r="G19" s="150">
        <f t="shared" si="1"/>
        <v>1.2618727769350688E-4</v>
      </c>
      <c r="H19" s="153">
        <f t="shared" si="9"/>
        <v>99463.024204522299</v>
      </c>
      <c r="I19" s="153">
        <f t="shared" si="2"/>
        <v>99449.899630185304</v>
      </c>
      <c r="J19" s="153">
        <f>SUM(I19:$I$104)</f>
        <v>6334945.5007139752</v>
      </c>
      <c r="K19" s="154">
        <f t="shared" si="3"/>
        <v>63.691462745870773</v>
      </c>
      <c r="L19" s="153">
        <f t="shared" si="10"/>
        <v>99557.503513585383</v>
      </c>
      <c r="M19" s="153">
        <f t="shared" si="4"/>
        <v>99551.222332601465</v>
      </c>
      <c r="N19" s="153">
        <f>SUM(M19:M$104)</f>
        <v>6996332.2431043964</v>
      </c>
      <c r="O19" s="154">
        <f t="shared" si="5"/>
        <v>70.274283667124024</v>
      </c>
      <c r="P19" s="154"/>
      <c r="Q19" s="153">
        <f>SUM(B79:B83)</f>
        <v>953103</v>
      </c>
      <c r="R19" s="153">
        <f>SUM(C79:C83)</f>
        <v>1327062</v>
      </c>
      <c r="S19" s="150">
        <v>75</v>
      </c>
      <c r="T19" s="153">
        <f>H79</f>
        <v>68494.016780928141</v>
      </c>
      <c r="U19" s="153">
        <f>SUM(I79:I83)</f>
        <v>313602.94693370222</v>
      </c>
      <c r="V19" s="155">
        <f>SUM(U19:$U$24)/T19</f>
        <v>11.57018414739148</v>
      </c>
      <c r="W19" s="153">
        <f>L79</f>
        <v>84092.149542857645</v>
      </c>
      <c r="X19" s="153">
        <f>SUM(M79:M83)</f>
        <v>402215.15043057752</v>
      </c>
      <c r="Y19" s="155">
        <f>SUM($X19:X$24)/W19</f>
        <v>14.515369204243314</v>
      </c>
      <c r="AB19" s="150">
        <v>77.5</v>
      </c>
      <c r="AF19" s="150">
        <f t="shared" si="11"/>
        <v>4.6363983473024426</v>
      </c>
      <c r="AG19" s="150">
        <f t="shared" si="12"/>
        <v>5.0355186844250381E-2</v>
      </c>
      <c r="AH19" s="150">
        <f t="shared" si="6"/>
        <v>3.9680585908057946E-2</v>
      </c>
      <c r="AI19" s="156">
        <f t="shared" si="7"/>
        <v>5.0355186844250388E-2</v>
      </c>
      <c r="AJ19" s="153"/>
      <c r="AM19" s="172" t="s">
        <v>120</v>
      </c>
      <c r="AN19" s="172" t="s">
        <v>121</v>
      </c>
      <c r="AP19" s="172" t="s">
        <v>157</v>
      </c>
      <c r="AQ19" s="154">
        <f>AA26</f>
        <v>0.9464753938021031</v>
      </c>
    </row>
    <row r="20" spans="1:43" x14ac:dyDescent="0.25">
      <c r="A20" s="150">
        <v>16</v>
      </c>
      <c r="B20" s="153">
        <f>'Population (France) 2010'!N23</f>
        <v>392607</v>
      </c>
      <c r="C20" s="153">
        <f>'Population (France) 2010'!O23</f>
        <v>375832</v>
      </c>
      <c r="D20" s="153">
        <f>'Deces (France) 2010'!K31</f>
        <v>147</v>
      </c>
      <c r="E20" s="153">
        <f>'Deces (France) 2010'!L31</f>
        <v>52</v>
      </c>
      <c r="F20" s="150">
        <f t="shared" si="0"/>
        <v>3.7442022174846603E-4</v>
      </c>
      <c r="G20" s="150">
        <f t="shared" si="1"/>
        <v>1.3835969262862129E-4</v>
      </c>
      <c r="H20" s="153">
        <f t="shared" si="9"/>
        <v>99436.776210501805</v>
      </c>
      <c r="I20" s="153">
        <f t="shared" si="2"/>
        <v>99418.162963734401</v>
      </c>
      <c r="J20" s="153">
        <f>SUM(I20:$I$104)</f>
        <v>6235495.60108379</v>
      </c>
      <c r="K20" s="154">
        <f t="shared" si="3"/>
        <v>62.708143191243579</v>
      </c>
      <c r="L20" s="153">
        <f t="shared" si="10"/>
        <v>99544.941415848167</v>
      </c>
      <c r="M20" s="153">
        <f t="shared" si="4"/>
        <v>99538.055229719117</v>
      </c>
      <c r="N20" s="153">
        <f>SUM(M20:M$104)</f>
        <v>6896781.0207717959</v>
      </c>
      <c r="O20" s="154">
        <f t="shared" si="5"/>
        <v>69.283088850899517</v>
      </c>
      <c r="P20" s="154"/>
      <c r="Q20" s="153">
        <f>SUM(B84:B88)</f>
        <v>674427</v>
      </c>
      <c r="R20" s="153">
        <f>SUM(C84:C88)</f>
        <v>1125662</v>
      </c>
      <c r="S20" s="150">
        <v>80</v>
      </c>
      <c r="T20" s="153">
        <f>H84</f>
        <v>56295.349522704011</v>
      </c>
      <c r="U20" s="153">
        <f>SUM(I84:I88)</f>
        <v>241646.27454639558</v>
      </c>
      <c r="V20" s="155">
        <f>SUM(U20:$U$24)/T20</f>
        <v>8.5066607504234995</v>
      </c>
      <c r="W20" s="153">
        <f>L84</f>
        <v>76084.515616752542</v>
      </c>
      <c r="X20" s="153">
        <f>SUM(M84:M88)</f>
        <v>348561.95925685368</v>
      </c>
      <c r="Y20" s="155">
        <f>SUM($X20:X$24)/W20</f>
        <v>10.756636100371532</v>
      </c>
      <c r="AB20" s="150">
        <v>82.5</v>
      </c>
      <c r="AF20" s="150">
        <f t="shared" si="11"/>
        <v>4.0549396043046277</v>
      </c>
      <c r="AG20" s="150">
        <f t="shared" si="12"/>
        <v>4.4040055690148114E-2</v>
      </c>
      <c r="AH20" s="150">
        <f t="shared" si="6"/>
        <v>3.3658508565866802E-2</v>
      </c>
      <c r="AI20" s="156">
        <f t="shared" si="7"/>
        <v>4.4040055690148114E-2</v>
      </c>
      <c r="AJ20" s="153"/>
      <c r="AL20" s="172" t="s">
        <v>122</v>
      </c>
      <c r="AM20" s="153">
        <f>R25</f>
        <v>33443609</v>
      </c>
      <c r="AN20" s="153">
        <f>Q25</f>
        <v>31380830</v>
      </c>
      <c r="AO20" s="150">
        <f>SUM(AM20:AN20)</f>
        <v>64824439</v>
      </c>
      <c r="AP20" s="172" t="s">
        <v>158</v>
      </c>
      <c r="AQ20" s="154">
        <f>AM14</f>
        <v>29.987716732176317</v>
      </c>
    </row>
    <row r="21" spans="1:43" x14ac:dyDescent="0.25">
      <c r="A21" s="150">
        <v>17</v>
      </c>
      <c r="B21" s="153">
        <f>'Population (France) 2010'!N24</f>
        <v>403425</v>
      </c>
      <c r="C21" s="153">
        <f>'Population (France) 2010'!O24</f>
        <v>385656</v>
      </c>
      <c r="D21" s="153">
        <f>'Deces (France) 2010'!K32</f>
        <v>154</v>
      </c>
      <c r="E21" s="153">
        <f>'Deces (France) 2010'!L32</f>
        <v>50</v>
      </c>
      <c r="F21" s="150">
        <f t="shared" si="0"/>
        <v>3.8173142467620995E-4</v>
      </c>
      <c r="G21" s="150">
        <f t="shared" si="1"/>
        <v>1.2964922106747982E-4</v>
      </c>
      <c r="H21" s="153">
        <f t="shared" si="9"/>
        <v>99399.552039879098</v>
      </c>
      <c r="I21" s="153">
        <f t="shared" si="2"/>
        <v>99380.582487409687</v>
      </c>
      <c r="J21" s="153">
        <f>SUM(I21:$I$104)</f>
        <v>6136077.4381200559</v>
      </c>
      <c r="K21" s="154">
        <f t="shared" si="3"/>
        <v>61.731439550736226</v>
      </c>
      <c r="L21" s="153">
        <f t="shared" si="10"/>
        <v>99531.169361121734</v>
      </c>
      <c r="M21" s="153">
        <f t="shared" si="4"/>
        <v>99524.717570624838</v>
      </c>
      <c r="N21" s="153">
        <f>SUM(M21:M$104)</f>
        <v>6797242.9655420771</v>
      </c>
      <c r="O21" s="154">
        <f t="shared" si="5"/>
        <v>68.292606317927735</v>
      </c>
      <c r="P21" s="154"/>
      <c r="Q21" s="153">
        <f>SUM(B89:B93)</f>
        <v>373486</v>
      </c>
      <c r="R21" s="153">
        <f>SUM(C89:C93)</f>
        <v>794372</v>
      </c>
      <c r="S21" s="150">
        <v>85</v>
      </c>
      <c r="T21" s="153">
        <f>H89</f>
        <v>39773.996904783329</v>
      </c>
      <c r="U21" s="153">
        <f>SUM(I89:I93)</f>
        <v>151857.18173980122</v>
      </c>
      <c r="V21" s="155">
        <f>SUM(U21:$U$24)/T21</f>
        <v>5.9646800455508631</v>
      </c>
      <c r="W21" s="153">
        <f>L89</f>
        <v>62240.069727544476</v>
      </c>
      <c r="X21" s="153">
        <f>SUM(M89:M93)</f>
        <v>261260.35549657745</v>
      </c>
      <c r="Y21" s="155">
        <f>SUM($X21:X$24)/W21</f>
        <v>7.549019308017491</v>
      </c>
      <c r="AB21" s="150">
        <v>87.5</v>
      </c>
      <c r="AF21" s="150">
        <f t="shared" si="11"/>
        <v>3.0673264554871982</v>
      </c>
      <c r="AG21" s="150">
        <f t="shared" si="12"/>
        <v>3.3313745974444975E-2</v>
      </c>
      <c r="AH21" s="150">
        <f t="shared" si="6"/>
        <v>2.37525800519914E-2</v>
      </c>
      <c r="AI21" s="156">
        <f t="shared" si="7"/>
        <v>3.3313745974444982E-2</v>
      </c>
      <c r="AJ21" s="153"/>
      <c r="AL21" s="172" t="s">
        <v>123</v>
      </c>
      <c r="AM21" s="155">
        <f>X26</f>
        <v>84.907780030936863</v>
      </c>
      <c r="AN21" s="155">
        <f>U26</f>
        <v>78.282582646982974</v>
      </c>
    </row>
    <row r="22" spans="1:43" x14ac:dyDescent="0.25">
      <c r="A22" s="150">
        <v>18</v>
      </c>
      <c r="B22" s="153">
        <f>'Population (France) 2010'!N25</f>
        <v>416690</v>
      </c>
      <c r="C22" s="153">
        <f>'Population (France) 2010'!O25</f>
        <v>399814</v>
      </c>
      <c r="D22" s="153">
        <f>'Deces (France) 2010'!K33</f>
        <v>204</v>
      </c>
      <c r="E22" s="153">
        <f>'Deces (France) 2010'!L33</f>
        <v>84</v>
      </c>
      <c r="F22" s="150">
        <f t="shared" si="0"/>
        <v>4.895725839352996E-4</v>
      </c>
      <c r="G22" s="150">
        <f t="shared" si="1"/>
        <v>2.1009769542837419E-4</v>
      </c>
      <c r="H22" s="153">
        <f t="shared" si="9"/>
        <v>99361.615348541032</v>
      </c>
      <c r="I22" s="153">
        <f t="shared" si="2"/>
        <v>99337.296955860889</v>
      </c>
      <c r="J22" s="153">
        <f>SUM(I22:$I$104)</f>
        <v>6036696.855632646</v>
      </c>
      <c r="K22" s="154">
        <f t="shared" si="3"/>
        <v>60.754817989392571</v>
      </c>
      <c r="L22" s="153">
        <f t="shared" si="10"/>
        <v>99518.26605901173</v>
      </c>
      <c r="M22" s="153">
        <f t="shared" si="4"/>
        <v>99507.812511947632</v>
      </c>
      <c r="N22" s="153">
        <f>SUM(M22:M$104)</f>
        <v>6697718.2479714518</v>
      </c>
      <c r="O22" s="154">
        <f t="shared" si="5"/>
        <v>67.301396147717043</v>
      </c>
      <c r="P22" s="154"/>
      <c r="Q22" s="153">
        <f>SUM(B94:B98)</f>
        <v>86561</v>
      </c>
      <c r="R22" s="153">
        <f>SUM(C94:C98)</f>
        <v>246895</v>
      </c>
      <c r="S22" s="150">
        <v>90</v>
      </c>
      <c r="T22" s="153">
        <f>H94</f>
        <v>21166.038685885094</v>
      </c>
      <c r="U22" s="153">
        <f>SUM(I94:I98)</f>
        <v>66615.078438803976</v>
      </c>
      <c r="V22" s="155">
        <f>SUM(U22:$U$24)/T22</f>
        <v>4.0339141960890386</v>
      </c>
      <c r="W22" s="153">
        <f>L94</f>
        <v>41206.056971585058</v>
      </c>
      <c r="X22" s="153">
        <f>SUM(M94:M98)</f>
        <v>147051.52312659824</v>
      </c>
      <c r="Y22" s="155">
        <f>SUM($X22:X$24)/W22</f>
        <v>5.0621473622883002</v>
      </c>
      <c r="AB22" s="150">
        <v>92.5</v>
      </c>
      <c r="AF22" s="150">
        <f t="shared" si="11"/>
        <v>1.7423608297801532</v>
      </c>
      <c r="AG22" s="150">
        <f t="shared" si="12"/>
        <v>1.8923504531212249E-2</v>
      </c>
      <c r="AH22" s="150">
        <f t="shared" si="6"/>
        <v>7.3824269384323927E-3</v>
      </c>
      <c r="AI22" s="156">
        <f t="shared" si="7"/>
        <v>1.8923504531212249E-2</v>
      </c>
      <c r="AJ22" s="153"/>
      <c r="AL22" s="172"/>
    </row>
    <row r="23" spans="1:43" x14ac:dyDescent="0.25">
      <c r="A23" s="150">
        <v>19</v>
      </c>
      <c r="B23" s="153">
        <f>'Population (France) 2010'!N26</f>
        <v>421206</v>
      </c>
      <c r="C23" s="153">
        <f>'Population (France) 2010'!O26</f>
        <v>404971</v>
      </c>
      <c r="D23" s="153">
        <f>'Deces (France) 2010'!K34</f>
        <v>265</v>
      </c>
      <c r="E23" s="153">
        <f>'Deces (France) 2010'!L34</f>
        <v>84</v>
      </c>
      <c r="F23" s="150">
        <f t="shared" si="0"/>
        <v>6.2914583363010029E-4</v>
      </c>
      <c r="G23" s="150">
        <f t="shared" si="1"/>
        <v>2.0742225986552124E-4</v>
      </c>
      <c r="H23" s="153">
        <f t="shared" si="9"/>
        <v>99312.982531389207</v>
      </c>
      <c r="I23" s="153">
        <f t="shared" si="2"/>
        <v>99281.747907520519</v>
      </c>
      <c r="J23" s="153">
        <f>SUM(I23:$I$104)</f>
        <v>5937359.5586767849</v>
      </c>
      <c r="K23" s="154">
        <f t="shared" si="3"/>
        <v>59.784324338464032</v>
      </c>
      <c r="L23" s="153">
        <f t="shared" si="10"/>
        <v>99497.359696925851</v>
      </c>
      <c r="M23" s="153">
        <f t="shared" si="4"/>
        <v>99487.041426757307</v>
      </c>
      <c r="N23" s="153">
        <f>SUM(M23:M$104)</f>
        <v>6598210.4354595039</v>
      </c>
      <c r="O23" s="154">
        <f t="shared" si="5"/>
        <v>66.31543244522264</v>
      </c>
      <c r="P23" s="154"/>
      <c r="Q23" s="153">
        <f>SUM(B99:B103)</f>
        <v>21997</v>
      </c>
      <c r="R23" s="153">
        <f>SUM(C99:C103)</f>
        <v>97616</v>
      </c>
      <c r="S23" s="150">
        <v>95</v>
      </c>
      <c r="T23" s="153">
        <f>H99</f>
        <v>7062.5471933610434</v>
      </c>
      <c r="U23" s="153">
        <f>SUM(I99:I103)</f>
        <v>16676.868634862498</v>
      </c>
      <c r="V23" s="155">
        <f>SUM(U23:$U$24)/T23</f>
        <v>2.6572431981479738</v>
      </c>
      <c r="W23" s="153">
        <f>L99</f>
        <v>18704.77062332302</v>
      </c>
      <c r="X23" s="153">
        <f>SUM(M99:M103)</f>
        <v>51707.434944323475</v>
      </c>
      <c r="Y23" s="155">
        <f>SUM($X23:X$24)/W23</f>
        <v>3.2900488715792444</v>
      </c>
      <c r="AB23" s="150">
        <v>97.5</v>
      </c>
      <c r="AF23" s="150">
        <f t="shared" si="11"/>
        <v>0.61830627079865041</v>
      </c>
      <c r="AG23" s="150">
        <f t="shared" si="12"/>
        <v>6.7153263073593946E-3</v>
      </c>
      <c r="AH23" s="150">
        <f t="shared" si="6"/>
        <v>2.9188237429758255E-3</v>
      </c>
      <c r="AI23" s="156">
        <f t="shared" si="7"/>
        <v>6.7153263073593964E-3</v>
      </c>
      <c r="AJ23" s="153"/>
      <c r="AK23" s="150" t="s">
        <v>159</v>
      </c>
      <c r="AP23" s="172" t="s">
        <v>160</v>
      </c>
      <c r="AQ23" s="153">
        <f>AO14</f>
        <v>398172.23600759247</v>
      </c>
    </row>
    <row r="24" spans="1:43" x14ac:dyDescent="0.25">
      <c r="A24" s="150">
        <v>20</v>
      </c>
      <c r="B24" s="153">
        <f>'Population (France) 2010'!N27</f>
        <v>420866</v>
      </c>
      <c r="C24" s="153">
        <f>'Population (France) 2010'!O27</f>
        <v>406867</v>
      </c>
      <c r="D24" s="153">
        <f>'Deces (France) 2010'!K35</f>
        <v>271</v>
      </c>
      <c r="E24" s="153">
        <f>'Deces (France) 2010'!L35</f>
        <v>88</v>
      </c>
      <c r="F24" s="150">
        <f t="shared" si="0"/>
        <v>6.4391041329069109E-4</v>
      </c>
      <c r="G24" s="150">
        <f t="shared" si="1"/>
        <v>2.1628689473464301E-4</v>
      </c>
      <c r="H24" s="153">
        <f t="shared" si="9"/>
        <v>99250.519833337676</v>
      </c>
      <c r="I24" s="153">
        <f t="shared" si="2"/>
        <v>99218.572469157327</v>
      </c>
      <c r="J24" s="153">
        <f>SUM(I24:$I$104)</f>
        <v>5838077.8107692646</v>
      </c>
      <c r="K24" s="154">
        <f t="shared" si="3"/>
        <v>58.821634592671302</v>
      </c>
      <c r="L24" s="153">
        <f t="shared" si="10"/>
        <v>99476.723869965776</v>
      </c>
      <c r="M24" s="153">
        <f t="shared" si="4"/>
        <v>99465.966889637275</v>
      </c>
      <c r="N24" s="153">
        <f>SUM(M24:M$104)</f>
        <v>6498723.3940327466</v>
      </c>
      <c r="O24" s="154">
        <f t="shared" si="5"/>
        <v>65.329085450459388</v>
      </c>
      <c r="P24" s="154"/>
      <c r="Q24" s="153">
        <f>SUM(B104:B108)</f>
        <v>2208</v>
      </c>
      <c r="R24" s="153">
        <f>SUM(C104:C108)</f>
        <v>14580</v>
      </c>
      <c r="S24" s="150">
        <v>100</v>
      </c>
      <c r="T24" s="153">
        <f>H104</f>
        <v>1009.9951656100438</v>
      </c>
      <c r="U24" s="153">
        <f>SUM(I104:I108)</f>
        <v>2090.0368562951985</v>
      </c>
      <c r="V24" s="155">
        <f>SUM(U24:$U$24)/T24</f>
        <v>2.069353327085286</v>
      </c>
      <c r="W24" s="153">
        <f>L104</f>
        <v>4386.0399997072027</v>
      </c>
      <c r="X24" s="153">
        <f>SUM(M104:M108)</f>
        <v>9832.1745380890243</v>
      </c>
      <c r="Y24" s="155">
        <f>SUM($X24:X$24)/W24</f>
        <v>2.2416974169741697</v>
      </c>
      <c r="AB24" s="150">
        <v>102.5</v>
      </c>
      <c r="AF24" s="150">
        <f t="shared" si="11"/>
        <v>0.11865398299595425</v>
      </c>
      <c r="AG24" s="150">
        <f t="shared" si="12"/>
        <v>1.2886820838101795E-3</v>
      </c>
      <c r="AH24" s="150">
        <f t="shared" si="6"/>
        <v>4.3595773410698587E-4</v>
      </c>
      <c r="AI24" s="156">
        <f t="shared" si="7"/>
        <v>1.2886820838101797E-3</v>
      </c>
      <c r="AJ24" s="153"/>
      <c r="AL24" s="172" t="s">
        <v>122</v>
      </c>
      <c r="AM24" s="173">
        <f>AQ23*AM21</f>
        <v>33807920.62935894</v>
      </c>
      <c r="AN24" s="173">
        <f>AN21*AQ23*AQ24</f>
        <v>32605369.492418844</v>
      </c>
      <c r="AO24" s="150">
        <f>SUM(AM24:AN24)</f>
        <v>66413290.121777788</v>
      </c>
      <c r="AP24" s="172" t="s">
        <v>161</v>
      </c>
      <c r="AQ24" s="150">
        <f>AA1</f>
        <v>1.0460513563420084</v>
      </c>
    </row>
    <row r="25" spans="1:43" x14ac:dyDescent="0.25">
      <c r="A25" s="150">
        <v>21</v>
      </c>
      <c r="B25" s="153">
        <f>'Population (France) 2010'!N28</f>
        <v>418055</v>
      </c>
      <c r="C25" s="153">
        <f>'Population (France) 2010'!O28</f>
        <v>406744</v>
      </c>
      <c r="D25" s="153">
        <f>'Deces (France) 2010'!K36</f>
        <v>239</v>
      </c>
      <c r="E25" s="153">
        <f>'Deces (France) 2010'!L36</f>
        <v>96</v>
      </c>
      <c r="F25" s="150">
        <f t="shared" si="0"/>
        <v>5.7169511188719189E-4</v>
      </c>
      <c r="G25" s="150">
        <f t="shared" si="1"/>
        <v>2.3602069114725724E-4</v>
      </c>
      <c r="H25" s="153">
        <f t="shared" si="9"/>
        <v>99186.63196133294</v>
      </c>
      <c r="I25" s="153">
        <f t="shared" si="2"/>
        <v>99158.285107173331</v>
      </c>
      <c r="J25" s="153">
        <f>SUM(I25:$I$104)</f>
        <v>5738859.2383001074</v>
      </c>
      <c r="K25" s="154">
        <f t="shared" si="3"/>
        <v>57.859200628340247</v>
      </c>
      <c r="L25" s="153">
        <f t="shared" si="10"/>
        <v>99455.210684855425</v>
      </c>
      <c r="M25" s="153">
        <f t="shared" si="4"/>
        <v>99443.47486438074</v>
      </c>
      <c r="N25" s="153">
        <f>SUM(M25:M$104)</f>
        <v>6399257.427143109</v>
      </c>
      <c r="O25" s="154">
        <f t="shared" si="5"/>
        <v>64.343108652401241</v>
      </c>
      <c r="P25" s="154"/>
      <c r="Q25" s="153">
        <f>SUM(Q4:Q24)</f>
        <v>31380830</v>
      </c>
      <c r="R25" s="153">
        <f>SUM(R4:R24)</f>
        <v>33443609</v>
      </c>
      <c r="AI25" s="153"/>
      <c r="AJ25" s="153"/>
      <c r="AL25" s="172"/>
    </row>
    <row r="26" spans="1:43" x14ac:dyDescent="0.25">
      <c r="A26" s="150">
        <v>22</v>
      </c>
      <c r="B26" s="153">
        <f>'Population (France) 2010'!N29</f>
        <v>411935</v>
      </c>
      <c r="C26" s="153">
        <f>'Population (France) 2010'!O29</f>
        <v>403434</v>
      </c>
      <c r="D26" s="153">
        <f>'Deces (France) 2010'!K37</f>
        <v>299</v>
      </c>
      <c r="E26" s="153">
        <f>'Deces (France) 2010'!L37</f>
        <v>90</v>
      </c>
      <c r="F26" s="150">
        <f t="shared" si="0"/>
        <v>7.2584266935317465E-4</v>
      </c>
      <c r="G26" s="150">
        <f t="shared" si="1"/>
        <v>2.2308481684736538E-4</v>
      </c>
      <c r="H26" s="153">
        <f t="shared" si="9"/>
        <v>99129.943654434042</v>
      </c>
      <c r="I26" s="153">
        <f t="shared" si="2"/>
        <v>99093.975985792509</v>
      </c>
      <c r="J26" s="153">
        <f>SUM(I26:$I$104)</f>
        <v>5639700.9531929325</v>
      </c>
      <c r="K26" s="154">
        <f t="shared" si="3"/>
        <v>56.892002005497673</v>
      </c>
      <c r="L26" s="153">
        <f t="shared" si="10"/>
        <v>99431.739967187852</v>
      </c>
      <c r="M26" s="153">
        <f t="shared" si="4"/>
        <v>99420.649936102418</v>
      </c>
      <c r="N26" s="153">
        <f>SUM(M26:M$104)</f>
        <v>6299813.9522787295</v>
      </c>
      <c r="O26" s="154">
        <f t="shared" si="5"/>
        <v>63.358178730027731</v>
      </c>
      <c r="P26" s="154"/>
      <c r="U26" s="155">
        <f>SUM(U4:U24)/T4</f>
        <v>78.282582646982974</v>
      </c>
      <c r="V26" s="155"/>
      <c r="X26" s="155">
        <f>SUM(X4:X24)/W4</f>
        <v>84.907780030936863</v>
      </c>
      <c r="Y26" s="155"/>
      <c r="Z26" s="150" t="s">
        <v>139</v>
      </c>
      <c r="AA26" s="150">
        <f>SUMPRODUCT($AA$7:$AA$14,$X$7:$X$14)/$T$4</f>
        <v>0.9464753938021031</v>
      </c>
      <c r="AC26" s="150">
        <f>SUMPRODUCT(AC7:AC14,X7:X14)/W4</f>
        <v>1.0050496137657094</v>
      </c>
      <c r="AD26" s="176">
        <f>SUMPRODUCT(AD7:AD14,X7:X14)/W4</f>
        <v>0.99952011078160485</v>
      </c>
      <c r="AE26" s="176">
        <f>SUMPRODUCT(AE7:AE14,X7:X14)/W4</f>
        <v>1.0000442524129198</v>
      </c>
      <c r="AF26" s="150">
        <f>SUM(AF4:AF24)</f>
        <v>92.073898199264292</v>
      </c>
      <c r="AG26" s="150">
        <f>SUM(AG4:AG24)</f>
        <v>1</v>
      </c>
      <c r="AH26" s="150">
        <f>SUM(AH4:AH24)</f>
        <v>1</v>
      </c>
      <c r="AI26" s="150">
        <f>SUM(AI4:AI24)</f>
        <v>1</v>
      </c>
      <c r="AJ26" s="153"/>
      <c r="AL26" s="172" t="s">
        <v>162</v>
      </c>
      <c r="AM26" s="174">
        <f>AO24/AO20</f>
        <v>1.0245100635853985</v>
      </c>
    </row>
    <row r="27" spans="1:43" x14ac:dyDescent="0.25">
      <c r="A27" s="150">
        <v>23</v>
      </c>
      <c r="B27" s="153">
        <f>'Population (France) 2010'!N30</f>
        <v>405224</v>
      </c>
      <c r="C27" s="153">
        <f>'Population (France) 2010'!O30</f>
        <v>402585</v>
      </c>
      <c r="D27" s="153">
        <f>'Deces (France) 2010'!K38</f>
        <v>320</v>
      </c>
      <c r="E27" s="153">
        <f>'Deces (France) 2010'!L38</f>
        <v>90</v>
      </c>
      <c r="F27" s="150">
        <f t="shared" si="0"/>
        <v>7.8968669180502641E-4</v>
      </c>
      <c r="G27" s="150">
        <f t="shared" si="1"/>
        <v>2.2355527404150676E-4</v>
      </c>
      <c r="H27" s="153">
        <f t="shared" si="9"/>
        <v>99058.017018387691</v>
      </c>
      <c r="I27" s="153">
        <f t="shared" si="2"/>
        <v>99018.914912997381</v>
      </c>
      <c r="J27" s="153">
        <f>SUM(I27:$I$104)</f>
        <v>5540606.9772071401</v>
      </c>
      <c r="K27" s="154">
        <f t="shared" si="3"/>
        <v>55.932948629273106</v>
      </c>
      <c r="L27" s="153">
        <f t="shared" si="10"/>
        <v>99409.560729706005</v>
      </c>
      <c r="M27" s="153">
        <f t="shared" si="4"/>
        <v>99398.449791919964</v>
      </c>
      <c r="N27" s="153">
        <f>SUM(M27:M$104)</f>
        <v>6200393.3023426272</v>
      </c>
      <c r="O27" s="154">
        <f t="shared" si="5"/>
        <v>62.372203003707654</v>
      </c>
      <c r="P27" s="154"/>
      <c r="Z27" s="150" t="s">
        <v>137</v>
      </c>
      <c r="AA27" s="150">
        <f>SUMPRODUCT(AA7:AA14,S7:S14)/SUM(AA7:AA14)</f>
        <v>27.505774286574898</v>
      </c>
      <c r="AE27" s="178" t="s">
        <v>234</v>
      </c>
      <c r="AF27" s="179">
        <f>1/AF26</f>
        <v>1.0860841341113005E-2</v>
      </c>
      <c r="AM27" s="175">
        <f>corrigé1!AM26</f>
        <v>1.0252898949959202</v>
      </c>
    </row>
    <row r="28" spans="1:43" x14ac:dyDescent="0.25">
      <c r="A28" s="150">
        <v>24</v>
      </c>
      <c r="B28" s="153">
        <f>'Population (France) 2010'!N31</f>
        <v>400391</v>
      </c>
      <c r="C28" s="153">
        <f>'Population (France) 2010'!O31</f>
        <v>402400</v>
      </c>
      <c r="D28" s="153">
        <f>'Deces (France) 2010'!K39</f>
        <v>300</v>
      </c>
      <c r="E28" s="153">
        <f>'Deces (France) 2010'!L39</f>
        <v>101</v>
      </c>
      <c r="F28" s="150">
        <f t="shared" si="0"/>
        <v>7.492675909298661E-4</v>
      </c>
      <c r="G28" s="150">
        <f t="shared" si="1"/>
        <v>2.509940357852883E-4</v>
      </c>
      <c r="H28" s="153">
        <f t="shared" si="9"/>
        <v>98979.823099043919</v>
      </c>
      <c r="I28" s="153">
        <f t="shared" si="2"/>
        <v>98942.751171745505</v>
      </c>
      <c r="J28" s="153">
        <f>SUM(I28:$I$104)</f>
        <v>5441588.0622941433</v>
      </c>
      <c r="K28" s="154">
        <f t="shared" si="3"/>
        <v>54.976740631765239</v>
      </c>
      <c r="L28" s="153">
        <f t="shared" si="10"/>
        <v>99387.339682023478</v>
      </c>
      <c r="M28" s="153">
        <f t="shared" si="4"/>
        <v>99374.867910733068</v>
      </c>
      <c r="N28" s="153">
        <f>SUM(M28:M$104)</f>
        <v>6100994.8525507068</v>
      </c>
      <c r="O28" s="154">
        <f t="shared" si="5"/>
        <v>61.3860364113782</v>
      </c>
      <c r="P28" s="154"/>
      <c r="Z28" s="150" t="s">
        <v>140</v>
      </c>
      <c r="AA28" s="150">
        <f>LN(AA26)/AA27</f>
        <v>-1.9999548144714004E-3</v>
      </c>
    </row>
    <row r="29" spans="1:43" x14ac:dyDescent="0.25">
      <c r="A29" s="150">
        <v>25</v>
      </c>
      <c r="B29" s="153">
        <f>'Population (France) 2010'!N32</f>
        <v>392034</v>
      </c>
      <c r="C29" s="153">
        <f>'Population (France) 2010'!O32</f>
        <v>397641</v>
      </c>
      <c r="D29" s="153">
        <f>'Deces (France) 2010'!K40</f>
        <v>281</v>
      </c>
      <c r="E29" s="153">
        <f>'Deces (France) 2010'!L40</f>
        <v>106</v>
      </c>
      <c r="F29" s="150">
        <f t="shared" si="0"/>
        <v>7.1677456547136222E-4</v>
      </c>
      <c r="G29" s="150">
        <f t="shared" si="1"/>
        <v>2.665721090129036E-4</v>
      </c>
      <c r="H29" s="153">
        <f t="shared" si="9"/>
        <v>98905.688502233475</v>
      </c>
      <c r="I29" s="153">
        <f t="shared" si="2"/>
        <v>98870.250428819214</v>
      </c>
      <c r="J29" s="153">
        <f>SUM(I29:$I$104)</f>
        <v>5342645.311122397</v>
      </c>
      <c r="K29" s="154">
        <f t="shared" si="3"/>
        <v>54.017573630274562</v>
      </c>
      <c r="L29" s="153">
        <f t="shared" si="10"/>
        <v>99362.397182870933</v>
      </c>
      <c r="M29" s="153">
        <f t="shared" si="4"/>
        <v>99349.154737714663</v>
      </c>
      <c r="N29" s="153">
        <f>SUM(M29:M$104)</f>
        <v>6001619.9846399743</v>
      </c>
      <c r="O29" s="154">
        <f t="shared" si="5"/>
        <v>60.401320366640597</v>
      </c>
      <c r="P29" s="154"/>
    </row>
    <row r="30" spans="1:43" x14ac:dyDescent="0.25">
      <c r="A30" s="150">
        <v>26</v>
      </c>
      <c r="B30" s="153">
        <f>'Population (France) 2010'!N33</f>
        <v>383834</v>
      </c>
      <c r="C30" s="153">
        <f>'Population (France) 2010'!O33</f>
        <v>390711</v>
      </c>
      <c r="D30" s="153">
        <f>'Deces (France) 2010'!K41</f>
        <v>298</v>
      </c>
      <c r="E30" s="153">
        <f>'Deces (France) 2010'!L41</f>
        <v>95</v>
      </c>
      <c r="F30" s="150">
        <f t="shared" si="0"/>
        <v>7.7637728809850086E-4</v>
      </c>
      <c r="G30" s="150">
        <f t="shared" si="1"/>
        <v>2.4314646887341283E-4</v>
      </c>
      <c r="H30" s="153">
        <f t="shared" si="9"/>
        <v>98834.820821444315</v>
      </c>
      <c r="I30" s="153">
        <f t="shared" si="2"/>
        <v>98796.464193417414</v>
      </c>
      <c r="J30" s="153">
        <f>SUM(I30:$I$104)</f>
        <v>5243775.0606935779</v>
      </c>
      <c r="K30" s="154">
        <f t="shared" si="3"/>
        <v>53.055947459721899</v>
      </c>
      <c r="L30" s="153">
        <f t="shared" si="10"/>
        <v>99335.913469163861</v>
      </c>
      <c r="M30" s="153">
        <f t="shared" si="4"/>
        <v>99323.837859596257</v>
      </c>
      <c r="N30" s="153">
        <f>SUM(M30:M$104)</f>
        <v>5902270.8299022587</v>
      </c>
      <c r="O30" s="154">
        <f t="shared" si="5"/>
        <v>59.41729052236942</v>
      </c>
      <c r="P30" s="154"/>
      <c r="Z30" s="150" t="s">
        <v>138</v>
      </c>
      <c r="AA30" s="150">
        <f>2.5+SUMPRODUCT(S7:S14,X7:X14)/SUM(X7:X14)</f>
        <v>34.906075619752912</v>
      </c>
      <c r="AI30" s="153"/>
    </row>
    <row r="31" spans="1:43" x14ac:dyDescent="0.25">
      <c r="A31" s="150">
        <v>27</v>
      </c>
      <c r="B31" s="153">
        <f>'Population (France) 2010'!N34</f>
        <v>391885</v>
      </c>
      <c r="C31" s="153">
        <f>'Population (France) 2010'!O34</f>
        <v>399670</v>
      </c>
      <c r="D31" s="153">
        <f>'Deces (France) 2010'!K42</f>
        <v>305</v>
      </c>
      <c r="E31" s="153">
        <f>'Deces (France) 2010'!L42</f>
        <v>126</v>
      </c>
      <c r="F31" s="150">
        <f t="shared" si="0"/>
        <v>7.7828954923000375E-4</v>
      </c>
      <c r="G31" s="150">
        <f t="shared" si="1"/>
        <v>3.1526008957389847E-4</v>
      </c>
      <c r="H31" s="153">
        <f t="shared" si="9"/>
        <v>98758.117490500124</v>
      </c>
      <c r="I31" s="153">
        <f t="shared" si="2"/>
        <v>98719.69625339692</v>
      </c>
      <c r="J31" s="153">
        <f>SUM(I31:$I$104)</f>
        <v>5144978.5965001611</v>
      </c>
      <c r="K31" s="154">
        <f t="shared" si="3"/>
        <v>52.096766597389568</v>
      </c>
      <c r="L31" s="153">
        <f t="shared" si="10"/>
        <v>99311.763228713346</v>
      </c>
      <c r="M31" s="153">
        <f t="shared" si="4"/>
        <v>99296.110355988261</v>
      </c>
      <c r="N31" s="153">
        <f>SUM(M31:M$104)</f>
        <v>5802946.9920426635</v>
      </c>
      <c r="O31" s="154">
        <f t="shared" si="5"/>
        <v>58.431617800185187</v>
      </c>
      <c r="P31" s="154"/>
      <c r="Z31" s="150" t="s">
        <v>143</v>
      </c>
      <c r="AA31" s="150">
        <f>1/AF26</f>
        <v>1.0860841341113005E-2</v>
      </c>
      <c r="AI31" s="153"/>
    </row>
    <row r="32" spans="1:43" x14ac:dyDescent="0.25">
      <c r="A32" s="150">
        <v>28</v>
      </c>
      <c r="B32" s="153">
        <f>'Population (France) 2010'!N35</f>
        <v>404647</v>
      </c>
      <c r="C32" s="153">
        <f>'Population (France) 2010'!O35</f>
        <v>415636</v>
      </c>
      <c r="D32" s="153">
        <f>'Deces (France) 2010'!K43</f>
        <v>369</v>
      </c>
      <c r="E32" s="153">
        <f>'Deces (France) 2010'!L43</f>
        <v>137</v>
      </c>
      <c r="F32" s="150">
        <f t="shared" si="0"/>
        <v>9.1190593282540087E-4</v>
      </c>
      <c r="G32" s="150">
        <f t="shared" si="1"/>
        <v>3.2961533649635737E-4</v>
      </c>
      <c r="H32" s="153">
        <f t="shared" si="9"/>
        <v>98681.284982602941</v>
      </c>
      <c r="I32" s="153">
        <f t="shared" si="2"/>
        <v>98636.304631641251</v>
      </c>
      <c r="J32" s="153">
        <f>SUM(I32:$I$104)</f>
        <v>5046258.9002467645</v>
      </c>
      <c r="K32" s="154">
        <f t="shared" si="3"/>
        <v>51.136939503132702</v>
      </c>
      <c r="L32" s="153">
        <f t="shared" si="10"/>
        <v>99280.459128068178</v>
      </c>
      <c r="M32" s="153">
        <f t="shared" si="4"/>
        <v>99264.098744700066</v>
      </c>
      <c r="N32" s="153">
        <f>SUM(M32:M$104)</f>
        <v>5703650.8816866754</v>
      </c>
      <c r="O32" s="154">
        <f t="shared" si="5"/>
        <v>57.449884214668806</v>
      </c>
      <c r="P32" s="154"/>
      <c r="AI32" s="153"/>
    </row>
    <row r="33" spans="1:35" x14ac:dyDescent="0.25">
      <c r="A33" s="150">
        <v>29</v>
      </c>
      <c r="B33" s="153">
        <f>'Population (France) 2010'!N36</f>
        <v>409339</v>
      </c>
      <c r="C33" s="153">
        <f>'Population (France) 2010'!O36</f>
        <v>422022</v>
      </c>
      <c r="D33" s="153">
        <f>'Deces (France) 2010'!K44</f>
        <v>358</v>
      </c>
      <c r="E33" s="153">
        <f>'Deces (France) 2010'!L44</f>
        <v>127</v>
      </c>
      <c r="F33" s="150">
        <f t="shared" si="0"/>
        <v>8.7458072648831408E-4</v>
      </c>
      <c r="G33" s="150">
        <f t="shared" si="1"/>
        <v>3.0093217889114784E-4</v>
      </c>
      <c r="H33" s="153">
        <f t="shared" si="9"/>
        <v>98591.337951217371</v>
      </c>
      <c r="I33" s="153">
        <f t="shared" si="2"/>
        <v>98548.237475102476</v>
      </c>
      <c r="J33" s="153">
        <f>SUM(I33:$I$104)</f>
        <v>4947622.5956151234</v>
      </c>
      <c r="K33" s="154">
        <f t="shared" si="3"/>
        <v>50.183136758557723</v>
      </c>
      <c r="L33" s="153">
        <f t="shared" si="10"/>
        <v>99247.740158758432</v>
      </c>
      <c r="M33" s="153">
        <f t="shared" si="4"/>
        <v>99232.808237263554</v>
      </c>
      <c r="N33" s="153">
        <f>SUM(M33:M$104)</f>
        <v>5604386.7829419747</v>
      </c>
      <c r="O33" s="154">
        <f t="shared" si="5"/>
        <v>56.46865887300909</v>
      </c>
      <c r="P33" s="154"/>
      <c r="Z33" s="150" t="s">
        <v>231</v>
      </c>
      <c r="AI33" s="153"/>
    </row>
    <row r="34" spans="1:35" x14ac:dyDescent="0.25">
      <c r="A34" s="150">
        <v>30</v>
      </c>
      <c r="B34" s="153">
        <f>'Population (France) 2010'!N37</f>
        <v>402150</v>
      </c>
      <c r="C34" s="153">
        <f>'Population (France) 2010'!O37</f>
        <v>414034</v>
      </c>
      <c r="D34" s="153">
        <f>'Deces (France) 2010'!K45</f>
        <v>359</v>
      </c>
      <c r="E34" s="153">
        <f>'Deces (France) 2010'!L45</f>
        <v>127</v>
      </c>
      <c r="F34" s="150">
        <f t="shared" si="0"/>
        <v>8.9270172821086658E-4</v>
      </c>
      <c r="G34" s="150">
        <f t="shared" si="1"/>
        <v>3.0673809397295873E-4</v>
      </c>
      <c r="H34" s="153">
        <f t="shared" si="9"/>
        <v>98505.149562092265</v>
      </c>
      <c r="I34" s="153">
        <f t="shared" si="2"/>
        <v>98461.194783941784</v>
      </c>
      <c r="J34" s="153">
        <f>SUM(I34:$I$104)</f>
        <v>4849074.3581400206</v>
      </c>
      <c r="K34" s="154">
        <f t="shared" si="3"/>
        <v>49.226607742810735</v>
      </c>
      <c r="L34" s="153">
        <f t="shared" si="10"/>
        <v>99217.877813558094</v>
      </c>
      <c r="M34" s="153">
        <f t="shared" si="4"/>
        <v>99202.66241796111</v>
      </c>
      <c r="N34" s="153">
        <f>SUM(M34:M$104)</f>
        <v>5505153.9747047117</v>
      </c>
      <c r="O34" s="154">
        <f t="shared" si="5"/>
        <v>55.485504185541387</v>
      </c>
      <c r="P34" s="154"/>
      <c r="AI34" s="153"/>
    </row>
    <row r="35" spans="1:35" x14ac:dyDescent="0.25">
      <c r="A35" s="150">
        <v>31</v>
      </c>
      <c r="B35" s="153">
        <f>'Population (France) 2010'!N38</f>
        <v>388719</v>
      </c>
      <c r="C35" s="153">
        <f>'Population (France) 2010'!O38</f>
        <v>398331</v>
      </c>
      <c r="D35" s="153">
        <f>'Deces (France) 2010'!K46</f>
        <v>346</v>
      </c>
      <c r="E35" s="153">
        <f>'Deces (France) 2010'!L46</f>
        <v>121</v>
      </c>
      <c r="F35" s="150">
        <f t="shared" si="0"/>
        <v>8.9010313362608985E-4</v>
      </c>
      <c r="G35" s="150">
        <f t="shared" si="1"/>
        <v>3.0376746976760533E-4</v>
      </c>
      <c r="H35" s="153">
        <f t="shared" si="9"/>
        <v>98417.253083346935</v>
      </c>
      <c r="I35" s="153">
        <f t="shared" si="2"/>
        <v>98373.46532349482</v>
      </c>
      <c r="J35" s="153">
        <f>SUM(I35:$I$104)</f>
        <v>4750613.1633560788</v>
      </c>
      <c r="K35" s="154">
        <f t="shared" si="3"/>
        <v>48.270125557486466</v>
      </c>
      <c r="L35" s="153">
        <f t="shared" si="10"/>
        <v>99187.448577970965</v>
      </c>
      <c r="M35" s="153">
        <f t="shared" si="4"/>
        <v>99172.38514313809</v>
      </c>
      <c r="N35" s="153">
        <f>SUM(M35:M$104)</f>
        <v>5405951.3122867504</v>
      </c>
      <c r="O35" s="154">
        <f t="shared" si="5"/>
        <v>54.502372929142822</v>
      </c>
      <c r="P35" s="154"/>
      <c r="AG35" s="150">
        <v>99625</v>
      </c>
      <c r="AI35" s="153"/>
    </row>
    <row r="36" spans="1:35" x14ac:dyDescent="0.25">
      <c r="A36" s="150">
        <v>32</v>
      </c>
      <c r="B36" s="153">
        <f>'Population (France) 2010'!N39</f>
        <v>388900</v>
      </c>
      <c r="C36" s="153">
        <f>'Population (France) 2010'!O39</f>
        <v>396872</v>
      </c>
      <c r="D36" s="153">
        <f>'Deces (France) 2010'!K47</f>
        <v>370</v>
      </c>
      <c r="E36" s="153">
        <f>'Deces (France) 2010'!L47</f>
        <v>141</v>
      </c>
      <c r="F36" s="150">
        <f t="shared" ref="F36:F67" si="20">D36/B36</f>
        <v>9.5140138853175619E-4</v>
      </c>
      <c r="G36" s="150">
        <f t="shared" ref="G36:G67" si="21">E36/C36</f>
        <v>3.5527827611925257E-4</v>
      </c>
      <c r="H36" s="153">
        <f t="shared" si="9"/>
        <v>98329.69055359684</v>
      </c>
      <c r="I36" s="153">
        <f t="shared" ref="I36:I67" si="22">(H37-H36)/(LN(H37/H36))</f>
        <v>98282.929882100696</v>
      </c>
      <c r="J36" s="153">
        <f>SUM(I36:$I$104)</f>
        <v>4652239.698032584</v>
      </c>
      <c r="K36" s="154">
        <f t="shared" ref="K36:K67" si="23">J36/H36</f>
        <v>47.312664891351147</v>
      </c>
      <c r="L36" s="153">
        <f t="shared" si="10"/>
        <v>99157.323233465213</v>
      </c>
      <c r="M36" s="153">
        <f t="shared" ref="M36:M67" si="24">(L37-L36)/(LN(L37/L36))</f>
        <v>99139.711097817097</v>
      </c>
      <c r="N36" s="153">
        <f>SUM(M36:M$104)</f>
        <v>5306778.9271436129</v>
      </c>
      <c r="O36" s="154">
        <f t="shared" ref="O36:O67" si="25">N36/L36</f>
        <v>53.518779592797593</v>
      </c>
      <c r="P36" s="154"/>
      <c r="AG36" s="153">
        <f>AG35+W4</f>
        <v>199625</v>
      </c>
      <c r="AI36" s="153"/>
    </row>
    <row r="37" spans="1:35" x14ac:dyDescent="0.25">
      <c r="A37" s="150">
        <v>33</v>
      </c>
      <c r="B37" s="153">
        <f>'Population (France) 2010'!N40</f>
        <v>387981</v>
      </c>
      <c r="C37" s="153">
        <f>'Population (France) 2010'!O40</f>
        <v>394992</v>
      </c>
      <c r="D37" s="153">
        <f>'Deces (France) 2010'!K48</f>
        <v>407</v>
      </c>
      <c r="E37" s="153">
        <f>'Deces (France) 2010'!L48</f>
        <v>159</v>
      </c>
      <c r="F37" s="150">
        <f t="shared" si="20"/>
        <v>1.0490204417226616E-3</v>
      </c>
      <c r="G37" s="150">
        <f t="shared" si="21"/>
        <v>4.0253979827439541E-4</v>
      </c>
      <c r="H37" s="153">
        <f t="shared" ref="H37:H68" si="26">H36*EXP(-F36)</f>
        <v>98236.184037638042</v>
      </c>
      <c r="I37" s="153">
        <f t="shared" si="22"/>
        <v>98184.676167557409</v>
      </c>
      <c r="J37" s="153">
        <f>SUM(I37:$I$104)</f>
        <v>4553956.7681504833</v>
      </c>
      <c r="K37" s="154">
        <f t="shared" si="23"/>
        <v>46.357223794500079</v>
      </c>
      <c r="L37" s="153">
        <f t="shared" ref="L37:L68" si="27">L36*EXP(-G36)</f>
        <v>99122.101047811419</v>
      </c>
      <c r="M37" s="153">
        <f t="shared" si="24"/>
        <v>99102.153429179802</v>
      </c>
      <c r="N37" s="153">
        <f>SUM(M37:M$104)</f>
        <v>5207639.2160457959</v>
      </c>
      <c r="O37" s="154">
        <f t="shared" si="25"/>
        <v>52.537619370415662</v>
      </c>
      <c r="P37" s="154"/>
      <c r="AG37" s="150">
        <f>AG36/2</f>
        <v>99812.5</v>
      </c>
      <c r="AI37" s="153"/>
    </row>
    <row r="38" spans="1:35" x14ac:dyDescent="0.25">
      <c r="A38" s="150">
        <v>34</v>
      </c>
      <c r="B38" s="153">
        <f>'Population (France) 2010'!N41</f>
        <v>390304</v>
      </c>
      <c r="C38" s="153">
        <f>'Population (France) 2010'!O41</f>
        <v>396627</v>
      </c>
      <c r="D38" s="153">
        <f>'Deces (France) 2010'!K49</f>
        <v>412</v>
      </c>
      <c r="E38" s="153">
        <f>'Deces (France) 2010'!L49</f>
        <v>161</v>
      </c>
      <c r="F38" s="150">
        <f t="shared" si="20"/>
        <v>1.0555874395343117E-3</v>
      </c>
      <c r="G38" s="150">
        <f t="shared" si="21"/>
        <v>4.0592294523570006E-4</v>
      </c>
      <c r="H38" s="153">
        <f t="shared" si="26"/>
        <v>98133.186305274357</v>
      </c>
      <c r="I38" s="153">
        <f t="shared" si="22"/>
        <v>98081.410445427508</v>
      </c>
      <c r="J38" s="153">
        <f>SUM(I38:$I$104)</f>
        <v>4455772.0919829262</v>
      </c>
      <c r="K38" s="154">
        <f t="shared" si="23"/>
        <v>45.405354291888941</v>
      </c>
      <c r="L38" s="153">
        <f t="shared" si="27"/>
        <v>99082.208486961463</v>
      </c>
      <c r="M38" s="153">
        <f t="shared" si="24"/>
        <v>99062.101336759995</v>
      </c>
      <c r="N38" s="153">
        <f>SUM(M38:M$104)</f>
        <v>5108537.0626166156</v>
      </c>
      <c r="O38" s="154">
        <f t="shared" si="25"/>
        <v>51.55857081333491</v>
      </c>
      <c r="P38" s="154"/>
    </row>
    <row r="39" spans="1:35" x14ac:dyDescent="0.25">
      <c r="A39" s="150">
        <v>35</v>
      </c>
      <c r="B39" s="153">
        <f>'Population (France) 2010'!N42</f>
        <v>408528</v>
      </c>
      <c r="C39" s="153">
        <f>'Population (France) 2010'!O42</f>
        <v>415590</v>
      </c>
      <c r="D39" s="153">
        <f>'Deces (France) 2010'!K50</f>
        <v>454</v>
      </c>
      <c r="E39" s="153">
        <f>'Deces (France) 2010'!L50</f>
        <v>200</v>
      </c>
      <c r="F39" s="150">
        <f t="shared" si="20"/>
        <v>1.1113069361218815E-3</v>
      </c>
      <c r="G39" s="150">
        <f t="shared" si="21"/>
        <v>4.8124353329002142E-4</v>
      </c>
      <c r="H39" s="153">
        <f t="shared" si="26"/>
        <v>98029.652800356358</v>
      </c>
      <c r="I39" s="153">
        <f t="shared" si="22"/>
        <v>97975.202456016385</v>
      </c>
      <c r="J39" s="153">
        <f>SUM(I39:$I$104)</f>
        <v>4357690.6815374987</v>
      </c>
      <c r="K39" s="154">
        <f t="shared" si="23"/>
        <v>44.452780939785782</v>
      </c>
      <c r="L39" s="153">
        <f t="shared" si="27"/>
        <v>99041.996907025605</v>
      </c>
      <c r="M39" s="153">
        <f t="shared" si="24"/>
        <v>99018.169069230789</v>
      </c>
      <c r="N39" s="153">
        <f>SUM(M39:M$104)</f>
        <v>5009474.9612798551</v>
      </c>
      <c r="O39" s="154">
        <f t="shared" si="25"/>
        <v>50.579300879630232</v>
      </c>
      <c r="P39" s="154"/>
    </row>
    <row r="40" spans="1:35" x14ac:dyDescent="0.25">
      <c r="A40" s="150">
        <v>36</v>
      </c>
      <c r="B40" s="153">
        <f>'Population (France) 2010'!N43</f>
        <v>432722</v>
      </c>
      <c r="C40" s="153">
        <f>'Population (France) 2010'!O43</f>
        <v>440418</v>
      </c>
      <c r="D40" s="153">
        <f>'Deces (France) 2010'!K51</f>
        <v>576</v>
      </c>
      <c r="E40" s="153">
        <f>'Deces (France) 2010'!L51</f>
        <v>237</v>
      </c>
      <c r="F40" s="150">
        <f t="shared" si="20"/>
        <v>1.331108656365981E-3</v>
      </c>
      <c r="G40" s="150">
        <f t="shared" si="21"/>
        <v>5.381251447488522E-4</v>
      </c>
      <c r="H40" s="153">
        <f t="shared" si="26"/>
        <v>97920.772278299031</v>
      </c>
      <c r="I40" s="153">
        <f t="shared" si="22"/>
        <v>97855.629591690929</v>
      </c>
      <c r="J40" s="153">
        <f>SUM(I40:$I$104)</f>
        <v>4259715.4790814836</v>
      </c>
      <c r="K40" s="154">
        <f t="shared" si="23"/>
        <v>43.501653224047452</v>
      </c>
      <c r="L40" s="153">
        <f t="shared" si="27"/>
        <v>98994.345053482815</v>
      </c>
      <c r="M40" s="153">
        <f t="shared" si="24"/>
        <v>98967.714157475144</v>
      </c>
      <c r="N40" s="153">
        <f>SUM(M40:M$104)</f>
        <v>4910456.7922106246</v>
      </c>
      <c r="O40" s="154">
        <f t="shared" si="25"/>
        <v>49.603407038631296</v>
      </c>
      <c r="P40" s="154"/>
    </row>
    <row r="41" spans="1:35" x14ac:dyDescent="0.25">
      <c r="A41" s="150">
        <v>37</v>
      </c>
      <c r="B41" s="153">
        <f>'Population (France) 2010'!N44</f>
        <v>452048</v>
      </c>
      <c r="C41" s="153">
        <f>'Population (France) 2010'!O44</f>
        <v>459547</v>
      </c>
      <c r="D41" s="153">
        <f>'Deces (France) 2010'!K52</f>
        <v>613</v>
      </c>
      <c r="E41" s="153">
        <f>'Deces (France) 2010'!L52</f>
        <v>287</v>
      </c>
      <c r="F41" s="150">
        <f t="shared" si="20"/>
        <v>1.3560506848830213E-3</v>
      </c>
      <c r="G41" s="150">
        <f t="shared" si="21"/>
        <v>6.2452806785812988E-4</v>
      </c>
      <c r="H41" s="153">
        <f t="shared" si="26"/>
        <v>97790.515802675392</v>
      </c>
      <c r="I41" s="153">
        <f t="shared" si="22"/>
        <v>97724.241315281528</v>
      </c>
      <c r="J41" s="153">
        <f>SUM(I41:$I$104)</f>
        <v>4161859.8494897932</v>
      </c>
      <c r="K41" s="154">
        <f t="shared" si="23"/>
        <v>42.55893135779872</v>
      </c>
      <c r="L41" s="153">
        <f t="shared" si="27"/>
        <v>98941.088037976355</v>
      </c>
      <c r="M41" s="153">
        <f t="shared" si="24"/>
        <v>98910.198725452254</v>
      </c>
      <c r="N41" s="153">
        <f>SUM(M41:M$104)</f>
        <v>4811489.0780531494</v>
      </c>
      <c r="O41" s="154">
        <f t="shared" si="25"/>
        <v>48.629837951714919</v>
      </c>
      <c r="P41" s="154"/>
    </row>
    <row r="42" spans="1:35" x14ac:dyDescent="0.25">
      <c r="A42" s="150">
        <v>38</v>
      </c>
      <c r="B42" s="153">
        <f>'Population (France) 2010'!N45</f>
        <v>458765</v>
      </c>
      <c r="C42" s="153">
        <f>'Population (France) 2010'!O45</f>
        <v>465931</v>
      </c>
      <c r="D42" s="153">
        <f>'Deces (France) 2010'!K53</f>
        <v>676</v>
      </c>
      <c r="E42" s="153">
        <f>'Deces (France) 2010'!L53</f>
        <v>321</v>
      </c>
      <c r="F42" s="150">
        <f t="shared" si="20"/>
        <v>1.4735213017558009E-3</v>
      </c>
      <c r="G42" s="150">
        <f t="shared" si="21"/>
        <v>6.8894321262161131E-4</v>
      </c>
      <c r="H42" s="153">
        <f t="shared" si="26"/>
        <v>97657.996778310131</v>
      </c>
      <c r="I42" s="153">
        <f t="shared" si="22"/>
        <v>97586.081536255646</v>
      </c>
      <c r="J42" s="153">
        <f>SUM(I42:$I$104)</f>
        <v>4064135.6081745122</v>
      </c>
      <c r="K42" s="154">
        <f t="shared" si="23"/>
        <v>41.616004241827312</v>
      </c>
      <c r="L42" s="153">
        <f t="shared" si="27"/>
        <v>98879.315842674885</v>
      </c>
      <c r="M42" s="153">
        <f t="shared" si="24"/>
        <v>98845.262546631595</v>
      </c>
      <c r="N42" s="153">
        <f>SUM(M42:M$104)</f>
        <v>4712578.8793276977</v>
      </c>
      <c r="O42" s="154">
        <f t="shared" si="25"/>
        <v>47.659905807052688</v>
      </c>
      <c r="P42" s="154"/>
    </row>
    <row r="43" spans="1:35" x14ac:dyDescent="0.25">
      <c r="A43" s="150">
        <v>39</v>
      </c>
      <c r="B43" s="153">
        <f>'Population (France) 2010'!N46</f>
        <v>454364</v>
      </c>
      <c r="C43" s="153">
        <f>'Population (France) 2010'!O46</f>
        <v>461717</v>
      </c>
      <c r="D43" s="153">
        <f>'Deces (France) 2010'!K54</f>
        <v>743</v>
      </c>
      <c r="E43" s="153">
        <f>'Deces (France) 2010'!L54</f>
        <v>338</v>
      </c>
      <c r="F43" s="150">
        <f t="shared" si="20"/>
        <v>1.6352527929149316E-3</v>
      </c>
      <c r="G43" s="150">
        <f t="shared" si="21"/>
        <v>7.3205015193289393E-4</v>
      </c>
      <c r="H43" s="153">
        <f t="shared" si="26"/>
        <v>97514.201608411575</v>
      </c>
      <c r="I43" s="153">
        <f t="shared" si="22"/>
        <v>97434.514865058212</v>
      </c>
      <c r="J43" s="153">
        <f>SUM(I43:$I$104)</f>
        <v>3966549.5266382564</v>
      </c>
      <c r="K43" s="154">
        <f t="shared" si="23"/>
        <v>40.676634389796426</v>
      </c>
      <c r="L43" s="153">
        <f t="shared" si="27"/>
        <v>98811.217069943581</v>
      </c>
      <c r="M43" s="153">
        <f t="shared" si="24"/>
        <v>98775.058510544826</v>
      </c>
      <c r="N43" s="153">
        <f>SUM(M43:M$104)</f>
        <v>4613733.6167810671</v>
      </c>
      <c r="O43" s="154">
        <f t="shared" si="25"/>
        <v>46.692407538257854</v>
      </c>
      <c r="P43" s="154"/>
    </row>
    <row r="44" spans="1:35" x14ac:dyDescent="0.25">
      <c r="A44" s="150">
        <v>40</v>
      </c>
      <c r="B44" s="153">
        <f>'Population (France) 2010'!N47</f>
        <v>446522</v>
      </c>
      <c r="C44" s="153">
        <f>'Population (France) 2010'!O47</f>
        <v>455043</v>
      </c>
      <c r="D44" s="153">
        <f>'Deces (France) 2010'!K55</f>
        <v>721</v>
      </c>
      <c r="E44" s="153">
        <f>'Deces (France) 2010'!L55</f>
        <v>363</v>
      </c>
      <c r="F44" s="150">
        <f t="shared" si="20"/>
        <v>1.6147020751497126E-3</v>
      </c>
      <c r="G44" s="150">
        <f t="shared" si="21"/>
        <v>7.9772680823570515E-4</v>
      </c>
      <c r="H44" s="153">
        <f t="shared" si="26"/>
        <v>97354.871545852191</v>
      </c>
      <c r="I44" s="153">
        <f t="shared" si="22"/>
        <v>97276.314277183308</v>
      </c>
      <c r="J44" s="153">
        <f>SUM(I44:$I$104)</f>
        <v>3869115.0117731979</v>
      </c>
      <c r="K44" s="154">
        <f t="shared" si="23"/>
        <v>39.742387312903212</v>
      </c>
      <c r="L44" s="153">
        <f t="shared" si="27"/>
        <v>98738.90877335376</v>
      </c>
      <c r="M44" s="153">
        <f t="shared" si="24"/>
        <v>98699.535906378936</v>
      </c>
      <c r="N44" s="153">
        <f>SUM(M44:M$104)</f>
        <v>4514958.5582705224</v>
      </c>
      <c r="O44" s="154">
        <f t="shared" si="25"/>
        <v>45.726235122105734</v>
      </c>
      <c r="P44" s="154"/>
    </row>
    <row r="45" spans="1:35" x14ac:dyDescent="0.25">
      <c r="A45" s="150">
        <v>41</v>
      </c>
      <c r="B45" s="153">
        <f>'Population (France) 2010'!N48</f>
        <v>441954</v>
      </c>
      <c r="C45" s="153">
        <f>'Population (France) 2010'!O48</f>
        <v>451951</v>
      </c>
      <c r="D45" s="153">
        <f>'Deces (France) 2010'!K56</f>
        <v>869</v>
      </c>
      <c r="E45" s="153">
        <f>'Deces (France) 2010'!L56</f>
        <v>449</v>
      </c>
      <c r="F45" s="150">
        <f t="shared" si="20"/>
        <v>1.9662679826407273E-3</v>
      </c>
      <c r="G45" s="150">
        <f t="shared" si="21"/>
        <v>9.9347053109739782E-4</v>
      </c>
      <c r="H45" s="153">
        <f t="shared" si="26"/>
        <v>97197.799279325918</v>
      </c>
      <c r="I45" s="153">
        <f t="shared" si="22"/>
        <v>97102.303419376723</v>
      </c>
      <c r="J45" s="153">
        <f>SUM(I45:$I$104)</f>
        <v>3771838.6974960146</v>
      </c>
      <c r="K45" s="154">
        <f t="shared" si="23"/>
        <v>38.805803479732582</v>
      </c>
      <c r="L45" s="153">
        <f t="shared" si="27"/>
        <v>98660.173507600819</v>
      </c>
      <c r="M45" s="153">
        <f t="shared" si="24"/>
        <v>98611.181745412876</v>
      </c>
      <c r="N45" s="153">
        <f>SUM(M45:M$104)</f>
        <v>4416259.0223641424</v>
      </c>
      <c r="O45" s="154">
        <f t="shared" si="25"/>
        <v>44.76232774944301</v>
      </c>
      <c r="P45" s="154"/>
    </row>
    <row r="46" spans="1:35" x14ac:dyDescent="0.25">
      <c r="A46" s="150">
        <v>42</v>
      </c>
      <c r="B46" s="153">
        <f>'Population (France) 2010'!N49</f>
        <v>440645</v>
      </c>
      <c r="C46" s="153">
        <f>'Population (France) 2010'!O49</f>
        <v>450658</v>
      </c>
      <c r="D46" s="153">
        <f>'Deces (France) 2010'!K57</f>
        <v>890</v>
      </c>
      <c r="E46" s="153">
        <f>'Deces (France) 2010'!L57</f>
        <v>467</v>
      </c>
      <c r="F46" s="150">
        <f t="shared" si="20"/>
        <v>2.0197664786846554E-3</v>
      </c>
      <c r="G46" s="150">
        <f t="shared" si="21"/>
        <v>1.0362625316759049E-3</v>
      </c>
      <c r="H46" s="153">
        <f t="shared" si="26"/>
        <v>97006.870129071729</v>
      </c>
      <c r="I46" s="153">
        <f t="shared" si="22"/>
        <v>96908.970439425699</v>
      </c>
      <c r="J46" s="153">
        <f>SUM(I46:$I$104)</f>
        <v>3674736.3940766379</v>
      </c>
      <c r="K46" s="154">
        <f t="shared" si="23"/>
        <v>37.881197374858566</v>
      </c>
      <c r="L46" s="153">
        <f t="shared" si="27"/>
        <v>98562.206204500064</v>
      </c>
      <c r="M46" s="153">
        <f t="shared" si="24"/>
        <v>98511.155679275398</v>
      </c>
      <c r="N46" s="153">
        <f>SUM(M46:M$104)</f>
        <v>4317647.8406187296</v>
      </c>
      <c r="O46" s="154">
        <f t="shared" si="25"/>
        <v>43.806323000322593</v>
      </c>
      <c r="P46" s="154"/>
    </row>
    <row r="47" spans="1:35" x14ac:dyDescent="0.25">
      <c r="A47" s="150">
        <v>43</v>
      </c>
      <c r="B47" s="153">
        <f>'Population (France) 2010'!N50</f>
        <v>445021</v>
      </c>
      <c r="C47" s="153">
        <f>'Population (France) 2010'!O50</f>
        <v>456017</v>
      </c>
      <c r="D47" s="153">
        <f>'Deces (France) 2010'!K58</f>
        <v>996</v>
      </c>
      <c r="E47" s="153">
        <f>'Deces (France) 2010'!L58</f>
        <v>484</v>
      </c>
      <c r="F47" s="150">
        <f t="shared" si="20"/>
        <v>2.2380966291478382E-3</v>
      </c>
      <c r="G47" s="150">
        <f t="shared" si="21"/>
        <v>1.0613639403794157E-3</v>
      </c>
      <c r="H47" s="153">
        <f t="shared" si="26"/>
        <v>96811.136639094329</v>
      </c>
      <c r="I47" s="153">
        <f t="shared" si="22"/>
        <v>96702.881077002094</v>
      </c>
      <c r="J47" s="153">
        <f>SUM(I47:$I$104)</f>
        <v>3577827.4236372123</v>
      </c>
      <c r="K47" s="154">
        <f t="shared" si="23"/>
        <v>36.956775303394302</v>
      </c>
      <c r="L47" s="153">
        <f t="shared" si="27"/>
        <v>98460.122784917534</v>
      </c>
      <c r="M47" s="153">
        <f t="shared" si="24"/>
        <v>98407.890253850157</v>
      </c>
      <c r="N47" s="153">
        <f>SUM(M47:M$104)</f>
        <v>4219136.6849394543</v>
      </c>
      <c r="O47" s="154">
        <f t="shared" si="25"/>
        <v>42.851223069831029</v>
      </c>
      <c r="P47" s="154"/>
    </row>
    <row r="48" spans="1:35" x14ac:dyDescent="0.25">
      <c r="A48" s="150">
        <v>44</v>
      </c>
      <c r="B48" s="153">
        <f>'Population (France) 2010'!N51</f>
        <v>450882</v>
      </c>
      <c r="C48" s="153">
        <f>'Population (France) 2010'!O51</f>
        <v>462967</v>
      </c>
      <c r="D48" s="153">
        <f>'Deces (France) 2010'!K59</f>
        <v>1128</v>
      </c>
      <c r="E48" s="153">
        <f>'Deces (France) 2010'!L59</f>
        <v>599</v>
      </c>
      <c r="F48" s="150">
        <f t="shared" si="20"/>
        <v>2.5017632107735507E-3</v>
      </c>
      <c r="G48" s="150">
        <f t="shared" si="21"/>
        <v>1.2938287178135806E-3</v>
      </c>
      <c r="H48" s="153">
        <f t="shared" si="26"/>
        <v>96594.706246927002</v>
      </c>
      <c r="I48" s="153">
        <f t="shared" si="22"/>
        <v>96473.978404182766</v>
      </c>
      <c r="J48" s="153">
        <f>SUM(I48:$I$104)</f>
        <v>3481124.5425602105</v>
      </c>
      <c r="K48" s="154">
        <f t="shared" si="23"/>
        <v>36.038460882745909</v>
      </c>
      <c r="L48" s="153">
        <f t="shared" si="27"/>
        <v>98355.676198753281</v>
      </c>
      <c r="M48" s="153">
        <f t="shared" si="24"/>
        <v>98292.075931781015</v>
      </c>
      <c r="N48" s="153">
        <f>SUM(M48:M$104)</f>
        <v>4120728.7946856036</v>
      </c>
      <c r="O48" s="154">
        <f t="shared" si="25"/>
        <v>41.896197087381076</v>
      </c>
      <c r="P48" s="154"/>
    </row>
    <row r="49" spans="1:16" x14ac:dyDescent="0.25">
      <c r="A49" s="150">
        <v>45</v>
      </c>
      <c r="B49" s="153">
        <f>'Population (France) 2010'!N52</f>
        <v>453929</v>
      </c>
      <c r="C49" s="153">
        <f>'Population (France) 2010'!O52</f>
        <v>467115</v>
      </c>
      <c r="D49" s="153">
        <f>'Deces (France) 2010'!K60</f>
        <v>1239</v>
      </c>
      <c r="E49" s="153">
        <f>'Deces (France) 2010'!L60</f>
        <v>629</v>
      </c>
      <c r="F49" s="150">
        <f t="shared" si="20"/>
        <v>2.7295017502737213E-3</v>
      </c>
      <c r="G49" s="150">
        <f t="shared" si="21"/>
        <v>1.3465634800852039E-3</v>
      </c>
      <c r="H49" s="153">
        <f t="shared" si="26"/>
        <v>96353.351196958451</v>
      </c>
      <c r="I49" s="153">
        <f t="shared" si="22"/>
        <v>96221.972436626122</v>
      </c>
      <c r="J49" s="153">
        <f>SUM(I49:$I$104)</f>
        <v>3384650.5641560275</v>
      </c>
      <c r="K49" s="154">
        <f t="shared" si="23"/>
        <v>35.127481526173106</v>
      </c>
      <c r="L49" s="153">
        <f t="shared" si="27"/>
        <v>98228.503088179234</v>
      </c>
      <c r="M49" s="153">
        <f t="shared" si="24"/>
        <v>98162.397305907187</v>
      </c>
      <c r="N49" s="153">
        <f>SUM(M49:M$104)</f>
        <v>4022436.7187538226</v>
      </c>
      <c r="O49" s="154">
        <f t="shared" si="25"/>
        <v>40.949791478985496</v>
      </c>
      <c r="P49" s="154"/>
    </row>
    <row r="50" spans="1:16" x14ac:dyDescent="0.25">
      <c r="A50" s="150">
        <v>46</v>
      </c>
      <c r="B50" s="153">
        <f>'Population (France) 2010'!N53</f>
        <v>452646</v>
      </c>
      <c r="C50" s="153">
        <f>'Population (France) 2010'!O53</f>
        <v>468365</v>
      </c>
      <c r="D50" s="153">
        <f>'Deces (France) 2010'!K61</f>
        <v>1344</v>
      </c>
      <c r="E50" s="153">
        <f>'Deces (France) 2010'!L61</f>
        <v>738</v>
      </c>
      <c r="F50" s="150">
        <f t="shared" si="20"/>
        <v>2.9692077252422423E-3</v>
      </c>
      <c r="G50" s="150">
        <f t="shared" si="21"/>
        <v>1.5756941701450791E-3</v>
      </c>
      <c r="H50" s="153">
        <f t="shared" si="26"/>
        <v>96090.713154777884</v>
      </c>
      <c r="I50" s="153">
        <f t="shared" si="22"/>
        <v>95948.197598525003</v>
      </c>
      <c r="J50" s="153">
        <f>SUM(I50:$I$104)</f>
        <v>3288428.5917194011</v>
      </c>
      <c r="K50" s="154">
        <f t="shared" si="23"/>
        <v>34.222127027224502</v>
      </c>
      <c r="L50" s="153">
        <f t="shared" si="27"/>
        <v>98096.321188849484</v>
      </c>
      <c r="M50" s="153">
        <f t="shared" si="24"/>
        <v>98019.076864617804</v>
      </c>
      <c r="N50" s="153">
        <f>SUM(M50:M$104)</f>
        <v>3924274.3214479159</v>
      </c>
      <c r="O50" s="154">
        <f t="shared" si="25"/>
        <v>40.004296531091363</v>
      </c>
      <c r="P50" s="154"/>
    </row>
    <row r="51" spans="1:16" x14ac:dyDescent="0.25">
      <c r="A51" s="150">
        <v>47</v>
      </c>
      <c r="B51" s="153">
        <f>'Population (France) 2010'!N54</f>
        <v>442215</v>
      </c>
      <c r="C51" s="153">
        <f>'Population (France) 2010'!O54</f>
        <v>458852</v>
      </c>
      <c r="D51" s="153">
        <f>'Deces (France) 2010'!K62</f>
        <v>1523</v>
      </c>
      <c r="E51" s="153">
        <f>'Deces (France) 2010'!L62</f>
        <v>768</v>
      </c>
      <c r="F51" s="150">
        <f t="shared" si="20"/>
        <v>3.4440260959035765E-3</v>
      </c>
      <c r="G51" s="150">
        <f t="shared" si="21"/>
        <v>1.6737422959908642E-3</v>
      </c>
      <c r="H51" s="153">
        <f t="shared" si="26"/>
        <v>95805.823025245278</v>
      </c>
      <c r="I51" s="153">
        <f t="shared" si="22"/>
        <v>95641.033382151305</v>
      </c>
      <c r="J51" s="153">
        <f>SUM(I51:$I$104)</f>
        <v>3192480.3941208767</v>
      </c>
      <c r="K51" s="154">
        <f t="shared" si="23"/>
        <v>33.322404560729503</v>
      </c>
      <c r="L51" s="153">
        <f t="shared" si="27"/>
        <v>97941.873100870915</v>
      </c>
      <c r="M51" s="153">
        <f t="shared" si="24"/>
        <v>97859.954083240766</v>
      </c>
      <c r="N51" s="153">
        <f>SUM(M51:M$104)</f>
        <v>3826255.244583298</v>
      </c>
      <c r="O51" s="154">
        <f t="shared" si="25"/>
        <v>39.066592494536174</v>
      </c>
      <c r="P51" s="154"/>
    </row>
    <row r="52" spans="1:16" x14ac:dyDescent="0.25">
      <c r="A52" s="150">
        <v>48</v>
      </c>
      <c r="B52" s="153">
        <f>'Population (France) 2010'!N55</f>
        <v>435370</v>
      </c>
      <c r="C52" s="153">
        <f>'Population (France) 2010'!O55</f>
        <v>451877</v>
      </c>
      <c r="D52" s="153">
        <f>'Deces (France) 2010'!K63</f>
        <v>1593</v>
      </c>
      <c r="E52" s="153">
        <f>'Deces (France) 2010'!L63</f>
        <v>870</v>
      </c>
      <c r="F52" s="150">
        <f t="shared" si="20"/>
        <v>3.6589567494315178E-3</v>
      </c>
      <c r="G52" s="150">
        <f t="shared" si="21"/>
        <v>1.9253026819245061E-3</v>
      </c>
      <c r="H52" s="153">
        <f t="shared" si="26"/>
        <v>95476.432810437953</v>
      </c>
      <c r="I52" s="153">
        <f t="shared" si="22"/>
        <v>95301.973585764135</v>
      </c>
      <c r="J52" s="153">
        <f>SUM(I52:$I$104)</f>
        <v>3096839.3607387254</v>
      </c>
      <c r="K52" s="154">
        <f t="shared" si="23"/>
        <v>32.435641650828032</v>
      </c>
      <c r="L52" s="153">
        <f t="shared" si="27"/>
        <v>97778.080756638068</v>
      </c>
      <c r="M52" s="153">
        <f t="shared" si="24"/>
        <v>97684.014934157094</v>
      </c>
      <c r="N52" s="153">
        <f>SUM(M52:M$104)</f>
        <v>3728395.2905000574</v>
      </c>
      <c r="O52" s="154">
        <f t="shared" si="25"/>
        <v>38.131197315886567</v>
      </c>
      <c r="P52" s="154"/>
    </row>
    <row r="53" spans="1:16" x14ac:dyDescent="0.25">
      <c r="A53" s="150">
        <v>49</v>
      </c>
      <c r="B53" s="153">
        <f>'Population (France) 2010'!N56</f>
        <v>434296</v>
      </c>
      <c r="C53" s="153">
        <f>'Population (France) 2010'!O56</f>
        <v>450919</v>
      </c>
      <c r="D53" s="153">
        <f>'Deces (France) 2010'!K64</f>
        <v>1775</v>
      </c>
      <c r="E53" s="153">
        <f>'Deces (France) 2010'!L64</f>
        <v>931</v>
      </c>
      <c r="F53" s="150">
        <f t="shared" si="20"/>
        <v>4.0870742535045225E-3</v>
      </c>
      <c r="G53" s="150">
        <f t="shared" si="21"/>
        <v>2.0646723690951147E-3</v>
      </c>
      <c r="H53" s="153">
        <f t="shared" si="26"/>
        <v>95127.727010952163</v>
      </c>
      <c r="I53" s="153">
        <f t="shared" si="22"/>
        <v>94933.594537020806</v>
      </c>
      <c r="J53" s="153">
        <f>SUM(I53:$I$104)</f>
        <v>3001537.3871529615</v>
      </c>
      <c r="K53" s="154">
        <f t="shared" si="23"/>
        <v>31.552707937690879</v>
      </c>
      <c r="L53" s="153">
        <f t="shared" si="27"/>
        <v>97590.009460704183</v>
      </c>
      <c r="M53" s="153">
        <f t="shared" si="24"/>
        <v>97489.333062532431</v>
      </c>
      <c r="N53" s="153">
        <f>SUM(M53:M$104)</f>
        <v>3630711.2755659004</v>
      </c>
      <c r="O53" s="154">
        <f t="shared" si="25"/>
        <v>37.203718860462359</v>
      </c>
      <c r="P53" s="154"/>
    </row>
    <row r="54" spans="1:16" x14ac:dyDescent="0.25">
      <c r="A54" s="150">
        <v>50</v>
      </c>
      <c r="B54" s="153">
        <f>'Population (France) 2010'!N57</f>
        <v>431591</v>
      </c>
      <c r="C54" s="153">
        <f>'Population (France) 2010'!O57</f>
        <v>449225</v>
      </c>
      <c r="D54" s="153">
        <f>'Deces (France) 2010'!K65</f>
        <v>1958</v>
      </c>
      <c r="E54" s="153">
        <f>'Deces (France) 2010'!L65</f>
        <v>1020</v>
      </c>
      <c r="F54" s="150">
        <f t="shared" si="20"/>
        <v>4.5367025725744975E-3</v>
      </c>
      <c r="G54" s="150">
        <f t="shared" si="21"/>
        <v>2.2705771050141911E-3</v>
      </c>
      <c r="H54" s="153">
        <f t="shared" si="26"/>
        <v>94739.726360927263</v>
      </c>
      <c r="I54" s="153">
        <f t="shared" si="22"/>
        <v>94525.14799615473</v>
      </c>
      <c r="J54" s="153">
        <f>SUM(I54:$I$104)</f>
        <v>2906603.7926159408</v>
      </c>
      <c r="K54" s="154">
        <f t="shared" si="23"/>
        <v>30.679883764311651</v>
      </c>
      <c r="L54" s="153">
        <f t="shared" si="27"/>
        <v>97388.725928448461</v>
      </c>
      <c r="M54" s="153">
        <f t="shared" si="24"/>
        <v>97278.245256872266</v>
      </c>
      <c r="N54" s="153">
        <f>SUM(M54:M$104)</f>
        <v>3533221.942503368</v>
      </c>
      <c r="O54" s="154">
        <f t="shared" si="25"/>
        <v>36.279578655739144</v>
      </c>
      <c r="P54" s="154"/>
    </row>
    <row r="55" spans="1:16" x14ac:dyDescent="0.25">
      <c r="A55" s="150">
        <v>51</v>
      </c>
      <c r="B55" s="153">
        <f>'Population (France) 2010'!N58</f>
        <v>423911</v>
      </c>
      <c r="C55" s="153">
        <f>'Population (France) 2010'!O58</f>
        <v>444658</v>
      </c>
      <c r="D55" s="153">
        <f>'Deces (France) 2010'!K66</f>
        <v>2184</v>
      </c>
      <c r="E55" s="153">
        <f>'Deces (France) 2010'!L66</f>
        <v>1144</v>
      </c>
      <c r="F55" s="150">
        <f t="shared" si="20"/>
        <v>5.152024835401771E-3</v>
      </c>
      <c r="G55" s="150">
        <f t="shared" si="21"/>
        <v>2.5727637870003464E-3</v>
      </c>
      <c r="H55" s="153">
        <f t="shared" si="26"/>
        <v>94310.893878840128</v>
      </c>
      <c r="I55" s="153">
        <f t="shared" si="22"/>
        <v>94068.364529587285</v>
      </c>
      <c r="J55" s="153">
        <f>SUM(I55:$I$104)</f>
        <v>2812078.6446197862</v>
      </c>
      <c r="K55" s="154">
        <f t="shared" si="23"/>
        <v>29.817113686064982</v>
      </c>
      <c r="L55" s="153">
        <f t="shared" si="27"/>
        <v>97167.848171952253</v>
      </c>
      <c r="M55" s="153">
        <f t="shared" si="24"/>
        <v>97042.960336690114</v>
      </c>
      <c r="N55" s="153">
        <f>SUM(M55:M$104)</f>
        <v>3435943.6972464952</v>
      </c>
      <c r="O55" s="154">
        <f t="shared" si="25"/>
        <v>35.360911678995983</v>
      </c>
      <c r="P55" s="154"/>
    </row>
    <row r="56" spans="1:16" x14ac:dyDescent="0.25">
      <c r="A56" s="150">
        <v>52</v>
      </c>
      <c r="B56" s="153">
        <f>'Population (France) 2010'!N59</f>
        <v>417801</v>
      </c>
      <c r="C56" s="153">
        <f>'Population (France) 2010'!O59</f>
        <v>439821</v>
      </c>
      <c r="D56" s="153">
        <f>'Deces (France) 2010'!K67</f>
        <v>2395</v>
      </c>
      <c r="E56" s="153">
        <f>'Deces (France) 2010'!L67</f>
        <v>1103</v>
      </c>
      <c r="F56" s="150">
        <f t="shared" si="20"/>
        <v>5.7323941302198896E-3</v>
      </c>
      <c r="G56" s="150">
        <f t="shared" si="21"/>
        <v>2.5078384160829065E-3</v>
      </c>
      <c r="H56" s="153">
        <f t="shared" si="26"/>
        <v>93826.251328558064</v>
      </c>
      <c r="I56" s="153">
        <f t="shared" si="22"/>
        <v>93557.839927258305</v>
      </c>
      <c r="J56" s="153">
        <f>SUM(I56:$I$104)</f>
        <v>2718010.2800901989</v>
      </c>
      <c r="K56" s="154">
        <f t="shared" si="23"/>
        <v>28.968548157938748</v>
      </c>
      <c r="L56" s="153">
        <f t="shared" si="27"/>
        <v>96918.179557814699</v>
      </c>
      <c r="M56" s="153">
        <f t="shared" si="24"/>
        <v>96796.7535176987</v>
      </c>
      <c r="N56" s="153">
        <f>SUM(M56:M$104)</f>
        <v>3338900.7369098053</v>
      </c>
      <c r="O56" s="154">
        <f t="shared" si="25"/>
        <v>34.45071659562123</v>
      </c>
      <c r="P56" s="154"/>
    </row>
    <row r="57" spans="1:16" x14ac:dyDescent="0.25">
      <c r="A57" s="150">
        <v>53</v>
      </c>
      <c r="B57" s="153">
        <f>'Population (France) 2010'!N60</f>
        <v>415586</v>
      </c>
      <c r="C57" s="153">
        <f>'Population (France) 2010'!O60</f>
        <v>438390</v>
      </c>
      <c r="D57" s="153">
        <f>'Deces (France) 2010'!K68</f>
        <v>2691</v>
      </c>
      <c r="E57" s="153">
        <f>'Deces (France) 2010'!L68</f>
        <v>1225</v>
      </c>
      <c r="F57" s="150">
        <f t="shared" si="20"/>
        <v>6.4751940633226337E-3</v>
      </c>
      <c r="G57" s="150">
        <f t="shared" si="21"/>
        <v>2.7943155637674215E-3</v>
      </c>
      <c r="H57" s="153">
        <f t="shared" si="26"/>
        <v>93289.940916122985</v>
      </c>
      <c r="I57" s="153">
        <f t="shared" si="22"/>
        <v>92988.556538634468</v>
      </c>
      <c r="J57" s="153">
        <f>SUM(I57:$I$104)</f>
        <v>2624452.4401629409</v>
      </c>
      <c r="K57" s="154">
        <f t="shared" si="23"/>
        <v>28.132212480685212</v>
      </c>
      <c r="L57" s="153">
        <f t="shared" si="27"/>
        <v>96675.428940790909</v>
      </c>
      <c r="M57" s="153">
        <f t="shared" si="24"/>
        <v>96540.483835263221</v>
      </c>
      <c r="N57" s="153">
        <f>SUM(M57:M$104)</f>
        <v>3242103.9833921068</v>
      </c>
      <c r="O57" s="154">
        <f t="shared" si="25"/>
        <v>33.535966883350895</v>
      </c>
      <c r="P57" s="154"/>
    </row>
    <row r="58" spans="1:16" x14ac:dyDescent="0.25">
      <c r="A58" s="150">
        <v>54</v>
      </c>
      <c r="B58" s="153">
        <f>'Population (France) 2010'!N61</f>
        <v>411358</v>
      </c>
      <c r="C58" s="153">
        <f>'Population (France) 2010'!O61</f>
        <v>436730</v>
      </c>
      <c r="D58" s="153">
        <f>'Deces (France) 2010'!K69</f>
        <v>2737</v>
      </c>
      <c r="E58" s="153">
        <f>'Deces (France) 2010'!L69</f>
        <v>1344</v>
      </c>
      <c r="F58" s="150">
        <f t="shared" si="20"/>
        <v>6.6535718279454878E-3</v>
      </c>
      <c r="G58" s="150">
        <f t="shared" si="21"/>
        <v>3.0774162526045839E-3</v>
      </c>
      <c r="H58" s="153">
        <f t="shared" si="26"/>
        <v>92687.821966867079</v>
      </c>
      <c r="I58" s="153">
        <f t="shared" si="22"/>
        <v>92380.152172224756</v>
      </c>
      <c r="J58" s="153">
        <f>SUM(I58:$I$104)</f>
        <v>2531463.8836243059</v>
      </c>
      <c r="K58" s="154">
        <f t="shared" si="23"/>
        <v>27.311720460204825</v>
      </c>
      <c r="L58" s="153">
        <f t="shared" si="27"/>
        <v>96405.664364276396</v>
      </c>
      <c r="M58" s="153">
        <f t="shared" si="24"/>
        <v>96257.476236257193</v>
      </c>
      <c r="N58" s="153">
        <f>SUM(M58:M$104)</f>
        <v>3145563.4995568432</v>
      </c>
      <c r="O58" s="154">
        <f t="shared" si="25"/>
        <v>32.628409547296762</v>
      </c>
      <c r="P58" s="154"/>
    </row>
    <row r="59" spans="1:16" x14ac:dyDescent="0.25">
      <c r="A59" s="150">
        <v>55</v>
      </c>
      <c r="B59" s="153">
        <f>'Population (France) 2010'!N62</f>
        <v>409851</v>
      </c>
      <c r="C59" s="153">
        <f>'Population (France) 2010'!O62</f>
        <v>434692</v>
      </c>
      <c r="D59" s="153">
        <f>'Deces (France) 2010'!K70</f>
        <v>3042</v>
      </c>
      <c r="E59" s="153">
        <f>'Deces (France) 2010'!L70</f>
        <v>1367</v>
      </c>
      <c r="F59" s="150">
        <f t="shared" si="20"/>
        <v>7.4222095346845561E-3</v>
      </c>
      <c r="G59" s="150">
        <f t="shared" si="21"/>
        <v>3.1447553670184867E-3</v>
      </c>
      <c r="H59" s="153">
        <f t="shared" si="26"/>
        <v>92073.163988912653</v>
      </c>
      <c r="I59" s="153">
        <f t="shared" si="22"/>
        <v>91732.314637519637</v>
      </c>
      <c r="J59" s="153">
        <f>SUM(I59:$I$104)</f>
        <v>2439083.7314520814</v>
      </c>
      <c r="K59" s="154">
        <f t="shared" si="23"/>
        <v>26.490712665699128</v>
      </c>
      <c r="L59" s="153">
        <f t="shared" si="27"/>
        <v>96109.440042472241</v>
      </c>
      <c r="M59" s="153">
        <f t="shared" si="24"/>
        <v>95958.477991477936</v>
      </c>
      <c r="N59" s="153">
        <f>SUM(M59:M$104)</f>
        <v>3049306.023320586</v>
      </c>
      <c r="O59" s="154">
        <f t="shared" si="25"/>
        <v>31.727435119516361</v>
      </c>
      <c r="P59" s="154"/>
    </row>
    <row r="60" spans="1:16" x14ac:dyDescent="0.25">
      <c r="A60" s="150">
        <v>56</v>
      </c>
      <c r="B60" s="153">
        <f>'Population (France) 2010'!N63</f>
        <v>406006</v>
      </c>
      <c r="C60" s="153">
        <f>'Population (France) 2010'!O63</f>
        <v>430253</v>
      </c>
      <c r="D60" s="153">
        <f>'Deces (France) 2010'!K71</f>
        <v>3268</v>
      </c>
      <c r="E60" s="153">
        <f>'Deces (France) 2010'!L71</f>
        <v>1484</v>
      </c>
      <c r="F60" s="150">
        <f t="shared" si="20"/>
        <v>8.04914213090447E-3</v>
      </c>
      <c r="G60" s="150">
        <f t="shared" si="21"/>
        <v>3.4491334168500858E-3</v>
      </c>
      <c r="H60" s="153">
        <f t="shared" si="26"/>
        <v>91392.307528571371</v>
      </c>
      <c r="I60" s="153">
        <f t="shared" si="22"/>
        <v>91025.47757405875</v>
      </c>
      <c r="J60" s="153">
        <f>SUM(I60:$I$104)</f>
        <v>2347351.416814561</v>
      </c>
      <c r="K60" s="154">
        <f t="shared" si="23"/>
        <v>25.684343467098959</v>
      </c>
      <c r="L60" s="153">
        <f t="shared" si="27"/>
        <v>95807.674103797617</v>
      </c>
      <c r="M60" s="153">
        <f t="shared" si="24"/>
        <v>95642.637177945333</v>
      </c>
      <c r="N60" s="153">
        <f>SUM(M60:M$104)</f>
        <v>2953347.5453291079</v>
      </c>
      <c r="O60" s="154">
        <f t="shared" si="25"/>
        <v>30.825793162763393</v>
      </c>
      <c r="P60" s="154"/>
    </row>
    <row r="61" spans="1:16" x14ac:dyDescent="0.25">
      <c r="A61" s="150">
        <v>57</v>
      </c>
      <c r="B61" s="153">
        <f>'Population (France) 2010'!N64</f>
        <v>405012</v>
      </c>
      <c r="C61" s="153">
        <f>'Population (France) 2010'!O64</f>
        <v>430425</v>
      </c>
      <c r="D61" s="153">
        <f>'Deces (France) 2010'!K72</f>
        <v>3426</v>
      </c>
      <c r="E61" s="153">
        <f>'Deces (France) 2010'!L72</f>
        <v>1594</v>
      </c>
      <c r="F61" s="150">
        <f t="shared" si="20"/>
        <v>8.4590086219667564E-3</v>
      </c>
      <c r="G61" s="150">
        <f t="shared" si="21"/>
        <v>3.7033164895161758E-3</v>
      </c>
      <c r="H61" s="153">
        <f t="shared" si="26"/>
        <v>90659.630522044317</v>
      </c>
      <c r="I61" s="153">
        <f t="shared" si="22"/>
        <v>90277.264130363183</v>
      </c>
      <c r="J61" s="153">
        <f>SUM(I61:$I$104)</f>
        <v>2256325.9392405031</v>
      </c>
      <c r="K61" s="154">
        <f t="shared" si="23"/>
        <v>24.887879271600017</v>
      </c>
      <c r="L61" s="153">
        <f t="shared" si="27"/>
        <v>95477.789887831503</v>
      </c>
      <c r="M61" s="153">
        <f t="shared" si="24"/>
        <v>95301.215688294178</v>
      </c>
      <c r="N61" s="153">
        <f>SUM(M61:M$104)</f>
        <v>2857704.9081511623</v>
      </c>
      <c r="O61" s="154">
        <f t="shared" si="25"/>
        <v>29.930572455734779</v>
      </c>
      <c r="P61" s="154"/>
    </row>
    <row r="62" spans="1:16" x14ac:dyDescent="0.25">
      <c r="A62" s="150">
        <v>58</v>
      </c>
      <c r="B62" s="153">
        <f>'Population (France) 2010'!N65</f>
        <v>404218</v>
      </c>
      <c r="C62" s="153">
        <f>'Population (France) 2010'!O65</f>
        <v>428632</v>
      </c>
      <c r="D62" s="153">
        <f>'Deces (France) 2010'!K73</f>
        <v>3658</v>
      </c>
      <c r="E62" s="153">
        <f>'Deces (France) 2010'!L73</f>
        <v>1651</v>
      </c>
      <c r="F62" s="150">
        <f t="shared" si="20"/>
        <v>9.0495722605128913E-3</v>
      </c>
      <c r="G62" s="150">
        <f t="shared" si="21"/>
        <v>3.8517889471621344E-3</v>
      </c>
      <c r="H62" s="153">
        <f t="shared" si="26"/>
        <v>89895.974366398004</v>
      </c>
      <c r="I62" s="153">
        <f t="shared" si="22"/>
        <v>89490.438538988616</v>
      </c>
      <c r="J62" s="153">
        <f>SUM(I62:$I$104)</f>
        <v>2166048.6751101394</v>
      </c>
      <c r="K62" s="154">
        <f t="shared" si="23"/>
        <v>24.095057541528593</v>
      </c>
      <c r="L62" s="153">
        <f t="shared" si="27"/>
        <v>95124.859324302102</v>
      </c>
      <c r="M62" s="153">
        <f t="shared" si="24"/>
        <v>94941.893873580819</v>
      </c>
      <c r="N62" s="153">
        <f>SUM(M62:M$104)</f>
        <v>2762403.6924628676</v>
      </c>
      <c r="O62" s="154">
        <f t="shared" si="25"/>
        <v>29.039766387934517</v>
      </c>
      <c r="P62" s="154"/>
    </row>
    <row r="63" spans="1:16" x14ac:dyDescent="0.25">
      <c r="A63" s="150">
        <v>59</v>
      </c>
      <c r="B63" s="153">
        <f>'Population (France) 2010'!N66</f>
        <v>408150</v>
      </c>
      <c r="C63" s="153">
        <f>'Population (France) 2010'!O66</f>
        <v>431685</v>
      </c>
      <c r="D63" s="153">
        <f>'Deces (France) 2010'!K74</f>
        <v>3838</v>
      </c>
      <c r="E63" s="153">
        <f>'Deces (France) 2010'!L74</f>
        <v>1772</v>
      </c>
      <c r="F63" s="150">
        <f t="shared" si="20"/>
        <v>9.4034056106823468E-3</v>
      </c>
      <c r="G63" s="150">
        <f t="shared" si="21"/>
        <v>4.1048449679743334E-3</v>
      </c>
      <c r="H63" s="153">
        <f t="shared" si="26"/>
        <v>89086.124176214435</v>
      </c>
      <c r="I63" s="153">
        <f t="shared" si="22"/>
        <v>88668.577508096059</v>
      </c>
      <c r="J63" s="153">
        <f>SUM(I63:$I$104)</f>
        <v>2076558.2365711504</v>
      </c>
      <c r="K63" s="154">
        <f t="shared" si="23"/>
        <v>23.309558652070997</v>
      </c>
      <c r="L63" s="153">
        <f t="shared" si="27"/>
        <v>94759.1631868572</v>
      </c>
      <c r="M63" s="153">
        <f t="shared" si="24"/>
        <v>94564.943188310266</v>
      </c>
      <c r="N63" s="153">
        <f>SUM(M63:M$104)</f>
        <v>2667461.7985892864</v>
      </c>
      <c r="O63" s="154">
        <f t="shared" si="25"/>
        <v>28.149908767443137</v>
      </c>
      <c r="P63" s="154"/>
    </row>
    <row r="64" spans="1:16" x14ac:dyDescent="0.25">
      <c r="A64" s="150">
        <v>60</v>
      </c>
      <c r="B64" s="153">
        <f>'Population (France) 2010'!N67</f>
        <v>412278</v>
      </c>
      <c r="C64" s="153">
        <f>'Population (France) 2010'!O67</f>
        <v>436849</v>
      </c>
      <c r="D64" s="153">
        <f>'Deces (France) 2010'!K75</f>
        <v>4205</v>
      </c>
      <c r="E64" s="153">
        <f>'Deces (France) 2010'!L75</f>
        <v>1959</v>
      </c>
      <c r="F64" s="150">
        <f t="shared" si="20"/>
        <v>1.019942854093597E-2</v>
      </c>
      <c r="G64" s="150">
        <f t="shared" si="21"/>
        <v>4.4843870536501167E-3</v>
      </c>
      <c r="H64" s="153">
        <f t="shared" si="26"/>
        <v>88252.337576983584</v>
      </c>
      <c r="I64" s="153">
        <f t="shared" si="22"/>
        <v>87803.80210205495</v>
      </c>
      <c r="J64" s="153">
        <f>SUM(I64:$I$104)</f>
        <v>1987889.6590630545</v>
      </c>
      <c r="K64" s="154">
        <f t="shared" si="23"/>
        <v>22.525065212340628</v>
      </c>
      <c r="L64" s="153">
        <f t="shared" si="27"/>
        <v>94370.988755663886</v>
      </c>
      <c r="M64" s="153">
        <f t="shared" si="24"/>
        <v>94159.706677083523</v>
      </c>
      <c r="N64" s="153">
        <f>SUM(M64:M$104)</f>
        <v>2572896.8554009763</v>
      </c>
      <c r="O64" s="154">
        <f t="shared" si="25"/>
        <v>27.263642029463828</v>
      </c>
      <c r="P64" s="154"/>
    </row>
    <row r="65" spans="1:16" x14ac:dyDescent="0.25">
      <c r="A65" s="150">
        <v>61</v>
      </c>
      <c r="B65" s="153">
        <f>'Population (France) 2010'!N68</f>
        <v>408390</v>
      </c>
      <c r="C65" s="153">
        <f>'Population (France) 2010'!O68</f>
        <v>432038</v>
      </c>
      <c r="D65" s="153">
        <f>'Deces (France) 2010'!K76</f>
        <v>4523</v>
      </c>
      <c r="E65" s="153">
        <f>'Deces (France) 2010'!L76</f>
        <v>1916</v>
      </c>
      <c r="F65" s="150">
        <f t="shared" si="20"/>
        <v>1.1075197727662283E-2</v>
      </c>
      <c r="G65" s="150">
        <f t="shared" si="21"/>
        <v>4.4347950874691578E-3</v>
      </c>
      <c r="H65" s="153">
        <f t="shared" si="26"/>
        <v>87356.788971821195</v>
      </c>
      <c r="I65" s="153">
        <f t="shared" si="22"/>
        <v>86874.82304672079</v>
      </c>
      <c r="J65" s="153">
        <f>SUM(I65:$I$104)</f>
        <v>1900085.8569609995</v>
      </c>
      <c r="K65" s="154">
        <f t="shared" si="23"/>
        <v>21.750866524797665</v>
      </c>
      <c r="L65" s="153">
        <f t="shared" si="27"/>
        <v>93948.740186065683</v>
      </c>
      <c r="M65" s="153">
        <f t="shared" si="24"/>
        <v>93740.72609390525</v>
      </c>
      <c r="N65" s="153">
        <f>SUM(M65:M$104)</f>
        <v>2478737.1487238924</v>
      </c>
      <c r="O65" s="154">
        <f t="shared" si="25"/>
        <v>26.383931746341123</v>
      </c>
      <c r="P65" s="154"/>
    </row>
    <row r="66" spans="1:16" x14ac:dyDescent="0.25">
      <c r="A66" s="150">
        <v>62</v>
      </c>
      <c r="B66" s="153">
        <f>'Population (France) 2010'!N69</f>
        <v>403201</v>
      </c>
      <c r="C66" s="153">
        <f>'Population (France) 2010'!O69</f>
        <v>426311</v>
      </c>
      <c r="D66" s="153">
        <f>'Deces (France) 2010'!K77</f>
        <v>4483</v>
      </c>
      <c r="E66" s="153">
        <f>'Deces (France) 2010'!L77</f>
        <v>2130</v>
      </c>
      <c r="F66" s="150">
        <f t="shared" si="20"/>
        <v>1.1118524011597193E-2</v>
      </c>
      <c r="G66" s="150">
        <f t="shared" si="21"/>
        <v>4.9963524281569091E-3</v>
      </c>
      <c r="H66" s="153">
        <f t="shared" si="26"/>
        <v>86394.633129023103</v>
      </c>
      <c r="I66" s="153">
        <f t="shared" si="22"/>
        <v>85916.117830812203</v>
      </c>
      <c r="J66" s="153">
        <f>SUM(I66:$I$104)</f>
        <v>1813211.0339142787</v>
      </c>
      <c r="K66" s="154">
        <f t="shared" si="23"/>
        <v>20.987542492441641</v>
      </c>
      <c r="L66" s="153">
        <f t="shared" si="27"/>
        <v>93533.01927448863</v>
      </c>
      <c r="M66" s="153">
        <f t="shared" si="24"/>
        <v>93299.745977411978</v>
      </c>
      <c r="N66" s="153">
        <f>SUM(M66:M$104)</f>
        <v>2384996.4226299878</v>
      </c>
      <c r="O66" s="154">
        <f t="shared" si="25"/>
        <v>25.498978233887737</v>
      </c>
      <c r="P66" s="154"/>
    </row>
    <row r="67" spans="1:16" x14ac:dyDescent="0.25">
      <c r="A67" s="150">
        <v>63</v>
      </c>
      <c r="B67" s="153">
        <f>'Population (France) 2010'!N70</f>
        <v>386903</v>
      </c>
      <c r="C67" s="153">
        <f>'Population (France) 2010'!O70</f>
        <v>411256</v>
      </c>
      <c r="D67" s="153">
        <f>'Deces (France) 2010'!K78</f>
        <v>4695</v>
      </c>
      <c r="E67" s="153">
        <f>'Deces (France) 2010'!L78</f>
        <v>2168</v>
      </c>
      <c r="F67" s="150">
        <f t="shared" si="20"/>
        <v>1.2134824490893066E-2</v>
      </c>
      <c r="G67" s="150">
        <f t="shared" si="21"/>
        <v>5.2716556111035463E-3</v>
      </c>
      <c r="H67" s="153">
        <f t="shared" si="26"/>
        <v>85439.372709938005</v>
      </c>
      <c r="I67" s="153">
        <f t="shared" si="22"/>
        <v>84923.06734887317</v>
      </c>
      <c r="J67" s="153">
        <f>SUM(I67:$I$104)</f>
        <v>1727294.9160834665</v>
      </c>
      <c r="K67" s="154">
        <f t="shared" si="23"/>
        <v>20.21661514238334</v>
      </c>
      <c r="L67" s="153">
        <f t="shared" si="27"/>
        <v>93066.860862127956</v>
      </c>
      <c r="M67" s="153">
        <f t="shared" si="24"/>
        <v>92821.98313514216</v>
      </c>
      <c r="N67" s="153">
        <f>SUM(M67:M$104)</f>
        <v>2291696.6766525763</v>
      </c>
      <c r="O67" s="154">
        <f t="shared" si="25"/>
        <v>24.624196576776825</v>
      </c>
      <c r="P67" s="154"/>
    </row>
    <row r="68" spans="1:16" x14ac:dyDescent="0.25">
      <c r="A68" s="150">
        <v>64</v>
      </c>
      <c r="B68" s="153">
        <f>'Population (France) 2010'!N71</f>
        <v>329059</v>
      </c>
      <c r="C68" s="153">
        <f>'Population (France) 2010'!O71</f>
        <v>352916</v>
      </c>
      <c r="D68" s="153">
        <f>'Deces (France) 2010'!K79</f>
        <v>4264</v>
      </c>
      <c r="E68" s="153">
        <f>'Deces (France) 2010'!L79</f>
        <v>1965</v>
      </c>
      <c r="F68" s="150">
        <f t="shared" ref="F68:F104" si="28">D68/B68</f>
        <v>1.2958162517967902E-2</v>
      </c>
      <c r="G68" s="150">
        <f t="shared" ref="G68:G104" si="29">E68/C68</f>
        <v>5.5678971766652688E-3</v>
      </c>
      <c r="H68" s="153">
        <f t="shared" si="26"/>
        <v>84408.846192431141</v>
      </c>
      <c r="I68" s="153">
        <f t="shared" ref="I68:I99" si="30">(H69-H68)/(LN(H69/H68))</f>
        <v>83864.309023692505</v>
      </c>
      <c r="J68" s="153">
        <f>SUM(I68:$I$104)</f>
        <v>1642371.848734593</v>
      </c>
      <c r="K68" s="154">
        <f t="shared" ref="K68:K99" si="31">J68/H68</f>
        <v>19.457342717259685</v>
      </c>
      <c r="L68" s="153">
        <f t="shared" si="27"/>
        <v>92577.535333899839</v>
      </c>
      <c r="M68" s="153">
        <f t="shared" ref="M68:M99" si="32">(L69-L68)/(LN(L69/L68))</f>
        <v>92320.281910085381</v>
      </c>
      <c r="N68" s="153">
        <f>SUM(M68:M$104)</f>
        <v>2198874.6935174344</v>
      </c>
      <c r="O68" s="154">
        <f t="shared" ref="O68:O99" si="33">N68/L68</f>
        <v>23.75170915478299</v>
      </c>
      <c r="P68" s="154"/>
    </row>
    <row r="69" spans="1:16" x14ac:dyDescent="0.25">
      <c r="A69" s="150">
        <v>65</v>
      </c>
      <c r="B69" s="153">
        <f>'Population (France) 2010'!N72</f>
        <v>278906</v>
      </c>
      <c r="C69" s="153">
        <f>'Population (France) 2010'!O72</f>
        <v>303152</v>
      </c>
      <c r="D69" s="153">
        <f>'Deces (France) 2010'!K80</f>
        <v>3901</v>
      </c>
      <c r="E69" s="153">
        <f>'Deces (France) 2010'!L80</f>
        <v>1865</v>
      </c>
      <c r="F69" s="150">
        <f t="shared" si="28"/>
        <v>1.3986791248664424E-2</v>
      </c>
      <c r="G69" s="150">
        <f t="shared" si="29"/>
        <v>6.1520293450150415E-3</v>
      </c>
      <c r="H69" s="153">
        <f t="shared" ref="H69:H104" si="34">H68*EXP(-F68)</f>
        <v>83322.118846645055</v>
      </c>
      <c r="I69" s="153">
        <f t="shared" si="30"/>
        <v>82742.121554507496</v>
      </c>
      <c r="J69" s="153">
        <f>SUM(I69:$I$104)</f>
        <v>1558507.5397109005</v>
      </c>
      <c r="K69" s="154">
        <f t="shared" si="31"/>
        <v>18.704607627409771</v>
      </c>
      <c r="L69" s="153">
        <f t="shared" ref="L69:L104" si="35">L68*EXP(-G68)</f>
        <v>92063.50549690373</v>
      </c>
      <c r="M69" s="153">
        <f t="shared" si="32"/>
        <v>91780.89663951016</v>
      </c>
      <c r="N69" s="153">
        <f>SUM(M69:M$104)</f>
        <v>2106554.4116073479</v>
      </c>
      <c r="O69" s="154">
        <f t="shared" si="33"/>
        <v>22.881535959742433</v>
      </c>
      <c r="P69" s="154"/>
    </row>
    <row r="70" spans="1:16" x14ac:dyDescent="0.25">
      <c r="A70" s="150">
        <v>66</v>
      </c>
      <c r="B70" s="153">
        <f>'Population (France) 2010'!N73</f>
        <v>271039</v>
      </c>
      <c r="C70" s="153">
        <f>'Population (France) 2010'!O73</f>
        <v>296240</v>
      </c>
      <c r="D70" s="153">
        <f>'Deces (France) 2010'!K81</f>
        <v>4019</v>
      </c>
      <c r="E70" s="153">
        <f>'Deces (France) 2010'!L81</f>
        <v>1936</v>
      </c>
      <c r="F70" s="150">
        <f t="shared" si="28"/>
        <v>1.4828124365866167E-2</v>
      </c>
      <c r="G70" s="150">
        <f t="shared" si="29"/>
        <v>6.535241695922225E-3</v>
      </c>
      <c r="H70" s="153">
        <f t="shared" si="34"/>
        <v>82164.822064990542</v>
      </c>
      <c r="I70" s="153">
        <f t="shared" si="30"/>
        <v>81558.646810908554</v>
      </c>
      <c r="J70" s="153">
        <f>SUM(I70:$I$104)</f>
        <v>1475765.4181563929</v>
      </c>
      <c r="K70" s="154">
        <f t="shared" si="31"/>
        <v>17.961037108911345</v>
      </c>
      <c r="L70" s="153">
        <f t="shared" si="35"/>
        <v>91498.866727465662</v>
      </c>
      <c r="M70" s="153">
        <f t="shared" si="32"/>
        <v>91200.533370293138</v>
      </c>
      <c r="N70" s="153">
        <f>SUM(M70:M$104)</f>
        <v>2014773.5149678378</v>
      </c>
      <c r="O70" s="154">
        <f t="shared" si="33"/>
        <v>22.01965540151388</v>
      </c>
      <c r="P70" s="154"/>
    </row>
    <row r="71" spans="1:16" x14ac:dyDescent="0.25">
      <c r="A71" s="150">
        <v>67</v>
      </c>
      <c r="B71" s="153">
        <f>'Population (France) 2010'!N74</f>
        <v>257257</v>
      </c>
      <c r="C71" s="153">
        <f>'Population (France) 2010'!O74</f>
        <v>282116</v>
      </c>
      <c r="D71" s="153">
        <f>'Deces (France) 2010'!K82</f>
        <v>4129</v>
      </c>
      <c r="E71" s="153">
        <f>'Deces (France) 2010'!L82</f>
        <v>1989</v>
      </c>
      <c r="F71" s="150">
        <f t="shared" si="28"/>
        <v>1.6050097762160018E-2</v>
      </c>
      <c r="G71" s="150">
        <f t="shared" si="29"/>
        <v>7.0502913695075784E-3</v>
      </c>
      <c r="H71" s="153">
        <f t="shared" si="34"/>
        <v>80955.460306966634</v>
      </c>
      <c r="I71" s="153">
        <f t="shared" si="30"/>
        <v>80309.250642710816</v>
      </c>
      <c r="J71" s="153">
        <f>SUM(I71:$I$104)</f>
        <v>1394206.7713454845</v>
      </c>
      <c r="K71" s="154">
        <f t="shared" si="31"/>
        <v>17.221899128964694</v>
      </c>
      <c r="L71" s="153">
        <f t="shared" si="35"/>
        <v>90902.849199093762</v>
      </c>
      <c r="M71" s="153">
        <f t="shared" si="32"/>
        <v>90583.155165742166</v>
      </c>
      <c r="N71" s="153">
        <f>SUM(M71:M$104)</f>
        <v>1923572.9815975446</v>
      </c>
      <c r="O71" s="154">
        <f t="shared" si="33"/>
        <v>21.160755669875321</v>
      </c>
      <c r="P71" s="154"/>
    </row>
    <row r="72" spans="1:16" x14ac:dyDescent="0.25">
      <c r="A72" s="150">
        <v>68</v>
      </c>
      <c r="B72" s="153">
        <f>'Population (France) 2010'!N75</f>
        <v>232744</v>
      </c>
      <c r="C72" s="153">
        <f>'Population (France) 2010'!O75</f>
        <v>258666</v>
      </c>
      <c r="D72" s="153">
        <f>'Deces (France) 2010'!K83</f>
        <v>3912</v>
      </c>
      <c r="E72" s="153">
        <f>'Deces (France) 2010'!L83</f>
        <v>2022</v>
      </c>
      <c r="F72" s="150">
        <f t="shared" si="28"/>
        <v>1.6808166913003127E-2</v>
      </c>
      <c r="G72" s="150">
        <f t="shared" si="29"/>
        <v>7.8170304562640621E-3</v>
      </c>
      <c r="H72" s="153">
        <f t="shared" si="34"/>
        <v>79666.488982945317</v>
      </c>
      <c r="I72" s="153">
        <f t="shared" si="30"/>
        <v>79000.700607222811</v>
      </c>
      <c r="J72" s="153">
        <f>SUM(I72:$I$104)</f>
        <v>1313897.5207027737</v>
      </c>
      <c r="K72" s="154">
        <f t="shared" si="31"/>
        <v>16.492474282179646</v>
      </c>
      <c r="L72" s="153">
        <f t="shared" si="35"/>
        <v>90264.211562005963</v>
      </c>
      <c r="M72" s="153">
        <f t="shared" si="32"/>
        <v>89912.330003149036</v>
      </c>
      <c r="N72" s="153">
        <f>SUM(M72:M$104)</f>
        <v>1832989.8264318029</v>
      </c>
      <c r="O72" s="154">
        <f t="shared" si="33"/>
        <v>20.306938871034745</v>
      </c>
      <c r="P72" s="154"/>
    </row>
    <row r="73" spans="1:16" x14ac:dyDescent="0.25">
      <c r="A73" s="150">
        <v>69</v>
      </c>
      <c r="B73" s="153">
        <f>'Population (France) 2010'!N76</f>
        <v>221317</v>
      </c>
      <c r="C73" s="153">
        <f>'Population (France) 2010'!O76</f>
        <v>251036</v>
      </c>
      <c r="D73" s="153">
        <f>'Deces (France) 2010'!K84</f>
        <v>3805</v>
      </c>
      <c r="E73" s="153">
        <f>'Deces (France) 2010'!L84</f>
        <v>1962</v>
      </c>
      <c r="F73" s="150">
        <f t="shared" si="28"/>
        <v>1.7192533786378816E-2</v>
      </c>
      <c r="G73" s="150">
        <f t="shared" si="29"/>
        <v>7.8156121034433316E-3</v>
      </c>
      <c r="H73" s="153">
        <f t="shared" si="34"/>
        <v>78338.632020894933</v>
      </c>
      <c r="I73" s="153">
        <f t="shared" si="30"/>
        <v>77669.054965395131</v>
      </c>
      <c r="J73" s="153">
        <f>SUM(I73:$I$104)</f>
        <v>1234896.8200955507</v>
      </c>
      <c r="K73" s="154">
        <f t="shared" si="31"/>
        <v>15.763573963943765</v>
      </c>
      <c r="L73" s="153">
        <f t="shared" si="35"/>
        <v>89561.364139977682</v>
      </c>
      <c r="M73" s="153">
        <f t="shared" si="32"/>
        <v>89212.28571171868</v>
      </c>
      <c r="N73" s="153">
        <f>SUM(M73:M$104)</f>
        <v>1743077.4964286536</v>
      </c>
      <c r="O73" s="154">
        <f t="shared" si="33"/>
        <v>19.46238216854708</v>
      </c>
      <c r="P73" s="154"/>
    </row>
    <row r="74" spans="1:16" x14ac:dyDescent="0.25">
      <c r="A74" s="150">
        <v>70</v>
      </c>
      <c r="B74" s="153">
        <f>'Population (France) 2010'!N77</f>
        <v>228527</v>
      </c>
      <c r="C74" s="153">
        <f>'Population (France) 2010'!O77</f>
        <v>265312</v>
      </c>
      <c r="D74" s="153">
        <f>'Deces (France) 2010'!K85</f>
        <v>4549</v>
      </c>
      <c r="E74" s="153">
        <f>'Deces (France) 2010'!L85</f>
        <v>2368</v>
      </c>
      <c r="F74" s="150">
        <f t="shared" si="28"/>
        <v>1.9905744179024798E-2</v>
      </c>
      <c r="G74" s="150">
        <f t="shared" si="29"/>
        <v>8.9253407309130388E-3</v>
      </c>
      <c r="H74" s="153">
        <f t="shared" si="34"/>
        <v>77003.304169246272</v>
      </c>
      <c r="I74" s="153">
        <f t="shared" si="30"/>
        <v>76241.960207119482</v>
      </c>
      <c r="J74" s="153">
        <f>SUM(I74:$I$104)</f>
        <v>1157227.7651301557</v>
      </c>
      <c r="K74" s="154">
        <f t="shared" si="31"/>
        <v>15.028287131506385</v>
      </c>
      <c r="L74" s="153">
        <f t="shared" si="35"/>
        <v>88864.115519993327</v>
      </c>
      <c r="M74" s="153">
        <f t="shared" si="32"/>
        <v>88468.721481698725</v>
      </c>
      <c r="N74" s="153">
        <f>SUM(M74:M$104)</f>
        <v>1653865.2107169349</v>
      </c>
      <c r="O74" s="154">
        <f t="shared" si="33"/>
        <v>18.611170561246801</v>
      </c>
      <c r="P74" s="154"/>
    </row>
    <row r="75" spans="1:16" x14ac:dyDescent="0.25">
      <c r="A75" s="150">
        <v>71</v>
      </c>
      <c r="B75" s="153">
        <f>'Population (France) 2010'!N78</f>
        <v>228125</v>
      </c>
      <c r="C75" s="153">
        <f>'Population (France) 2010'!O78</f>
        <v>271737</v>
      </c>
      <c r="D75" s="153">
        <f>'Deces (France) 2010'!K86</f>
        <v>4832</v>
      </c>
      <c r="E75" s="153">
        <f>'Deces (France) 2010'!L86</f>
        <v>2672</v>
      </c>
      <c r="F75" s="150">
        <f t="shared" si="28"/>
        <v>2.1181369863013697E-2</v>
      </c>
      <c r="G75" s="150">
        <f t="shared" si="29"/>
        <v>9.8330370910107937E-3</v>
      </c>
      <c r="H75" s="153">
        <f t="shared" si="34"/>
        <v>75485.651213655961</v>
      </c>
      <c r="I75" s="153">
        <f t="shared" si="30"/>
        <v>74691.821146677132</v>
      </c>
      <c r="J75" s="153">
        <f>SUM(I75:$I$104)</f>
        <v>1080985.8049230364</v>
      </c>
      <c r="K75" s="154">
        <f t="shared" si="31"/>
        <v>14.320414377341654</v>
      </c>
      <c r="L75" s="153">
        <f t="shared" si="35"/>
        <v>88074.502036740916</v>
      </c>
      <c r="M75" s="153">
        <f t="shared" si="32"/>
        <v>87642.897932253865</v>
      </c>
      <c r="N75" s="153">
        <f>SUM(M75:M$104)</f>
        <v>1565396.4892352363</v>
      </c>
      <c r="O75" s="154">
        <f t="shared" si="33"/>
        <v>17.773549132099774</v>
      </c>
      <c r="P75" s="154"/>
    </row>
    <row r="76" spans="1:16" x14ac:dyDescent="0.25">
      <c r="A76" s="150">
        <v>72</v>
      </c>
      <c r="B76" s="153">
        <f>'Population (France) 2010'!N79</f>
        <v>220977</v>
      </c>
      <c r="C76" s="153">
        <f>'Population (France) 2010'!O79</f>
        <v>268294</v>
      </c>
      <c r="D76" s="153">
        <f>'Deces (France) 2010'!K87</f>
        <v>5145</v>
      </c>
      <c r="E76" s="153">
        <f>'Deces (France) 2010'!L87</f>
        <v>2991</v>
      </c>
      <c r="F76" s="150">
        <f t="shared" si="28"/>
        <v>2.3282966100544401E-2</v>
      </c>
      <c r="G76" s="150">
        <f t="shared" si="29"/>
        <v>1.1148217999657093E-2</v>
      </c>
      <c r="H76" s="153">
        <f t="shared" si="34"/>
        <v>73903.576124206127</v>
      </c>
      <c r="I76" s="153">
        <f t="shared" si="30"/>
        <v>73049.867354869566</v>
      </c>
      <c r="J76" s="153">
        <f>SUM(I76:$I$104)</f>
        <v>1006293.9837763589</v>
      </c>
      <c r="K76" s="154">
        <f t="shared" si="31"/>
        <v>13.616309745080938</v>
      </c>
      <c r="L76" s="153">
        <f t="shared" si="35"/>
        <v>87212.706170609395</v>
      </c>
      <c r="M76" s="153">
        <f t="shared" si="32"/>
        <v>86728.374522656653</v>
      </c>
      <c r="N76" s="153">
        <f>SUM(M76:M$104)</f>
        <v>1477753.5913029825</v>
      </c>
      <c r="O76" s="154">
        <f t="shared" si="33"/>
        <v>16.944246500184672</v>
      </c>
      <c r="P76" s="154"/>
    </row>
    <row r="77" spans="1:16" x14ac:dyDescent="0.25">
      <c r="A77" s="150">
        <v>73</v>
      </c>
      <c r="B77" s="153">
        <f>'Population (France) 2010'!N80</f>
        <v>216519</v>
      </c>
      <c r="C77" s="153">
        <f>'Population (France) 2010'!O80</f>
        <v>268113</v>
      </c>
      <c r="D77" s="153">
        <f>'Deces (France) 2010'!K88</f>
        <v>5427</v>
      </c>
      <c r="E77" s="153">
        <f>'Deces (France) 2010'!L88</f>
        <v>3177</v>
      </c>
      <c r="F77" s="150">
        <f t="shared" si="28"/>
        <v>2.5064774915827249E-2</v>
      </c>
      <c r="G77" s="150">
        <f t="shared" si="29"/>
        <v>1.1849481375390228E-2</v>
      </c>
      <c r="H77" s="153">
        <f t="shared" si="34"/>
        <v>72202.758538933427</v>
      </c>
      <c r="I77" s="153">
        <f t="shared" si="30"/>
        <v>71305.39860211745</v>
      </c>
      <c r="J77" s="153">
        <f>SUM(I77:$I$104)</f>
        <v>933244.11642148928</v>
      </c>
      <c r="K77" s="154">
        <f t="shared" si="31"/>
        <v>12.925324950268514</v>
      </c>
      <c r="L77" s="153">
        <f t="shared" si="35"/>
        <v>86245.839344674911</v>
      </c>
      <c r="M77" s="153">
        <f t="shared" si="32"/>
        <v>85736.867445742682</v>
      </c>
      <c r="N77" s="153">
        <f>SUM(M77:M$104)</f>
        <v>1391025.2167803259</v>
      </c>
      <c r="O77" s="154">
        <f t="shared" si="33"/>
        <v>16.128606635981591</v>
      </c>
      <c r="P77" s="154"/>
    </row>
    <row r="78" spans="1:16" x14ac:dyDescent="0.25">
      <c r="A78" s="150">
        <v>74</v>
      </c>
      <c r="B78" s="153">
        <f>'Population (France) 2010'!N81</f>
        <v>210286</v>
      </c>
      <c r="C78" s="153">
        <f>'Population (France) 2010'!O81</f>
        <v>268470</v>
      </c>
      <c r="D78" s="153">
        <f>'Deces (France) 2010'!K89</f>
        <v>5818</v>
      </c>
      <c r="E78" s="153">
        <f>'Deces (France) 2010'!L89</f>
        <v>3608</v>
      </c>
      <c r="F78" s="150">
        <f t="shared" si="28"/>
        <v>2.7667081974073405E-2</v>
      </c>
      <c r="G78" s="150">
        <f t="shared" si="29"/>
        <v>1.3439117964763289E-2</v>
      </c>
      <c r="H78" s="153">
        <f t="shared" si="34"/>
        <v>70415.504772688</v>
      </c>
      <c r="I78" s="153">
        <f t="shared" si="30"/>
        <v>69450.330669511182</v>
      </c>
      <c r="J78" s="153">
        <f>SUM(I78:$I$104)</f>
        <v>861938.71781937173</v>
      </c>
      <c r="K78" s="154">
        <f t="shared" si="31"/>
        <v>12.240751814559045</v>
      </c>
      <c r="L78" s="153">
        <f t="shared" si="35"/>
        <v>85229.901930692286</v>
      </c>
      <c r="M78" s="153">
        <f t="shared" si="32"/>
        <v>84659.751541564096</v>
      </c>
      <c r="N78" s="153">
        <f>SUM(M78:M$104)</f>
        <v>1305288.3493345832</v>
      </c>
      <c r="O78" s="154">
        <f t="shared" si="33"/>
        <v>15.314910844271822</v>
      </c>
      <c r="P78" s="154"/>
    </row>
    <row r="79" spans="1:16" x14ac:dyDescent="0.25">
      <c r="A79" s="150">
        <v>75</v>
      </c>
      <c r="B79" s="153">
        <f>'Population (France) 2010'!N82</f>
        <v>205067</v>
      </c>
      <c r="C79" s="153">
        <f>'Population (France) 2010'!O82</f>
        <v>268838</v>
      </c>
      <c r="D79" s="153">
        <f>'Deces (France) 2010'!K90</f>
        <v>6397</v>
      </c>
      <c r="E79" s="153">
        <f>'Deces (France) 2010'!L90</f>
        <v>4035</v>
      </c>
      <c r="F79" s="150">
        <f t="shared" si="28"/>
        <v>3.1194682713454627E-2</v>
      </c>
      <c r="G79" s="150">
        <f t="shared" si="29"/>
        <v>1.5009038900750638E-2</v>
      </c>
      <c r="H79" s="153">
        <f t="shared" si="34"/>
        <v>68494.016780928141</v>
      </c>
      <c r="I79" s="153">
        <f t="shared" si="30"/>
        <v>67436.714806951815</v>
      </c>
      <c r="J79" s="153">
        <f>SUM(I79:$I$104)</f>
        <v>792488.38714986062</v>
      </c>
      <c r="K79" s="154">
        <f t="shared" si="31"/>
        <v>11.570184147391478</v>
      </c>
      <c r="L79" s="153">
        <f t="shared" si="35"/>
        <v>84092.149542857645</v>
      </c>
      <c r="M79" s="153">
        <f t="shared" si="32"/>
        <v>83464.223816869082</v>
      </c>
      <c r="N79" s="153">
        <f>SUM(M79:M$104)</f>
        <v>1220628.5977930189</v>
      </c>
      <c r="O79" s="154">
        <f t="shared" si="33"/>
        <v>14.515369204243308</v>
      </c>
      <c r="P79" s="154"/>
    </row>
    <row r="80" spans="1:16" x14ac:dyDescent="0.25">
      <c r="A80" s="150">
        <v>76</v>
      </c>
      <c r="B80" s="153">
        <f>'Population (France) 2010'!N83</f>
        <v>197702</v>
      </c>
      <c r="C80" s="153">
        <f>'Population (France) 2010'!O83</f>
        <v>266834</v>
      </c>
      <c r="D80" s="153">
        <f>'Deces (France) 2010'!K91</f>
        <v>7023</v>
      </c>
      <c r="E80" s="153">
        <f>'Deces (France) 2010'!L91</f>
        <v>4636</v>
      </c>
      <c r="F80" s="150">
        <f t="shared" si="28"/>
        <v>3.552316112128355E-2</v>
      </c>
      <c r="G80" s="150">
        <f t="shared" si="29"/>
        <v>1.7374097753659577E-2</v>
      </c>
      <c r="H80" s="153">
        <f t="shared" si="34"/>
        <v>66390.349859287555</v>
      </c>
      <c r="I80" s="153">
        <f t="shared" si="30"/>
        <v>65224.99212714719</v>
      </c>
      <c r="J80" s="153">
        <f>SUM(I80:$I$104)</f>
        <v>725051.6723429088</v>
      </c>
      <c r="K80" s="154">
        <f t="shared" si="31"/>
        <v>10.921040089103839</v>
      </c>
      <c r="L80" s="153">
        <f t="shared" si="35"/>
        <v>82839.431760769294</v>
      </c>
      <c r="M80" s="153">
        <f t="shared" si="32"/>
        <v>82123.951170372151</v>
      </c>
      <c r="N80" s="153">
        <f>SUM(M80:M$104)</f>
        <v>1137164.3739761501</v>
      </c>
      <c r="O80" s="154">
        <f t="shared" si="33"/>
        <v>13.727331897448902</v>
      </c>
      <c r="P80" s="154"/>
    </row>
    <row r="81" spans="1:16" x14ac:dyDescent="0.25">
      <c r="A81" s="150">
        <v>77</v>
      </c>
      <c r="B81" s="153">
        <f>'Population (France) 2010'!N84</f>
        <v>191070</v>
      </c>
      <c r="C81" s="153">
        <f>'Population (France) 2010'!O84</f>
        <v>266151</v>
      </c>
      <c r="D81" s="153">
        <f>'Deces (France) 2010'!K92</f>
        <v>7197</v>
      </c>
      <c r="E81" s="153">
        <f>'Deces (France) 2010'!L92</f>
        <v>5233</v>
      </c>
      <c r="F81" s="150">
        <f t="shared" si="28"/>
        <v>3.7666823677186372E-2</v>
      </c>
      <c r="G81" s="150">
        <f t="shared" si="29"/>
        <v>1.9661770949573738E-2</v>
      </c>
      <c r="H81" s="153">
        <f t="shared" si="34"/>
        <v>64073.351954820457</v>
      </c>
      <c r="I81" s="153">
        <f t="shared" si="30"/>
        <v>62881.641625175667</v>
      </c>
      <c r="J81" s="153">
        <f>SUM(I81:$I$104)</f>
        <v>659826.68021576153</v>
      </c>
      <c r="K81" s="154">
        <f t="shared" si="31"/>
        <v>10.297989102880399</v>
      </c>
      <c r="L81" s="153">
        <f t="shared" si="35"/>
        <v>81412.602205218471</v>
      </c>
      <c r="M81" s="153">
        <f t="shared" si="32"/>
        <v>80617.464038931372</v>
      </c>
      <c r="N81" s="153">
        <f>SUM(M81:M$104)</f>
        <v>1055040.4228057782</v>
      </c>
      <c r="O81" s="154">
        <f t="shared" si="33"/>
        <v>12.959178238110059</v>
      </c>
      <c r="P81" s="154"/>
    </row>
    <row r="82" spans="1:16" x14ac:dyDescent="0.25">
      <c r="A82" s="150">
        <v>78</v>
      </c>
      <c r="B82" s="153">
        <f>'Population (France) 2010'!N85</f>
        <v>184446</v>
      </c>
      <c r="C82" s="153">
        <f>'Population (France) 2010'!O85</f>
        <v>265042</v>
      </c>
      <c r="D82" s="153">
        <f>'Deces (France) 2010'!K93</f>
        <v>8017</v>
      </c>
      <c r="E82" s="153">
        <f>'Deces (France) 2010'!L93</f>
        <v>5931</v>
      </c>
      <c r="F82" s="150">
        <f t="shared" si="28"/>
        <v>4.3465296075816229E-2</v>
      </c>
      <c r="G82" s="150">
        <f t="shared" si="29"/>
        <v>2.2377585439288868E-2</v>
      </c>
      <c r="H82" s="153">
        <f t="shared" si="34"/>
        <v>61704.800247192943</v>
      </c>
      <c r="I82" s="153">
        <f t="shared" si="30"/>
        <v>60383.011353703136</v>
      </c>
      <c r="J82" s="153">
        <f>SUM(I82:$I$104)</f>
        <v>596945.03859058605</v>
      </c>
      <c r="K82" s="154">
        <f t="shared" si="31"/>
        <v>9.674207455484666</v>
      </c>
      <c r="L82" s="153">
        <f t="shared" si="35"/>
        <v>79827.520092749503</v>
      </c>
      <c r="M82" s="153">
        <f t="shared" si="32"/>
        <v>78940.971767439376</v>
      </c>
      <c r="N82" s="153">
        <f>SUM(M82:M$104)</f>
        <v>974422.95876684692</v>
      </c>
      <c r="O82" s="154">
        <f t="shared" si="33"/>
        <v>12.206604409540599</v>
      </c>
      <c r="P82" s="154"/>
    </row>
    <row r="83" spans="1:16" x14ac:dyDescent="0.25">
      <c r="A83" s="150">
        <v>79</v>
      </c>
      <c r="B83" s="153">
        <f>'Population (France) 2010'!N86</f>
        <v>174818</v>
      </c>
      <c r="C83" s="153">
        <f>'Population (France) 2010'!O86</f>
        <v>260197</v>
      </c>
      <c r="D83" s="153">
        <f>'Deces (France) 2010'!K94</f>
        <v>8441</v>
      </c>
      <c r="E83" s="153">
        <f>'Deces (France) 2010'!L94</f>
        <v>6673</v>
      </c>
      <c r="F83" s="150">
        <f t="shared" si="28"/>
        <v>4.8284501595945495E-2</v>
      </c>
      <c r="G83" s="150">
        <f t="shared" si="29"/>
        <v>2.5645952874168418E-2</v>
      </c>
      <c r="H83" s="153">
        <f t="shared" si="34"/>
        <v>59080.234780754865</v>
      </c>
      <c r="I83" s="153">
        <f t="shared" si="30"/>
        <v>57676.587020724437</v>
      </c>
      <c r="J83" s="153">
        <f>SUM(I83:$I$104)</f>
        <v>536562.02723688295</v>
      </c>
      <c r="K83" s="154">
        <f t="shared" si="31"/>
        <v>9.0819210388728138</v>
      </c>
      <c r="L83" s="153">
        <f t="shared" si="35"/>
        <v>78061.011752363134</v>
      </c>
      <c r="M83" s="153">
        <f t="shared" si="32"/>
        <v>77068.539636965565</v>
      </c>
      <c r="N83" s="153">
        <f>SUM(M83:M$104)</f>
        <v>895481.98699940764</v>
      </c>
      <c r="O83" s="154">
        <f t="shared" si="33"/>
        <v>11.471565214145445</v>
      </c>
      <c r="P83" s="154"/>
    </row>
    <row r="84" spans="1:16" x14ac:dyDescent="0.25">
      <c r="A84" s="150">
        <v>80</v>
      </c>
      <c r="B84" s="153">
        <f>'Population (France) 2010'!N87</f>
        <v>162040</v>
      </c>
      <c r="C84" s="153">
        <f>'Population (France) 2010'!O87</f>
        <v>249316</v>
      </c>
      <c r="D84" s="153">
        <f>'Deces (France) 2010'!K95</f>
        <v>8743</v>
      </c>
      <c r="E84" s="153">
        <f>'Deces (France) 2010'!L95</f>
        <v>7373</v>
      </c>
      <c r="F84" s="150">
        <f t="shared" si="28"/>
        <v>5.3955813379412493E-2</v>
      </c>
      <c r="G84" s="150">
        <f t="shared" si="29"/>
        <v>2.9572911485825217E-2</v>
      </c>
      <c r="H84" s="153">
        <f t="shared" si="34"/>
        <v>56295.349522704011</v>
      </c>
      <c r="I84" s="153">
        <f t="shared" si="30"/>
        <v>54803.569112044628</v>
      </c>
      <c r="J84" s="153">
        <f>SUM(I84:$I$104)</f>
        <v>478885.44021615846</v>
      </c>
      <c r="K84" s="154">
        <f t="shared" si="31"/>
        <v>8.5066607504234995</v>
      </c>
      <c r="L84" s="153">
        <f t="shared" si="35"/>
        <v>76084.515616752542</v>
      </c>
      <c r="M84" s="153">
        <f t="shared" si="32"/>
        <v>74970.503827362147</v>
      </c>
      <c r="N84" s="153">
        <f>SUM(M84:M$104)</f>
        <v>818413.44736244204</v>
      </c>
      <c r="O84" s="154">
        <f t="shared" si="33"/>
        <v>10.756636100371532</v>
      </c>
      <c r="P84" s="154"/>
    </row>
    <row r="85" spans="1:16" x14ac:dyDescent="0.25">
      <c r="A85" s="150">
        <v>81</v>
      </c>
      <c r="B85" s="153">
        <f>'Population (France) 2010'!N88</f>
        <v>146612</v>
      </c>
      <c r="C85" s="153">
        <f>'Population (France) 2010'!O88</f>
        <v>235225</v>
      </c>
      <c r="D85" s="153">
        <f>'Deces (France) 2010'!K96</f>
        <v>8998</v>
      </c>
      <c r="E85" s="153">
        <f>'Deces (France) 2010'!L96</f>
        <v>8113</v>
      </c>
      <c r="F85" s="150">
        <f t="shared" si="28"/>
        <v>6.1372875344446569E-2</v>
      </c>
      <c r="G85" s="150">
        <f t="shared" si="29"/>
        <v>3.4490381549580187E-2</v>
      </c>
      <c r="H85" s="153">
        <f t="shared" si="34"/>
        <v>53338.378375168795</v>
      </c>
      <c r="I85" s="153">
        <f t="shared" si="30"/>
        <v>51734.590357724774</v>
      </c>
      <c r="J85" s="153">
        <f>SUM(I85:$I$104)</f>
        <v>424081.8711041137</v>
      </c>
      <c r="K85" s="154">
        <f t="shared" si="31"/>
        <v>7.9507829825876604</v>
      </c>
      <c r="L85" s="153">
        <f t="shared" si="35"/>
        <v>73867.419543018244</v>
      </c>
      <c r="M85" s="153">
        <f t="shared" si="32"/>
        <v>72608.081666597878</v>
      </c>
      <c r="N85" s="153">
        <f>SUM(M85:M$104)</f>
        <v>743442.94353507983</v>
      </c>
      <c r="O85" s="154">
        <f t="shared" si="33"/>
        <v>10.06455820623489</v>
      </c>
      <c r="P85" s="154"/>
    </row>
    <row r="86" spans="1:16" x14ac:dyDescent="0.25">
      <c r="A86" s="150">
        <v>82</v>
      </c>
      <c r="B86" s="153">
        <f>'Population (France) 2010'!N89</f>
        <v>134047</v>
      </c>
      <c r="C86" s="153">
        <f>'Population (France) 2010'!O89</f>
        <v>224895</v>
      </c>
      <c r="D86" s="153">
        <f>'Deces (France) 2010'!K97</f>
        <v>9179</v>
      </c>
      <c r="E86" s="153">
        <f>'Deces (France) 2010'!L97</f>
        <v>8813</v>
      </c>
      <c r="F86" s="150">
        <f t="shared" si="28"/>
        <v>6.8475982304714023E-2</v>
      </c>
      <c r="G86" s="150">
        <f t="shared" si="29"/>
        <v>3.918717623779986E-2</v>
      </c>
      <c r="H86" s="153">
        <f t="shared" si="34"/>
        <v>50163.277810148145</v>
      </c>
      <c r="I86" s="153">
        <f t="shared" si="30"/>
        <v>48484.328200331744</v>
      </c>
      <c r="J86" s="153">
        <f>SUM(I86:$I$104)</f>
        <v>372347.28074638901</v>
      </c>
      <c r="K86" s="154">
        <f t="shared" si="31"/>
        <v>7.4227063501632324</v>
      </c>
      <c r="L86" s="153">
        <f t="shared" si="35"/>
        <v>71363.139102754198</v>
      </c>
      <c r="M86" s="153">
        <f t="shared" si="32"/>
        <v>69982.966226619508</v>
      </c>
      <c r="N86" s="153">
        <f>SUM(M86:M$104)</f>
        <v>670834.86186848185</v>
      </c>
      <c r="O86" s="154">
        <f t="shared" si="33"/>
        <v>9.4002992343506868</v>
      </c>
      <c r="P86" s="154"/>
    </row>
    <row r="87" spans="1:16" x14ac:dyDescent="0.25">
      <c r="A87" s="150">
        <v>83</v>
      </c>
      <c r="B87" s="153">
        <f>'Population (France) 2010'!N90</f>
        <v>121580</v>
      </c>
      <c r="C87" s="153">
        <f>'Population (France) 2010'!O90</f>
        <v>213605</v>
      </c>
      <c r="D87" s="153">
        <f>'Deces (France) 2010'!K98</f>
        <v>9385</v>
      </c>
      <c r="E87" s="153">
        <f>'Deces (France) 2010'!L98</f>
        <v>9629</v>
      </c>
      <c r="F87" s="150">
        <f t="shared" si="28"/>
        <v>7.7191972363875636E-2</v>
      </c>
      <c r="G87" s="150">
        <f t="shared" si="29"/>
        <v>4.5078532805880013E-2</v>
      </c>
      <c r="H87" s="153">
        <f t="shared" si="34"/>
        <v>46843.265810246281</v>
      </c>
      <c r="I87" s="153">
        <f t="shared" si="30"/>
        <v>45080.939761974689</v>
      </c>
      <c r="J87" s="153">
        <f>SUM(I87:$I$104)</f>
        <v>323862.95254605723</v>
      </c>
      <c r="K87" s="154">
        <f t="shared" si="31"/>
        <v>6.9137569070860332</v>
      </c>
      <c r="L87" s="153">
        <f t="shared" si="35"/>
        <v>68620.70427158766</v>
      </c>
      <c r="M87" s="153">
        <f t="shared" si="32"/>
        <v>67097.024763106368</v>
      </c>
      <c r="N87" s="153">
        <f>SUM(M87:M$104)</f>
        <v>600851.8956418623</v>
      </c>
      <c r="O87" s="154">
        <f t="shared" si="33"/>
        <v>8.7561312874873032</v>
      </c>
      <c r="P87" s="154"/>
    </row>
    <row r="88" spans="1:16" x14ac:dyDescent="0.25">
      <c r="A88" s="150">
        <v>84</v>
      </c>
      <c r="B88" s="153">
        <f>'Population (France) 2010'!N91</f>
        <v>110148</v>
      </c>
      <c r="C88" s="153">
        <f>'Population (France) 2010'!O91</f>
        <v>202621</v>
      </c>
      <c r="D88" s="153">
        <f>'Deces (France) 2010'!K99</f>
        <v>9517</v>
      </c>
      <c r="E88" s="153">
        <f>'Deces (France) 2010'!L99</f>
        <v>10641</v>
      </c>
      <c r="F88" s="150">
        <f t="shared" si="28"/>
        <v>8.6401931946108873E-2</v>
      </c>
      <c r="G88" s="150">
        <f t="shared" si="29"/>
        <v>5.2516767758524534E-2</v>
      </c>
      <c r="H88" s="153">
        <f t="shared" si="34"/>
        <v>43363.379154002389</v>
      </c>
      <c r="I88" s="153">
        <f t="shared" si="30"/>
        <v>41542.847114319731</v>
      </c>
      <c r="J88" s="153">
        <f>SUM(I88:$I$104)</f>
        <v>278782.01278408262</v>
      </c>
      <c r="K88" s="154">
        <f t="shared" si="31"/>
        <v>6.4289734384860866</v>
      </c>
      <c r="L88" s="153">
        <f t="shared" si="35"/>
        <v>65596.068839627027</v>
      </c>
      <c r="M88" s="153">
        <f t="shared" si="32"/>
        <v>63903.382773167796</v>
      </c>
      <c r="N88" s="153">
        <f>SUM(M88:M$104)</f>
        <v>533754.87087875581</v>
      </c>
      <c r="O88" s="154">
        <f t="shared" si="33"/>
        <v>8.136994797412477</v>
      </c>
      <c r="P88" s="154"/>
    </row>
    <row r="89" spans="1:16" x14ac:dyDescent="0.25">
      <c r="A89" s="150">
        <v>85</v>
      </c>
      <c r="B89" s="153">
        <f>'Population (France) 2010'!N92</f>
        <v>97134</v>
      </c>
      <c r="C89" s="153">
        <f>'Population (France) 2010'!O92</f>
        <v>188157</v>
      </c>
      <c r="D89" s="153">
        <f>'Deces (France) 2010'!K100</f>
        <v>9464</v>
      </c>
      <c r="E89" s="153">
        <f>'Deces (France) 2010'!L100</f>
        <v>11350</v>
      </c>
      <c r="F89" s="150">
        <f t="shared" si="28"/>
        <v>9.7432412955298864E-2</v>
      </c>
      <c r="G89" s="150">
        <f t="shared" si="29"/>
        <v>6.0321965167386811E-2</v>
      </c>
      <c r="H89" s="153">
        <f t="shared" si="34"/>
        <v>39773.996904783329</v>
      </c>
      <c r="I89" s="153">
        <f t="shared" si="30"/>
        <v>37897.784794972657</v>
      </c>
      <c r="J89" s="153">
        <f>SUM(I89:$I$104)</f>
        <v>237239.16566976285</v>
      </c>
      <c r="K89" s="154">
        <f t="shared" si="31"/>
        <v>5.9646800455508613</v>
      </c>
      <c r="L89" s="153">
        <f t="shared" si="35"/>
        <v>62240.069727544476</v>
      </c>
      <c r="M89" s="153">
        <f t="shared" si="32"/>
        <v>60400.031540536416</v>
      </c>
      <c r="N89" s="153">
        <f>SUM(M89:M$104)</f>
        <v>469851.48810558807</v>
      </c>
      <c r="O89" s="154">
        <f t="shared" si="33"/>
        <v>7.5490193080174892</v>
      </c>
      <c r="P89" s="154"/>
    </row>
    <row r="90" spans="1:16" x14ac:dyDescent="0.25">
      <c r="A90" s="150">
        <v>86</v>
      </c>
      <c r="B90" s="153">
        <f>'Population (France) 2010'!N93</f>
        <v>84083</v>
      </c>
      <c r="C90" s="153">
        <f>'Population (France) 2010'!O93</f>
        <v>172727</v>
      </c>
      <c r="D90" s="153">
        <f>'Deces (France) 2010'!K101</f>
        <v>9460</v>
      </c>
      <c r="E90" s="153">
        <f>'Deces (France) 2010'!L101</f>
        <v>11990</v>
      </c>
      <c r="F90" s="150">
        <f t="shared" si="28"/>
        <v>0.1125078791194415</v>
      </c>
      <c r="G90" s="150">
        <f t="shared" si="29"/>
        <v>6.9415899077735391E-2</v>
      </c>
      <c r="H90" s="153">
        <f t="shared" si="34"/>
        <v>36081.524286548505</v>
      </c>
      <c r="I90" s="153">
        <f t="shared" si="30"/>
        <v>34125.822785635188</v>
      </c>
      <c r="J90" s="153">
        <f>SUM(I90:$I$104)</f>
        <v>199341.38087479016</v>
      </c>
      <c r="K90" s="154">
        <f t="shared" si="31"/>
        <v>5.5247494338565488</v>
      </c>
      <c r="L90" s="153">
        <f t="shared" si="35"/>
        <v>58596.621128847175</v>
      </c>
      <c r="M90" s="153">
        <f t="shared" si="32"/>
        <v>56609.105737836027</v>
      </c>
      <c r="N90" s="153">
        <f>SUM(M90:M$104)</f>
        <v>409451.45656505163</v>
      </c>
      <c r="O90" s="154">
        <f t="shared" si="33"/>
        <v>6.9876291273641078</v>
      </c>
      <c r="P90" s="154"/>
    </row>
    <row r="91" spans="1:16" x14ac:dyDescent="0.25">
      <c r="A91" s="150">
        <v>87</v>
      </c>
      <c r="B91" s="153">
        <f>'Population (France) 2010'!N94</f>
        <v>73355</v>
      </c>
      <c r="C91" s="153">
        <f>'Population (France) 2010'!O94</f>
        <v>158575</v>
      </c>
      <c r="D91" s="153">
        <f>'Deces (France) 2010'!K102</f>
        <v>9065</v>
      </c>
      <c r="E91" s="153">
        <f>'Deces (France) 2010'!L102</f>
        <v>12622</v>
      </c>
      <c r="F91" s="150">
        <f t="shared" si="28"/>
        <v>0.12357712494035852</v>
      </c>
      <c r="G91" s="150">
        <f t="shared" si="29"/>
        <v>7.9596405486362917E-2</v>
      </c>
      <c r="H91" s="153">
        <f t="shared" si="34"/>
        <v>32242.10034173078</v>
      </c>
      <c r="I91" s="153">
        <f t="shared" si="30"/>
        <v>30329.496582999593</v>
      </c>
      <c r="J91" s="153">
        <f>SUM(I91:$I$104)</f>
        <v>165215.55808915501</v>
      </c>
      <c r="K91" s="154">
        <f t="shared" si="31"/>
        <v>5.1242182220777153</v>
      </c>
      <c r="L91" s="153">
        <f t="shared" si="35"/>
        <v>54667.049158068701</v>
      </c>
      <c r="M91" s="153">
        <f t="shared" si="32"/>
        <v>52547.992877787525</v>
      </c>
      <c r="N91" s="153">
        <f>SUM(M91:M$104)</f>
        <v>352842.35082721565</v>
      </c>
      <c r="O91" s="154">
        <f t="shared" si="33"/>
        <v>6.454388086815861</v>
      </c>
      <c r="P91" s="154"/>
    </row>
    <row r="92" spans="1:16" x14ac:dyDescent="0.25">
      <c r="A92" s="150">
        <v>88</v>
      </c>
      <c r="B92" s="153">
        <f>'Population (France) 2010'!N95</f>
        <v>64023</v>
      </c>
      <c r="C92" s="153">
        <f>'Population (France) 2010'!O95</f>
        <v>144784</v>
      </c>
      <c r="D92" s="153">
        <f>'Deces (France) 2010'!K103</f>
        <v>8981</v>
      </c>
      <c r="E92" s="153">
        <f>'Deces (France) 2010'!L103</f>
        <v>13668</v>
      </c>
      <c r="F92" s="150">
        <f t="shared" si="28"/>
        <v>0.14027771269699951</v>
      </c>
      <c r="G92" s="150">
        <f t="shared" si="29"/>
        <v>9.4402696430544816E-2</v>
      </c>
      <c r="H92" s="153">
        <f t="shared" si="34"/>
        <v>28494.068353115264</v>
      </c>
      <c r="I92" s="153">
        <f t="shared" si="30"/>
        <v>26585.789846779189</v>
      </c>
      <c r="J92" s="153">
        <f>SUM(I92:$I$104)</f>
        <v>134886.06150615544</v>
      </c>
      <c r="K92" s="154">
        <f t="shared" si="31"/>
        <v>4.7338295056559838</v>
      </c>
      <c r="L92" s="153">
        <f t="shared" si="35"/>
        <v>50484.417809473816</v>
      </c>
      <c r="M92" s="153">
        <f t="shared" si="32"/>
        <v>48174.733507688296</v>
      </c>
      <c r="N92" s="153">
        <f>SUM(M92:M$104)</f>
        <v>300294.3579494282</v>
      </c>
      <c r="O92" s="154">
        <f t="shared" si="33"/>
        <v>5.948258313738056</v>
      </c>
      <c r="P92" s="154"/>
    </row>
    <row r="93" spans="1:16" x14ac:dyDescent="0.25">
      <c r="A93" s="150">
        <v>89</v>
      </c>
      <c r="B93" s="153">
        <f>'Population (France) 2010'!N96</f>
        <v>54891</v>
      </c>
      <c r="C93" s="153">
        <f>'Population (France) 2010'!O96</f>
        <v>130129</v>
      </c>
      <c r="D93" s="153">
        <f>'Deces (France) 2010'!K104</f>
        <v>8619</v>
      </c>
      <c r="E93" s="153">
        <f>'Deces (France) 2010'!L104</f>
        <v>14142</v>
      </c>
      <c r="F93" s="150">
        <f t="shared" si="28"/>
        <v>0.15702027654806799</v>
      </c>
      <c r="G93" s="150">
        <f t="shared" si="29"/>
        <v>0.10867677458521928</v>
      </c>
      <c r="H93" s="153">
        <f t="shared" si="34"/>
        <v>24764.674563165965</v>
      </c>
      <c r="I93" s="153">
        <f t="shared" si="30"/>
        <v>22918.287729414587</v>
      </c>
      <c r="J93" s="153">
        <f>SUM(I93:$I$104)</f>
        <v>108300.27165937627</v>
      </c>
      <c r="K93" s="154">
        <f t="shared" si="31"/>
        <v>4.3731756451368025</v>
      </c>
      <c r="L93" s="153">
        <f t="shared" si="35"/>
        <v>45936.593066525122</v>
      </c>
      <c r="M93" s="153">
        <f t="shared" si="32"/>
        <v>43528.49183272916</v>
      </c>
      <c r="N93" s="153">
        <f>SUM(M93:M$104)</f>
        <v>252119.6244417399</v>
      </c>
      <c r="O93" s="154">
        <f t="shared" si="33"/>
        <v>5.4884267119379455</v>
      </c>
      <c r="P93" s="154"/>
    </row>
    <row r="94" spans="1:16" x14ac:dyDescent="0.25">
      <c r="A94" s="150">
        <v>90</v>
      </c>
      <c r="B94" s="153">
        <f>'Population (France) 2010'!N97</f>
        <v>36147</v>
      </c>
      <c r="C94" s="153">
        <f>'Population (France) 2010'!O97</f>
        <v>91354</v>
      </c>
      <c r="D94" s="153">
        <f>'Deces (France) 2010'!K105</f>
        <v>6837</v>
      </c>
      <c r="E94" s="153">
        <f>'Deces (France) 2010'!L105</f>
        <v>12162</v>
      </c>
      <c r="F94" s="150">
        <f t="shared" si="28"/>
        <v>0.18914432733006889</v>
      </c>
      <c r="G94" s="150">
        <f t="shared" si="29"/>
        <v>0.13313045953105501</v>
      </c>
      <c r="H94" s="153">
        <f t="shared" si="34"/>
        <v>21166.038685885094</v>
      </c>
      <c r="I94" s="153">
        <f t="shared" si="30"/>
        <v>19284.776255773104</v>
      </c>
      <c r="J94" s="153">
        <f>SUM(I94:$I$104)</f>
        <v>85381.983929961687</v>
      </c>
      <c r="K94" s="154">
        <f t="shared" si="31"/>
        <v>4.0339141960890395</v>
      </c>
      <c r="L94" s="153">
        <f t="shared" si="35"/>
        <v>41206.056971585058</v>
      </c>
      <c r="M94" s="153">
        <f t="shared" si="32"/>
        <v>38580.941419052077</v>
      </c>
      <c r="N94" s="153">
        <f>SUM(M94:M$104)</f>
        <v>208591.13260901073</v>
      </c>
      <c r="O94" s="154">
        <f t="shared" si="33"/>
        <v>5.0621473622883002</v>
      </c>
      <c r="P94" s="154"/>
    </row>
    <row r="95" spans="1:16" x14ac:dyDescent="0.25">
      <c r="A95" s="150">
        <v>91</v>
      </c>
      <c r="B95" s="153">
        <f>'Population (France) 2010'!N98</f>
        <v>19964</v>
      </c>
      <c r="C95" s="153">
        <f>'Population (France) 2010'!O98</f>
        <v>55389</v>
      </c>
      <c r="D95" s="153">
        <f>'Deces (France) 2010'!K106</f>
        <v>3721</v>
      </c>
      <c r="E95" s="153">
        <f>'Deces (France) 2010'!L106</f>
        <v>7218</v>
      </c>
      <c r="F95" s="150">
        <f t="shared" si="28"/>
        <v>0.18638549388900019</v>
      </c>
      <c r="G95" s="150">
        <f t="shared" si="29"/>
        <v>0.13031468342089583</v>
      </c>
      <c r="H95" s="153">
        <f t="shared" si="34"/>
        <v>17518.432653276006</v>
      </c>
      <c r="I95" s="153">
        <f t="shared" si="30"/>
        <v>15982.716772299265</v>
      </c>
      <c r="J95" s="153">
        <f>SUM(I95:$I$104)</f>
        <v>66097.207674188554</v>
      </c>
      <c r="K95" s="154">
        <f t="shared" si="31"/>
        <v>3.7730092059250606</v>
      </c>
      <c r="L95" s="153">
        <f t="shared" si="35"/>
        <v>36069.758511325941</v>
      </c>
      <c r="M95" s="153">
        <f t="shared" si="32"/>
        <v>33818.396782900156</v>
      </c>
      <c r="N95" s="153">
        <f>SUM(M95:M$104)</f>
        <v>170010.19118995863</v>
      </c>
      <c r="O95" s="154">
        <f t="shared" si="33"/>
        <v>4.7133720381458959</v>
      </c>
      <c r="P95" s="154"/>
    </row>
    <row r="96" spans="1:16" x14ac:dyDescent="0.25">
      <c r="A96" s="150">
        <v>92</v>
      </c>
      <c r="B96" s="153">
        <f>'Population (France) 2010'!N99</f>
        <v>13682</v>
      </c>
      <c r="C96" s="153">
        <f>'Population (France) 2010'!O99</f>
        <v>41833</v>
      </c>
      <c r="D96" s="153">
        <f>'Deces (France) 2010'!K107</f>
        <v>3069</v>
      </c>
      <c r="E96" s="153">
        <f>'Deces (France) 2010'!L107</f>
        <v>6589</v>
      </c>
      <c r="F96" s="150">
        <f t="shared" si="28"/>
        <v>0.22430931150416605</v>
      </c>
      <c r="G96" s="150">
        <f t="shared" si="29"/>
        <v>0.1575072311333158</v>
      </c>
      <c r="H96" s="153">
        <f t="shared" si="34"/>
        <v>14539.486093983001</v>
      </c>
      <c r="I96" s="153">
        <f t="shared" si="30"/>
        <v>13024.198335266972</v>
      </c>
      <c r="J96" s="153">
        <f>SUM(I96:$I$104)</f>
        <v>50114.490901889294</v>
      </c>
      <c r="K96" s="154">
        <f t="shared" si="31"/>
        <v>3.4467855726089658</v>
      </c>
      <c r="L96" s="153">
        <f t="shared" si="35"/>
        <v>31662.724840760064</v>
      </c>
      <c r="M96" s="153">
        <f t="shared" si="32"/>
        <v>29295.091486978657</v>
      </c>
      <c r="N96" s="153">
        <f>SUM(M96:M$104)</f>
        <v>136191.79440705848</v>
      </c>
      <c r="O96" s="154">
        <f t="shared" si="33"/>
        <v>4.3013289314802128</v>
      </c>
      <c r="P96" s="154"/>
    </row>
    <row r="97" spans="1:16" x14ac:dyDescent="0.25">
      <c r="A97" s="150">
        <v>93</v>
      </c>
      <c r="B97" s="153">
        <f>'Population (France) 2010'!N100</f>
        <v>9373</v>
      </c>
      <c r="C97" s="153">
        <f>'Population (France) 2010'!O100</f>
        <v>31565</v>
      </c>
      <c r="D97" s="153">
        <f>'Deces (France) 2010'!K108</f>
        <v>2313</v>
      </c>
      <c r="E97" s="153">
        <f>'Deces (France) 2010'!L108</f>
        <v>5660</v>
      </c>
      <c r="F97" s="150">
        <f t="shared" si="28"/>
        <v>0.24677264483089725</v>
      </c>
      <c r="G97" s="150">
        <f t="shared" si="29"/>
        <v>0.17931252970061778</v>
      </c>
      <c r="H97" s="153">
        <f t="shared" si="34"/>
        <v>11618.037132505564</v>
      </c>
      <c r="I97" s="153">
        <f t="shared" si="30"/>
        <v>10295.517135797312</v>
      </c>
      <c r="J97" s="153">
        <f>SUM(I97:$I$104)</f>
        <v>37090.292566622316</v>
      </c>
      <c r="K97" s="154">
        <f t="shared" si="31"/>
        <v>3.1924749545557156</v>
      </c>
      <c r="L97" s="153">
        <f t="shared" si="35"/>
        <v>27048.536094848885</v>
      </c>
      <c r="M97" s="153">
        <f t="shared" si="32"/>
        <v>24762.142365738368</v>
      </c>
      <c r="N97" s="153">
        <f>SUM(M97:M$104)</f>
        <v>106896.70292007983</v>
      </c>
      <c r="O97" s="154">
        <f t="shared" si="33"/>
        <v>3.9520328399745526</v>
      </c>
      <c r="P97" s="154"/>
    </row>
    <row r="98" spans="1:16" x14ac:dyDescent="0.25">
      <c r="A98" s="150">
        <v>94</v>
      </c>
      <c r="B98" s="153">
        <f>'Population (France) 2010'!N101</f>
        <v>7395</v>
      </c>
      <c r="C98" s="153">
        <f>'Population (France) 2010'!O101</f>
        <v>26754</v>
      </c>
      <c r="D98" s="153">
        <f>'Deces (France) 2010'!K109</f>
        <v>1856</v>
      </c>
      <c r="E98" s="153">
        <f>'Deces (France) 2010'!L109</f>
        <v>5071</v>
      </c>
      <c r="F98" s="150">
        <f t="shared" si="28"/>
        <v>0.25098039215686274</v>
      </c>
      <c r="G98" s="150">
        <f t="shared" si="29"/>
        <v>0.18954175076624055</v>
      </c>
      <c r="H98" s="153">
        <f t="shared" si="34"/>
        <v>9077.3851390030359</v>
      </c>
      <c r="I98" s="153">
        <f t="shared" si="30"/>
        <v>8027.8699396673137</v>
      </c>
      <c r="J98" s="153">
        <f>SUM(I98:$I$104)</f>
        <v>26794.775430825008</v>
      </c>
      <c r="K98" s="154">
        <f t="shared" si="31"/>
        <v>2.951816522105601</v>
      </c>
      <c r="L98" s="153">
        <f t="shared" si="35"/>
        <v>22608.373706441496</v>
      </c>
      <c r="M98" s="153">
        <f t="shared" si="32"/>
        <v>20594.951071928972</v>
      </c>
      <c r="N98" s="153">
        <f>SUM(M98:M$104)</f>
        <v>82134.560554341471</v>
      </c>
      <c r="O98" s="154">
        <f t="shared" si="33"/>
        <v>3.6329265262870272</v>
      </c>
      <c r="P98" s="154"/>
    </row>
    <row r="99" spans="1:16" x14ac:dyDescent="0.25">
      <c r="A99" s="150">
        <v>95</v>
      </c>
      <c r="B99" s="153">
        <f>'Population (France) 2010'!N102</f>
        <v>7642</v>
      </c>
      <c r="C99" s="153">
        <f>'Population (France) 2010'!O102</f>
        <v>29174</v>
      </c>
      <c r="D99" s="153">
        <f>'Deces (France) 2010'!K110</f>
        <v>2409</v>
      </c>
      <c r="E99" s="153">
        <f>'Deces (France) 2010'!L110</f>
        <v>7085</v>
      </c>
      <c r="F99" s="150">
        <f t="shared" si="28"/>
        <v>0.31523161476053391</v>
      </c>
      <c r="G99" s="150">
        <f t="shared" si="29"/>
        <v>0.24285322547473778</v>
      </c>
      <c r="H99" s="153">
        <f t="shared" si="34"/>
        <v>7062.5471933610434</v>
      </c>
      <c r="I99" s="153">
        <f t="shared" si="30"/>
        <v>6057.6807067094287</v>
      </c>
      <c r="J99" s="153">
        <f>SUM(I99:$I$104)</f>
        <v>18766.905491157697</v>
      </c>
      <c r="K99" s="154">
        <f t="shared" si="31"/>
        <v>2.6572431981479738</v>
      </c>
      <c r="L99" s="153">
        <f t="shared" si="35"/>
        <v>18704.77062332302</v>
      </c>
      <c r="M99" s="153">
        <f t="shared" si="32"/>
        <v>16606.732562786219</v>
      </c>
      <c r="N99" s="153">
        <f>SUM(M99:M$104)</f>
        <v>61539.609482412503</v>
      </c>
      <c r="O99" s="154">
        <f t="shared" si="33"/>
        <v>3.2900488715792444</v>
      </c>
      <c r="P99" s="154"/>
    </row>
    <row r="100" spans="1:16" x14ac:dyDescent="0.25">
      <c r="A100" s="150">
        <v>96</v>
      </c>
      <c r="B100" s="153">
        <f>'Population (France) 2010'!N103</f>
        <v>6375</v>
      </c>
      <c r="C100" s="153">
        <f>'Population (France) 2010'!O103</f>
        <v>26728</v>
      </c>
      <c r="D100" s="153">
        <f>'Deces (France) 2010'!K111</f>
        <v>2227</v>
      </c>
      <c r="E100" s="153">
        <f>'Deces (France) 2010'!L111</f>
        <v>7034</v>
      </c>
      <c r="F100" s="150">
        <f t="shared" si="28"/>
        <v>0.34933333333333333</v>
      </c>
      <c r="G100" s="150">
        <f t="shared" si="29"/>
        <v>0.26316970966776415</v>
      </c>
      <c r="H100" s="153">
        <f t="shared" si="34"/>
        <v>5152.9747224812982</v>
      </c>
      <c r="I100" s="153">
        <f>(H101-H100)/(LN(H101/H100))</f>
        <v>4349.1789366313315</v>
      </c>
      <c r="J100" s="153">
        <f>SUM(I100:$I$104)</f>
        <v>12709.224784448268</v>
      </c>
      <c r="K100" s="154">
        <f>J100/H100</f>
        <v>2.4663860136943248</v>
      </c>
      <c r="L100" s="153">
        <f t="shared" si="35"/>
        <v>14671.772055854028</v>
      </c>
      <c r="M100" s="153">
        <f>(L101-L100)/(LN(L101/L100))</f>
        <v>12899.965322727687</v>
      </c>
      <c r="N100" s="153">
        <f>SUM(M100:M$104)</f>
        <v>44932.876919626287</v>
      </c>
      <c r="O100" s="154">
        <f>N100/L100</f>
        <v>3.0625391908060688</v>
      </c>
      <c r="P100" s="154"/>
    </row>
    <row r="101" spans="1:16" x14ac:dyDescent="0.25">
      <c r="A101" s="150">
        <v>97</v>
      </c>
      <c r="B101" s="153">
        <f>'Population (France) 2010'!N104</f>
        <v>3993</v>
      </c>
      <c r="C101" s="153">
        <f>'Population (France) 2010'!O104</f>
        <v>19212</v>
      </c>
      <c r="D101" s="153">
        <f>'Deces (France) 2010'!K112</f>
        <v>1588</v>
      </c>
      <c r="E101" s="153">
        <f>'Deces (France) 2010'!L112</f>
        <v>5671</v>
      </c>
      <c r="F101" s="150">
        <f t="shared" si="28"/>
        <v>0.39769596794390183</v>
      </c>
      <c r="G101" s="150">
        <f t="shared" si="29"/>
        <v>0.29518009577347493</v>
      </c>
      <c r="H101" s="153">
        <f t="shared" si="34"/>
        <v>3633.6615472847529</v>
      </c>
      <c r="I101" s="153">
        <f>(H102-H101)/(LN(H102/H101))</f>
        <v>2998.0865524024207</v>
      </c>
      <c r="J101" s="153">
        <f>SUM(I101:$I$104)</f>
        <v>8360.0458478169348</v>
      </c>
      <c r="K101" s="154">
        <f>J101/H101</f>
        <v>2.300722216152455</v>
      </c>
      <c r="L101" s="153">
        <f t="shared" si="35"/>
        <v>11276.891927147557</v>
      </c>
      <c r="M101" s="153">
        <f>(L102-L101)/(LN(L102/L101))</f>
        <v>9764.8915647958402</v>
      </c>
      <c r="N101" s="153">
        <f>SUM(M101:M$104)</f>
        <v>32032.911596898593</v>
      </c>
      <c r="O101" s="154">
        <f>N101/L101</f>
        <v>2.840579816126799</v>
      </c>
      <c r="P101" s="154"/>
    </row>
    <row r="102" spans="1:16" x14ac:dyDescent="0.25">
      <c r="A102" s="150">
        <v>98</v>
      </c>
      <c r="B102" s="153">
        <f>'Population (France) 2010'!N105</f>
        <v>2486</v>
      </c>
      <c r="C102" s="153">
        <f>'Population (France) 2010'!O105</f>
        <v>13310</v>
      </c>
      <c r="D102" s="153">
        <f>'Deces (France) 2010'!K113</f>
        <v>1053</v>
      </c>
      <c r="E102" s="153">
        <f>'Deces (France) 2010'!L113</f>
        <v>4134</v>
      </c>
      <c r="F102" s="150">
        <f t="shared" si="28"/>
        <v>0.42357200321802091</v>
      </c>
      <c r="G102" s="150">
        <f t="shared" si="29"/>
        <v>0.31059353869271222</v>
      </c>
      <c r="H102" s="153">
        <f t="shared" si="34"/>
        <v>2441.3346138474767</v>
      </c>
      <c r="I102" s="153">
        <f>(H103-H102)/(LN(H103/H102))</f>
        <v>1990.1763795403751</v>
      </c>
      <c r="J102" s="153">
        <f>SUM(I102:$I$104)</f>
        <v>5361.9592954145146</v>
      </c>
      <c r="K102" s="154">
        <f>J102/H102</f>
        <v>2.1963229722795816</v>
      </c>
      <c r="L102" s="153">
        <f t="shared" si="35"/>
        <v>8394.4902998335237</v>
      </c>
      <c r="M102" s="153">
        <f>(L103-L102)/(LN(L103/L102))</f>
        <v>7215.9589404750432</v>
      </c>
      <c r="N102" s="153">
        <f>SUM(M102:M$104)</f>
        <v>22268.020032102751</v>
      </c>
      <c r="O102" s="154">
        <f>N102/L102</f>
        <v>2.652694712452567</v>
      </c>
      <c r="P102" s="154"/>
    </row>
    <row r="103" spans="1:16" x14ac:dyDescent="0.25">
      <c r="A103" s="150">
        <v>99</v>
      </c>
      <c r="B103" s="153">
        <f>'Population (France) 2010'!N106</f>
        <v>1501</v>
      </c>
      <c r="C103" s="153">
        <f>'Population (France) 2010'!O106</f>
        <v>9192</v>
      </c>
      <c r="D103" s="153">
        <f>'Deces (France) 2010'!K114</f>
        <v>689</v>
      </c>
      <c r="E103" s="153">
        <f>'Deces (France) 2010'!L114</f>
        <v>3112</v>
      </c>
      <c r="F103" s="150">
        <f t="shared" si="28"/>
        <v>0.45902731512325118</v>
      </c>
      <c r="G103" s="150">
        <f t="shared" si="29"/>
        <v>0.33855526544821585</v>
      </c>
      <c r="H103" s="153">
        <f t="shared" si="34"/>
        <v>1598.3516180083718</v>
      </c>
      <c r="I103" s="153">
        <f>(H104-H103)/(LN(H104/H103))</f>
        <v>1281.746059578941</v>
      </c>
      <c r="J103" s="153">
        <f>SUM(I103:$I$104)</f>
        <v>3371.7829158741397</v>
      </c>
      <c r="K103" s="154">
        <f>J103/H103</f>
        <v>2.1095376498417502</v>
      </c>
      <c r="L103" s="153">
        <f t="shared" si="35"/>
        <v>6153.2600774500661</v>
      </c>
      <c r="M103" s="153">
        <f>(L104-L103)/(LN(L104/L103))</f>
        <v>5219.8865535386858</v>
      </c>
      <c r="N103" s="153">
        <f>SUM(M103:M$104)</f>
        <v>15052.061091627711</v>
      </c>
      <c r="O103" s="154">
        <f>N103/L103</f>
        <v>2.4461928964759996</v>
      </c>
      <c r="P103" s="154"/>
    </row>
    <row r="104" spans="1:16" x14ac:dyDescent="0.25">
      <c r="A104" s="150">
        <v>100</v>
      </c>
      <c r="B104" s="153">
        <f>'Population (France) 2010'!N107</f>
        <v>2208</v>
      </c>
      <c r="C104" s="153">
        <f>'Population (France) 2010'!O107</f>
        <v>14580</v>
      </c>
      <c r="D104" s="153">
        <f>SUM('Deces (France) 2010'!K115:K120)</f>
        <v>1067</v>
      </c>
      <c r="E104" s="153">
        <f>SUM('Deces (France) 2010'!L115:L120)</f>
        <v>6504</v>
      </c>
      <c r="F104" s="150">
        <f t="shared" si="28"/>
        <v>0.48324275362318841</v>
      </c>
      <c r="G104" s="150">
        <f t="shared" si="29"/>
        <v>0.44609053497942386</v>
      </c>
      <c r="H104" s="153">
        <f t="shared" si="34"/>
        <v>1009.9951656100438</v>
      </c>
      <c r="I104" s="153">
        <f>H104/F104</f>
        <v>2090.0368562951985</v>
      </c>
      <c r="J104" s="153">
        <f>SUM(I104:$I$104)</f>
        <v>2090.0368562951985</v>
      </c>
      <c r="K104" s="154">
        <f>J104/H104</f>
        <v>2.069353327085286</v>
      </c>
      <c r="L104" s="153">
        <f t="shared" si="35"/>
        <v>4386.0399997072027</v>
      </c>
      <c r="M104" s="153">
        <f>L104/G104</f>
        <v>9832.1745380890243</v>
      </c>
      <c r="N104" s="153">
        <f>M104</f>
        <v>9832.1745380890243</v>
      </c>
      <c r="O104" s="154">
        <f>N104/L104</f>
        <v>2.2416974169741697</v>
      </c>
      <c r="P104" s="154"/>
    </row>
    <row r="105" spans="1:16" x14ac:dyDescent="0.25">
      <c r="D105" s="153"/>
      <c r="E105" s="153"/>
      <c r="I105" s="155"/>
    </row>
    <row r="106" spans="1:16" x14ac:dyDescent="0.25">
      <c r="D106" s="153"/>
      <c r="E106" s="153"/>
    </row>
    <row r="107" spans="1:16" x14ac:dyDescent="0.25">
      <c r="D107" s="153"/>
      <c r="E107" s="153"/>
    </row>
    <row r="108" spans="1:16" x14ac:dyDescent="0.25">
      <c r="D108" s="153"/>
      <c r="E108" s="153"/>
    </row>
    <row r="109" spans="1:16" x14ac:dyDescent="0.25">
      <c r="D109" s="153"/>
      <c r="E109" s="153"/>
    </row>
    <row r="110" spans="1:16" x14ac:dyDescent="0.25">
      <c r="D110" s="153"/>
      <c r="E110" s="153"/>
    </row>
    <row r="111" spans="1:16" x14ac:dyDescent="0.25">
      <c r="D111" s="153"/>
      <c r="E111" s="153"/>
    </row>
    <row r="112" spans="1:16" x14ac:dyDescent="0.25">
      <c r="D112" s="153"/>
      <c r="E112" s="153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workbookViewId="0">
      <selection activeCell="E18" sqref="E18"/>
    </sheetView>
  </sheetViews>
  <sheetFormatPr baseColWidth="10" defaultColWidth="11.3828125" defaultRowHeight="12.9" x14ac:dyDescent="0.35"/>
  <cols>
    <col min="1" max="16384" width="11.3828125" style="57"/>
  </cols>
  <sheetData>
    <row r="1" spans="1:7" x14ac:dyDescent="0.35">
      <c r="A1" s="57" t="s">
        <v>96</v>
      </c>
      <c r="F1" s="57" t="s">
        <v>83</v>
      </c>
    </row>
    <row r="2" spans="1:7" x14ac:dyDescent="0.35">
      <c r="C2" s="57" t="s">
        <v>97</v>
      </c>
      <c r="G2" s="57" t="s">
        <v>101</v>
      </c>
    </row>
    <row r="3" spans="1:7" x14ac:dyDescent="0.35">
      <c r="G3" s="57" t="s">
        <v>102</v>
      </c>
    </row>
    <row r="4" spans="1:7" x14ac:dyDescent="0.35">
      <c r="B4" s="58"/>
      <c r="C4" s="58"/>
      <c r="D4" s="58"/>
    </row>
    <row r="5" spans="1:7" x14ac:dyDescent="0.35">
      <c r="B5" s="66"/>
      <c r="C5" s="66"/>
      <c r="D5" s="66"/>
    </row>
    <row r="6" spans="1:7" x14ac:dyDescent="0.35">
      <c r="B6" s="60" t="s">
        <v>98</v>
      </c>
      <c r="C6" s="60" t="s">
        <v>99</v>
      </c>
      <c r="D6" s="60" t="s">
        <v>100</v>
      </c>
    </row>
    <row r="7" spans="1:7" x14ac:dyDescent="0.35">
      <c r="B7" s="58">
        <v>15</v>
      </c>
      <c r="C7" s="67">
        <v>4.6673999999999998</v>
      </c>
      <c r="D7" s="67">
        <v>5.6699999999999997E-3</v>
      </c>
    </row>
    <row r="8" spans="1:7" x14ac:dyDescent="0.35">
      <c r="B8" s="63">
        <f t="shared" ref="B8:B13" si="0">B7+5</f>
        <v>20</v>
      </c>
      <c r="C8" s="68">
        <v>4.6309699999999996</v>
      </c>
      <c r="D8" s="68">
        <v>6.6269999999999996E-2</v>
      </c>
    </row>
    <row r="9" spans="1:7" x14ac:dyDescent="0.35">
      <c r="B9" s="63">
        <f t="shared" si="0"/>
        <v>25</v>
      </c>
      <c r="C9" s="68">
        <v>4.5851800000000003</v>
      </c>
      <c r="D9" s="68">
        <v>0.11204</v>
      </c>
    </row>
    <row r="10" spans="1:7" x14ac:dyDescent="0.35">
      <c r="B10" s="63">
        <f t="shared" si="0"/>
        <v>30</v>
      </c>
      <c r="C10" s="68">
        <v>4.5320600000000004</v>
      </c>
      <c r="D10" s="68">
        <v>7.8890000000000002E-2</v>
      </c>
    </row>
    <row r="11" spans="1:7" x14ac:dyDescent="0.35">
      <c r="B11" s="63">
        <f t="shared" si="0"/>
        <v>35</v>
      </c>
      <c r="C11" s="68">
        <v>4.4691200000000002</v>
      </c>
      <c r="D11" s="68">
        <v>5.0750000000000003E-2</v>
      </c>
    </row>
    <row r="12" spans="1:7" x14ac:dyDescent="0.35">
      <c r="B12" s="63">
        <f t="shared" si="0"/>
        <v>40</v>
      </c>
      <c r="C12" s="68">
        <v>4.3913500000000001</v>
      </c>
      <c r="D12" s="68">
        <v>1.5900000000000001E-2</v>
      </c>
    </row>
    <row r="13" spans="1:7" x14ac:dyDescent="0.35">
      <c r="B13" s="65">
        <f t="shared" si="0"/>
        <v>45</v>
      </c>
      <c r="C13" s="69">
        <v>4.2896900000000002</v>
      </c>
      <c r="D13" s="69">
        <v>6.1000000000000004E-3</v>
      </c>
    </row>
    <row r="14" spans="1:7" x14ac:dyDescent="0.35">
      <c r="C14" s="70"/>
      <c r="D14" s="70"/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42A2-5DFA-4724-8AFE-3266E16E1AD8}">
  <dimension ref="A1:H23"/>
  <sheetViews>
    <sheetView workbookViewId="0">
      <selection activeCell="H7" sqref="H7:H13"/>
    </sheetView>
  </sheetViews>
  <sheetFormatPr baseColWidth="10" defaultColWidth="11.3828125" defaultRowHeight="12.9" x14ac:dyDescent="0.35"/>
  <cols>
    <col min="1" max="16384" width="11.3828125" style="57"/>
  </cols>
  <sheetData>
    <row r="1" spans="1:8" x14ac:dyDescent="0.35">
      <c r="A1" s="57" t="s">
        <v>96</v>
      </c>
      <c r="F1" s="57" t="s">
        <v>83</v>
      </c>
    </row>
    <row r="2" spans="1:8" x14ac:dyDescent="0.35">
      <c r="B2" s="57" t="s">
        <v>97</v>
      </c>
      <c r="F2" s="57" t="s">
        <v>101</v>
      </c>
    </row>
    <row r="3" spans="1:8" x14ac:dyDescent="0.35">
      <c r="F3" s="57" t="s">
        <v>102</v>
      </c>
    </row>
    <row r="4" spans="1:8" x14ac:dyDescent="0.35">
      <c r="A4" s="58"/>
      <c r="B4" s="58"/>
      <c r="C4" s="58"/>
    </row>
    <row r="5" spans="1:8" x14ac:dyDescent="0.35">
      <c r="A5" s="66"/>
      <c r="B5" s="66"/>
      <c r="C5" s="66"/>
    </row>
    <row r="6" spans="1:8" x14ac:dyDescent="0.35">
      <c r="A6" s="60" t="s">
        <v>98</v>
      </c>
      <c r="B6" s="60" t="s">
        <v>238</v>
      </c>
      <c r="C6" s="60" t="s">
        <v>237</v>
      </c>
      <c r="D6" s="57" t="s">
        <v>236</v>
      </c>
      <c r="E6" s="57" t="s">
        <v>235</v>
      </c>
    </row>
    <row r="7" spans="1:8" x14ac:dyDescent="0.35">
      <c r="A7" s="58">
        <v>15</v>
      </c>
      <c r="B7" s="67">
        <v>4.6673999999999998</v>
      </c>
      <c r="C7" s="67">
        <v>5.6699999999999997E-3</v>
      </c>
      <c r="D7" s="57">
        <f>C7*B7</f>
        <v>2.6464157999999998E-2</v>
      </c>
      <c r="E7" s="57">
        <f>A7+2.5</f>
        <v>17.5</v>
      </c>
      <c r="F7" s="57">
        <f>(EXP(-$E$19*E7))*D7</f>
        <v>2.0671432321728841E-2</v>
      </c>
      <c r="G7" s="57">
        <f>(EXP(-$E$22*E7))*D7</f>
        <v>2.0626066826570734E-2</v>
      </c>
      <c r="H7" s="57">
        <f>(EXP(-$E$23*E7))*D7</f>
        <v>2.0625350178287923E-2</v>
      </c>
    </row>
    <row r="8" spans="1:8" x14ac:dyDescent="0.35">
      <c r="A8" s="63">
        <f t="shared" ref="A8:A13" si="0">A7+5</f>
        <v>20</v>
      </c>
      <c r="B8" s="68">
        <v>4.6309699999999996</v>
      </c>
      <c r="C8" s="68">
        <v>6.6269999999999996E-2</v>
      </c>
      <c r="D8" s="57">
        <f t="shared" ref="D8:D13" si="1">C8*B8</f>
        <v>0.30689438189999996</v>
      </c>
      <c r="E8" s="57">
        <f t="shared" ref="E8:E13" si="2">A8+2.5</f>
        <v>22.5</v>
      </c>
      <c r="F8" s="57">
        <f t="shared" ref="F8:F13" si="3">(EXP(-$E$19*E8))*D8</f>
        <v>0.2233818342748963</v>
      </c>
      <c r="G8" s="57">
        <f t="shared" ref="G8:G13" si="4">(EXP(-$E$22*E8))*D8</f>
        <v>0.22275173184009275</v>
      </c>
      <c r="H8" s="57">
        <f t="shared" ref="H8:H13" si="5">(EXP(-$E$23*E8))*D8</f>
        <v>0.22274178115351814</v>
      </c>
    </row>
    <row r="9" spans="1:8" x14ac:dyDescent="0.35">
      <c r="A9" s="63">
        <f t="shared" si="0"/>
        <v>25</v>
      </c>
      <c r="B9" s="68">
        <v>4.5851800000000003</v>
      </c>
      <c r="C9" s="68">
        <v>0.11204</v>
      </c>
      <c r="D9" s="57">
        <f t="shared" si="1"/>
        <v>0.51372356720000001</v>
      </c>
      <c r="E9" s="57">
        <f t="shared" si="2"/>
        <v>27.5</v>
      </c>
      <c r="F9" s="57">
        <f t="shared" si="3"/>
        <v>0.34844547546418497</v>
      </c>
      <c r="G9" s="57">
        <f t="shared" si="4"/>
        <v>0.34724456100287687</v>
      </c>
      <c r="H9" s="57">
        <f t="shared" si="5"/>
        <v>0.34722560200273211</v>
      </c>
    </row>
    <row r="10" spans="1:8" x14ac:dyDescent="0.35">
      <c r="A10" s="63">
        <f t="shared" si="0"/>
        <v>30</v>
      </c>
      <c r="B10" s="68">
        <v>4.5320600000000004</v>
      </c>
      <c r="C10" s="68">
        <v>7.8890000000000002E-2</v>
      </c>
      <c r="D10" s="57">
        <f t="shared" si="1"/>
        <v>0.35753421340000002</v>
      </c>
      <c r="E10" s="57">
        <f t="shared" si="2"/>
        <v>32.5</v>
      </c>
      <c r="F10" s="57">
        <f t="shared" si="3"/>
        <v>0.22597967122032137</v>
      </c>
      <c r="G10" s="57">
        <f t="shared" si="4"/>
        <v>0.22505951606625052</v>
      </c>
      <c r="H10" s="57">
        <f t="shared" si="5"/>
        <v>0.22504499408505352</v>
      </c>
    </row>
    <row r="11" spans="1:8" x14ac:dyDescent="0.35">
      <c r="A11" s="63">
        <f t="shared" si="0"/>
        <v>35</v>
      </c>
      <c r="B11" s="68">
        <v>4.4691200000000002</v>
      </c>
      <c r="C11" s="68">
        <v>5.0750000000000003E-2</v>
      </c>
      <c r="D11" s="57">
        <f t="shared" si="1"/>
        <v>0.22680784000000004</v>
      </c>
      <c r="E11" s="57">
        <f t="shared" si="2"/>
        <v>37.5</v>
      </c>
      <c r="F11" s="57">
        <f t="shared" si="3"/>
        <v>0.13358455670412578</v>
      </c>
      <c r="G11" s="57">
        <f t="shared" si="4"/>
        <v>0.13295713484719779</v>
      </c>
      <c r="H11" s="57">
        <f t="shared" si="5"/>
        <v>0.1329472359711017</v>
      </c>
    </row>
    <row r="12" spans="1:8" x14ac:dyDescent="0.35">
      <c r="A12" s="63">
        <f t="shared" si="0"/>
        <v>40</v>
      </c>
      <c r="B12" s="68">
        <v>4.3913500000000001</v>
      </c>
      <c r="C12" s="68">
        <v>1.5900000000000001E-2</v>
      </c>
      <c r="D12" s="57">
        <f t="shared" si="1"/>
        <v>6.9822465E-2</v>
      </c>
      <c r="E12" s="57">
        <f t="shared" si="2"/>
        <v>42.5</v>
      </c>
      <c r="F12" s="57">
        <f t="shared" si="3"/>
        <v>3.8321261169653363E-2</v>
      </c>
      <c r="G12" s="57">
        <f t="shared" si="4"/>
        <v>3.8117338901514287E-2</v>
      </c>
      <c r="H12" s="57">
        <f t="shared" si="5"/>
        <v>3.8114122632841238E-2</v>
      </c>
    </row>
    <row r="13" spans="1:8" x14ac:dyDescent="0.35">
      <c r="A13" s="65">
        <f t="shared" si="0"/>
        <v>45</v>
      </c>
      <c r="B13" s="69">
        <v>4.2896900000000002</v>
      </c>
      <c r="C13" s="69">
        <v>6.1000000000000004E-3</v>
      </c>
      <c r="D13" s="57">
        <f t="shared" si="1"/>
        <v>2.6167109000000004E-2</v>
      </c>
      <c r="E13" s="57">
        <f t="shared" si="2"/>
        <v>47.5</v>
      </c>
      <c r="F13" s="57">
        <f t="shared" si="3"/>
        <v>1.3382793767086678E-2</v>
      </c>
      <c r="G13" s="57">
        <f t="shared" si="4"/>
        <v>1.3303225454916997E-2</v>
      </c>
      <c r="H13" s="57">
        <f t="shared" si="5"/>
        <v>1.3301970901312925E-2</v>
      </c>
    </row>
    <row r="14" spans="1:8" x14ac:dyDescent="0.35">
      <c r="B14" s="70"/>
      <c r="C14" s="70" t="s">
        <v>239</v>
      </c>
      <c r="D14" s="57">
        <f>SUM(D7:D13)</f>
        <v>1.5274137344999998</v>
      </c>
    </row>
    <row r="15" spans="1:8" x14ac:dyDescent="0.35">
      <c r="F15" s="57">
        <f>SUM(F7:F14)</f>
        <v>1.0037670249219972</v>
      </c>
      <c r="G15" s="57">
        <f>SUM(G7:G14)</f>
        <v>1.0000595749394199</v>
      </c>
      <c r="H15" s="57">
        <f>SUM(H7:H14)</f>
        <v>1.0000010569248476</v>
      </c>
    </row>
    <row r="16" spans="1:8" x14ac:dyDescent="0.35">
      <c r="C16" s="57">
        <f>SUM(C7:C13)</f>
        <v>0.33562000000000003</v>
      </c>
    </row>
    <row r="17" spans="4:6" x14ac:dyDescent="0.35">
      <c r="D17" s="57" t="s">
        <v>240</v>
      </c>
      <c r="E17" s="57">
        <f>SUMPRODUCT(E7:E13,C7:C13)/SUM(C7:C13)</f>
        <v>30.10532745366784</v>
      </c>
      <c r="F17" s="57">
        <f>SUMPRODUCT(E7:E13,D7:D13)/SUM(D7:D13)</f>
        <v>30.005748800113338</v>
      </c>
    </row>
    <row r="18" spans="4:6" x14ac:dyDescent="0.35">
      <c r="D18" s="57" t="s">
        <v>240</v>
      </c>
      <c r="E18" s="57">
        <v>27</v>
      </c>
    </row>
    <row r="19" spans="4:6" x14ac:dyDescent="0.35">
      <c r="D19" s="57" t="s">
        <v>140</v>
      </c>
      <c r="E19" s="57">
        <f>LN(D14)/F17</f>
        <v>1.4116492753820537E-2</v>
      </c>
    </row>
    <row r="20" spans="4:6" x14ac:dyDescent="0.35">
      <c r="D20" s="57" t="s">
        <v>140</v>
      </c>
      <c r="E20" s="57">
        <f>LN(D14)/E18</f>
        <v>1.5687997611472562E-2</v>
      </c>
    </row>
    <row r="22" spans="4:6" x14ac:dyDescent="0.35">
      <c r="D22" s="57" t="s">
        <v>241</v>
      </c>
      <c r="E22" s="57">
        <f>E19+(F15-1)/F17</f>
        <v>1.4242036193749055E-2</v>
      </c>
    </row>
    <row r="23" spans="4:6" x14ac:dyDescent="0.35">
      <c r="D23" s="194" t="s">
        <v>242</v>
      </c>
      <c r="E23" s="194">
        <f>E22+(G15-1)/F17</f>
        <v>1.4244021644597715E-2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workbookViewId="0">
      <selection activeCell="F45" sqref="F45"/>
    </sheetView>
  </sheetViews>
  <sheetFormatPr baseColWidth="10" defaultColWidth="11.3828125" defaultRowHeight="12.9" x14ac:dyDescent="0.35"/>
  <cols>
    <col min="1" max="16384" width="11.3828125" style="57"/>
  </cols>
  <sheetData>
    <row r="1" spans="1:5" x14ac:dyDescent="0.35">
      <c r="A1" s="57" t="s">
        <v>112</v>
      </c>
      <c r="C1" s="57" t="s">
        <v>111</v>
      </c>
    </row>
    <row r="4" spans="1:5" x14ac:dyDescent="0.35">
      <c r="B4" s="58"/>
      <c r="C4" s="59" t="s">
        <v>106</v>
      </c>
      <c r="D4" s="59" t="s">
        <v>109</v>
      </c>
      <c r="E4" s="59" t="s">
        <v>107</v>
      </c>
    </row>
    <row r="5" spans="1:5" x14ac:dyDescent="0.35">
      <c r="B5" s="60" t="s">
        <v>98</v>
      </c>
      <c r="C5" s="60" t="s">
        <v>103</v>
      </c>
      <c r="D5" s="60" t="s">
        <v>110</v>
      </c>
      <c r="E5" s="60" t="s">
        <v>108</v>
      </c>
    </row>
    <row r="6" spans="1:5" x14ac:dyDescent="0.35">
      <c r="B6" s="61" t="s">
        <v>104</v>
      </c>
      <c r="C6" s="61" t="s">
        <v>105</v>
      </c>
      <c r="D6" s="61" t="s">
        <v>99</v>
      </c>
      <c r="E6" s="61" t="s">
        <v>100</v>
      </c>
    </row>
    <row r="7" spans="1:5" x14ac:dyDescent="0.35">
      <c r="B7" s="58">
        <v>0</v>
      </c>
      <c r="C7" s="58">
        <v>7.2599999999999998E-2</v>
      </c>
      <c r="D7" s="62">
        <v>495804</v>
      </c>
      <c r="E7" s="58"/>
    </row>
    <row r="8" spans="1:5" x14ac:dyDescent="0.35">
      <c r="B8" s="63">
        <v>5</v>
      </c>
      <c r="C8" s="63">
        <v>6.8900000000000003E-2</v>
      </c>
      <c r="D8" s="64">
        <v>495002</v>
      </c>
      <c r="E8" s="63"/>
    </row>
    <row r="9" spans="1:5" x14ac:dyDescent="0.35">
      <c r="B9" s="63">
        <v>10</v>
      </c>
      <c r="C9" s="63">
        <v>6.6699999999999995E-2</v>
      </c>
      <c r="D9" s="64">
        <v>494603</v>
      </c>
      <c r="E9" s="63"/>
    </row>
    <row r="10" spans="1:5" x14ac:dyDescent="0.35">
      <c r="B10" s="63">
        <v>15</v>
      </c>
      <c r="C10" s="63">
        <v>6.4799999999999996E-2</v>
      </c>
      <c r="D10" s="64">
        <v>493806</v>
      </c>
      <c r="E10" s="63">
        <v>6.9999999999999999E-4</v>
      </c>
    </row>
    <row r="11" spans="1:5" x14ac:dyDescent="0.35">
      <c r="B11" s="63">
        <v>20</v>
      </c>
      <c r="C11" s="63">
        <v>7.2900000000000006E-2</v>
      </c>
      <c r="D11" s="64">
        <v>492552</v>
      </c>
      <c r="E11" s="63">
        <v>3.0300000000000001E-2</v>
      </c>
    </row>
    <row r="12" spans="1:5" x14ac:dyDescent="0.35">
      <c r="B12" s="63">
        <v>25</v>
      </c>
      <c r="C12" s="63">
        <v>7.9899999999999999E-2</v>
      </c>
      <c r="D12" s="64">
        <v>491138</v>
      </c>
      <c r="E12" s="63">
        <v>5.6599999999999998E-2</v>
      </c>
    </row>
    <row r="13" spans="1:5" x14ac:dyDescent="0.35">
      <c r="B13" s="63">
        <v>30</v>
      </c>
      <c r="C13" s="63">
        <v>8.6099999999999996E-2</v>
      </c>
      <c r="D13" s="64">
        <v>489356</v>
      </c>
      <c r="E13" s="63">
        <v>5.7799999999999997E-2</v>
      </c>
    </row>
    <row r="14" spans="1:5" x14ac:dyDescent="0.35">
      <c r="B14" s="63">
        <v>35</v>
      </c>
      <c r="C14" s="63">
        <v>8.0100000000000005E-2</v>
      </c>
      <c r="D14" s="64">
        <v>486941</v>
      </c>
      <c r="E14" s="63">
        <v>3.8800000000000001E-2</v>
      </c>
    </row>
    <row r="15" spans="1:5" x14ac:dyDescent="0.35">
      <c r="B15" s="63">
        <v>40</v>
      </c>
      <c r="C15" s="63">
        <v>7.3499999999999996E-2</v>
      </c>
      <c r="D15" s="64">
        <v>483577</v>
      </c>
      <c r="E15" s="63">
        <v>1.5699999999999999E-2</v>
      </c>
    </row>
    <row r="16" spans="1:5" x14ac:dyDescent="0.35">
      <c r="B16" s="63">
        <v>45</v>
      </c>
      <c r="C16" s="63">
        <v>5.5599999999999997E-2</v>
      </c>
      <c r="D16" s="64">
        <v>478475</v>
      </c>
      <c r="E16" s="63">
        <v>2.7000000000000001E-3</v>
      </c>
    </row>
    <row r="17" spans="2:5" x14ac:dyDescent="0.35">
      <c r="B17" s="63">
        <v>50</v>
      </c>
      <c r="C17" s="63">
        <v>4.6399999999999997E-2</v>
      </c>
      <c r="D17" s="64">
        <v>470374</v>
      </c>
      <c r="E17" s="63">
        <v>1E-4</v>
      </c>
    </row>
    <row r="18" spans="2:5" x14ac:dyDescent="0.35">
      <c r="B18" s="63">
        <v>55</v>
      </c>
      <c r="C18" s="63">
        <v>4.2200000000000001E-2</v>
      </c>
      <c r="D18" s="64">
        <v>457712</v>
      </c>
      <c r="E18" s="63"/>
    </row>
    <row r="19" spans="2:5" x14ac:dyDescent="0.35">
      <c r="B19" s="63">
        <v>60</v>
      </c>
      <c r="C19" s="63">
        <v>4.36E-2</v>
      </c>
      <c r="D19" s="64">
        <v>438502</v>
      </c>
      <c r="E19" s="63"/>
    </row>
    <row r="20" spans="2:5" x14ac:dyDescent="0.35">
      <c r="B20" s="63">
        <v>65</v>
      </c>
      <c r="C20" s="63">
        <v>4.2900000000000001E-2</v>
      </c>
      <c r="D20" s="64">
        <v>410756</v>
      </c>
      <c r="E20" s="63"/>
    </row>
    <row r="21" spans="2:5" x14ac:dyDescent="0.35">
      <c r="B21" s="63">
        <v>70</v>
      </c>
      <c r="C21" s="63">
        <v>3.6499999999999998E-2</v>
      </c>
      <c r="D21" s="64">
        <v>371990</v>
      </c>
      <c r="E21" s="63"/>
    </row>
    <row r="22" spans="2:5" x14ac:dyDescent="0.35">
      <c r="B22" s="63">
        <v>75</v>
      </c>
      <c r="C22" s="63">
        <v>2.9399999999999999E-2</v>
      </c>
      <c r="D22" s="64">
        <v>319192</v>
      </c>
      <c r="E22" s="63"/>
    </row>
    <row r="23" spans="2:5" x14ac:dyDescent="0.35">
      <c r="B23" s="63">
        <v>80</v>
      </c>
      <c r="C23" s="63">
        <v>2.0299999999999999E-2</v>
      </c>
      <c r="D23" s="64">
        <v>249203</v>
      </c>
      <c r="E23" s="63"/>
    </row>
    <row r="24" spans="2:5" x14ac:dyDescent="0.35">
      <c r="B24" s="63">
        <v>85</v>
      </c>
      <c r="C24" s="63">
        <v>1.7600000000000001E-2</v>
      </c>
      <c r="D24" s="64">
        <v>237044</v>
      </c>
      <c r="E24" s="63"/>
    </row>
    <row r="25" spans="2:5" x14ac:dyDescent="0.35">
      <c r="B25" s="65"/>
      <c r="C25" s="65">
        <f>SUM(C7:C24)</f>
        <v>1</v>
      </c>
      <c r="D25" s="65"/>
      <c r="E25" s="65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8A52E-AD65-4C48-912D-D03EBD39D33F}">
  <dimension ref="A1:I39"/>
  <sheetViews>
    <sheetView workbookViewId="0">
      <selection activeCell="G19" sqref="G19:G36"/>
    </sheetView>
  </sheetViews>
  <sheetFormatPr baseColWidth="10" defaultColWidth="11.3828125" defaultRowHeight="12.9" x14ac:dyDescent="0.35"/>
  <cols>
    <col min="1" max="1" width="7.07421875" style="195" customWidth="1"/>
    <col min="2" max="2" width="7.3046875" style="195" customWidth="1"/>
    <col min="3" max="16384" width="11.3828125" style="195"/>
  </cols>
  <sheetData>
    <row r="1" spans="1:9" x14ac:dyDescent="0.35">
      <c r="B1" s="195" t="s">
        <v>251</v>
      </c>
      <c r="D1" s="195" t="s">
        <v>252</v>
      </c>
    </row>
    <row r="3" spans="1:9" x14ac:dyDescent="0.35">
      <c r="B3" s="196"/>
      <c r="C3" s="196"/>
      <c r="D3" s="196"/>
      <c r="E3" s="196"/>
      <c r="F3" s="197" t="s">
        <v>243</v>
      </c>
      <c r="G3" s="198"/>
      <c r="H3" s="198"/>
      <c r="I3" s="199"/>
    </row>
    <row r="4" spans="1:9" x14ac:dyDescent="0.35">
      <c r="B4" s="200"/>
      <c r="C4" s="200"/>
      <c r="D4" s="200"/>
      <c r="E4" s="200"/>
      <c r="F4" s="201" t="s">
        <v>244</v>
      </c>
      <c r="G4" s="201" t="s">
        <v>245</v>
      </c>
      <c r="H4" s="201" t="s">
        <v>246</v>
      </c>
      <c r="I4" s="201" t="s">
        <v>247</v>
      </c>
    </row>
    <row r="5" spans="1:9" x14ac:dyDescent="0.35">
      <c r="B5" s="202" t="s">
        <v>98</v>
      </c>
      <c r="C5" s="202" t="s">
        <v>99</v>
      </c>
      <c r="D5" s="202" t="s">
        <v>100</v>
      </c>
      <c r="E5" s="202" t="s">
        <v>248</v>
      </c>
      <c r="F5" s="203">
        <f>LN(E13)/B16</f>
        <v>-2.7763148907908905E-4</v>
      </c>
      <c r="G5" s="203">
        <f>F5+(F13-1)/$B$16</f>
        <v>-2.7758600915760303E-4</v>
      </c>
      <c r="H5" s="203">
        <f>G5+(G13-1)/$B$16</f>
        <v>-2.7758602409059082E-4</v>
      </c>
      <c r="I5" s="204">
        <f>H5+(H13-1)/$B$16</f>
        <v>-2.7758602408570578E-4</v>
      </c>
    </row>
    <row r="6" spans="1:9" x14ac:dyDescent="0.35">
      <c r="B6" s="196">
        <v>15</v>
      </c>
      <c r="C6" s="205">
        <f>D22/$B$14</f>
        <v>4.9380600000000001</v>
      </c>
      <c r="D6" s="205">
        <f>E22</f>
        <v>6.9999999999999999E-4</v>
      </c>
      <c r="E6" s="206">
        <f t="shared" ref="E6:E12" si="0">C6*D6</f>
        <v>3.4566420000000002E-3</v>
      </c>
      <c r="F6" s="207">
        <f t="shared" ref="F6:I12" si="1">(EXP(-F$5*($B6+2.5)))*$E6</f>
        <v>3.4734771357156835E-3</v>
      </c>
      <c r="G6" s="207">
        <f t="shared" si="1"/>
        <v>3.4734743711811035E-3</v>
      </c>
      <c r="H6" s="207">
        <f t="shared" si="1"/>
        <v>3.4734743720888175E-3</v>
      </c>
      <c r="I6" s="207">
        <f t="shared" si="1"/>
        <v>3.4734743720885204E-3</v>
      </c>
    </row>
    <row r="7" spans="1:9" x14ac:dyDescent="0.35">
      <c r="B7" s="208">
        <f t="shared" ref="B7:B12" si="2">B6+5</f>
        <v>20</v>
      </c>
      <c r="C7" s="209">
        <f t="shared" ref="C7:C12" si="3">D23/$B$14</f>
        <v>4.9255199999999997</v>
      </c>
      <c r="D7" s="209">
        <f t="shared" ref="D7:D12" si="4">E23</f>
        <v>3.0300000000000001E-2</v>
      </c>
      <c r="E7" s="210">
        <f t="shared" si="0"/>
        <v>0.14924325599999999</v>
      </c>
      <c r="F7" s="211">
        <f t="shared" si="1"/>
        <v>0.1501784530270189</v>
      </c>
      <c r="G7" s="211">
        <f t="shared" si="1"/>
        <v>0.15017829934975188</v>
      </c>
      <c r="H7" s="211">
        <f t="shared" si="1"/>
        <v>0.1501782994002106</v>
      </c>
      <c r="I7" s="211">
        <f t="shared" si="1"/>
        <v>0.15017829940019409</v>
      </c>
    </row>
    <row r="8" spans="1:9" x14ac:dyDescent="0.35">
      <c r="B8" s="208">
        <f t="shared" si="2"/>
        <v>25</v>
      </c>
      <c r="C8" s="209">
        <f t="shared" si="3"/>
        <v>4.9113800000000003</v>
      </c>
      <c r="D8" s="209">
        <f t="shared" si="4"/>
        <v>5.6599999999999998E-2</v>
      </c>
      <c r="E8" s="210">
        <f t="shared" si="0"/>
        <v>0.27798410800000001</v>
      </c>
      <c r="F8" s="211">
        <f t="shared" si="1"/>
        <v>0.2801146020699613</v>
      </c>
      <c r="G8" s="211">
        <f t="shared" si="1"/>
        <v>0.28011425173145238</v>
      </c>
      <c r="H8" s="211">
        <f t="shared" si="1"/>
        <v>0.28011425184648325</v>
      </c>
      <c r="I8" s="211">
        <f t="shared" si="1"/>
        <v>0.28011425184644567</v>
      </c>
    </row>
    <row r="9" spans="1:9" x14ac:dyDescent="0.35">
      <c r="B9" s="208">
        <f t="shared" si="2"/>
        <v>30</v>
      </c>
      <c r="C9" s="209">
        <f t="shared" si="3"/>
        <v>4.8935599999999999</v>
      </c>
      <c r="D9" s="209">
        <f t="shared" si="4"/>
        <v>5.7799999999999997E-2</v>
      </c>
      <c r="E9" s="210">
        <f t="shared" si="0"/>
        <v>0.282847768</v>
      </c>
      <c r="F9" s="211">
        <f t="shared" si="1"/>
        <v>0.2854114587551988</v>
      </c>
      <c r="G9" s="211">
        <f t="shared" si="1"/>
        <v>0.28541103688956171</v>
      </c>
      <c r="H9" s="211">
        <f t="shared" si="1"/>
        <v>0.28541103702807796</v>
      </c>
      <c r="I9" s="211">
        <f t="shared" si="1"/>
        <v>0.28541103702803272</v>
      </c>
    </row>
    <row r="10" spans="1:9" x14ac:dyDescent="0.35">
      <c r="B10" s="208">
        <f t="shared" si="2"/>
        <v>35</v>
      </c>
      <c r="C10" s="209">
        <f t="shared" si="3"/>
        <v>4.8694100000000002</v>
      </c>
      <c r="D10" s="209">
        <f t="shared" si="4"/>
        <v>3.8800000000000001E-2</v>
      </c>
      <c r="E10" s="210">
        <f t="shared" si="0"/>
        <v>0.18893310800000002</v>
      </c>
      <c r="F10" s="211">
        <f t="shared" si="1"/>
        <v>0.19091039986543282</v>
      </c>
      <c r="G10" s="211">
        <f t="shared" si="1"/>
        <v>0.19091007426858558</v>
      </c>
      <c r="H10" s="211">
        <f t="shared" si="1"/>
        <v>0.19091007437549276</v>
      </c>
      <c r="I10" s="211">
        <f t="shared" si="1"/>
        <v>0.19091007437545779</v>
      </c>
    </row>
    <row r="11" spans="1:9" x14ac:dyDescent="0.35">
      <c r="B11" s="208">
        <f t="shared" si="2"/>
        <v>40</v>
      </c>
      <c r="C11" s="209">
        <f t="shared" si="3"/>
        <v>4.8357700000000001</v>
      </c>
      <c r="D11" s="209">
        <f t="shared" si="4"/>
        <v>1.5699999999999999E-2</v>
      </c>
      <c r="E11" s="210">
        <f t="shared" si="0"/>
        <v>7.5921588999999998E-2</v>
      </c>
      <c r="F11" s="211">
        <f t="shared" si="1"/>
        <v>7.6822719428272762E-2</v>
      </c>
      <c r="G11" s="211">
        <f t="shared" si="1"/>
        <v>7.6822570938038223E-2</v>
      </c>
      <c r="H11" s="211">
        <f t="shared" si="1"/>
        <v>7.682257098679382E-2</v>
      </c>
      <c r="I11" s="211">
        <f t="shared" si="1"/>
        <v>7.6822570986777861E-2</v>
      </c>
    </row>
    <row r="12" spans="1:9" x14ac:dyDescent="0.35">
      <c r="B12" s="212">
        <f t="shared" si="2"/>
        <v>45</v>
      </c>
      <c r="C12" s="213">
        <f t="shared" si="3"/>
        <v>4.7847499999999998</v>
      </c>
      <c r="D12" s="213">
        <f t="shared" si="4"/>
        <v>2.7000000000000001E-3</v>
      </c>
      <c r="E12" s="214">
        <f t="shared" si="0"/>
        <v>1.2918825E-2</v>
      </c>
      <c r="F12" s="215">
        <f t="shared" si="1"/>
        <v>1.3090320260660815E-2</v>
      </c>
      <c r="G12" s="215">
        <f t="shared" si="1"/>
        <v>1.3090291981721321E-2</v>
      </c>
      <c r="H12" s="215">
        <f t="shared" si="1"/>
        <v>1.3090291991006487E-2</v>
      </c>
      <c r="I12" s="215">
        <f t="shared" si="1"/>
        <v>1.309029199100345E-2</v>
      </c>
    </row>
    <row r="13" spans="1:9" x14ac:dyDescent="0.35">
      <c r="C13" s="216"/>
      <c r="D13" s="216">
        <f t="shared" ref="D13:I13" si="5">SUM(D6:D12)</f>
        <v>0.2026</v>
      </c>
      <c r="E13" s="217">
        <f t="shared" si="5"/>
        <v>0.99130529600000006</v>
      </c>
      <c r="F13" s="218">
        <f t="shared" si="5"/>
        <v>1.0000014305422611</v>
      </c>
      <c r="G13" s="218">
        <f t="shared" si="5"/>
        <v>0.99999999953029228</v>
      </c>
      <c r="H13" s="218">
        <f t="shared" si="5"/>
        <v>1.0000000000001537</v>
      </c>
      <c r="I13" s="219">
        <f t="shared" si="5"/>
        <v>1.0000000000000002</v>
      </c>
    </row>
    <row r="14" spans="1:9" x14ac:dyDescent="0.35">
      <c r="A14" s="195" t="s">
        <v>249</v>
      </c>
      <c r="B14" s="195">
        <v>100000</v>
      </c>
      <c r="D14" s="220">
        <f>D13*5</f>
        <v>1.0129999999999999</v>
      </c>
    </row>
    <row r="15" spans="1:9" x14ac:dyDescent="0.35">
      <c r="A15" s="195" t="s">
        <v>250</v>
      </c>
      <c r="B15" s="221">
        <f>I5</f>
        <v>-2.7758602408570578E-4</v>
      </c>
    </row>
    <row r="16" spans="1:9" x14ac:dyDescent="0.35">
      <c r="A16" s="195" t="s">
        <v>158</v>
      </c>
      <c r="B16" s="222">
        <f>2.5+SUMPRODUCT(B6:B12,E6:E12)/E13</f>
        <v>31.454369628425749</v>
      </c>
    </row>
    <row r="17" spans="2:7" x14ac:dyDescent="0.35">
      <c r="B17" s="223" t="s">
        <v>98</v>
      </c>
      <c r="C17" s="223" t="s">
        <v>103</v>
      </c>
      <c r="D17" s="223"/>
      <c r="E17" s="223"/>
      <c r="F17" s="223" t="s">
        <v>144</v>
      </c>
      <c r="G17" s="223" t="s">
        <v>253</v>
      </c>
    </row>
    <row r="18" spans="2:7" x14ac:dyDescent="0.35">
      <c r="B18" s="202" t="s">
        <v>104</v>
      </c>
      <c r="C18" s="202" t="s">
        <v>105</v>
      </c>
      <c r="D18" s="202" t="s">
        <v>99</v>
      </c>
      <c r="E18" s="202" t="s">
        <v>100</v>
      </c>
      <c r="F18" s="202"/>
      <c r="G18" s="202" t="s">
        <v>105</v>
      </c>
    </row>
    <row r="19" spans="2:7" x14ac:dyDescent="0.35">
      <c r="B19" s="196">
        <v>0</v>
      </c>
      <c r="C19" s="196">
        <v>7.2599999999999998E-2</v>
      </c>
      <c r="D19" s="224">
        <v>495804</v>
      </c>
      <c r="E19" s="196"/>
      <c r="F19" s="225">
        <f>EXP(-$B$15*(B19+2.5))*(D19/$B$14)</f>
        <v>4.9614819006684145</v>
      </c>
      <c r="G19" s="225">
        <f t="shared" ref="G19:G36" si="6">F19*$F$38</f>
        <v>6.244147306303581E-2</v>
      </c>
    </row>
    <row r="20" spans="2:7" x14ac:dyDescent="0.35">
      <c r="B20" s="208">
        <v>5</v>
      </c>
      <c r="C20" s="208">
        <v>6.8900000000000003E-2</v>
      </c>
      <c r="D20" s="226">
        <v>495002</v>
      </c>
      <c r="E20" s="208"/>
      <c r="F20" s="227">
        <f t="shared" ref="F20:F36" si="7">EXP(-$B$15*(B20+2.5))*(D20/$B$14)</f>
        <v>4.9603361576354184</v>
      </c>
      <c r="G20" s="227">
        <f t="shared" si="6"/>
        <v>6.242705360446188E-2</v>
      </c>
    </row>
    <row r="21" spans="2:7" x14ac:dyDescent="0.35">
      <c r="B21" s="208">
        <v>10</v>
      </c>
      <c r="C21" s="208">
        <v>6.6699999999999995E-2</v>
      </c>
      <c r="D21" s="226">
        <v>494603</v>
      </c>
      <c r="E21" s="208"/>
      <c r="F21" s="227">
        <f t="shared" si="7"/>
        <v>4.9632216688290702</v>
      </c>
      <c r="G21" s="227">
        <f t="shared" si="6"/>
        <v>6.2463368474308979E-2</v>
      </c>
    </row>
    <row r="22" spans="2:7" x14ac:dyDescent="0.35">
      <c r="B22" s="208">
        <v>15</v>
      </c>
      <c r="C22" s="208">
        <v>6.4799999999999996E-2</v>
      </c>
      <c r="D22" s="226">
        <v>493806</v>
      </c>
      <c r="E22" s="208">
        <v>6.9999999999999999E-4</v>
      </c>
      <c r="F22" s="227">
        <f t="shared" si="7"/>
        <v>4.9621062458407428</v>
      </c>
      <c r="G22" s="227">
        <f t="shared" si="6"/>
        <v>6.2449330600973157E-2</v>
      </c>
    </row>
    <row r="23" spans="2:7" x14ac:dyDescent="0.35">
      <c r="B23" s="208">
        <v>20</v>
      </c>
      <c r="C23" s="208">
        <v>7.2900000000000006E-2</v>
      </c>
      <c r="D23" s="226">
        <v>492552</v>
      </c>
      <c r="E23" s="208">
        <v>3.0300000000000001E-2</v>
      </c>
      <c r="F23" s="227">
        <f t="shared" si="7"/>
        <v>4.9563795181582204</v>
      </c>
      <c r="G23" s="227">
        <f t="shared" si="6"/>
        <v>6.2377258321060301E-2</v>
      </c>
    </row>
    <row r="24" spans="2:7" x14ac:dyDescent="0.35">
      <c r="B24" s="208">
        <v>25</v>
      </c>
      <c r="C24" s="208">
        <v>7.9899999999999999E-2</v>
      </c>
      <c r="D24" s="226">
        <v>491138</v>
      </c>
      <c r="E24" s="208">
        <v>5.6599999999999998E-2</v>
      </c>
      <c r="F24" s="227">
        <f t="shared" si="7"/>
        <v>4.9490150502905594</v>
      </c>
      <c r="G24" s="227">
        <f t="shared" si="6"/>
        <v>6.2284574677102994E-2</v>
      </c>
    </row>
    <row r="25" spans="2:7" x14ac:dyDescent="0.35">
      <c r="B25" s="208">
        <v>30</v>
      </c>
      <c r="C25" s="208">
        <v>8.6099999999999996E-2</v>
      </c>
      <c r="D25" s="226">
        <v>489356</v>
      </c>
      <c r="E25" s="208">
        <v>5.7799999999999997E-2</v>
      </c>
      <c r="F25" s="227">
        <f t="shared" si="7"/>
        <v>4.9379072150178667</v>
      </c>
      <c r="G25" s="227">
        <f t="shared" si="6"/>
        <v>6.2144779831358417E-2</v>
      </c>
    </row>
    <row r="26" spans="2:7" x14ac:dyDescent="0.35">
      <c r="B26" s="208">
        <v>35</v>
      </c>
      <c r="C26" s="208">
        <v>8.0100000000000005E-2</v>
      </c>
      <c r="D26" s="226">
        <v>486941</v>
      </c>
      <c r="E26" s="208">
        <v>3.8800000000000001E-2</v>
      </c>
      <c r="F26" s="227">
        <f t="shared" si="7"/>
        <v>4.9203627416355094</v>
      </c>
      <c r="G26" s="227">
        <f t="shared" si="6"/>
        <v>6.1923978307934127E-2</v>
      </c>
    </row>
    <row r="27" spans="2:7" x14ac:dyDescent="0.35">
      <c r="B27" s="208">
        <v>40</v>
      </c>
      <c r="C27" s="208">
        <v>7.3499999999999996E-2</v>
      </c>
      <c r="D27" s="226">
        <v>483577</v>
      </c>
      <c r="E27" s="208">
        <v>1.5699999999999999E-2</v>
      </c>
      <c r="F27" s="227">
        <f t="shared" si="7"/>
        <v>4.8931573876928578</v>
      </c>
      <c r="G27" s="227">
        <f t="shared" si="6"/>
        <v>6.1581592220593652E-2</v>
      </c>
    </row>
    <row r="28" spans="2:7" x14ac:dyDescent="0.35">
      <c r="B28" s="208">
        <v>45</v>
      </c>
      <c r="C28" s="208">
        <v>5.5599999999999997E-2</v>
      </c>
      <c r="D28" s="226">
        <v>478475</v>
      </c>
      <c r="E28" s="208">
        <v>2.7000000000000001E-3</v>
      </c>
      <c r="F28" s="227">
        <f t="shared" si="7"/>
        <v>4.8482562929642405</v>
      </c>
      <c r="G28" s="227">
        <f t="shared" si="6"/>
        <v>6.1016500872256768E-2</v>
      </c>
    </row>
    <row r="29" spans="2:7" x14ac:dyDescent="0.35">
      <c r="B29" s="208">
        <v>50</v>
      </c>
      <c r="C29" s="208">
        <v>4.6399999999999997E-2</v>
      </c>
      <c r="D29" s="226">
        <v>470374</v>
      </c>
      <c r="E29" s="208">
        <v>1E-4</v>
      </c>
      <c r="F29" s="227">
        <f t="shared" si="7"/>
        <v>4.7727907810883323</v>
      </c>
      <c r="G29" s="227">
        <f t="shared" si="6"/>
        <v>6.0066748797911219E-2</v>
      </c>
    </row>
    <row r="30" spans="2:7" x14ac:dyDescent="0.35">
      <c r="B30" s="208">
        <v>55</v>
      </c>
      <c r="C30" s="208">
        <v>4.2200000000000001E-2</v>
      </c>
      <c r="D30" s="226">
        <v>457712</v>
      </c>
      <c r="E30" s="208"/>
      <c r="F30" s="227">
        <f t="shared" si="7"/>
        <v>4.6507624586482885</v>
      </c>
      <c r="G30" s="227">
        <f t="shared" si="6"/>
        <v>5.8530992271712677E-2</v>
      </c>
    </row>
    <row r="31" spans="2:7" x14ac:dyDescent="0.35">
      <c r="B31" s="208">
        <v>60</v>
      </c>
      <c r="C31" s="208">
        <v>4.36E-2</v>
      </c>
      <c r="D31" s="226">
        <v>438502</v>
      </c>
      <c r="E31" s="208"/>
      <c r="F31" s="227">
        <f t="shared" si="7"/>
        <v>4.461760028100179</v>
      </c>
      <c r="G31" s="227">
        <f t="shared" si="6"/>
        <v>5.6152350081296112E-2</v>
      </c>
    </row>
    <row r="32" spans="2:7" x14ac:dyDescent="0.35">
      <c r="B32" s="208">
        <v>65</v>
      </c>
      <c r="C32" s="208">
        <v>4.2900000000000001E-2</v>
      </c>
      <c r="D32" s="226">
        <v>410756</v>
      </c>
      <c r="E32" s="208"/>
      <c r="F32" s="227">
        <f t="shared" si="7"/>
        <v>4.1852491443678623</v>
      </c>
      <c r="G32" s="227">
        <f t="shared" si="6"/>
        <v>5.2672392430763992E-2</v>
      </c>
    </row>
    <row r="33" spans="2:7" x14ac:dyDescent="0.35">
      <c r="B33" s="208">
        <v>70</v>
      </c>
      <c r="C33" s="208">
        <v>3.6499999999999998E-2</v>
      </c>
      <c r="D33" s="226">
        <v>371990</v>
      </c>
      <c r="E33" s="208"/>
      <c r="F33" s="227">
        <f t="shared" si="7"/>
        <v>3.7955213249811357</v>
      </c>
      <c r="G33" s="227">
        <f t="shared" si="6"/>
        <v>4.7767571729337363E-2</v>
      </c>
    </row>
    <row r="34" spans="2:7" x14ac:dyDescent="0.35">
      <c r="B34" s="208">
        <v>75</v>
      </c>
      <c r="C34" s="208">
        <v>2.9399999999999999E-2</v>
      </c>
      <c r="D34" s="226">
        <v>319192</v>
      </c>
      <c r="E34" s="208"/>
      <c r="F34" s="227">
        <f t="shared" si="7"/>
        <v>3.2613314540450964</v>
      </c>
      <c r="G34" s="227">
        <f t="shared" si="6"/>
        <v>4.1044660489430278E-2</v>
      </c>
    </row>
    <row r="35" spans="2:7" x14ac:dyDescent="0.35">
      <c r="B35" s="208">
        <v>80</v>
      </c>
      <c r="C35" s="208">
        <v>2.0299999999999999E-2</v>
      </c>
      <c r="D35" s="226">
        <v>249203</v>
      </c>
      <c r="E35" s="208"/>
      <c r="F35" s="227">
        <f t="shared" si="7"/>
        <v>2.5497580858172451</v>
      </c>
      <c r="G35" s="227">
        <f t="shared" si="6"/>
        <v>3.2089334198995317E-2</v>
      </c>
    </row>
    <row r="36" spans="2:7" x14ac:dyDescent="0.35">
      <c r="B36" s="208">
        <v>85</v>
      </c>
      <c r="C36" s="208">
        <v>1.7600000000000001E-2</v>
      </c>
      <c r="D36" s="226">
        <v>237044</v>
      </c>
      <c r="E36" s="208"/>
      <c r="F36" s="227">
        <f t="shared" si="7"/>
        <v>2.428719998618345</v>
      </c>
      <c r="G36" s="227">
        <f t="shared" si="6"/>
        <v>3.056604002746699E-2</v>
      </c>
    </row>
    <row r="37" spans="2:7" x14ac:dyDescent="0.35">
      <c r="B37" s="212"/>
      <c r="C37" s="212">
        <f>SUM(C19:C36)</f>
        <v>1</v>
      </c>
      <c r="D37" s="212"/>
      <c r="E37" s="212"/>
      <c r="F37" s="228">
        <f>SUM(F19:F36)</f>
        <v>79.458117454399385</v>
      </c>
      <c r="G37" s="228">
        <f>SUM(G19:G36)</f>
        <v>0.99999999999999978</v>
      </c>
    </row>
    <row r="38" spans="2:7" x14ac:dyDescent="0.35">
      <c r="E38" s="229" t="s">
        <v>234</v>
      </c>
      <c r="F38" s="230">
        <f>1/F37</f>
        <v>1.2585246568091612E-2</v>
      </c>
    </row>
    <row r="39" spans="2:7" x14ac:dyDescent="0.35">
      <c r="E39" s="229" t="s">
        <v>254</v>
      </c>
      <c r="F39" s="221">
        <f>F38-B15</f>
        <v>1.2862832592177317E-2</v>
      </c>
    </row>
  </sheetData>
  <mergeCells count="1">
    <mergeCell ref="F3:I3"/>
  </mergeCells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workbookViewId="0">
      <selection activeCell="C23" sqref="C23"/>
    </sheetView>
  </sheetViews>
  <sheetFormatPr baseColWidth="10" defaultColWidth="11.3828125" defaultRowHeight="12.9" x14ac:dyDescent="0.35"/>
  <cols>
    <col min="1" max="1" width="11.3828125" style="71"/>
    <col min="2" max="2" width="6.23046875" style="71" customWidth="1"/>
    <col min="3" max="3" width="8.61328125" style="71" customWidth="1"/>
    <col min="4" max="4" width="9.84375" style="71" customWidth="1"/>
    <col min="5" max="5" width="7.23046875" style="71" customWidth="1"/>
    <col min="6" max="16384" width="11.3828125" style="71"/>
  </cols>
  <sheetData>
    <row r="1" spans="1:6" x14ac:dyDescent="0.35">
      <c r="A1" s="71" t="s">
        <v>113</v>
      </c>
      <c r="F1" s="71" t="s">
        <v>124</v>
      </c>
    </row>
    <row r="4" spans="1:6" x14ac:dyDescent="0.35">
      <c r="B4" s="71" t="s">
        <v>114</v>
      </c>
    </row>
    <row r="5" spans="1:6" x14ac:dyDescent="0.35">
      <c r="B5" s="72">
        <v>1</v>
      </c>
      <c r="C5" s="72">
        <v>2</v>
      </c>
      <c r="D5" s="72">
        <v>3</v>
      </c>
      <c r="E5" s="72">
        <v>4</v>
      </c>
    </row>
    <row r="6" spans="1:6" x14ac:dyDescent="0.35">
      <c r="B6" s="73" t="s">
        <v>115</v>
      </c>
      <c r="C6" s="73"/>
      <c r="D6" s="73"/>
      <c r="E6" s="73"/>
    </row>
    <row r="7" spans="1:6" x14ac:dyDescent="0.35">
      <c r="B7" s="74" t="s">
        <v>104</v>
      </c>
      <c r="C7" s="74" t="s">
        <v>116</v>
      </c>
      <c r="D7" s="74" t="s">
        <v>99</v>
      </c>
      <c r="E7" s="74" t="s">
        <v>117</v>
      </c>
    </row>
    <row r="8" spans="1:6" x14ac:dyDescent="0.35">
      <c r="B8" s="75">
        <v>0</v>
      </c>
      <c r="C8" s="76">
        <v>12023</v>
      </c>
      <c r="D8" s="75">
        <v>4.8339999999999996</v>
      </c>
      <c r="E8" s="75"/>
    </row>
    <row r="9" spans="1:6" x14ac:dyDescent="0.35">
      <c r="B9" s="77">
        <v>5</v>
      </c>
      <c r="C9" s="78">
        <v>11027</v>
      </c>
      <c r="D9" s="77">
        <v>4.8029999999999999</v>
      </c>
      <c r="E9" s="77"/>
    </row>
    <row r="10" spans="1:6" x14ac:dyDescent="0.35">
      <c r="B10" s="77">
        <v>10</v>
      </c>
      <c r="C10" s="78">
        <v>9856</v>
      </c>
      <c r="D10" s="77">
        <v>4.7889999999999997</v>
      </c>
      <c r="E10" s="77"/>
    </row>
    <row r="11" spans="1:6" x14ac:dyDescent="0.35">
      <c r="B11" s="77">
        <v>15</v>
      </c>
      <c r="C11" s="78">
        <v>8614</v>
      </c>
      <c r="D11" s="77">
        <v>4.7729999999999997</v>
      </c>
      <c r="E11" s="77">
        <v>4.2999999999999997E-2</v>
      </c>
    </row>
    <row r="12" spans="1:6" x14ac:dyDescent="0.35">
      <c r="B12" s="77">
        <v>20</v>
      </c>
      <c r="C12" s="78">
        <v>7694</v>
      </c>
      <c r="D12" s="77">
        <v>4.7480000000000002</v>
      </c>
      <c r="E12" s="77">
        <v>0.112</v>
      </c>
    </row>
    <row r="13" spans="1:6" x14ac:dyDescent="0.35">
      <c r="B13" s="77">
        <v>25</v>
      </c>
      <c r="C13" s="78">
        <v>6893</v>
      </c>
      <c r="D13" s="77">
        <v>4.7160000000000002</v>
      </c>
      <c r="E13" s="77">
        <v>0.112</v>
      </c>
    </row>
    <row r="14" spans="1:6" x14ac:dyDescent="0.35">
      <c r="B14" s="77">
        <v>30</v>
      </c>
      <c r="C14" s="78">
        <v>6135</v>
      </c>
      <c r="D14" s="77">
        <v>4.6779999999999999</v>
      </c>
      <c r="E14" s="77">
        <v>5.8000000000000003E-2</v>
      </c>
    </row>
    <row r="15" spans="1:6" x14ac:dyDescent="0.35">
      <c r="B15" s="77">
        <v>35</v>
      </c>
      <c r="C15" s="78">
        <v>5318</v>
      </c>
      <c r="D15" s="77">
        <v>4.6310000000000002</v>
      </c>
      <c r="E15" s="77">
        <v>2.9000000000000001E-2</v>
      </c>
    </row>
    <row r="16" spans="1:6" x14ac:dyDescent="0.35">
      <c r="B16" s="77">
        <v>40</v>
      </c>
      <c r="C16" s="78">
        <v>4376</v>
      </c>
      <c r="D16" s="77">
        <v>4.57</v>
      </c>
      <c r="E16" s="77">
        <v>7.0000000000000001E-3</v>
      </c>
    </row>
    <row r="17" spans="1:5" x14ac:dyDescent="0.35">
      <c r="B17" s="79">
        <v>45</v>
      </c>
      <c r="C17" s="80">
        <v>3510</v>
      </c>
      <c r="D17" s="79">
        <v>4.4829999999999997</v>
      </c>
      <c r="E17" s="79">
        <v>0</v>
      </c>
    </row>
    <row r="18" spans="1:5" x14ac:dyDescent="0.35">
      <c r="B18" s="71" t="s">
        <v>118</v>
      </c>
      <c r="E18" s="71">
        <f>5*SUM(E11:E17)</f>
        <v>1.8050000000000002</v>
      </c>
    </row>
    <row r="20" spans="1:5" x14ac:dyDescent="0.35">
      <c r="A20" s="71" t="s">
        <v>119</v>
      </c>
    </row>
    <row r="21" spans="1:5" x14ac:dyDescent="0.35">
      <c r="C21" s="81" t="s">
        <v>120</v>
      </c>
      <c r="D21" s="81" t="s">
        <v>121</v>
      </c>
    </row>
    <row r="22" spans="1:5" x14ac:dyDescent="0.35">
      <c r="B22" s="81" t="s">
        <v>122</v>
      </c>
      <c r="C22" s="71">
        <v>87176</v>
      </c>
      <c r="D22" s="71">
        <v>91845</v>
      </c>
      <c r="E22" s="71">
        <f>SUM(C22:D22)</f>
        <v>179021</v>
      </c>
    </row>
    <row r="23" spans="1:5" x14ac:dyDescent="0.35">
      <c r="B23" s="81" t="s">
        <v>123</v>
      </c>
      <c r="C23" s="71">
        <v>70.3</v>
      </c>
      <c r="D23" s="71">
        <v>65.900000000000006</v>
      </c>
    </row>
  </sheetData>
  <phoneticPr fontId="1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76466-787F-4656-8753-DFF39F8BEF7A}">
  <dimension ref="A1:K27"/>
  <sheetViews>
    <sheetView tabSelected="1" workbookViewId="0">
      <selection activeCell="D34" sqref="D34"/>
    </sheetView>
  </sheetViews>
  <sheetFormatPr baseColWidth="10" defaultColWidth="11.3828125" defaultRowHeight="12.9" x14ac:dyDescent="0.35"/>
  <cols>
    <col min="1" max="1" width="11.3828125" style="231"/>
    <col min="2" max="2" width="6.3046875" style="231" customWidth="1"/>
    <col min="3" max="3" width="8.53515625" style="231" customWidth="1"/>
    <col min="4" max="4" width="9.84375" style="231" customWidth="1"/>
    <col min="5" max="5" width="7.3046875" style="231" customWidth="1"/>
    <col min="6" max="6" width="11.3828125" style="231"/>
    <col min="7" max="7" width="9.53515625" style="231" customWidth="1"/>
    <col min="8" max="8" width="10" style="231" customWidth="1"/>
    <col min="9" max="9" width="11.3828125" style="231"/>
    <col min="10" max="10" width="9.69140625" style="231" customWidth="1"/>
    <col min="11" max="11" width="13.53515625" style="231" customWidth="1"/>
    <col min="12" max="257" width="11.3828125" style="231"/>
    <col min="258" max="258" width="6.3046875" style="231" customWidth="1"/>
    <col min="259" max="259" width="8.53515625" style="231" customWidth="1"/>
    <col min="260" max="260" width="9.84375" style="231" customWidth="1"/>
    <col min="261" max="261" width="7.3046875" style="231" customWidth="1"/>
    <col min="262" max="262" width="11.3828125" style="231"/>
    <col min="263" max="263" width="9.53515625" style="231" customWidth="1"/>
    <col min="264" max="264" width="10" style="231" customWidth="1"/>
    <col min="265" max="265" width="11.3828125" style="231"/>
    <col min="266" max="266" width="9.69140625" style="231" customWidth="1"/>
    <col min="267" max="267" width="13.53515625" style="231" customWidth="1"/>
    <col min="268" max="513" width="11.3828125" style="231"/>
    <col min="514" max="514" width="6.3046875" style="231" customWidth="1"/>
    <col min="515" max="515" width="8.53515625" style="231" customWidth="1"/>
    <col min="516" max="516" width="9.84375" style="231" customWidth="1"/>
    <col min="517" max="517" width="7.3046875" style="231" customWidth="1"/>
    <col min="518" max="518" width="11.3828125" style="231"/>
    <col min="519" max="519" width="9.53515625" style="231" customWidth="1"/>
    <col min="520" max="520" width="10" style="231" customWidth="1"/>
    <col min="521" max="521" width="11.3828125" style="231"/>
    <col min="522" max="522" width="9.69140625" style="231" customWidth="1"/>
    <col min="523" max="523" width="13.53515625" style="231" customWidth="1"/>
    <col min="524" max="769" width="11.3828125" style="231"/>
    <col min="770" max="770" width="6.3046875" style="231" customWidth="1"/>
    <col min="771" max="771" width="8.53515625" style="231" customWidth="1"/>
    <col min="772" max="772" width="9.84375" style="231" customWidth="1"/>
    <col min="773" max="773" width="7.3046875" style="231" customWidth="1"/>
    <col min="774" max="774" width="11.3828125" style="231"/>
    <col min="775" max="775" width="9.53515625" style="231" customWidth="1"/>
    <col min="776" max="776" width="10" style="231" customWidth="1"/>
    <col min="777" max="777" width="11.3828125" style="231"/>
    <col min="778" max="778" width="9.69140625" style="231" customWidth="1"/>
    <col min="779" max="779" width="13.53515625" style="231" customWidth="1"/>
    <col min="780" max="1025" width="11.3828125" style="231"/>
    <col min="1026" max="1026" width="6.3046875" style="231" customWidth="1"/>
    <col min="1027" max="1027" width="8.53515625" style="231" customWidth="1"/>
    <col min="1028" max="1028" width="9.84375" style="231" customWidth="1"/>
    <col min="1029" max="1029" width="7.3046875" style="231" customWidth="1"/>
    <col min="1030" max="1030" width="11.3828125" style="231"/>
    <col min="1031" max="1031" width="9.53515625" style="231" customWidth="1"/>
    <col min="1032" max="1032" width="10" style="231" customWidth="1"/>
    <col min="1033" max="1033" width="11.3828125" style="231"/>
    <col min="1034" max="1034" width="9.69140625" style="231" customWidth="1"/>
    <col min="1035" max="1035" width="13.53515625" style="231" customWidth="1"/>
    <col min="1036" max="1281" width="11.3828125" style="231"/>
    <col min="1282" max="1282" width="6.3046875" style="231" customWidth="1"/>
    <col min="1283" max="1283" width="8.53515625" style="231" customWidth="1"/>
    <col min="1284" max="1284" width="9.84375" style="231" customWidth="1"/>
    <col min="1285" max="1285" width="7.3046875" style="231" customWidth="1"/>
    <col min="1286" max="1286" width="11.3828125" style="231"/>
    <col min="1287" max="1287" width="9.53515625" style="231" customWidth="1"/>
    <col min="1288" max="1288" width="10" style="231" customWidth="1"/>
    <col min="1289" max="1289" width="11.3828125" style="231"/>
    <col min="1290" max="1290" width="9.69140625" style="231" customWidth="1"/>
    <col min="1291" max="1291" width="13.53515625" style="231" customWidth="1"/>
    <col min="1292" max="1537" width="11.3828125" style="231"/>
    <col min="1538" max="1538" width="6.3046875" style="231" customWidth="1"/>
    <col min="1539" max="1539" width="8.53515625" style="231" customWidth="1"/>
    <col min="1540" max="1540" width="9.84375" style="231" customWidth="1"/>
    <col min="1541" max="1541" width="7.3046875" style="231" customWidth="1"/>
    <col min="1542" max="1542" width="11.3828125" style="231"/>
    <col min="1543" max="1543" width="9.53515625" style="231" customWidth="1"/>
    <col min="1544" max="1544" width="10" style="231" customWidth="1"/>
    <col min="1545" max="1545" width="11.3828125" style="231"/>
    <col min="1546" max="1546" width="9.69140625" style="231" customWidth="1"/>
    <col min="1547" max="1547" width="13.53515625" style="231" customWidth="1"/>
    <col min="1548" max="1793" width="11.3828125" style="231"/>
    <col min="1794" max="1794" width="6.3046875" style="231" customWidth="1"/>
    <col min="1795" max="1795" width="8.53515625" style="231" customWidth="1"/>
    <col min="1796" max="1796" width="9.84375" style="231" customWidth="1"/>
    <col min="1797" max="1797" width="7.3046875" style="231" customWidth="1"/>
    <col min="1798" max="1798" width="11.3828125" style="231"/>
    <col min="1799" max="1799" width="9.53515625" style="231" customWidth="1"/>
    <col min="1800" max="1800" width="10" style="231" customWidth="1"/>
    <col min="1801" max="1801" width="11.3828125" style="231"/>
    <col min="1802" max="1802" width="9.69140625" style="231" customWidth="1"/>
    <col min="1803" max="1803" width="13.53515625" style="231" customWidth="1"/>
    <col min="1804" max="2049" width="11.3828125" style="231"/>
    <col min="2050" max="2050" width="6.3046875" style="231" customWidth="1"/>
    <col min="2051" max="2051" width="8.53515625" style="231" customWidth="1"/>
    <col min="2052" max="2052" width="9.84375" style="231" customWidth="1"/>
    <col min="2053" max="2053" width="7.3046875" style="231" customWidth="1"/>
    <col min="2054" max="2054" width="11.3828125" style="231"/>
    <col min="2055" max="2055" width="9.53515625" style="231" customWidth="1"/>
    <col min="2056" max="2056" width="10" style="231" customWidth="1"/>
    <col min="2057" max="2057" width="11.3828125" style="231"/>
    <col min="2058" max="2058" width="9.69140625" style="231" customWidth="1"/>
    <col min="2059" max="2059" width="13.53515625" style="231" customWidth="1"/>
    <col min="2060" max="2305" width="11.3828125" style="231"/>
    <col min="2306" max="2306" width="6.3046875" style="231" customWidth="1"/>
    <col min="2307" max="2307" width="8.53515625" style="231" customWidth="1"/>
    <col min="2308" max="2308" width="9.84375" style="231" customWidth="1"/>
    <col min="2309" max="2309" width="7.3046875" style="231" customWidth="1"/>
    <col min="2310" max="2310" width="11.3828125" style="231"/>
    <col min="2311" max="2311" width="9.53515625" style="231" customWidth="1"/>
    <col min="2312" max="2312" width="10" style="231" customWidth="1"/>
    <col min="2313" max="2313" width="11.3828125" style="231"/>
    <col min="2314" max="2314" width="9.69140625" style="231" customWidth="1"/>
    <col min="2315" max="2315" width="13.53515625" style="231" customWidth="1"/>
    <col min="2316" max="2561" width="11.3828125" style="231"/>
    <col min="2562" max="2562" width="6.3046875" style="231" customWidth="1"/>
    <col min="2563" max="2563" width="8.53515625" style="231" customWidth="1"/>
    <col min="2564" max="2564" width="9.84375" style="231" customWidth="1"/>
    <col min="2565" max="2565" width="7.3046875" style="231" customWidth="1"/>
    <col min="2566" max="2566" width="11.3828125" style="231"/>
    <col min="2567" max="2567" width="9.53515625" style="231" customWidth="1"/>
    <col min="2568" max="2568" width="10" style="231" customWidth="1"/>
    <col min="2569" max="2569" width="11.3828125" style="231"/>
    <col min="2570" max="2570" width="9.69140625" style="231" customWidth="1"/>
    <col min="2571" max="2571" width="13.53515625" style="231" customWidth="1"/>
    <col min="2572" max="2817" width="11.3828125" style="231"/>
    <col min="2818" max="2818" width="6.3046875" style="231" customWidth="1"/>
    <col min="2819" max="2819" width="8.53515625" style="231" customWidth="1"/>
    <col min="2820" max="2820" width="9.84375" style="231" customWidth="1"/>
    <col min="2821" max="2821" width="7.3046875" style="231" customWidth="1"/>
    <col min="2822" max="2822" width="11.3828125" style="231"/>
    <col min="2823" max="2823" width="9.53515625" style="231" customWidth="1"/>
    <col min="2824" max="2824" width="10" style="231" customWidth="1"/>
    <col min="2825" max="2825" width="11.3828125" style="231"/>
    <col min="2826" max="2826" width="9.69140625" style="231" customWidth="1"/>
    <col min="2827" max="2827" width="13.53515625" style="231" customWidth="1"/>
    <col min="2828" max="3073" width="11.3828125" style="231"/>
    <col min="3074" max="3074" width="6.3046875" style="231" customWidth="1"/>
    <col min="3075" max="3075" width="8.53515625" style="231" customWidth="1"/>
    <col min="3076" max="3076" width="9.84375" style="231" customWidth="1"/>
    <col min="3077" max="3077" width="7.3046875" style="231" customWidth="1"/>
    <col min="3078" max="3078" width="11.3828125" style="231"/>
    <col min="3079" max="3079" width="9.53515625" style="231" customWidth="1"/>
    <col min="3080" max="3080" width="10" style="231" customWidth="1"/>
    <col min="3081" max="3081" width="11.3828125" style="231"/>
    <col min="3082" max="3082" width="9.69140625" style="231" customWidth="1"/>
    <col min="3083" max="3083" width="13.53515625" style="231" customWidth="1"/>
    <col min="3084" max="3329" width="11.3828125" style="231"/>
    <col min="3330" max="3330" width="6.3046875" style="231" customWidth="1"/>
    <col min="3331" max="3331" width="8.53515625" style="231" customWidth="1"/>
    <col min="3332" max="3332" width="9.84375" style="231" customWidth="1"/>
    <col min="3333" max="3333" width="7.3046875" style="231" customWidth="1"/>
    <col min="3334" max="3334" width="11.3828125" style="231"/>
    <col min="3335" max="3335" width="9.53515625" style="231" customWidth="1"/>
    <col min="3336" max="3336" width="10" style="231" customWidth="1"/>
    <col min="3337" max="3337" width="11.3828125" style="231"/>
    <col min="3338" max="3338" width="9.69140625" style="231" customWidth="1"/>
    <col min="3339" max="3339" width="13.53515625" style="231" customWidth="1"/>
    <col min="3340" max="3585" width="11.3828125" style="231"/>
    <col min="3586" max="3586" width="6.3046875" style="231" customWidth="1"/>
    <col min="3587" max="3587" width="8.53515625" style="231" customWidth="1"/>
    <col min="3588" max="3588" width="9.84375" style="231" customWidth="1"/>
    <col min="3589" max="3589" width="7.3046875" style="231" customWidth="1"/>
    <col min="3590" max="3590" width="11.3828125" style="231"/>
    <col min="3591" max="3591" width="9.53515625" style="231" customWidth="1"/>
    <col min="3592" max="3592" width="10" style="231" customWidth="1"/>
    <col min="3593" max="3593" width="11.3828125" style="231"/>
    <col min="3594" max="3594" width="9.69140625" style="231" customWidth="1"/>
    <col min="3595" max="3595" width="13.53515625" style="231" customWidth="1"/>
    <col min="3596" max="3841" width="11.3828125" style="231"/>
    <col min="3842" max="3842" width="6.3046875" style="231" customWidth="1"/>
    <col min="3843" max="3843" width="8.53515625" style="231" customWidth="1"/>
    <col min="3844" max="3844" width="9.84375" style="231" customWidth="1"/>
    <col min="3845" max="3845" width="7.3046875" style="231" customWidth="1"/>
    <col min="3846" max="3846" width="11.3828125" style="231"/>
    <col min="3847" max="3847" width="9.53515625" style="231" customWidth="1"/>
    <col min="3848" max="3848" width="10" style="231" customWidth="1"/>
    <col min="3849" max="3849" width="11.3828125" style="231"/>
    <col min="3850" max="3850" width="9.69140625" style="231" customWidth="1"/>
    <col min="3851" max="3851" width="13.53515625" style="231" customWidth="1"/>
    <col min="3852" max="4097" width="11.3828125" style="231"/>
    <col min="4098" max="4098" width="6.3046875" style="231" customWidth="1"/>
    <col min="4099" max="4099" width="8.53515625" style="231" customWidth="1"/>
    <col min="4100" max="4100" width="9.84375" style="231" customWidth="1"/>
    <col min="4101" max="4101" width="7.3046875" style="231" customWidth="1"/>
    <col min="4102" max="4102" width="11.3828125" style="231"/>
    <col min="4103" max="4103" width="9.53515625" style="231" customWidth="1"/>
    <col min="4104" max="4104" width="10" style="231" customWidth="1"/>
    <col min="4105" max="4105" width="11.3828125" style="231"/>
    <col min="4106" max="4106" width="9.69140625" style="231" customWidth="1"/>
    <col min="4107" max="4107" width="13.53515625" style="231" customWidth="1"/>
    <col min="4108" max="4353" width="11.3828125" style="231"/>
    <col min="4354" max="4354" width="6.3046875" style="231" customWidth="1"/>
    <col min="4355" max="4355" width="8.53515625" style="231" customWidth="1"/>
    <col min="4356" max="4356" width="9.84375" style="231" customWidth="1"/>
    <col min="4357" max="4357" width="7.3046875" style="231" customWidth="1"/>
    <col min="4358" max="4358" width="11.3828125" style="231"/>
    <col min="4359" max="4359" width="9.53515625" style="231" customWidth="1"/>
    <col min="4360" max="4360" width="10" style="231" customWidth="1"/>
    <col min="4361" max="4361" width="11.3828125" style="231"/>
    <col min="4362" max="4362" width="9.69140625" style="231" customWidth="1"/>
    <col min="4363" max="4363" width="13.53515625" style="231" customWidth="1"/>
    <col min="4364" max="4609" width="11.3828125" style="231"/>
    <col min="4610" max="4610" width="6.3046875" style="231" customWidth="1"/>
    <col min="4611" max="4611" width="8.53515625" style="231" customWidth="1"/>
    <col min="4612" max="4612" width="9.84375" style="231" customWidth="1"/>
    <col min="4613" max="4613" width="7.3046875" style="231" customWidth="1"/>
    <col min="4614" max="4614" width="11.3828125" style="231"/>
    <col min="4615" max="4615" width="9.53515625" style="231" customWidth="1"/>
    <col min="4616" max="4616" width="10" style="231" customWidth="1"/>
    <col min="4617" max="4617" width="11.3828125" style="231"/>
    <col min="4618" max="4618" width="9.69140625" style="231" customWidth="1"/>
    <col min="4619" max="4619" width="13.53515625" style="231" customWidth="1"/>
    <col min="4620" max="4865" width="11.3828125" style="231"/>
    <col min="4866" max="4866" width="6.3046875" style="231" customWidth="1"/>
    <col min="4867" max="4867" width="8.53515625" style="231" customWidth="1"/>
    <col min="4868" max="4868" width="9.84375" style="231" customWidth="1"/>
    <col min="4869" max="4869" width="7.3046875" style="231" customWidth="1"/>
    <col min="4870" max="4870" width="11.3828125" style="231"/>
    <col min="4871" max="4871" width="9.53515625" style="231" customWidth="1"/>
    <col min="4872" max="4872" width="10" style="231" customWidth="1"/>
    <col min="4873" max="4873" width="11.3828125" style="231"/>
    <col min="4874" max="4874" width="9.69140625" style="231" customWidth="1"/>
    <col min="4875" max="4875" width="13.53515625" style="231" customWidth="1"/>
    <col min="4876" max="5121" width="11.3828125" style="231"/>
    <col min="5122" max="5122" width="6.3046875" style="231" customWidth="1"/>
    <col min="5123" max="5123" width="8.53515625" style="231" customWidth="1"/>
    <col min="5124" max="5124" width="9.84375" style="231" customWidth="1"/>
    <col min="5125" max="5125" width="7.3046875" style="231" customWidth="1"/>
    <col min="5126" max="5126" width="11.3828125" style="231"/>
    <col min="5127" max="5127" width="9.53515625" style="231" customWidth="1"/>
    <col min="5128" max="5128" width="10" style="231" customWidth="1"/>
    <col min="5129" max="5129" width="11.3828125" style="231"/>
    <col min="5130" max="5130" width="9.69140625" style="231" customWidth="1"/>
    <col min="5131" max="5131" width="13.53515625" style="231" customWidth="1"/>
    <col min="5132" max="5377" width="11.3828125" style="231"/>
    <col min="5378" max="5378" width="6.3046875" style="231" customWidth="1"/>
    <col min="5379" max="5379" width="8.53515625" style="231" customWidth="1"/>
    <col min="5380" max="5380" width="9.84375" style="231" customWidth="1"/>
    <col min="5381" max="5381" width="7.3046875" style="231" customWidth="1"/>
    <col min="5382" max="5382" width="11.3828125" style="231"/>
    <col min="5383" max="5383" width="9.53515625" style="231" customWidth="1"/>
    <col min="5384" max="5384" width="10" style="231" customWidth="1"/>
    <col min="5385" max="5385" width="11.3828125" style="231"/>
    <col min="5386" max="5386" width="9.69140625" style="231" customWidth="1"/>
    <col min="5387" max="5387" width="13.53515625" style="231" customWidth="1"/>
    <col min="5388" max="5633" width="11.3828125" style="231"/>
    <col min="5634" max="5634" width="6.3046875" style="231" customWidth="1"/>
    <col min="5635" max="5635" width="8.53515625" style="231" customWidth="1"/>
    <col min="5636" max="5636" width="9.84375" style="231" customWidth="1"/>
    <col min="5637" max="5637" width="7.3046875" style="231" customWidth="1"/>
    <col min="5638" max="5638" width="11.3828125" style="231"/>
    <col min="5639" max="5639" width="9.53515625" style="231" customWidth="1"/>
    <col min="5640" max="5640" width="10" style="231" customWidth="1"/>
    <col min="5641" max="5641" width="11.3828125" style="231"/>
    <col min="5642" max="5642" width="9.69140625" style="231" customWidth="1"/>
    <col min="5643" max="5643" width="13.53515625" style="231" customWidth="1"/>
    <col min="5644" max="5889" width="11.3828125" style="231"/>
    <col min="5890" max="5890" width="6.3046875" style="231" customWidth="1"/>
    <col min="5891" max="5891" width="8.53515625" style="231" customWidth="1"/>
    <col min="5892" max="5892" width="9.84375" style="231" customWidth="1"/>
    <col min="5893" max="5893" width="7.3046875" style="231" customWidth="1"/>
    <col min="5894" max="5894" width="11.3828125" style="231"/>
    <col min="5895" max="5895" width="9.53515625" style="231" customWidth="1"/>
    <col min="5896" max="5896" width="10" style="231" customWidth="1"/>
    <col min="5897" max="5897" width="11.3828125" style="231"/>
    <col min="5898" max="5898" width="9.69140625" style="231" customWidth="1"/>
    <col min="5899" max="5899" width="13.53515625" style="231" customWidth="1"/>
    <col min="5900" max="6145" width="11.3828125" style="231"/>
    <col min="6146" max="6146" width="6.3046875" style="231" customWidth="1"/>
    <col min="6147" max="6147" width="8.53515625" style="231" customWidth="1"/>
    <col min="6148" max="6148" width="9.84375" style="231" customWidth="1"/>
    <col min="6149" max="6149" width="7.3046875" style="231" customWidth="1"/>
    <col min="6150" max="6150" width="11.3828125" style="231"/>
    <col min="6151" max="6151" width="9.53515625" style="231" customWidth="1"/>
    <col min="6152" max="6152" width="10" style="231" customWidth="1"/>
    <col min="6153" max="6153" width="11.3828125" style="231"/>
    <col min="6154" max="6154" width="9.69140625" style="231" customWidth="1"/>
    <col min="6155" max="6155" width="13.53515625" style="231" customWidth="1"/>
    <col min="6156" max="6401" width="11.3828125" style="231"/>
    <col min="6402" max="6402" width="6.3046875" style="231" customWidth="1"/>
    <col min="6403" max="6403" width="8.53515625" style="231" customWidth="1"/>
    <col min="6404" max="6404" width="9.84375" style="231" customWidth="1"/>
    <col min="6405" max="6405" width="7.3046875" style="231" customWidth="1"/>
    <col min="6406" max="6406" width="11.3828125" style="231"/>
    <col min="6407" max="6407" width="9.53515625" style="231" customWidth="1"/>
    <col min="6408" max="6408" width="10" style="231" customWidth="1"/>
    <col min="6409" max="6409" width="11.3828125" style="231"/>
    <col min="6410" max="6410" width="9.69140625" style="231" customWidth="1"/>
    <col min="6411" max="6411" width="13.53515625" style="231" customWidth="1"/>
    <col min="6412" max="6657" width="11.3828125" style="231"/>
    <col min="6658" max="6658" width="6.3046875" style="231" customWidth="1"/>
    <col min="6659" max="6659" width="8.53515625" style="231" customWidth="1"/>
    <col min="6660" max="6660" width="9.84375" style="231" customWidth="1"/>
    <col min="6661" max="6661" width="7.3046875" style="231" customWidth="1"/>
    <col min="6662" max="6662" width="11.3828125" style="231"/>
    <col min="6663" max="6663" width="9.53515625" style="231" customWidth="1"/>
    <col min="6664" max="6664" width="10" style="231" customWidth="1"/>
    <col min="6665" max="6665" width="11.3828125" style="231"/>
    <col min="6666" max="6666" width="9.69140625" style="231" customWidth="1"/>
    <col min="6667" max="6667" width="13.53515625" style="231" customWidth="1"/>
    <col min="6668" max="6913" width="11.3828125" style="231"/>
    <col min="6914" max="6914" width="6.3046875" style="231" customWidth="1"/>
    <col min="6915" max="6915" width="8.53515625" style="231" customWidth="1"/>
    <col min="6916" max="6916" width="9.84375" style="231" customWidth="1"/>
    <col min="6917" max="6917" width="7.3046875" style="231" customWidth="1"/>
    <col min="6918" max="6918" width="11.3828125" style="231"/>
    <col min="6919" max="6919" width="9.53515625" style="231" customWidth="1"/>
    <col min="6920" max="6920" width="10" style="231" customWidth="1"/>
    <col min="6921" max="6921" width="11.3828125" style="231"/>
    <col min="6922" max="6922" width="9.69140625" style="231" customWidth="1"/>
    <col min="6923" max="6923" width="13.53515625" style="231" customWidth="1"/>
    <col min="6924" max="7169" width="11.3828125" style="231"/>
    <col min="7170" max="7170" width="6.3046875" style="231" customWidth="1"/>
    <col min="7171" max="7171" width="8.53515625" style="231" customWidth="1"/>
    <col min="7172" max="7172" width="9.84375" style="231" customWidth="1"/>
    <col min="7173" max="7173" width="7.3046875" style="231" customWidth="1"/>
    <col min="7174" max="7174" width="11.3828125" style="231"/>
    <col min="7175" max="7175" width="9.53515625" style="231" customWidth="1"/>
    <col min="7176" max="7176" width="10" style="231" customWidth="1"/>
    <col min="7177" max="7177" width="11.3828125" style="231"/>
    <col min="7178" max="7178" width="9.69140625" style="231" customWidth="1"/>
    <col min="7179" max="7179" width="13.53515625" style="231" customWidth="1"/>
    <col min="7180" max="7425" width="11.3828125" style="231"/>
    <col min="7426" max="7426" width="6.3046875" style="231" customWidth="1"/>
    <col min="7427" max="7427" width="8.53515625" style="231" customWidth="1"/>
    <col min="7428" max="7428" width="9.84375" style="231" customWidth="1"/>
    <col min="7429" max="7429" width="7.3046875" style="231" customWidth="1"/>
    <col min="7430" max="7430" width="11.3828125" style="231"/>
    <col min="7431" max="7431" width="9.53515625" style="231" customWidth="1"/>
    <col min="7432" max="7432" width="10" style="231" customWidth="1"/>
    <col min="7433" max="7433" width="11.3828125" style="231"/>
    <col min="7434" max="7434" width="9.69140625" style="231" customWidth="1"/>
    <col min="7435" max="7435" width="13.53515625" style="231" customWidth="1"/>
    <col min="7436" max="7681" width="11.3828125" style="231"/>
    <col min="7682" max="7682" width="6.3046875" style="231" customWidth="1"/>
    <col min="7683" max="7683" width="8.53515625" style="231" customWidth="1"/>
    <col min="7684" max="7684" width="9.84375" style="231" customWidth="1"/>
    <col min="7685" max="7685" width="7.3046875" style="231" customWidth="1"/>
    <col min="7686" max="7686" width="11.3828125" style="231"/>
    <col min="7687" max="7687" width="9.53515625" style="231" customWidth="1"/>
    <col min="7688" max="7688" width="10" style="231" customWidth="1"/>
    <col min="7689" max="7689" width="11.3828125" style="231"/>
    <col min="7690" max="7690" width="9.69140625" style="231" customWidth="1"/>
    <col min="7691" max="7691" width="13.53515625" style="231" customWidth="1"/>
    <col min="7692" max="7937" width="11.3828125" style="231"/>
    <col min="7938" max="7938" width="6.3046875" style="231" customWidth="1"/>
    <col min="7939" max="7939" width="8.53515625" style="231" customWidth="1"/>
    <col min="7940" max="7940" width="9.84375" style="231" customWidth="1"/>
    <col min="7941" max="7941" width="7.3046875" style="231" customWidth="1"/>
    <col min="7942" max="7942" width="11.3828125" style="231"/>
    <col min="7943" max="7943" width="9.53515625" style="231" customWidth="1"/>
    <col min="7944" max="7944" width="10" style="231" customWidth="1"/>
    <col min="7945" max="7945" width="11.3828125" style="231"/>
    <col min="7946" max="7946" width="9.69140625" style="231" customWidth="1"/>
    <col min="7947" max="7947" width="13.53515625" style="231" customWidth="1"/>
    <col min="7948" max="8193" width="11.3828125" style="231"/>
    <col min="8194" max="8194" width="6.3046875" style="231" customWidth="1"/>
    <col min="8195" max="8195" width="8.53515625" style="231" customWidth="1"/>
    <col min="8196" max="8196" width="9.84375" style="231" customWidth="1"/>
    <col min="8197" max="8197" width="7.3046875" style="231" customWidth="1"/>
    <col min="8198" max="8198" width="11.3828125" style="231"/>
    <col min="8199" max="8199" width="9.53515625" style="231" customWidth="1"/>
    <col min="8200" max="8200" width="10" style="231" customWidth="1"/>
    <col min="8201" max="8201" width="11.3828125" style="231"/>
    <col min="8202" max="8202" width="9.69140625" style="231" customWidth="1"/>
    <col min="8203" max="8203" width="13.53515625" style="231" customWidth="1"/>
    <col min="8204" max="8449" width="11.3828125" style="231"/>
    <col min="8450" max="8450" width="6.3046875" style="231" customWidth="1"/>
    <col min="8451" max="8451" width="8.53515625" style="231" customWidth="1"/>
    <col min="8452" max="8452" width="9.84375" style="231" customWidth="1"/>
    <col min="8453" max="8453" width="7.3046875" style="231" customWidth="1"/>
    <col min="8454" max="8454" width="11.3828125" style="231"/>
    <col min="8455" max="8455" width="9.53515625" style="231" customWidth="1"/>
    <col min="8456" max="8456" width="10" style="231" customWidth="1"/>
    <col min="8457" max="8457" width="11.3828125" style="231"/>
    <col min="8458" max="8458" width="9.69140625" style="231" customWidth="1"/>
    <col min="8459" max="8459" width="13.53515625" style="231" customWidth="1"/>
    <col min="8460" max="8705" width="11.3828125" style="231"/>
    <col min="8706" max="8706" width="6.3046875" style="231" customWidth="1"/>
    <col min="8707" max="8707" width="8.53515625" style="231" customWidth="1"/>
    <col min="8708" max="8708" width="9.84375" style="231" customWidth="1"/>
    <col min="8709" max="8709" width="7.3046875" style="231" customWidth="1"/>
    <col min="8710" max="8710" width="11.3828125" style="231"/>
    <col min="8711" max="8711" width="9.53515625" style="231" customWidth="1"/>
    <col min="8712" max="8712" width="10" style="231" customWidth="1"/>
    <col min="8713" max="8713" width="11.3828125" style="231"/>
    <col min="8714" max="8714" width="9.69140625" style="231" customWidth="1"/>
    <col min="8715" max="8715" width="13.53515625" style="231" customWidth="1"/>
    <col min="8716" max="8961" width="11.3828125" style="231"/>
    <col min="8962" max="8962" width="6.3046875" style="231" customWidth="1"/>
    <col min="8963" max="8963" width="8.53515625" style="231" customWidth="1"/>
    <col min="8964" max="8964" width="9.84375" style="231" customWidth="1"/>
    <col min="8965" max="8965" width="7.3046875" style="231" customWidth="1"/>
    <col min="8966" max="8966" width="11.3828125" style="231"/>
    <col min="8967" max="8967" width="9.53515625" style="231" customWidth="1"/>
    <col min="8968" max="8968" width="10" style="231" customWidth="1"/>
    <col min="8969" max="8969" width="11.3828125" style="231"/>
    <col min="8970" max="8970" width="9.69140625" style="231" customWidth="1"/>
    <col min="8971" max="8971" width="13.53515625" style="231" customWidth="1"/>
    <col min="8972" max="9217" width="11.3828125" style="231"/>
    <col min="9218" max="9218" width="6.3046875" style="231" customWidth="1"/>
    <col min="9219" max="9219" width="8.53515625" style="231" customWidth="1"/>
    <col min="9220" max="9220" width="9.84375" style="231" customWidth="1"/>
    <col min="9221" max="9221" width="7.3046875" style="231" customWidth="1"/>
    <col min="9222" max="9222" width="11.3828125" style="231"/>
    <col min="9223" max="9223" width="9.53515625" style="231" customWidth="1"/>
    <col min="9224" max="9224" width="10" style="231" customWidth="1"/>
    <col min="9225" max="9225" width="11.3828125" style="231"/>
    <col min="9226" max="9226" width="9.69140625" style="231" customWidth="1"/>
    <col min="9227" max="9227" width="13.53515625" style="231" customWidth="1"/>
    <col min="9228" max="9473" width="11.3828125" style="231"/>
    <col min="9474" max="9474" width="6.3046875" style="231" customWidth="1"/>
    <col min="9475" max="9475" width="8.53515625" style="231" customWidth="1"/>
    <col min="9476" max="9476" width="9.84375" style="231" customWidth="1"/>
    <col min="9477" max="9477" width="7.3046875" style="231" customWidth="1"/>
    <col min="9478" max="9478" width="11.3828125" style="231"/>
    <col min="9479" max="9479" width="9.53515625" style="231" customWidth="1"/>
    <col min="9480" max="9480" width="10" style="231" customWidth="1"/>
    <col min="9481" max="9481" width="11.3828125" style="231"/>
    <col min="9482" max="9482" width="9.69140625" style="231" customWidth="1"/>
    <col min="9483" max="9483" width="13.53515625" style="231" customWidth="1"/>
    <col min="9484" max="9729" width="11.3828125" style="231"/>
    <col min="9730" max="9730" width="6.3046875" style="231" customWidth="1"/>
    <col min="9731" max="9731" width="8.53515625" style="231" customWidth="1"/>
    <col min="9732" max="9732" width="9.84375" style="231" customWidth="1"/>
    <col min="9733" max="9733" width="7.3046875" style="231" customWidth="1"/>
    <col min="9734" max="9734" width="11.3828125" style="231"/>
    <col min="9735" max="9735" width="9.53515625" style="231" customWidth="1"/>
    <col min="9736" max="9736" width="10" style="231" customWidth="1"/>
    <col min="9737" max="9737" width="11.3828125" style="231"/>
    <col min="9738" max="9738" width="9.69140625" style="231" customWidth="1"/>
    <col min="9739" max="9739" width="13.53515625" style="231" customWidth="1"/>
    <col min="9740" max="9985" width="11.3828125" style="231"/>
    <col min="9986" max="9986" width="6.3046875" style="231" customWidth="1"/>
    <col min="9987" max="9987" width="8.53515625" style="231" customWidth="1"/>
    <col min="9988" max="9988" width="9.84375" style="231" customWidth="1"/>
    <col min="9989" max="9989" width="7.3046875" style="231" customWidth="1"/>
    <col min="9990" max="9990" width="11.3828125" style="231"/>
    <col min="9991" max="9991" width="9.53515625" style="231" customWidth="1"/>
    <col min="9992" max="9992" width="10" style="231" customWidth="1"/>
    <col min="9993" max="9993" width="11.3828125" style="231"/>
    <col min="9994" max="9994" width="9.69140625" style="231" customWidth="1"/>
    <col min="9995" max="9995" width="13.53515625" style="231" customWidth="1"/>
    <col min="9996" max="10241" width="11.3828125" style="231"/>
    <col min="10242" max="10242" width="6.3046875" style="231" customWidth="1"/>
    <col min="10243" max="10243" width="8.53515625" style="231" customWidth="1"/>
    <col min="10244" max="10244" width="9.84375" style="231" customWidth="1"/>
    <col min="10245" max="10245" width="7.3046875" style="231" customWidth="1"/>
    <col min="10246" max="10246" width="11.3828125" style="231"/>
    <col min="10247" max="10247" width="9.53515625" style="231" customWidth="1"/>
    <col min="10248" max="10248" width="10" style="231" customWidth="1"/>
    <col min="10249" max="10249" width="11.3828125" style="231"/>
    <col min="10250" max="10250" width="9.69140625" style="231" customWidth="1"/>
    <col min="10251" max="10251" width="13.53515625" style="231" customWidth="1"/>
    <col min="10252" max="10497" width="11.3828125" style="231"/>
    <col min="10498" max="10498" width="6.3046875" style="231" customWidth="1"/>
    <col min="10499" max="10499" width="8.53515625" style="231" customWidth="1"/>
    <col min="10500" max="10500" width="9.84375" style="231" customWidth="1"/>
    <col min="10501" max="10501" width="7.3046875" style="231" customWidth="1"/>
    <col min="10502" max="10502" width="11.3828125" style="231"/>
    <col min="10503" max="10503" width="9.53515625" style="231" customWidth="1"/>
    <col min="10504" max="10504" width="10" style="231" customWidth="1"/>
    <col min="10505" max="10505" width="11.3828125" style="231"/>
    <col min="10506" max="10506" width="9.69140625" style="231" customWidth="1"/>
    <col min="10507" max="10507" width="13.53515625" style="231" customWidth="1"/>
    <col min="10508" max="10753" width="11.3828125" style="231"/>
    <col min="10754" max="10754" width="6.3046875" style="231" customWidth="1"/>
    <col min="10755" max="10755" width="8.53515625" style="231" customWidth="1"/>
    <col min="10756" max="10756" width="9.84375" style="231" customWidth="1"/>
    <col min="10757" max="10757" width="7.3046875" style="231" customWidth="1"/>
    <col min="10758" max="10758" width="11.3828125" style="231"/>
    <col min="10759" max="10759" width="9.53515625" style="231" customWidth="1"/>
    <col min="10760" max="10760" width="10" style="231" customWidth="1"/>
    <col min="10761" max="10761" width="11.3828125" style="231"/>
    <col min="10762" max="10762" width="9.69140625" style="231" customWidth="1"/>
    <col min="10763" max="10763" width="13.53515625" style="231" customWidth="1"/>
    <col min="10764" max="11009" width="11.3828125" style="231"/>
    <col min="11010" max="11010" width="6.3046875" style="231" customWidth="1"/>
    <col min="11011" max="11011" width="8.53515625" style="231" customWidth="1"/>
    <col min="11012" max="11012" width="9.84375" style="231" customWidth="1"/>
    <col min="11013" max="11013" width="7.3046875" style="231" customWidth="1"/>
    <col min="11014" max="11014" width="11.3828125" style="231"/>
    <col min="11015" max="11015" width="9.53515625" style="231" customWidth="1"/>
    <col min="11016" max="11016" width="10" style="231" customWidth="1"/>
    <col min="11017" max="11017" width="11.3828125" style="231"/>
    <col min="11018" max="11018" width="9.69140625" style="231" customWidth="1"/>
    <col min="11019" max="11019" width="13.53515625" style="231" customWidth="1"/>
    <col min="11020" max="11265" width="11.3828125" style="231"/>
    <col min="11266" max="11266" width="6.3046875" style="231" customWidth="1"/>
    <col min="11267" max="11267" width="8.53515625" style="231" customWidth="1"/>
    <col min="11268" max="11268" width="9.84375" style="231" customWidth="1"/>
    <col min="11269" max="11269" width="7.3046875" style="231" customWidth="1"/>
    <col min="11270" max="11270" width="11.3828125" style="231"/>
    <col min="11271" max="11271" width="9.53515625" style="231" customWidth="1"/>
    <col min="11272" max="11272" width="10" style="231" customWidth="1"/>
    <col min="11273" max="11273" width="11.3828125" style="231"/>
    <col min="11274" max="11274" width="9.69140625" style="231" customWidth="1"/>
    <col min="11275" max="11275" width="13.53515625" style="231" customWidth="1"/>
    <col min="11276" max="11521" width="11.3828125" style="231"/>
    <col min="11522" max="11522" width="6.3046875" style="231" customWidth="1"/>
    <col min="11523" max="11523" width="8.53515625" style="231" customWidth="1"/>
    <col min="11524" max="11524" width="9.84375" style="231" customWidth="1"/>
    <col min="11525" max="11525" width="7.3046875" style="231" customWidth="1"/>
    <col min="11526" max="11526" width="11.3828125" style="231"/>
    <col min="11527" max="11527" width="9.53515625" style="231" customWidth="1"/>
    <col min="11528" max="11528" width="10" style="231" customWidth="1"/>
    <col min="11529" max="11529" width="11.3828125" style="231"/>
    <col min="11530" max="11530" width="9.69140625" style="231" customWidth="1"/>
    <col min="11531" max="11531" width="13.53515625" style="231" customWidth="1"/>
    <col min="11532" max="11777" width="11.3828125" style="231"/>
    <col min="11778" max="11778" width="6.3046875" style="231" customWidth="1"/>
    <col min="11779" max="11779" width="8.53515625" style="231" customWidth="1"/>
    <col min="11780" max="11780" width="9.84375" style="231" customWidth="1"/>
    <col min="11781" max="11781" width="7.3046875" style="231" customWidth="1"/>
    <col min="11782" max="11782" width="11.3828125" style="231"/>
    <col min="11783" max="11783" width="9.53515625" style="231" customWidth="1"/>
    <col min="11784" max="11784" width="10" style="231" customWidth="1"/>
    <col min="11785" max="11785" width="11.3828125" style="231"/>
    <col min="11786" max="11786" width="9.69140625" style="231" customWidth="1"/>
    <col min="11787" max="11787" width="13.53515625" style="231" customWidth="1"/>
    <col min="11788" max="12033" width="11.3828125" style="231"/>
    <col min="12034" max="12034" width="6.3046875" style="231" customWidth="1"/>
    <col min="12035" max="12035" width="8.53515625" style="231" customWidth="1"/>
    <col min="12036" max="12036" width="9.84375" style="231" customWidth="1"/>
    <col min="12037" max="12037" width="7.3046875" style="231" customWidth="1"/>
    <col min="12038" max="12038" width="11.3828125" style="231"/>
    <col min="12039" max="12039" width="9.53515625" style="231" customWidth="1"/>
    <col min="12040" max="12040" width="10" style="231" customWidth="1"/>
    <col min="12041" max="12041" width="11.3828125" style="231"/>
    <col min="12042" max="12042" width="9.69140625" style="231" customWidth="1"/>
    <col min="12043" max="12043" width="13.53515625" style="231" customWidth="1"/>
    <col min="12044" max="12289" width="11.3828125" style="231"/>
    <col min="12290" max="12290" width="6.3046875" style="231" customWidth="1"/>
    <col min="12291" max="12291" width="8.53515625" style="231" customWidth="1"/>
    <col min="12292" max="12292" width="9.84375" style="231" customWidth="1"/>
    <col min="12293" max="12293" width="7.3046875" style="231" customWidth="1"/>
    <col min="12294" max="12294" width="11.3828125" style="231"/>
    <col min="12295" max="12295" width="9.53515625" style="231" customWidth="1"/>
    <col min="12296" max="12296" width="10" style="231" customWidth="1"/>
    <col min="12297" max="12297" width="11.3828125" style="231"/>
    <col min="12298" max="12298" width="9.69140625" style="231" customWidth="1"/>
    <col min="12299" max="12299" width="13.53515625" style="231" customWidth="1"/>
    <col min="12300" max="12545" width="11.3828125" style="231"/>
    <col min="12546" max="12546" width="6.3046875" style="231" customWidth="1"/>
    <col min="12547" max="12547" width="8.53515625" style="231" customWidth="1"/>
    <col min="12548" max="12548" width="9.84375" style="231" customWidth="1"/>
    <col min="12549" max="12549" width="7.3046875" style="231" customWidth="1"/>
    <col min="12550" max="12550" width="11.3828125" style="231"/>
    <col min="12551" max="12551" width="9.53515625" style="231" customWidth="1"/>
    <col min="12552" max="12552" width="10" style="231" customWidth="1"/>
    <col min="12553" max="12553" width="11.3828125" style="231"/>
    <col min="12554" max="12554" width="9.69140625" style="231" customWidth="1"/>
    <col min="12555" max="12555" width="13.53515625" style="231" customWidth="1"/>
    <col min="12556" max="12801" width="11.3828125" style="231"/>
    <col min="12802" max="12802" width="6.3046875" style="231" customWidth="1"/>
    <col min="12803" max="12803" width="8.53515625" style="231" customWidth="1"/>
    <col min="12804" max="12804" width="9.84375" style="231" customWidth="1"/>
    <col min="12805" max="12805" width="7.3046875" style="231" customWidth="1"/>
    <col min="12806" max="12806" width="11.3828125" style="231"/>
    <col min="12807" max="12807" width="9.53515625" style="231" customWidth="1"/>
    <col min="12808" max="12808" width="10" style="231" customWidth="1"/>
    <col min="12809" max="12809" width="11.3828125" style="231"/>
    <col min="12810" max="12810" width="9.69140625" style="231" customWidth="1"/>
    <col min="12811" max="12811" width="13.53515625" style="231" customWidth="1"/>
    <col min="12812" max="13057" width="11.3828125" style="231"/>
    <col min="13058" max="13058" width="6.3046875" style="231" customWidth="1"/>
    <col min="13059" max="13059" width="8.53515625" style="231" customWidth="1"/>
    <col min="13060" max="13060" width="9.84375" style="231" customWidth="1"/>
    <col min="13061" max="13061" width="7.3046875" style="231" customWidth="1"/>
    <col min="13062" max="13062" width="11.3828125" style="231"/>
    <col min="13063" max="13063" width="9.53515625" style="231" customWidth="1"/>
    <col min="13064" max="13064" width="10" style="231" customWidth="1"/>
    <col min="13065" max="13065" width="11.3828125" style="231"/>
    <col min="13066" max="13066" width="9.69140625" style="231" customWidth="1"/>
    <col min="13067" max="13067" width="13.53515625" style="231" customWidth="1"/>
    <col min="13068" max="13313" width="11.3828125" style="231"/>
    <col min="13314" max="13314" width="6.3046875" style="231" customWidth="1"/>
    <col min="13315" max="13315" width="8.53515625" style="231" customWidth="1"/>
    <col min="13316" max="13316" width="9.84375" style="231" customWidth="1"/>
    <col min="13317" max="13317" width="7.3046875" style="231" customWidth="1"/>
    <col min="13318" max="13318" width="11.3828125" style="231"/>
    <col min="13319" max="13319" width="9.53515625" style="231" customWidth="1"/>
    <col min="13320" max="13320" width="10" style="231" customWidth="1"/>
    <col min="13321" max="13321" width="11.3828125" style="231"/>
    <col min="13322" max="13322" width="9.69140625" style="231" customWidth="1"/>
    <col min="13323" max="13323" width="13.53515625" style="231" customWidth="1"/>
    <col min="13324" max="13569" width="11.3828125" style="231"/>
    <col min="13570" max="13570" width="6.3046875" style="231" customWidth="1"/>
    <col min="13571" max="13571" width="8.53515625" style="231" customWidth="1"/>
    <col min="13572" max="13572" width="9.84375" style="231" customWidth="1"/>
    <col min="13573" max="13573" width="7.3046875" style="231" customWidth="1"/>
    <col min="13574" max="13574" width="11.3828125" style="231"/>
    <col min="13575" max="13575" width="9.53515625" style="231" customWidth="1"/>
    <col min="13576" max="13576" width="10" style="231" customWidth="1"/>
    <col min="13577" max="13577" width="11.3828125" style="231"/>
    <col min="13578" max="13578" width="9.69140625" style="231" customWidth="1"/>
    <col min="13579" max="13579" width="13.53515625" style="231" customWidth="1"/>
    <col min="13580" max="13825" width="11.3828125" style="231"/>
    <col min="13826" max="13826" width="6.3046875" style="231" customWidth="1"/>
    <col min="13827" max="13827" width="8.53515625" style="231" customWidth="1"/>
    <col min="13828" max="13828" width="9.84375" style="231" customWidth="1"/>
    <col min="13829" max="13829" width="7.3046875" style="231" customWidth="1"/>
    <col min="13830" max="13830" width="11.3828125" style="231"/>
    <col min="13831" max="13831" width="9.53515625" style="231" customWidth="1"/>
    <col min="13832" max="13832" width="10" style="231" customWidth="1"/>
    <col min="13833" max="13833" width="11.3828125" style="231"/>
    <col min="13834" max="13834" width="9.69140625" style="231" customWidth="1"/>
    <col min="13835" max="13835" width="13.53515625" style="231" customWidth="1"/>
    <col min="13836" max="14081" width="11.3828125" style="231"/>
    <col min="14082" max="14082" width="6.3046875" style="231" customWidth="1"/>
    <col min="14083" max="14083" width="8.53515625" style="231" customWidth="1"/>
    <col min="14084" max="14084" width="9.84375" style="231" customWidth="1"/>
    <col min="14085" max="14085" width="7.3046875" style="231" customWidth="1"/>
    <col min="14086" max="14086" width="11.3828125" style="231"/>
    <col min="14087" max="14087" width="9.53515625" style="231" customWidth="1"/>
    <col min="14088" max="14088" width="10" style="231" customWidth="1"/>
    <col min="14089" max="14089" width="11.3828125" style="231"/>
    <col min="14090" max="14090" width="9.69140625" style="231" customWidth="1"/>
    <col min="14091" max="14091" width="13.53515625" style="231" customWidth="1"/>
    <col min="14092" max="14337" width="11.3828125" style="231"/>
    <col min="14338" max="14338" width="6.3046875" style="231" customWidth="1"/>
    <col min="14339" max="14339" width="8.53515625" style="231" customWidth="1"/>
    <col min="14340" max="14340" width="9.84375" style="231" customWidth="1"/>
    <col min="14341" max="14341" width="7.3046875" style="231" customWidth="1"/>
    <col min="14342" max="14342" width="11.3828125" style="231"/>
    <col min="14343" max="14343" width="9.53515625" style="231" customWidth="1"/>
    <col min="14344" max="14344" width="10" style="231" customWidth="1"/>
    <col min="14345" max="14345" width="11.3828125" style="231"/>
    <col min="14346" max="14346" width="9.69140625" style="231" customWidth="1"/>
    <col min="14347" max="14347" width="13.53515625" style="231" customWidth="1"/>
    <col min="14348" max="14593" width="11.3828125" style="231"/>
    <col min="14594" max="14594" width="6.3046875" style="231" customWidth="1"/>
    <col min="14595" max="14595" width="8.53515625" style="231" customWidth="1"/>
    <col min="14596" max="14596" width="9.84375" style="231" customWidth="1"/>
    <col min="14597" max="14597" width="7.3046875" style="231" customWidth="1"/>
    <col min="14598" max="14598" width="11.3828125" style="231"/>
    <col min="14599" max="14599" width="9.53515625" style="231" customWidth="1"/>
    <col min="14600" max="14600" width="10" style="231" customWidth="1"/>
    <col min="14601" max="14601" width="11.3828125" style="231"/>
    <col min="14602" max="14602" width="9.69140625" style="231" customWidth="1"/>
    <col min="14603" max="14603" width="13.53515625" style="231" customWidth="1"/>
    <col min="14604" max="14849" width="11.3828125" style="231"/>
    <col min="14850" max="14850" width="6.3046875" style="231" customWidth="1"/>
    <col min="14851" max="14851" width="8.53515625" style="231" customWidth="1"/>
    <col min="14852" max="14852" width="9.84375" style="231" customWidth="1"/>
    <col min="14853" max="14853" width="7.3046875" style="231" customWidth="1"/>
    <col min="14854" max="14854" width="11.3828125" style="231"/>
    <col min="14855" max="14855" width="9.53515625" style="231" customWidth="1"/>
    <col min="14856" max="14856" width="10" style="231" customWidth="1"/>
    <col min="14857" max="14857" width="11.3828125" style="231"/>
    <col min="14858" max="14858" width="9.69140625" style="231" customWidth="1"/>
    <col min="14859" max="14859" width="13.53515625" style="231" customWidth="1"/>
    <col min="14860" max="15105" width="11.3828125" style="231"/>
    <col min="15106" max="15106" width="6.3046875" style="231" customWidth="1"/>
    <col min="15107" max="15107" width="8.53515625" style="231" customWidth="1"/>
    <col min="15108" max="15108" width="9.84375" style="231" customWidth="1"/>
    <col min="15109" max="15109" width="7.3046875" style="231" customWidth="1"/>
    <col min="15110" max="15110" width="11.3828125" style="231"/>
    <col min="15111" max="15111" width="9.53515625" style="231" customWidth="1"/>
    <col min="15112" max="15112" width="10" style="231" customWidth="1"/>
    <col min="15113" max="15113" width="11.3828125" style="231"/>
    <col min="15114" max="15114" width="9.69140625" style="231" customWidth="1"/>
    <col min="15115" max="15115" width="13.53515625" style="231" customWidth="1"/>
    <col min="15116" max="15361" width="11.3828125" style="231"/>
    <col min="15362" max="15362" width="6.3046875" style="231" customWidth="1"/>
    <col min="15363" max="15363" width="8.53515625" style="231" customWidth="1"/>
    <col min="15364" max="15364" width="9.84375" style="231" customWidth="1"/>
    <col min="15365" max="15365" width="7.3046875" style="231" customWidth="1"/>
    <col min="15366" max="15366" width="11.3828125" style="231"/>
    <col min="15367" max="15367" width="9.53515625" style="231" customWidth="1"/>
    <col min="15368" max="15368" width="10" style="231" customWidth="1"/>
    <col min="15369" max="15369" width="11.3828125" style="231"/>
    <col min="15370" max="15370" width="9.69140625" style="231" customWidth="1"/>
    <col min="15371" max="15371" width="13.53515625" style="231" customWidth="1"/>
    <col min="15372" max="15617" width="11.3828125" style="231"/>
    <col min="15618" max="15618" width="6.3046875" style="231" customWidth="1"/>
    <col min="15619" max="15619" width="8.53515625" style="231" customWidth="1"/>
    <col min="15620" max="15620" width="9.84375" style="231" customWidth="1"/>
    <col min="15621" max="15621" width="7.3046875" style="231" customWidth="1"/>
    <col min="15622" max="15622" width="11.3828125" style="231"/>
    <col min="15623" max="15623" width="9.53515625" style="231" customWidth="1"/>
    <col min="15624" max="15624" width="10" style="231" customWidth="1"/>
    <col min="15625" max="15625" width="11.3828125" style="231"/>
    <col min="15626" max="15626" width="9.69140625" style="231" customWidth="1"/>
    <col min="15627" max="15627" width="13.53515625" style="231" customWidth="1"/>
    <col min="15628" max="15873" width="11.3828125" style="231"/>
    <col min="15874" max="15874" width="6.3046875" style="231" customWidth="1"/>
    <col min="15875" max="15875" width="8.53515625" style="231" customWidth="1"/>
    <col min="15876" max="15876" width="9.84375" style="231" customWidth="1"/>
    <col min="15877" max="15877" width="7.3046875" style="231" customWidth="1"/>
    <col min="15878" max="15878" width="11.3828125" style="231"/>
    <col min="15879" max="15879" width="9.53515625" style="231" customWidth="1"/>
    <col min="15880" max="15880" width="10" style="231" customWidth="1"/>
    <col min="15881" max="15881" width="11.3828125" style="231"/>
    <col min="15882" max="15882" width="9.69140625" style="231" customWidth="1"/>
    <col min="15883" max="15883" width="13.53515625" style="231" customWidth="1"/>
    <col min="15884" max="16129" width="11.3828125" style="231"/>
    <col min="16130" max="16130" width="6.3046875" style="231" customWidth="1"/>
    <col min="16131" max="16131" width="8.53515625" style="231" customWidth="1"/>
    <col min="16132" max="16132" width="9.84375" style="231" customWidth="1"/>
    <col min="16133" max="16133" width="7.3046875" style="231" customWidth="1"/>
    <col min="16134" max="16134" width="11.3828125" style="231"/>
    <col min="16135" max="16135" width="9.53515625" style="231" customWidth="1"/>
    <col min="16136" max="16136" width="10" style="231" customWidth="1"/>
    <col min="16137" max="16137" width="11.3828125" style="231"/>
    <col min="16138" max="16138" width="9.69140625" style="231" customWidth="1"/>
    <col min="16139" max="16139" width="13.53515625" style="231" customWidth="1"/>
    <col min="16140" max="16384" width="11.3828125" style="231"/>
  </cols>
  <sheetData>
    <row r="1" spans="1:11" x14ac:dyDescent="0.35">
      <c r="A1" s="231" t="s">
        <v>113</v>
      </c>
    </row>
    <row r="2" spans="1:11" x14ac:dyDescent="0.35">
      <c r="B2" s="231" t="s">
        <v>114</v>
      </c>
    </row>
    <row r="3" spans="1:11" x14ac:dyDescent="0.35">
      <c r="B3" s="232">
        <v>1</v>
      </c>
      <c r="C3" s="232">
        <v>2</v>
      </c>
      <c r="D3" s="232">
        <v>3</v>
      </c>
      <c r="E3" s="232">
        <v>4</v>
      </c>
      <c r="F3" s="232">
        <v>5</v>
      </c>
      <c r="G3" s="232">
        <v>6</v>
      </c>
      <c r="H3" s="232">
        <v>7</v>
      </c>
      <c r="I3" s="232">
        <v>8</v>
      </c>
      <c r="J3" s="232">
        <v>9</v>
      </c>
      <c r="K3" s="232">
        <v>10</v>
      </c>
    </row>
    <row r="4" spans="1:11" x14ac:dyDescent="0.35">
      <c r="B4" s="233" t="s">
        <v>115</v>
      </c>
      <c r="C4" s="234"/>
      <c r="D4" s="234"/>
      <c r="E4" s="234"/>
      <c r="F4" s="234" t="s">
        <v>255</v>
      </c>
      <c r="G4" s="234" t="s">
        <v>149</v>
      </c>
      <c r="H4" s="234" t="s">
        <v>150</v>
      </c>
      <c r="I4" s="234" t="s">
        <v>151</v>
      </c>
      <c r="J4" s="234"/>
      <c r="K4" s="234" t="s">
        <v>152</v>
      </c>
    </row>
    <row r="5" spans="1:11" x14ac:dyDescent="0.35">
      <c r="B5" s="235" t="s">
        <v>104</v>
      </c>
      <c r="C5" s="236" t="s">
        <v>116</v>
      </c>
      <c r="D5" s="236" t="s">
        <v>99</v>
      </c>
      <c r="E5" s="236" t="s">
        <v>117</v>
      </c>
      <c r="F5" s="236" t="s">
        <v>256</v>
      </c>
      <c r="G5" s="236" t="s">
        <v>153</v>
      </c>
      <c r="H5" s="236" t="s">
        <v>154</v>
      </c>
      <c r="I5" s="236"/>
      <c r="J5" s="236" t="s">
        <v>155</v>
      </c>
      <c r="K5" s="236" t="s">
        <v>156</v>
      </c>
    </row>
    <row r="6" spans="1:11" x14ac:dyDescent="0.35">
      <c r="B6" s="237">
        <v>0</v>
      </c>
      <c r="C6" s="238">
        <v>12023</v>
      </c>
      <c r="D6" s="237">
        <v>4.8339999999999996</v>
      </c>
      <c r="E6" s="237"/>
      <c r="F6" s="237"/>
      <c r="G6" s="237"/>
      <c r="H6" s="237"/>
      <c r="I6" s="237"/>
      <c r="J6" s="239">
        <f>1/$I$16</f>
        <v>3.7593380746180544E-2</v>
      </c>
      <c r="K6" s="240">
        <f>J6*5*C6/D6</f>
        <v>467.50643019376156</v>
      </c>
    </row>
    <row r="7" spans="1:11" x14ac:dyDescent="0.35">
      <c r="B7" s="241">
        <v>5</v>
      </c>
      <c r="C7" s="242">
        <v>11027</v>
      </c>
      <c r="D7" s="241">
        <v>4.8029999999999999</v>
      </c>
      <c r="E7" s="241"/>
      <c r="F7" s="241"/>
      <c r="G7" s="241"/>
      <c r="H7" s="241"/>
      <c r="I7" s="241"/>
      <c r="J7" s="243">
        <f>1/$I$16</f>
        <v>3.7593380746180544E-2</v>
      </c>
      <c r="K7" s="244">
        <f t="shared" ref="K7:K15" si="0">J7*5*C7/D7</f>
        <v>431.5450858714687</v>
      </c>
    </row>
    <row r="8" spans="1:11" x14ac:dyDescent="0.35">
      <c r="B8" s="241">
        <v>10</v>
      </c>
      <c r="C8" s="242">
        <v>9856</v>
      </c>
      <c r="D8" s="241">
        <v>4.7889999999999997</v>
      </c>
      <c r="E8" s="241"/>
      <c r="F8" s="241"/>
      <c r="G8" s="241"/>
      <c r="H8" s="241"/>
      <c r="I8" s="241"/>
      <c r="J8" s="243">
        <f>1/$I$16</f>
        <v>3.7593380746180544E-2</v>
      </c>
      <c r="K8" s="244">
        <f t="shared" si="0"/>
        <v>386.84522931129197</v>
      </c>
    </row>
    <row r="9" spans="1:11" x14ac:dyDescent="0.35">
      <c r="B9" s="241">
        <v>15</v>
      </c>
      <c r="C9" s="242">
        <v>8614</v>
      </c>
      <c r="D9" s="241">
        <v>4.7729999999999997</v>
      </c>
      <c r="E9" s="241">
        <v>4.2999999999999997E-2</v>
      </c>
      <c r="F9" s="245">
        <f>E9*D9</f>
        <v>0.20523899999999998</v>
      </c>
      <c r="G9" s="245">
        <f>E9/$F$16</f>
        <v>2.5252228655994174E-2</v>
      </c>
      <c r="H9" s="245">
        <f t="shared" ref="H9:H15" si="1">G9*D9</f>
        <v>0.12052888737506018</v>
      </c>
      <c r="I9" s="246">
        <f>(2.5+B9)*H9</f>
        <v>2.1092555290635531</v>
      </c>
      <c r="J9" s="243">
        <f>(0.5*H9+SUM(H10:$H$15))/$I$16</f>
        <v>3.5327836569178463E-2</v>
      </c>
      <c r="K9" s="244">
        <f t="shared" si="0"/>
        <v>318.78690991714149</v>
      </c>
    </row>
    <row r="10" spans="1:11" x14ac:dyDescent="0.35">
      <c r="B10" s="241">
        <v>20</v>
      </c>
      <c r="C10" s="242">
        <v>7694</v>
      </c>
      <c r="D10" s="241">
        <v>4.7480000000000002</v>
      </c>
      <c r="E10" s="241">
        <v>0.112</v>
      </c>
      <c r="F10" s="245">
        <f t="shared" ref="F10:F15" si="2">E10*D10</f>
        <v>0.53177600000000003</v>
      </c>
      <c r="G10" s="245">
        <f t="shared" ref="G10:G15" si="3">E10/$F$16</f>
        <v>6.5773246731891805E-2</v>
      </c>
      <c r="H10" s="245">
        <f t="shared" si="1"/>
        <v>0.31229137548302233</v>
      </c>
      <c r="I10" s="246">
        <f t="shared" ref="I10:I15" si="4">(2.5+B10)*H10</f>
        <v>7.026555948368002</v>
      </c>
      <c r="J10" s="243">
        <f>(0.5*H10+SUM(H11:$H$15))/$I$16</f>
        <v>2.719224810103554E-2</v>
      </c>
      <c r="K10" s="244">
        <f t="shared" si="0"/>
        <v>220.32135308484354</v>
      </c>
    </row>
    <row r="11" spans="1:11" x14ac:dyDescent="0.35">
      <c r="B11" s="241">
        <v>25</v>
      </c>
      <c r="C11" s="242">
        <v>6893</v>
      </c>
      <c r="D11" s="241">
        <v>4.7160000000000002</v>
      </c>
      <c r="E11" s="241">
        <v>0.112</v>
      </c>
      <c r="F11" s="245">
        <f>E11*D11</f>
        <v>0.52819199999999999</v>
      </c>
      <c r="G11" s="245">
        <f>E11/$F$16</f>
        <v>6.5773246731891805E-2</v>
      </c>
      <c r="H11" s="245">
        <f t="shared" si="1"/>
        <v>0.31018663158760174</v>
      </c>
      <c r="I11" s="246">
        <f t="shared" si="4"/>
        <v>8.5301323686590482</v>
      </c>
      <c r="J11" s="243">
        <f>(0.5*H11+SUM(H12:$H$15))/$I$16</f>
        <v>1.5491721738070729E-2</v>
      </c>
      <c r="K11" s="244">
        <f t="shared" si="0"/>
        <v>113.21505294796602</v>
      </c>
    </row>
    <row r="12" spans="1:11" x14ac:dyDescent="0.35">
      <c r="B12" s="241">
        <v>30</v>
      </c>
      <c r="C12" s="242">
        <v>6135</v>
      </c>
      <c r="D12" s="241">
        <v>4.6779999999999999</v>
      </c>
      <c r="E12" s="241">
        <v>5.8000000000000003E-2</v>
      </c>
      <c r="F12" s="245">
        <f t="shared" si="2"/>
        <v>0.27132400000000001</v>
      </c>
      <c r="G12" s="245">
        <f t="shared" si="3"/>
        <v>3.4061145629015396E-2</v>
      </c>
      <c r="H12" s="245">
        <f t="shared" si="1"/>
        <v>0.15933803925253401</v>
      </c>
      <c r="I12" s="246">
        <f t="shared" si="4"/>
        <v>5.1784862757073551</v>
      </c>
      <c r="J12" s="243">
        <f>(0.5*H12+SUM(H13:$H$15))/$I$16</f>
        <v>6.6662118777615726E-3</v>
      </c>
      <c r="K12" s="244">
        <f t="shared" si="0"/>
        <v>43.71228075039253</v>
      </c>
    </row>
    <row r="13" spans="1:11" x14ac:dyDescent="0.35">
      <c r="B13" s="241">
        <v>35</v>
      </c>
      <c r="C13" s="242">
        <v>5318</v>
      </c>
      <c r="D13" s="241">
        <v>4.6310000000000002</v>
      </c>
      <c r="E13" s="241">
        <v>2.9000000000000001E-2</v>
      </c>
      <c r="F13" s="245">
        <f t="shared" si="2"/>
        <v>0.134299</v>
      </c>
      <c r="G13" s="245">
        <f t="shared" si="3"/>
        <v>1.7030572814507698E-2</v>
      </c>
      <c r="H13" s="245">
        <f t="shared" si="1"/>
        <v>7.8868582703985154E-2</v>
      </c>
      <c r="I13" s="246">
        <f t="shared" si="4"/>
        <v>2.9575718513994431</v>
      </c>
      <c r="J13" s="243">
        <f>(0.5*H13+SUM(H14:$H$15))/$I$16</f>
        <v>2.1887157600251148E-3</v>
      </c>
      <c r="K13" s="244">
        <f t="shared" si="0"/>
        <v>12.567037801569381</v>
      </c>
    </row>
    <row r="14" spans="1:11" x14ac:dyDescent="0.35">
      <c r="B14" s="241">
        <v>40</v>
      </c>
      <c r="C14" s="242">
        <v>4376</v>
      </c>
      <c r="D14" s="241">
        <v>4.57</v>
      </c>
      <c r="E14" s="241">
        <v>7.0000000000000001E-3</v>
      </c>
      <c r="F14" s="245">
        <f t="shared" si="2"/>
        <v>3.1990000000000005E-2</v>
      </c>
      <c r="G14" s="245">
        <f t="shared" si="3"/>
        <v>4.1108279207432378E-3</v>
      </c>
      <c r="H14" s="245">
        <f t="shared" si="1"/>
        <v>1.8786483597796597E-2</v>
      </c>
      <c r="I14" s="246">
        <f t="shared" si="4"/>
        <v>0.79842555290635531</v>
      </c>
      <c r="J14" s="243">
        <f>(0.5*H14+SUM(H15:$H$15))/$I$16</f>
        <v>3.5312371538692158E-4</v>
      </c>
      <c r="K14" s="244">
        <f t="shared" si="0"/>
        <v>1.6906667161194406</v>
      </c>
    </row>
    <row r="15" spans="1:11" x14ac:dyDescent="0.35">
      <c r="B15" s="247">
        <v>45</v>
      </c>
      <c r="C15" s="248">
        <v>3510</v>
      </c>
      <c r="D15" s="247">
        <v>4.4829999999999997</v>
      </c>
      <c r="E15" s="247">
        <v>0</v>
      </c>
      <c r="F15" s="249">
        <f t="shared" si="2"/>
        <v>0</v>
      </c>
      <c r="G15" s="249">
        <f t="shared" si="3"/>
        <v>0</v>
      </c>
      <c r="H15" s="245">
        <f t="shared" si="1"/>
        <v>0</v>
      </c>
      <c r="I15" s="250">
        <f t="shared" si="4"/>
        <v>0</v>
      </c>
      <c r="J15" s="243">
        <f>(0.5*H15+SUM(H$15:$H15))/$I$16</f>
        <v>0</v>
      </c>
      <c r="K15" s="251">
        <f t="shared" si="0"/>
        <v>0</v>
      </c>
    </row>
    <row r="16" spans="1:11" x14ac:dyDescent="0.35">
      <c r="B16" s="231" t="s">
        <v>118</v>
      </c>
      <c r="E16" s="231">
        <f>5*SUM(E9:E15)</f>
        <v>1.8050000000000002</v>
      </c>
      <c r="F16" s="252">
        <f>SUM(F9:F15)</f>
        <v>1.70282</v>
      </c>
      <c r="G16" s="253">
        <f>SUM(G9:G15)</f>
        <v>0.21200126848404416</v>
      </c>
      <c r="H16" s="252">
        <f>SUM(H9:H15)</f>
        <v>0.99999999999999989</v>
      </c>
      <c r="I16" s="252">
        <f>SUM(I9:I15)</f>
        <v>26.600427526103761</v>
      </c>
      <c r="J16" s="252">
        <f>SUM(J6:J15)</f>
        <v>0.19999999999999996</v>
      </c>
      <c r="K16" s="254">
        <f>SUM(K6:K15)</f>
        <v>1996.1900465945546</v>
      </c>
    </row>
    <row r="17" spans="1:7" x14ac:dyDescent="0.35">
      <c r="G17" s="253">
        <f>G16*5</f>
        <v>1.0600063424202208</v>
      </c>
    </row>
    <row r="18" spans="1:7" x14ac:dyDescent="0.35">
      <c r="A18" s="231" t="s">
        <v>119</v>
      </c>
    </row>
    <row r="19" spans="1:7" x14ac:dyDescent="0.35">
      <c r="C19" s="255" t="s">
        <v>120</v>
      </c>
      <c r="D19" s="255" t="s">
        <v>121</v>
      </c>
      <c r="F19" s="255" t="s">
        <v>157</v>
      </c>
      <c r="G19" s="253">
        <f>F16</f>
        <v>1.70282</v>
      </c>
    </row>
    <row r="20" spans="1:7" x14ac:dyDescent="0.35">
      <c r="B20" s="255" t="s">
        <v>122</v>
      </c>
      <c r="C20" s="231">
        <v>87176</v>
      </c>
      <c r="D20" s="231">
        <v>91845</v>
      </c>
      <c r="E20" s="231">
        <f>SUM(C20:D20)</f>
        <v>179021</v>
      </c>
      <c r="F20" s="255" t="s">
        <v>158</v>
      </c>
      <c r="G20" s="253">
        <f>I16</f>
        <v>26.600427526103761</v>
      </c>
    </row>
    <row r="21" spans="1:7" x14ac:dyDescent="0.35">
      <c r="B21" s="255" t="s">
        <v>123</v>
      </c>
      <c r="C21" s="231">
        <v>70.3</v>
      </c>
      <c r="D21" s="231">
        <v>65.900000000000006</v>
      </c>
    </row>
    <row r="22" spans="1:7" x14ac:dyDescent="0.35">
      <c r="B22" s="255"/>
    </row>
    <row r="23" spans="1:7" x14ac:dyDescent="0.35">
      <c r="A23" s="231" t="s">
        <v>159</v>
      </c>
      <c r="F23" s="255" t="s">
        <v>160</v>
      </c>
      <c r="G23" s="256">
        <f>K16</f>
        <v>1996.1900465945546</v>
      </c>
    </row>
    <row r="24" spans="1:7" x14ac:dyDescent="0.35">
      <c r="B24" s="255" t="s">
        <v>122</v>
      </c>
      <c r="C24" s="257">
        <f>G23*C21</f>
        <v>140332.16027559718</v>
      </c>
      <c r="D24" s="257">
        <f>D21*G23*G24</f>
        <v>138126.37027411023</v>
      </c>
      <c r="E24" s="231">
        <f>SUM(C24:D24)</f>
        <v>278458.53054970742</v>
      </c>
      <c r="F24" s="255" t="s">
        <v>161</v>
      </c>
      <c r="G24" s="231">
        <v>1.05</v>
      </c>
    </row>
    <row r="25" spans="1:7" x14ac:dyDescent="0.35">
      <c r="B25" s="255"/>
    </row>
    <row r="26" spans="1:7" x14ac:dyDescent="0.35">
      <c r="B26" s="255" t="s">
        <v>162</v>
      </c>
      <c r="C26" s="258">
        <f>E24/E20</f>
        <v>1.5554517657130025</v>
      </c>
    </row>
    <row r="27" spans="1:7" x14ac:dyDescent="0.35">
      <c r="B27" s="255"/>
    </row>
  </sheetData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34"/>
  <sheetViews>
    <sheetView topLeftCell="A67" workbookViewId="0">
      <selection activeCell="F128" sqref="F128"/>
    </sheetView>
  </sheetViews>
  <sheetFormatPr baseColWidth="10" defaultRowHeight="12.45" x14ac:dyDescent="0.3"/>
  <sheetData>
    <row r="1" spans="1:12" x14ac:dyDescent="0.3">
      <c r="A1" t="s">
        <v>0</v>
      </c>
    </row>
    <row r="2" spans="1:12" x14ac:dyDescent="0.3">
      <c r="A2" t="s">
        <v>1</v>
      </c>
    </row>
    <row r="5" spans="1:12" x14ac:dyDescent="0.3">
      <c r="A5" s="5"/>
      <c r="B5" s="5"/>
      <c r="C5" s="2" t="s">
        <v>2</v>
      </c>
      <c r="D5" s="3"/>
      <c r="E5" s="4"/>
      <c r="F5" s="2" t="s">
        <v>3</v>
      </c>
      <c r="G5" s="3"/>
      <c r="H5" s="4"/>
    </row>
    <row r="6" spans="1:12" x14ac:dyDescent="0.3">
      <c r="A6" s="6"/>
      <c r="B6" s="6" t="s">
        <v>4</v>
      </c>
      <c r="C6" s="5"/>
      <c r="D6" s="8"/>
      <c r="E6" s="9"/>
      <c r="F6" s="5"/>
      <c r="G6" s="12"/>
      <c r="H6" s="9"/>
    </row>
    <row r="7" spans="1:12" x14ac:dyDescent="0.3">
      <c r="A7" s="6" t="s">
        <v>5</v>
      </c>
      <c r="B7" s="6" t="s">
        <v>6</v>
      </c>
      <c r="C7" s="6"/>
      <c r="D7" s="10"/>
      <c r="E7" s="11"/>
      <c r="F7" s="6"/>
      <c r="G7" s="13"/>
      <c r="H7" s="11"/>
    </row>
    <row r="8" spans="1:12" x14ac:dyDescent="0.3">
      <c r="A8" s="6" t="s">
        <v>7</v>
      </c>
      <c r="B8" s="6" t="s">
        <v>8</v>
      </c>
      <c r="C8" s="6"/>
      <c r="D8" s="14" t="s">
        <v>9</v>
      </c>
      <c r="E8" s="16"/>
      <c r="F8" s="6"/>
      <c r="G8" s="15" t="s">
        <v>9</v>
      </c>
      <c r="H8" s="16"/>
    </row>
    <row r="9" spans="1:12" x14ac:dyDescent="0.3">
      <c r="A9" s="6" t="s">
        <v>10</v>
      </c>
      <c r="B9" s="6" t="s">
        <v>11</v>
      </c>
      <c r="C9" s="6" t="s">
        <v>12</v>
      </c>
      <c r="D9" s="5"/>
      <c r="E9" s="5"/>
      <c r="F9" s="6" t="s">
        <v>12</v>
      </c>
      <c r="G9" s="5"/>
      <c r="H9" s="5"/>
    </row>
    <row r="10" spans="1:12" x14ac:dyDescent="0.3">
      <c r="A10" s="6"/>
      <c r="B10" s="6"/>
      <c r="C10" s="6"/>
      <c r="D10" s="6"/>
      <c r="E10" s="6"/>
      <c r="F10" s="6"/>
      <c r="G10" s="6"/>
      <c r="H10" s="6"/>
    </row>
    <row r="11" spans="1:12" x14ac:dyDescent="0.3">
      <c r="A11" s="7"/>
      <c r="B11" s="7"/>
      <c r="C11" s="7"/>
      <c r="D11" s="7" t="s">
        <v>13</v>
      </c>
      <c r="E11" s="7" t="s">
        <v>4</v>
      </c>
      <c r="F11" s="7"/>
      <c r="G11" s="7" t="s">
        <v>13</v>
      </c>
      <c r="H11" s="7" t="s">
        <v>4</v>
      </c>
    </row>
    <row r="14" spans="1:12" x14ac:dyDescent="0.3">
      <c r="A14">
        <v>2010</v>
      </c>
      <c r="B14">
        <v>0</v>
      </c>
      <c r="C14" s="1">
        <v>1359</v>
      </c>
      <c r="D14" s="1">
        <v>1359</v>
      </c>
      <c r="E14" t="s">
        <v>14</v>
      </c>
      <c r="F14" s="1">
        <v>1098</v>
      </c>
      <c r="G14" s="1">
        <v>1098</v>
      </c>
      <c r="H14" t="s">
        <v>14</v>
      </c>
    </row>
    <row r="15" spans="1:12" x14ac:dyDescent="0.3">
      <c r="A15">
        <v>2009</v>
      </c>
      <c r="B15">
        <v>0</v>
      </c>
      <c r="C15">
        <v>199</v>
      </c>
      <c r="D15" t="s">
        <v>14</v>
      </c>
      <c r="E15" s="1">
        <v>1558</v>
      </c>
      <c r="F15">
        <v>129</v>
      </c>
      <c r="G15" t="s">
        <v>14</v>
      </c>
      <c r="H15" s="1">
        <v>1227</v>
      </c>
      <c r="J15">
        <v>0</v>
      </c>
      <c r="K15" s="1">
        <f>E15</f>
        <v>1558</v>
      </c>
      <c r="L15" s="1">
        <f>H15</f>
        <v>1227</v>
      </c>
    </row>
    <row r="16" spans="1:12" x14ac:dyDescent="0.3">
      <c r="A16">
        <v>2009</v>
      </c>
      <c r="B16">
        <v>1</v>
      </c>
      <c r="C16">
        <v>47</v>
      </c>
      <c r="D16">
        <v>246</v>
      </c>
      <c r="E16" t="s">
        <v>14</v>
      </c>
      <c r="F16">
        <v>69</v>
      </c>
      <c r="G16">
        <v>198</v>
      </c>
      <c r="H16" t="s">
        <v>14</v>
      </c>
      <c r="J16">
        <v>1</v>
      </c>
      <c r="K16" s="1">
        <f>E17</f>
        <v>103</v>
      </c>
      <c r="L16" s="1">
        <f>H17</f>
        <v>120</v>
      </c>
    </row>
    <row r="17" spans="1:12" x14ac:dyDescent="0.3">
      <c r="A17">
        <v>2008</v>
      </c>
      <c r="B17">
        <v>1</v>
      </c>
      <c r="C17">
        <v>56</v>
      </c>
      <c r="D17" t="s">
        <v>14</v>
      </c>
      <c r="E17">
        <v>103</v>
      </c>
      <c r="F17">
        <v>51</v>
      </c>
      <c r="G17" t="s">
        <v>14</v>
      </c>
      <c r="H17">
        <v>120</v>
      </c>
      <c r="J17">
        <v>2</v>
      </c>
      <c r="K17" s="1">
        <f>E19</f>
        <v>78</v>
      </c>
      <c r="L17" s="1">
        <f>H19</f>
        <v>56</v>
      </c>
    </row>
    <row r="18" spans="1:12" x14ac:dyDescent="0.3">
      <c r="A18">
        <v>2008</v>
      </c>
      <c r="B18">
        <v>2</v>
      </c>
      <c r="C18">
        <v>39</v>
      </c>
      <c r="D18">
        <v>95</v>
      </c>
      <c r="E18" t="s">
        <v>14</v>
      </c>
      <c r="F18">
        <v>29</v>
      </c>
      <c r="G18">
        <v>80</v>
      </c>
      <c r="H18" t="s">
        <v>14</v>
      </c>
      <c r="J18">
        <v>3</v>
      </c>
      <c r="K18" s="1">
        <f>E21</f>
        <v>60</v>
      </c>
      <c r="L18" s="1">
        <f>H21</f>
        <v>42</v>
      </c>
    </row>
    <row r="19" spans="1:12" x14ac:dyDescent="0.3">
      <c r="A19">
        <v>2007</v>
      </c>
      <c r="B19">
        <v>2</v>
      </c>
      <c r="C19">
        <v>39</v>
      </c>
      <c r="D19" t="s">
        <v>14</v>
      </c>
      <c r="E19">
        <v>78</v>
      </c>
      <c r="F19">
        <v>27</v>
      </c>
      <c r="G19" t="s">
        <v>14</v>
      </c>
      <c r="H19">
        <v>56</v>
      </c>
      <c r="J19">
        <v>4</v>
      </c>
      <c r="K19" s="1">
        <f>E23</f>
        <v>37</v>
      </c>
      <c r="L19" s="1">
        <f>H23</f>
        <v>30</v>
      </c>
    </row>
    <row r="20" spans="1:12" x14ac:dyDescent="0.3">
      <c r="A20">
        <v>2007</v>
      </c>
      <c r="B20">
        <v>3</v>
      </c>
      <c r="C20">
        <v>30</v>
      </c>
      <c r="D20">
        <v>69</v>
      </c>
      <c r="E20" t="s">
        <v>14</v>
      </c>
      <c r="F20">
        <v>18</v>
      </c>
      <c r="G20">
        <v>45</v>
      </c>
      <c r="H20" t="s">
        <v>14</v>
      </c>
      <c r="J20">
        <v>5</v>
      </c>
      <c r="K20" s="1">
        <f>E25</f>
        <v>51</v>
      </c>
      <c r="L20" s="1">
        <f>H25</f>
        <v>18</v>
      </c>
    </row>
    <row r="21" spans="1:12" x14ac:dyDescent="0.3">
      <c r="A21">
        <v>2006</v>
      </c>
      <c r="B21">
        <v>3</v>
      </c>
      <c r="C21">
        <v>30</v>
      </c>
      <c r="D21" t="s">
        <v>14</v>
      </c>
      <c r="E21">
        <v>60</v>
      </c>
      <c r="F21">
        <v>24</v>
      </c>
      <c r="G21" t="s">
        <v>14</v>
      </c>
      <c r="H21">
        <v>42</v>
      </c>
      <c r="J21">
        <v>6</v>
      </c>
      <c r="K21" s="1">
        <f>E27</f>
        <v>50</v>
      </c>
      <c r="L21" s="1">
        <f>H27</f>
        <v>29</v>
      </c>
    </row>
    <row r="22" spans="1:12" x14ac:dyDescent="0.3">
      <c r="A22">
        <v>2006</v>
      </c>
      <c r="B22">
        <v>4</v>
      </c>
      <c r="C22">
        <v>22</v>
      </c>
      <c r="D22">
        <v>52</v>
      </c>
      <c r="E22" t="s">
        <v>14</v>
      </c>
      <c r="F22">
        <v>11</v>
      </c>
      <c r="G22">
        <v>35</v>
      </c>
      <c r="H22" t="s">
        <v>14</v>
      </c>
      <c r="J22">
        <v>7</v>
      </c>
      <c r="K22" s="1">
        <f>E29</f>
        <v>29</v>
      </c>
      <c r="L22" s="1">
        <f>H29</f>
        <v>32</v>
      </c>
    </row>
    <row r="23" spans="1:12" x14ac:dyDescent="0.3">
      <c r="A23">
        <v>2005</v>
      </c>
      <c r="B23">
        <v>4</v>
      </c>
      <c r="C23">
        <v>15</v>
      </c>
      <c r="D23" t="s">
        <v>14</v>
      </c>
      <c r="E23">
        <v>37</v>
      </c>
      <c r="F23">
        <v>19</v>
      </c>
      <c r="G23" t="s">
        <v>14</v>
      </c>
      <c r="H23">
        <v>30</v>
      </c>
      <c r="J23">
        <v>8</v>
      </c>
      <c r="K23" s="1">
        <f>E31</f>
        <v>33</v>
      </c>
      <c r="L23" s="1">
        <f>H31</f>
        <v>31</v>
      </c>
    </row>
    <row r="24" spans="1:12" x14ac:dyDescent="0.3">
      <c r="A24">
        <v>2005</v>
      </c>
      <c r="B24">
        <v>5</v>
      </c>
      <c r="C24">
        <v>28</v>
      </c>
      <c r="D24">
        <v>43</v>
      </c>
      <c r="E24" t="s">
        <v>14</v>
      </c>
      <c r="F24">
        <v>7</v>
      </c>
      <c r="G24">
        <v>26</v>
      </c>
      <c r="H24" t="s">
        <v>14</v>
      </c>
      <c r="J24">
        <v>9</v>
      </c>
      <c r="K24" s="1">
        <f>E33</f>
        <v>34</v>
      </c>
      <c r="L24" s="1">
        <f>H33</f>
        <v>26</v>
      </c>
    </row>
    <row r="25" spans="1:12" x14ac:dyDescent="0.3">
      <c r="A25">
        <v>2004</v>
      </c>
      <c r="B25">
        <v>5</v>
      </c>
      <c r="C25">
        <v>23</v>
      </c>
      <c r="D25" t="s">
        <v>14</v>
      </c>
      <c r="E25">
        <v>51</v>
      </c>
      <c r="F25">
        <v>11</v>
      </c>
      <c r="G25" t="s">
        <v>14</v>
      </c>
      <c r="H25">
        <v>18</v>
      </c>
      <c r="J25">
        <v>10</v>
      </c>
      <c r="K25" s="1">
        <f>E35</f>
        <v>41</v>
      </c>
      <c r="L25" s="1">
        <f>H35</f>
        <v>26</v>
      </c>
    </row>
    <row r="26" spans="1:12" x14ac:dyDescent="0.3">
      <c r="A26">
        <v>2004</v>
      </c>
      <c r="B26">
        <v>6</v>
      </c>
      <c r="C26">
        <v>23</v>
      </c>
      <c r="D26">
        <v>46</v>
      </c>
      <c r="E26" t="s">
        <v>14</v>
      </c>
      <c r="F26">
        <v>15</v>
      </c>
      <c r="G26">
        <v>26</v>
      </c>
      <c r="H26" t="s">
        <v>14</v>
      </c>
      <c r="J26">
        <v>11</v>
      </c>
      <c r="K26" s="1">
        <f>E37</f>
        <v>37</v>
      </c>
      <c r="L26" s="1">
        <f>H37</f>
        <v>28</v>
      </c>
    </row>
    <row r="27" spans="1:12" x14ac:dyDescent="0.3">
      <c r="A27">
        <v>2003</v>
      </c>
      <c r="B27">
        <v>6</v>
      </c>
      <c r="C27">
        <v>27</v>
      </c>
      <c r="D27" t="s">
        <v>14</v>
      </c>
      <c r="E27">
        <v>50</v>
      </c>
      <c r="F27">
        <v>14</v>
      </c>
      <c r="G27" t="s">
        <v>14</v>
      </c>
      <c r="H27">
        <v>29</v>
      </c>
      <c r="J27">
        <v>12</v>
      </c>
      <c r="K27" s="1">
        <f>E39</f>
        <v>45</v>
      </c>
      <c r="L27" s="1">
        <f>H39</f>
        <v>33</v>
      </c>
    </row>
    <row r="28" spans="1:12" x14ac:dyDescent="0.3">
      <c r="A28">
        <v>2003</v>
      </c>
      <c r="B28">
        <v>7</v>
      </c>
      <c r="C28">
        <v>16</v>
      </c>
      <c r="D28">
        <v>43</v>
      </c>
      <c r="E28" t="s">
        <v>14</v>
      </c>
      <c r="F28">
        <v>16</v>
      </c>
      <c r="G28">
        <v>30</v>
      </c>
      <c r="H28" t="s">
        <v>14</v>
      </c>
      <c r="J28">
        <v>13</v>
      </c>
      <c r="K28" s="1">
        <f>E41</f>
        <v>33</v>
      </c>
      <c r="L28" s="1">
        <f>H41</f>
        <v>37</v>
      </c>
    </row>
    <row r="29" spans="1:12" x14ac:dyDescent="0.3">
      <c r="A29">
        <v>2002</v>
      </c>
      <c r="B29">
        <v>7</v>
      </c>
      <c r="C29">
        <v>13</v>
      </c>
      <c r="D29" t="s">
        <v>14</v>
      </c>
      <c r="E29">
        <v>29</v>
      </c>
      <c r="F29">
        <v>16</v>
      </c>
      <c r="G29" t="s">
        <v>14</v>
      </c>
      <c r="H29">
        <v>32</v>
      </c>
      <c r="J29">
        <v>14</v>
      </c>
      <c r="K29" s="1">
        <f>E43</f>
        <v>58</v>
      </c>
      <c r="L29" s="1">
        <f>H43</f>
        <v>34</v>
      </c>
    </row>
    <row r="30" spans="1:12" x14ac:dyDescent="0.3">
      <c r="A30">
        <v>2002</v>
      </c>
      <c r="B30">
        <v>8</v>
      </c>
      <c r="C30">
        <v>17</v>
      </c>
      <c r="D30">
        <v>30</v>
      </c>
      <c r="E30" t="s">
        <v>14</v>
      </c>
      <c r="F30">
        <v>14</v>
      </c>
      <c r="G30">
        <v>30</v>
      </c>
      <c r="H30" t="s">
        <v>14</v>
      </c>
      <c r="J30">
        <v>15</v>
      </c>
      <c r="K30" s="1">
        <f>E45</f>
        <v>105</v>
      </c>
      <c r="L30" s="1">
        <f>H45</f>
        <v>48</v>
      </c>
    </row>
    <row r="31" spans="1:12" x14ac:dyDescent="0.3">
      <c r="A31">
        <v>2001</v>
      </c>
      <c r="B31">
        <v>8</v>
      </c>
      <c r="C31">
        <v>16</v>
      </c>
      <c r="D31" t="s">
        <v>14</v>
      </c>
      <c r="E31">
        <v>33</v>
      </c>
      <c r="F31">
        <v>17</v>
      </c>
      <c r="G31" t="s">
        <v>14</v>
      </c>
      <c r="H31">
        <v>31</v>
      </c>
      <c r="J31">
        <v>16</v>
      </c>
      <c r="K31" s="1">
        <f>E47</f>
        <v>147</v>
      </c>
      <c r="L31" s="1">
        <f>H47</f>
        <v>52</v>
      </c>
    </row>
    <row r="32" spans="1:12" x14ac:dyDescent="0.3">
      <c r="A32">
        <v>2001</v>
      </c>
      <c r="B32">
        <v>9</v>
      </c>
      <c r="C32">
        <v>19</v>
      </c>
      <c r="D32">
        <v>35</v>
      </c>
      <c r="E32" t="s">
        <v>14</v>
      </c>
      <c r="F32">
        <v>18</v>
      </c>
      <c r="G32">
        <v>35</v>
      </c>
      <c r="H32" t="s">
        <v>14</v>
      </c>
      <c r="J32">
        <v>17</v>
      </c>
      <c r="K32" s="1">
        <f>E49</f>
        <v>154</v>
      </c>
      <c r="L32" s="1">
        <f>H49</f>
        <v>50</v>
      </c>
    </row>
    <row r="33" spans="1:12" x14ac:dyDescent="0.3">
      <c r="A33">
        <v>2000</v>
      </c>
      <c r="B33">
        <v>9</v>
      </c>
      <c r="C33">
        <v>15</v>
      </c>
      <c r="D33" t="s">
        <v>14</v>
      </c>
      <c r="E33">
        <v>34</v>
      </c>
      <c r="F33">
        <v>8</v>
      </c>
      <c r="G33" t="s">
        <v>14</v>
      </c>
      <c r="H33">
        <v>26</v>
      </c>
      <c r="J33">
        <v>18</v>
      </c>
      <c r="K33" s="1">
        <f>E51</f>
        <v>204</v>
      </c>
      <c r="L33" s="1">
        <f>H51</f>
        <v>84</v>
      </c>
    </row>
    <row r="34" spans="1:12" x14ac:dyDescent="0.3">
      <c r="A34">
        <v>2000</v>
      </c>
      <c r="B34">
        <v>10</v>
      </c>
      <c r="C34">
        <v>19</v>
      </c>
      <c r="D34">
        <v>34</v>
      </c>
      <c r="E34" t="s">
        <v>14</v>
      </c>
      <c r="F34">
        <v>11</v>
      </c>
      <c r="G34">
        <v>19</v>
      </c>
      <c r="H34" t="s">
        <v>14</v>
      </c>
      <c r="J34">
        <v>19</v>
      </c>
      <c r="K34" s="1">
        <f>E53</f>
        <v>265</v>
      </c>
      <c r="L34" s="1">
        <f>H53</f>
        <v>84</v>
      </c>
    </row>
    <row r="35" spans="1:12" x14ac:dyDescent="0.3">
      <c r="A35">
        <v>1999</v>
      </c>
      <c r="B35">
        <v>10</v>
      </c>
      <c r="C35">
        <v>22</v>
      </c>
      <c r="D35" t="s">
        <v>14</v>
      </c>
      <c r="E35">
        <v>41</v>
      </c>
      <c r="F35">
        <v>15</v>
      </c>
      <c r="G35" t="s">
        <v>14</v>
      </c>
      <c r="H35">
        <v>26</v>
      </c>
      <c r="J35">
        <v>20</v>
      </c>
      <c r="K35" s="1">
        <f>E55</f>
        <v>271</v>
      </c>
      <c r="L35" s="1">
        <f>H55</f>
        <v>88</v>
      </c>
    </row>
    <row r="36" spans="1:12" x14ac:dyDescent="0.3">
      <c r="A36">
        <v>1999</v>
      </c>
      <c r="B36">
        <v>11</v>
      </c>
      <c r="C36">
        <v>20</v>
      </c>
      <c r="D36">
        <v>42</v>
      </c>
      <c r="E36" t="s">
        <v>14</v>
      </c>
      <c r="F36">
        <v>12</v>
      </c>
      <c r="G36">
        <v>27</v>
      </c>
      <c r="H36" t="s">
        <v>14</v>
      </c>
      <c r="J36">
        <v>21</v>
      </c>
      <c r="K36" s="1">
        <f>E57</f>
        <v>239</v>
      </c>
      <c r="L36" s="1">
        <f>H57</f>
        <v>96</v>
      </c>
    </row>
    <row r="37" spans="1:12" x14ac:dyDescent="0.3">
      <c r="A37">
        <v>1998</v>
      </c>
      <c r="B37">
        <v>11</v>
      </c>
      <c r="C37">
        <v>17</v>
      </c>
      <c r="D37" t="s">
        <v>14</v>
      </c>
      <c r="E37">
        <v>37</v>
      </c>
      <c r="F37">
        <v>16</v>
      </c>
      <c r="G37" t="s">
        <v>14</v>
      </c>
      <c r="H37">
        <v>28</v>
      </c>
      <c r="J37">
        <v>22</v>
      </c>
      <c r="K37" s="1">
        <f>E59</f>
        <v>299</v>
      </c>
      <c r="L37" s="1">
        <f>H59</f>
        <v>90</v>
      </c>
    </row>
    <row r="38" spans="1:12" x14ac:dyDescent="0.3">
      <c r="A38">
        <v>1998</v>
      </c>
      <c r="B38">
        <v>12</v>
      </c>
      <c r="C38">
        <v>20</v>
      </c>
      <c r="D38">
        <v>37</v>
      </c>
      <c r="E38" t="s">
        <v>14</v>
      </c>
      <c r="F38">
        <v>19</v>
      </c>
      <c r="G38">
        <v>35</v>
      </c>
      <c r="H38" t="s">
        <v>14</v>
      </c>
      <c r="J38">
        <v>23</v>
      </c>
      <c r="K38" s="1">
        <f>E61</f>
        <v>320</v>
      </c>
      <c r="L38" s="1">
        <f>H61</f>
        <v>90</v>
      </c>
    </row>
    <row r="39" spans="1:12" x14ac:dyDescent="0.3">
      <c r="A39">
        <v>1997</v>
      </c>
      <c r="B39">
        <v>12</v>
      </c>
      <c r="C39">
        <v>25</v>
      </c>
      <c r="D39" t="s">
        <v>14</v>
      </c>
      <c r="E39">
        <v>45</v>
      </c>
      <c r="F39">
        <v>14</v>
      </c>
      <c r="G39" t="s">
        <v>14</v>
      </c>
      <c r="H39">
        <v>33</v>
      </c>
      <c r="J39">
        <v>24</v>
      </c>
      <c r="K39" s="1">
        <f>E63</f>
        <v>300</v>
      </c>
      <c r="L39" s="1">
        <f>H63</f>
        <v>101</v>
      </c>
    </row>
    <row r="40" spans="1:12" x14ac:dyDescent="0.3">
      <c r="A40">
        <v>1997</v>
      </c>
      <c r="B40">
        <v>13</v>
      </c>
      <c r="C40">
        <v>17</v>
      </c>
      <c r="D40">
        <v>42</v>
      </c>
      <c r="E40" t="s">
        <v>14</v>
      </c>
      <c r="F40">
        <v>12</v>
      </c>
      <c r="G40">
        <v>26</v>
      </c>
      <c r="H40" t="s">
        <v>14</v>
      </c>
      <c r="J40">
        <v>25</v>
      </c>
      <c r="K40" s="1">
        <f>E65</f>
        <v>281</v>
      </c>
      <c r="L40" s="1">
        <f>H65</f>
        <v>106</v>
      </c>
    </row>
    <row r="41" spans="1:12" x14ac:dyDescent="0.3">
      <c r="A41">
        <v>1996</v>
      </c>
      <c r="B41">
        <v>13</v>
      </c>
      <c r="C41">
        <v>16</v>
      </c>
      <c r="D41" t="s">
        <v>14</v>
      </c>
      <c r="E41">
        <v>33</v>
      </c>
      <c r="F41">
        <v>25</v>
      </c>
      <c r="G41" t="s">
        <v>14</v>
      </c>
      <c r="H41">
        <v>37</v>
      </c>
      <c r="J41">
        <v>26</v>
      </c>
      <c r="K41" s="1">
        <f>E67</f>
        <v>298</v>
      </c>
      <c r="L41" s="1">
        <f>H67</f>
        <v>95</v>
      </c>
    </row>
    <row r="42" spans="1:12" x14ac:dyDescent="0.3">
      <c r="A42">
        <v>1996</v>
      </c>
      <c r="B42">
        <v>14</v>
      </c>
      <c r="C42">
        <v>22</v>
      </c>
      <c r="D42">
        <v>38</v>
      </c>
      <c r="E42" t="s">
        <v>14</v>
      </c>
      <c r="F42">
        <v>18</v>
      </c>
      <c r="G42">
        <v>43</v>
      </c>
      <c r="H42" t="s">
        <v>14</v>
      </c>
      <c r="J42">
        <v>27</v>
      </c>
      <c r="K42" s="1">
        <f>E69</f>
        <v>305</v>
      </c>
      <c r="L42" s="1">
        <f>H69</f>
        <v>126</v>
      </c>
    </row>
    <row r="43" spans="1:12" x14ac:dyDescent="0.3">
      <c r="A43">
        <v>1995</v>
      </c>
      <c r="B43">
        <v>14</v>
      </c>
      <c r="C43">
        <v>36</v>
      </c>
      <c r="D43" t="s">
        <v>14</v>
      </c>
      <c r="E43">
        <v>58</v>
      </c>
      <c r="F43">
        <v>16</v>
      </c>
      <c r="G43" t="s">
        <v>14</v>
      </c>
      <c r="H43">
        <v>34</v>
      </c>
      <c r="J43">
        <v>28</v>
      </c>
      <c r="K43" s="1">
        <f>E71</f>
        <v>369</v>
      </c>
      <c r="L43" s="1">
        <f>H71</f>
        <v>137</v>
      </c>
    </row>
    <row r="44" spans="1:12" x14ac:dyDescent="0.3">
      <c r="A44">
        <v>1995</v>
      </c>
      <c r="B44">
        <v>15</v>
      </c>
      <c r="C44">
        <v>56</v>
      </c>
      <c r="D44">
        <v>92</v>
      </c>
      <c r="E44" t="s">
        <v>14</v>
      </c>
      <c r="F44">
        <v>23</v>
      </c>
      <c r="G44">
        <v>39</v>
      </c>
      <c r="H44" t="s">
        <v>14</v>
      </c>
      <c r="J44">
        <v>29</v>
      </c>
      <c r="K44" s="1">
        <f>E73</f>
        <v>358</v>
      </c>
      <c r="L44" s="1">
        <f>H73</f>
        <v>127</v>
      </c>
    </row>
    <row r="45" spans="1:12" x14ac:dyDescent="0.3">
      <c r="A45">
        <v>1994</v>
      </c>
      <c r="B45">
        <v>15</v>
      </c>
      <c r="C45">
        <v>49</v>
      </c>
      <c r="D45" t="s">
        <v>14</v>
      </c>
      <c r="E45">
        <v>105</v>
      </c>
      <c r="F45">
        <v>25</v>
      </c>
      <c r="G45" t="s">
        <v>14</v>
      </c>
      <c r="H45">
        <v>48</v>
      </c>
      <c r="J45">
        <v>30</v>
      </c>
      <c r="K45" s="1">
        <f>E75</f>
        <v>359</v>
      </c>
      <c r="L45" s="1">
        <f>H75</f>
        <v>127</v>
      </c>
    </row>
    <row r="46" spans="1:12" x14ac:dyDescent="0.3">
      <c r="A46">
        <v>1994</v>
      </c>
      <c r="B46">
        <v>16</v>
      </c>
      <c r="C46">
        <v>54</v>
      </c>
      <c r="D46">
        <v>103</v>
      </c>
      <c r="E46" t="s">
        <v>14</v>
      </c>
      <c r="F46">
        <v>32</v>
      </c>
      <c r="G46">
        <v>57</v>
      </c>
      <c r="H46" t="s">
        <v>14</v>
      </c>
      <c r="J46">
        <v>31</v>
      </c>
      <c r="K46" s="1">
        <f>E77</f>
        <v>346</v>
      </c>
      <c r="L46" s="1">
        <f>H77</f>
        <v>121</v>
      </c>
    </row>
    <row r="47" spans="1:12" x14ac:dyDescent="0.3">
      <c r="A47">
        <v>1993</v>
      </c>
      <c r="B47">
        <v>16</v>
      </c>
      <c r="C47">
        <v>93</v>
      </c>
      <c r="D47" t="s">
        <v>14</v>
      </c>
      <c r="E47">
        <v>147</v>
      </c>
      <c r="F47">
        <v>20</v>
      </c>
      <c r="G47" t="s">
        <v>14</v>
      </c>
      <c r="H47">
        <v>52</v>
      </c>
      <c r="J47">
        <v>32</v>
      </c>
      <c r="K47" s="1">
        <f>E79</f>
        <v>370</v>
      </c>
      <c r="L47" s="1">
        <f>H79</f>
        <v>141</v>
      </c>
    </row>
    <row r="48" spans="1:12" x14ac:dyDescent="0.3">
      <c r="A48">
        <v>1993</v>
      </c>
      <c r="B48">
        <v>17</v>
      </c>
      <c r="C48">
        <v>83</v>
      </c>
      <c r="D48">
        <v>176</v>
      </c>
      <c r="E48" t="s">
        <v>14</v>
      </c>
      <c r="F48">
        <v>21</v>
      </c>
      <c r="G48">
        <v>41</v>
      </c>
      <c r="H48" t="s">
        <v>14</v>
      </c>
      <c r="J48">
        <v>33</v>
      </c>
      <c r="K48" s="1">
        <f>E81</f>
        <v>407</v>
      </c>
      <c r="L48" s="1">
        <f>H81</f>
        <v>159</v>
      </c>
    </row>
    <row r="49" spans="1:12" x14ac:dyDescent="0.3">
      <c r="A49">
        <v>1992</v>
      </c>
      <c r="B49">
        <v>17</v>
      </c>
      <c r="C49">
        <v>71</v>
      </c>
      <c r="D49" t="s">
        <v>14</v>
      </c>
      <c r="E49">
        <v>154</v>
      </c>
      <c r="F49">
        <v>29</v>
      </c>
      <c r="G49" t="s">
        <v>14</v>
      </c>
      <c r="H49">
        <v>50</v>
      </c>
      <c r="J49">
        <v>34</v>
      </c>
      <c r="K49" s="1">
        <f>E83</f>
        <v>412</v>
      </c>
      <c r="L49" s="1">
        <f>H83</f>
        <v>161</v>
      </c>
    </row>
    <row r="50" spans="1:12" x14ac:dyDescent="0.3">
      <c r="A50">
        <v>1992</v>
      </c>
      <c r="B50">
        <v>18</v>
      </c>
      <c r="C50">
        <v>97</v>
      </c>
      <c r="D50">
        <v>168</v>
      </c>
      <c r="E50" t="s">
        <v>14</v>
      </c>
      <c r="F50">
        <v>44</v>
      </c>
      <c r="G50">
        <v>73</v>
      </c>
      <c r="H50" t="s">
        <v>14</v>
      </c>
      <c r="J50">
        <v>35</v>
      </c>
      <c r="K50" s="1">
        <f>E85</f>
        <v>454</v>
      </c>
      <c r="L50" s="1">
        <f>H85</f>
        <v>200</v>
      </c>
    </row>
    <row r="51" spans="1:12" x14ac:dyDescent="0.3">
      <c r="A51">
        <v>1991</v>
      </c>
      <c r="B51">
        <v>18</v>
      </c>
      <c r="C51">
        <v>107</v>
      </c>
      <c r="D51" t="s">
        <v>14</v>
      </c>
      <c r="E51">
        <v>204</v>
      </c>
      <c r="F51">
        <v>40</v>
      </c>
      <c r="G51" t="s">
        <v>14</v>
      </c>
      <c r="H51">
        <v>84</v>
      </c>
      <c r="J51">
        <v>36</v>
      </c>
      <c r="K51" s="1">
        <f>E87</f>
        <v>576</v>
      </c>
      <c r="L51" s="1">
        <f>H87</f>
        <v>237</v>
      </c>
    </row>
    <row r="52" spans="1:12" x14ac:dyDescent="0.3">
      <c r="A52">
        <v>1991</v>
      </c>
      <c r="B52">
        <v>19</v>
      </c>
      <c r="C52">
        <v>135</v>
      </c>
      <c r="D52">
        <v>242</v>
      </c>
      <c r="E52" t="s">
        <v>14</v>
      </c>
      <c r="F52">
        <v>40</v>
      </c>
      <c r="G52">
        <v>80</v>
      </c>
      <c r="H52" t="s">
        <v>14</v>
      </c>
      <c r="J52">
        <v>37</v>
      </c>
      <c r="K52" s="1">
        <f>E89</f>
        <v>613</v>
      </c>
      <c r="L52" s="1">
        <f>H89</f>
        <v>287</v>
      </c>
    </row>
    <row r="53" spans="1:12" x14ac:dyDescent="0.3">
      <c r="A53">
        <v>1990</v>
      </c>
      <c r="B53">
        <v>19</v>
      </c>
      <c r="C53">
        <v>130</v>
      </c>
      <c r="D53" t="s">
        <v>14</v>
      </c>
      <c r="E53">
        <v>265</v>
      </c>
      <c r="F53">
        <v>44</v>
      </c>
      <c r="G53" t="s">
        <v>14</v>
      </c>
      <c r="H53">
        <v>84</v>
      </c>
      <c r="J53">
        <v>38</v>
      </c>
      <c r="K53" s="1">
        <f>E91</f>
        <v>676</v>
      </c>
      <c r="L53" s="1">
        <f>H91</f>
        <v>321</v>
      </c>
    </row>
    <row r="54" spans="1:12" x14ac:dyDescent="0.3">
      <c r="A54">
        <v>1990</v>
      </c>
      <c r="B54">
        <v>20</v>
      </c>
      <c r="C54">
        <v>129</v>
      </c>
      <c r="D54">
        <v>259</v>
      </c>
      <c r="E54" t="s">
        <v>14</v>
      </c>
      <c r="F54">
        <v>49</v>
      </c>
      <c r="G54">
        <v>93</v>
      </c>
      <c r="H54" t="s">
        <v>14</v>
      </c>
      <c r="J54">
        <v>39</v>
      </c>
      <c r="K54" s="1">
        <f>E93</f>
        <v>743</v>
      </c>
      <c r="L54" s="1">
        <f>H93</f>
        <v>338</v>
      </c>
    </row>
    <row r="55" spans="1:12" x14ac:dyDescent="0.3">
      <c r="A55">
        <v>1989</v>
      </c>
      <c r="B55">
        <v>20</v>
      </c>
      <c r="C55">
        <v>142</v>
      </c>
      <c r="D55" t="s">
        <v>14</v>
      </c>
      <c r="E55">
        <v>271</v>
      </c>
      <c r="F55">
        <v>39</v>
      </c>
      <c r="G55" t="s">
        <v>14</v>
      </c>
      <c r="H55">
        <v>88</v>
      </c>
      <c r="J55">
        <v>40</v>
      </c>
      <c r="K55" s="1">
        <f>E95</f>
        <v>721</v>
      </c>
      <c r="L55" s="1">
        <f>H95</f>
        <v>363</v>
      </c>
    </row>
    <row r="56" spans="1:12" x14ac:dyDescent="0.3">
      <c r="A56">
        <v>1989</v>
      </c>
      <c r="B56">
        <v>21</v>
      </c>
      <c r="C56">
        <v>107</v>
      </c>
      <c r="D56">
        <v>249</v>
      </c>
      <c r="E56" t="s">
        <v>14</v>
      </c>
      <c r="F56">
        <v>46</v>
      </c>
      <c r="G56">
        <v>85</v>
      </c>
      <c r="H56" t="s">
        <v>14</v>
      </c>
      <c r="J56">
        <v>41</v>
      </c>
      <c r="K56" s="1">
        <f>E97</f>
        <v>869</v>
      </c>
      <c r="L56" s="1">
        <f>H97</f>
        <v>449</v>
      </c>
    </row>
    <row r="57" spans="1:12" x14ac:dyDescent="0.3">
      <c r="A57">
        <v>1988</v>
      </c>
      <c r="B57">
        <v>21</v>
      </c>
      <c r="C57">
        <v>132</v>
      </c>
      <c r="D57" t="s">
        <v>14</v>
      </c>
      <c r="E57">
        <v>239</v>
      </c>
      <c r="F57">
        <v>50</v>
      </c>
      <c r="G57" t="s">
        <v>14</v>
      </c>
      <c r="H57">
        <v>96</v>
      </c>
      <c r="J57">
        <v>42</v>
      </c>
      <c r="K57" s="1">
        <f>E99</f>
        <v>890</v>
      </c>
      <c r="L57" s="1">
        <f>H99</f>
        <v>467</v>
      </c>
    </row>
    <row r="58" spans="1:12" x14ac:dyDescent="0.3">
      <c r="A58">
        <v>1988</v>
      </c>
      <c r="B58">
        <v>22</v>
      </c>
      <c r="C58">
        <v>157</v>
      </c>
      <c r="D58">
        <v>289</v>
      </c>
      <c r="E58" t="s">
        <v>14</v>
      </c>
      <c r="F58">
        <v>31</v>
      </c>
      <c r="G58">
        <v>81</v>
      </c>
      <c r="H58" t="s">
        <v>14</v>
      </c>
      <c r="J58">
        <v>43</v>
      </c>
      <c r="K58" s="1">
        <f>E101</f>
        <v>996</v>
      </c>
      <c r="L58" s="1">
        <f>H101</f>
        <v>484</v>
      </c>
    </row>
    <row r="59" spans="1:12" x14ac:dyDescent="0.3">
      <c r="A59">
        <v>1987</v>
      </c>
      <c r="B59">
        <v>22</v>
      </c>
      <c r="C59">
        <v>142</v>
      </c>
      <c r="D59" t="s">
        <v>14</v>
      </c>
      <c r="E59">
        <v>299</v>
      </c>
      <c r="F59">
        <v>59</v>
      </c>
      <c r="G59" t="s">
        <v>14</v>
      </c>
      <c r="H59">
        <v>90</v>
      </c>
      <c r="J59">
        <v>44</v>
      </c>
      <c r="K59" s="1">
        <f>E103</f>
        <v>1128</v>
      </c>
      <c r="L59" s="1">
        <f>H103</f>
        <v>599</v>
      </c>
    </row>
    <row r="60" spans="1:12" x14ac:dyDescent="0.3">
      <c r="A60">
        <v>1987</v>
      </c>
      <c r="B60">
        <v>23</v>
      </c>
      <c r="C60">
        <v>146</v>
      </c>
      <c r="D60">
        <v>288</v>
      </c>
      <c r="E60" t="s">
        <v>14</v>
      </c>
      <c r="F60">
        <v>38</v>
      </c>
      <c r="G60">
        <v>97</v>
      </c>
      <c r="H60" t="s">
        <v>14</v>
      </c>
      <c r="J60">
        <v>45</v>
      </c>
      <c r="K60" s="1">
        <f>E105</f>
        <v>1239</v>
      </c>
      <c r="L60" s="1">
        <f>H105</f>
        <v>629</v>
      </c>
    </row>
    <row r="61" spans="1:12" x14ac:dyDescent="0.3">
      <c r="A61">
        <v>1986</v>
      </c>
      <c r="B61">
        <v>23</v>
      </c>
      <c r="C61">
        <v>174</v>
      </c>
      <c r="D61" t="s">
        <v>14</v>
      </c>
      <c r="E61">
        <v>320</v>
      </c>
      <c r="F61">
        <v>52</v>
      </c>
      <c r="G61" t="s">
        <v>14</v>
      </c>
      <c r="H61">
        <v>90</v>
      </c>
      <c r="J61">
        <v>46</v>
      </c>
      <c r="K61" s="1">
        <f>E107</f>
        <v>1344</v>
      </c>
      <c r="L61" s="1">
        <f>H107</f>
        <v>738</v>
      </c>
    </row>
    <row r="62" spans="1:12" x14ac:dyDescent="0.3">
      <c r="A62">
        <v>1986</v>
      </c>
      <c r="B62">
        <v>24</v>
      </c>
      <c r="C62">
        <v>144</v>
      </c>
      <c r="D62">
        <v>318</v>
      </c>
      <c r="E62" t="s">
        <v>14</v>
      </c>
      <c r="F62">
        <v>43</v>
      </c>
      <c r="G62">
        <v>95</v>
      </c>
      <c r="H62" t="s">
        <v>14</v>
      </c>
      <c r="J62">
        <v>47</v>
      </c>
      <c r="K62" s="1">
        <f>E109</f>
        <v>1523</v>
      </c>
      <c r="L62" s="1">
        <f>H109</f>
        <v>768</v>
      </c>
    </row>
    <row r="63" spans="1:12" x14ac:dyDescent="0.3">
      <c r="A63">
        <v>1985</v>
      </c>
      <c r="B63">
        <v>24</v>
      </c>
      <c r="C63">
        <v>156</v>
      </c>
      <c r="D63" t="s">
        <v>14</v>
      </c>
      <c r="E63">
        <v>300</v>
      </c>
      <c r="F63">
        <v>58</v>
      </c>
      <c r="G63" t="s">
        <v>14</v>
      </c>
      <c r="H63">
        <v>101</v>
      </c>
      <c r="J63">
        <v>48</v>
      </c>
      <c r="K63" s="1">
        <f>E111</f>
        <v>1593</v>
      </c>
      <c r="L63" s="1">
        <f>H111</f>
        <v>870</v>
      </c>
    </row>
    <row r="64" spans="1:12" x14ac:dyDescent="0.3">
      <c r="A64">
        <v>1985</v>
      </c>
      <c r="B64">
        <v>25</v>
      </c>
      <c r="C64">
        <v>143</v>
      </c>
      <c r="D64">
        <v>299</v>
      </c>
      <c r="E64" t="s">
        <v>14</v>
      </c>
      <c r="F64">
        <v>55</v>
      </c>
      <c r="G64">
        <v>113</v>
      </c>
      <c r="H64" t="s">
        <v>14</v>
      </c>
      <c r="J64">
        <v>49</v>
      </c>
      <c r="K64" s="1">
        <f>E113</f>
        <v>1775</v>
      </c>
      <c r="L64" s="1">
        <f>H113</f>
        <v>931</v>
      </c>
    </row>
    <row r="65" spans="1:12" x14ac:dyDescent="0.3">
      <c r="A65">
        <v>1984</v>
      </c>
      <c r="B65">
        <v>25</v>
      </c>
      <c r="C65">
        <v>138</v>
      </c>
      <c r="D65" t="s">
        <v>14</v>
      </c>
      <c r="E65">
        <v>281</v>
      </c>
      <c r="F65">
        <v>51</v>
      </c>
      <c r="G65" t="s">
        <v>14</v>
      </c>
      <c r="H65">
        <v>106</v>
      </c>
      <c r="J65">
        <v>50</v>
      </c>
      <c r="K65" s="1">
        <f>E115</f>
        <v>1958</v>
      </c>
      <c r="L65" s="1">
        <f>H115</f>
        <v>1020</v>
      </c>
    </row>
    <row r="66" spans="1:12" x14ac:dyDescent="0.3">
      <c r="A66">
        <v>1984</v>
      </c>
      <c r="B66">
        <v>26</v>
      </c>
      <c r="C66">
        <v>144</v>
      </c>
      <c r="D66">
        <v>282</v>
      </c>
      <c r="E66" t="s">
        <v>14</v>
      </c>
      <c r="F66">
        <v>42</v>
      </c>
      <c r="G66">
        <v>93</v>
      </c>
      <c r="H66" t="s">
        <v>14</v>
      </c>
      <c r="J66">
        <v>51</v>
      </c>
      <c r="K66" s="1">
        <f>E117</f>
        <v>2184</v>
      </c>
      <c r="L66" s="1">
        <f>H117</f>
        <v>1144</v>
      </c>
    </row>
    <row r="67" spans="1:12" x14ac:dyDescent="0.3">
      <c r="A67">
        <v>1983</v>
      </c>
      <c r="B67">
        <v>26</v>
      </c>
      <c r="C67">
        <v>154</v>
      </c>
      <c r="D67" t="s">
        <v>14</v>
      </c>
      <c r="E67">
        <v>298</v>
      </c>
      <c r="F67">
        <v>53</v>
      </c>
      <c r="G67" t="s">
        <v>14</v>
      </c>
      <c r="H67">
        <v>95</v>
      </c>
      <c r="J67">
        <v>52</v>
      </c>
      <c r="K67" s="1">
        <f>E119</f>
        <v>2395</v>
      </c>
      <c r="L67" s="1">
        <f>H119</f>
        <v>1103</v>
      </c>
    </row>
    <row r="68" spans="1:12" x14ac:dyDescent="0.3">
      <c r="A68">
        <v>1983</v>
      </c>
      <c r="B68">
        <v>27</v>
      </c>
      <c r="C68">
        <v>146</v>
      </c>
      <c r="D68">
        <v>300</v>
      </c>
      <c r="E68" t="s">
        <v>14</v>
      </c>
      <c r="F68">
        <v>49</v>
      </c>
      <c r="G68">
        <v>102</v>
      </c>
      <c r="H68" t="s">
        <v>14</v>
      </c>
      <c r="J68">
        <v>53</v>
      </c>
      <c r="K68" s="1">
        <f>E121</f>
        <v>2691</v>
      </c>
      <c r="L68" s="1">
        <f>H121</f>
        <v>1225</v>
      </c>
    </row>
    <row r="69" spans="1:12" x14ac:dyDescent="0.3">
      <c r="A69">
        <v>1982</v>
      </c>
      <c r="B69">
        <v>27</v>
      </c>
      <c r="C69">
        <v>159</v>
      </c>
      <c r="D69" t="s">
        <v>14</v>
      </c>
      <c r="E69">
        <v>305</v>
      </c>
      <c r="F69">
        <v>77</v>
      </c>
      <c r="G69" t="s">
        <v>14</v>
      </c>
      <c r="H69">
        <v>126</v>
      </c>
      <c r="J69">
        <v>54</v>
      </c>
      <c r="K69" s="1">
        <f>E123</f>
        <v>2737</v>
      </c>
      <c r="L69" s="1">
        <f>H123</f>
        <v>1344</v>
      </c>
    </row>
    <row r="70" spans="1:12" x14ac:dyDescent="0.3">
      <c r="A70">
        <v>1982</v>
      </c>
      <c r="B70">
        <v>28</v>
      </c>
      <c r="C70">
        <v>195</v>
      </c>
      <c r="D70">
        <v>354</v>
      </c>
      <c r="E70" t="s">
        <v>14</v>
      </c>
      <c r="F70">
        <v>75</v>
      </c>
      <c r="G70">
        <v>152</v>
      </c>
      <c r="H70" t="s">
        <v>14</v>
      </c>
      <c r="J70">
        <v>55</v>
      </c>
      <c r="K70" s="1">
        <f>E125</f>
        <v>3042</v>
      </c>
      <c r="L70" s="1">
        <f>H125</f>
        <v>1367</v>
      </c>
    </row>
    <row r="71" spans="1:12" x14ac:dyDescent="0.3">
      <c r="A71">
        <v>1981</v>
      </c>
      <c r="B71">
        <v>28</v>
      </c>
      <c r="C71">
        <v>174</v>
      </c>
      <c r="D71" t="s">
        <v>14</v>
      </c>
      <c r="E71">
        <v>369</v>
      </c>
      <c r="F71">
        <v>62</v>
      </c>
      <c r="G71" t="s">
        <v>14</v>
      </c>
      <c r="H71">
        <v>137</v>
      </c>
      <c r="J71">
        <v>56</v>
      </c>
      <c r="K71" s="1">
        <f>E127</f>
        <v>3268</v>
      </c>
      <c r="L71" s="1">
        <f>H127</f>
        <v>1484</v>
      </c>
    </row>
    <row r="72" spans="1:12" x14ac:dyDescent="0.3">
      <c r="A72">
        <v>1981</v>
      </c>
      <c r="B72">
        <v>29</v>
      </c>
      <c r="C72">
        <v>181</v>
      </c>
      <c r="D72">
        <v>355</v>
      </c>
      <c r="E72" t="s">
        <v>14</v>
      </c>
      <c r="F72">
        <v>63</v>
      </c>
      <c r="G72">
        <v>125</v>
      </c>
      <c r="H72" t="s">
        <v>14</v>
      </c>
      <c r="J72">
        <v>57</v>
      </c>
      <c r="K72" s="1">
        <f>E129</f>
        <v>3426</v>
      </c>
      <c r="L72" s="1">
        <f>H129</f>
        <v>1594</v>
      </c>
    </row>
    <row r="73" spans="1:12" x14ac:dyDescent="0.3">
      <c r="A73">
        <v>1980</v>
      </c>
      <c r="B73">
        <v>29</v>
      </c>
      <c r="C73">
        <v>177</v>
      </c>
      <c r="D73" t="s">
        <v>14</v>
      </c>
      <c r="E73">
        <v>358</v>
      </c>
      <c r="F73">
        <v>64</v>
      </c>
      <c r="G73" t="s">
        <v>14</v>
      </c>
      <c r="H73">
        <v>127</v>
      </c>
      <c r="J73">
        <v>58</v>
      </c>
      <c r="K73" s="1">
        <f>E131</f>
        <v>3658</v>
      </c>
      <c r="L73" s="1">
        <f>H131</f>
        <v>1651</v>
      </c>
    </row>
    <row r="74" spans="1:12" x14ac:dyDescent="0.3">
      <c r="A74">
        <v>1980</v>
      </c>
      <c r="B74">
        <v>30</v>
      </c>
      <c r="C74">
        <v>184</v>
      </c>
      <c r="D74">
        <v>361</v>
      </c>
      <c r="E74" t="s">
        <v>14</v>
      </c>
      <c r="F74">
        <v>67</v>
      </c>
      <c r="G74">
        <v>131</v>
      </c>
      <c r="H74" t="s">
        <v>14</v>
      </c>
      <c r="J74">
        <v>59</v>
      </c>
      <c r="K74" s="1">
        <f>E133</f>
        <v>3838</v>
      </c>
      <c r="L74" s="1">
        <f>H133</f>
        <v>1772</v>
      </c>
    </row>
    <row r="75" spans="1:12" x14ac:dyDescent="0.3">
      <c r="A75">
        <v>1979</v>
      </c>
      <c r="B75">
        <v>30</v>
      </c>
      <c r="C75">
        <v>175</v>
      </c>
      <c r="D75" t="s">
        <v>14</v>
      </c>
      <c r="E75">
        <v>359</v>
      </c>
      <c r="F75">
        <v>60</v>
      </c>
      <c r="G75" t="s">
        <v>14</v>
      </c>
      <c r="H75">
        <v>127</v>
      </c>
      <c r="J75">
        <v>60</v>
      </c>
      <c r="K75" s="1">
        <f>E135</f>
        <v>4205</v>
      </c>
      <c r="L75" s="1">
        <f>H135</f>
        <v>1959</v>
      </c>
    </row>
    <row r="76" spans="1:12" x14ac:dyDescent="0.3">
      <c r="A76">
        <v>1979</v>
      </c>
      <c r="B76">
        <v>31</v>
      </c>
      <c r="C76">
        <v>177</v>
      </c>
      <c r="D76">
        <v>352</v>
      </c>
      <c r="E76" t="s">
        <v>14</v>
      </c>
      <c r="F76">
        <v>55</v>
      </c>
      <c r="G76">
        <v>115</v>
      </c>
      <c r="H76" t="s">
        <v>14</v>
      </c>
      <c r="J76">
        <v>61</v>
      </c>
      <c r="K76" s="1">
        <f>E137</f>
        <v>4523</v>
      </c>
      <c r="L76" s="1">
        <f>H137</f>
        <v>1916</v>
      </c>
    </row>
    <row r="77" spans="1:12" x14ac:dyDescent="0.3">
      <c r="A77">
        <v>1978</v>
      </c>
      <c r="B77">
        <v>31</v>
      </c>
      <c r="C77">
        <v>169</v>
      </c>
      <c r="D77" t="s">
        <v>14</v>
      </c>
      <c r="E77">
        <v>346</v>
      </c>
      <c r="F77">
        <v>66</v>
      </c>
      <c r="G77" t="s">
        <v>14</v>
      </c>
      <c r="H77">
        <v>121</v>
      </c>
      <c r="J77">
        <v>62</v>
      </c>
      <c r="K77" s="1">
        <f>E139</f>
        <v>4483</v>
      </c>
      <c r="L77" s="1">
        <f>H139</f>
        <v>2130</v>
      </c>
    </row>
    <row r="78" spans="1:12" x14ac:dyDescent="0.3">
      <c r="A78">
        <v>1978</v>
      </c>
      <c r="B78">
        <v>32</v>
      </c>
      <c r="C78">
        <v>183</v>
      </c>
      <c r="D78">
        <v>352</v>
      </c>
      <c r="E78" t="s">
        <v>14</v>
      </c>
      <c r="F78">
        <v>65</v>
      </c>
      <c r="G78">
        <v>131</v>
      </c>
      <c r="H78" t="s">
        <v>14</v>
      </c>
      <c r="J78">
        <v>63</v>
      </c>
      <c r="K78" s="1">
        <f>E141</f>
        <v>4695</v>
      </c>
      <c r="L78" s="1">
        <f>H141</f>
        <v>2168</v>
      </c>
    </row>
    <row r="79" spans="1:12" x14ac:dyDescent="0.3">
      <c r="A79">
        <v>1977</v>
      </c>
      <c r="B79">
        <v>32</v>
      </c>
      <c r="C79">
        <v>187</v>
      </c>
      <c r="D79" t="s">
        <v>14</v>
      </c>
      <c r="E79">
        <v>370</v>
      </c>
      <c r="F79">
        <v>76</v>
      </c>
      <c r="G79" t="s">
        <v>14</v>
      </c>
      <c r="H79">
        <v>141</v>
      </c>
      <c r="J79">
        <v>64</v>
      </c>
      <c r="K79" s="1">
        <f>E143</f>
        <v>4264</v>
      </c>
      <c r="L79" s="1">
        <f>H143</f>
        <v>1965</v>
      </c>
    </row>
    <row r="80" spans="1:12" x14ac:dyDescent="0.3">
      <c r="A80">
        <v>1977</v>
      </c>
      <c r="B80">
        <v>33</v>
      </c>
      <c r="C80">
        <v>207</v>
      </c>
      <c r="D80">
        <v>394</v>
      </c>
      <c r="E80" t="s">
        <v>14</v>
      </c>
      <c r="F80">
        <v>87</v>
      </c>
      <c r="G80">
        <v>163</v>
      </c>
      <c r="H80" t="s">
        <v>14</v>
      </c>
      <c r="J80">
        <v>65</v>
      </c>
      <c r="K80" s="1">
        <f>E145</f>
        <v>3901</v>
      </c>
      <c r="L80" s="1">
        <f>H145</f>
        <v>1865</v>
      </c>
    </row>
    <row r="81" spans="1:12" x14ac:dyDescent="0.3">
      <c r="A81">
        <v>1976</v>
      </c>
      <c r="B81">
        <v>33</v>
      </c>
      <c r="C81">
        <v>200</v>
      </c>
      <c r="D81" t="s">
        <v>14</v>
      </c>
      <c r="E81">
        <v>407</v>
      </c>
      <c r="F81">
        <v>72</v>
      </c>
      <c r="G81" t="s">
        <v>14</v>
      </c>
      <c r="H81">
        <v>159</v>
      </c>
      <c r="J81">
        <v>66</v>
      </c>
      <c r="K81" s="1">
        <f>E147</f>
        <v>4019</v>
      </c>
      <c r="L81" s="1">
        <f>H147</f>
        <v>1936</v>
      </c>
    </row>
    <row r="82" spans="1:12" x14ac:dyDescent="0.3">
      <c r="A82">
        <v>1976</v>
      </c>
      <c r="B82">
        <v>34</v>
      </c>
      <c r="C82">
        <v>189</v>
      </c>
      <c r="D82">
        <v>389</v>
      </c>
      <c r="E82" t="s">
        <v>14</v>
      </c>
      <c r="F82">
        <v>73</v>
      </c>
      <c r="G82">
        <v>145</v>
      </c>
      <c r="H82" t="s">
        <v>14</v>
      </c>
      <c r="J82">
        <v>67</v>
      </c>
      <c r="K82" s="1">
        <f>E149</f>
        <v>4129</v>
      </c>
      <c r="L82" s="1">
        <f>H149</f>
        <v>1989</v>
      </c>
    </row>
    <row r="83" spans="1:12" x14ac:dyDescent="0.3">
      <c r="A83">
        <v>1975</v>
      </c>
      <c r="B83">
        <v>34</v>
      </c>
      <c r="C83">
        <v>223</v>
      </c>
      <c r="D83" t="s">
        <v>14</v>
      </c>
      <c r="E83">
        <v>412</v>
      </c>
      <c r="F83">
        <v>88</v>
      </c>
      <c r="G83" t="s">
        <v>14</v>
      </c>
      <c r="H83">
        <v>161</v>
      </c>
      <c r="J83">
        <v>68</v>
      </c>
      <c r="K83" s="1">
        <f>E151</f>
        <v>3912</v>
      </c>
      <c r="L83" s="1">
        <f>H151</f>
        <v>2022</v>
      </c>
    </row>
    <row r="84" spans="1:12" x14ac:dyDescent="0.3">
      <c r="A84">
        <v>1975</v>
      </c>
      <c r="B84">
        <v>35</v>
      </c>
      <c r="C84">
        <v>225</v>
      </c>
      <c r="D84">
        <v>448</v>
      </c>
      <c r="E84" t="s">
        <v>14</v>
      </c>
      <c r="F84">
        <v>88</v>
      </c>
      <c r="G84">
        <v>176</v>
      </c>
      <c r="H84" t="s">
        <v>14</v>
      </c>
      <c r="J84">
        <v>69</v>
      </c>
      <c r="K84" s="1">
        <f>E153</f>
        <v>3805</v>
      </c>
      <c r="L84" s="1">
        <f>H153</f>
        <v>1962</v>
      </c>
    </row>
    <row r="85" spans="1:12" x14ac:dyDescent="0.3">
      <c r="A85">
        <v>1974</v>
      </c>
      <c r="B85">
        <v>35</v>
      </c>
      <c r="C85">
        <v>229</v>
      </c>
      <c r="D85" t="s">
        <v>14</v>
      </c>
      <c r="E85">
        <v>454</v>
      </c>
      <c r="F85">
        <v>112</v>
      </c>
      <c r="G85" t="s">
        <v>14</v>
      </c>
      <c r="H85">
        <v>200</v>
      </c>
      <c r="J85">
        <v>70</v>
      </c>
      <c r="K85" s="1">
        <f>E155</f>
        <v>4549</v>
      </c>
      <c r="L85" s="1">
        <f>H155</f>
        <v>2368</v>
      </c>
    </row>
    <row r="86" spans="1:12" x14ac:dyDescent="0.3">
      <c r="A86">
        <v>1974</v>
      </c>
      <c r="B86">
        <v>36</v>
      </c>
      <c r="C86">
        <v>299</v>
      </c>
      <c r="D86">
        <v>528</v>
      </c>
      <c r="E86" t="s">
        <v>14</v>
      </c>
      <c r="F86">
        <v>105</v>
      </c>
      <c r="G86">
        <v>217</v>
      </c>
      <c r="H86" t="s">
        <v>14</v>
      </c>
      <c r="J86">
        <v>71</v>
      </c>
      <c r="K86" s="1">
        <f>E157</f>
        <v>4832</v>
      </c>
      <c r="L86" s="1">
        <f>H157</f>
        <v>2672</v>
      </c>
    </row>
    <row r="87" spans="1:12" x14ac:dyDescent="0.3">
      <c r="A87">
        <v>1973</v>
      </c>
      <c r="B87">
        <v>36</v>
      </c>
      <c r="C87">
        <v>277</v>
      </c>
      <c r="D87" t="s">
        <v>14</v>
      </c>
      <c r="E87">
        <v>576</v>
      </c>
      <c r="F87">
        <v>132</v>
      </c>
      <c r="G87" t="s">
        <v>14</v>
      </c>
      <c r="H87">
        <v>237</v>
      </c>
      <c r="J87">
        <v>72</v>
      </c>
      <c r="K87" s="1">
        <f>E159</f>
        <v>5145</v>
      </c>
      <c r="L87" s="1">
        <f>H159</f>
        <v>2991</v>
      </c>
    </row>
    <row r="88" spans="1:12" x14ac:dyDescent="0.3">
      <c r="A88">
        <v>1973</v>
      </c>
      <c r="B88">
        <v>37</v>
      </c>
      <c r="C88">
        <v>283</v>
      </c>
      <c r="D88">
        <v>560</v>
      </c>
      <c r="E88" t="s">
        <v>14</v>
      </c>
      <c r="F88">
        <v>151</v>
      </c>
      <c r="G88">
        <v>283</v>
      </c>
      <c r="H88" t="s">
        <v>14</v>
      </c>
      <c r="J88">
        <v>73</v>
      </c>
      <c r="K88" s="1">
        <f>E161</f>
        <v>5427</v>
      </c>
      <c r="L88" s="1">
        <f>H161</f>
        <v>3177</v>
      </c>
    </row>
    <row r="89" spans="1:12" x14ac:dyDescent="0.3">
      <c r="A89">
        <v>1972</v>
      </c>
      <c r="B89">
        <v>37</v>
      </c>
      <c r="C89">
        <v>330</v>
      </c>
      <c r="D89" t="s">
        <v>14</v>
      </c>
      <c r="E89">
        <v>613</v>
      </c>
      <c r="F89">
        <v>136</v>
      </c>
      <c r="G89" t="s">
        <v>14</v>
      </c>
      <c r="H89">
        <v>287</v>
      </c>
      <c r="J89">
        <v>74</v>
      </c>
      <c r="K89" s="1">
        <f>E163</f>
        <v>5818</v>
      </c>
      <c r="L89" s="1">
        <f>H163</f>
        <v>3608</v>
      </c>
    </row>
    <row r="90" spans="1:12" x14ac:dyDescent="0.3">
      <c r="A90">
        <v>1972</v>
      </c>
      <c r="B90">
        <v>38</v>
      </c>
      <c r="C90">
        <v>345</v>
      </c>
      <c r="D90">
        <v>675</v>
      </c>
      <c r="E90" t="s">
        <v>14</v>
      </c>
      <c r="F90">
        <v>159</v>
      </c>
      <c r="G90">
        <v>295</v>
      </c>
      <c r="H90" t="s">
        <v>14</v>
      </c>
      <c r="J90">
        <v>75</v>
      </c>
      <c r="K90" s="1">
        <f>E165</f>
        <v>6397</v>
      </c>
      <c r="L90" s="1">
        <f>H165</f>
        <v>4035</v>
      </c>
    </row>
    <row r="91" spans="1:12" x14ac:dyDescent="0.3">
      <c r="A91">
        <v>1971</v>
      </c>
      <c r="B91">
        <v>38</v>
      </c>
      <c r="C91">
        <v>331</v>
      </c>
      <c r="D91" t="s">
        <v>14</v>
      </c>
      <c r="E91">
        <v>676</v>
      </c>
      <c r="F91">
        <v>162</v>
      </c>
      <c r="G91" t="s">
        <v>14</v>
      </c>
      <c r="H91">
        <v>321</v>
      </c>
      <c r="J91">
        <v>76</v>
      </c>
      <c r="K91" s="1">
        <f>E167</f>
        <v>7023</v>
      </c>
      <c r="L91" s="1">
        <f>H167</f>
        <v>4636</v>
      </c>
    </row>
    <row r="92" spans="1:12" x14ac:dyDescent="0.3">
      <c r="A92">
        <v>1971</v>
      </c>
      <c r="B92">
        <v>39</v>
      </c>
      <c r="C92">
        <v>343</v>
      </c>
      <c r="D92">
        <v>674</v>
      </c>
      <c r="E92" t="s">
        <v>14</v>
      </c>
      <c r="F92">
        <v>167</v>
      </c>
      <c r="G92">
        <v>329</v>
      </c>
      <c r="H92" t="s">
        <v>14</v>
      </c>
      <c r="J92">
        <v>77</v>
      </c>
      <c r="K92" s="1">
        <f>E169</f>
        <v>7197</v>
      </c>
      <c r="L92" s="1">
        <f>H169</f>
        <v>5233</v>
      </c>
    </row>
    <row r="93" spans="1:12" x14ac:dyDescent="0.3">
      <c r="A93">
        <v>1970</v>
      </c>
      <c r="B93">
        <v>39</v>
      </c>
      <c r="C93">
        <v>400</v>
      </c>
      <c r="D93" t="s">
        <v>14</v>
      </c>
      <c r="E93">
        <v>743</v>
      </c>
      <c r="F93">
        <v>171</v>
      </c>
      <c r="G93" t="s">
        <v>14</v>
      </c>
      <c r="H93">
        <v>338</v>
      </c>
      <c r="J93">
        <v>78</v>
      </c>
      <c r="K93" s="1">
        <f>E171</f>
        <v>8017</v>
      </c>
      <c r="L93" s="1">
        <f>H171</f>
        <v>5931</v>
      </c>
    </row>
    <row r="94" spans="1:12" x14ac:dyDescent="0.3">
      <c r="A94">
        <v>1970</v>
      </c>
      <c r="B94">
        <v>40</v>
      </c>
      <c r="C94">
        <v>360</v>
      </c>
      <c r="D94">
        <v>760</v>
      </c>
      <c r="E94" t="s">
        <v>14</v>
      </c>
      <c r="F94">
        <v>191</v>
      </c>
      <c r="G94">
        <v>362</v>
      </c>
      <c r="H94" t="s">
        <v>14</v>
      </c>
      <c r="J94">
        <v>79</v>
      </c>
      <c r="K94" s="1">
        <f>E173</f>
        <v>8441</v>
      </c>
      <c r="L94" s="1">
        <f>H173</f>
        <v>6673</v>
      </c>
    </row>
    <row r="95" spans="1:12" x14ac:dyDescent="0.3">
      <c r="A95">
        <v>1969</v>
      </c>
      <c r="B95">
        <v>40</v>
      </c>
      <c r="C95">
        <v>361</v>
      </c>
      <c r="D95" t="s">
        <v>14</v>
      </c>
      <c r="E95">
        <v>721</v>
      </c>
      <c r="F95">
        <v>172</v>
      </c>
      <c r="G95" t="s">
        <v>14</v>
      </c>
      <c r="H95">
        <v>363</v>
      </c>
      <c r="J95">
        <v>80</v>
      </c>
      <c r="K95" s="1">
        <f>E175</f>
        <v>8743</v>
      </c>
      <c r="L95" s="1">
        <f>H175</f>
        <v>7373</v>
      </c>
    </row>
    <row r="96" spans="1:12" x14ac:dyDescent="0.3">
      <c r="A96">
        <v>1969</v>
      </c>
      <c r="B96">
        <v>41</v>
      </c>
      <c r="C96">
        <v>449</v>
      </c>
      <c r="D96">
        <v>810</v>
      </c>
      <c r="E96" t="s">
        <v>14</v>
      </c>
      <c r="F96">
        <v>219</v>
      </c>
      <c r="G96">
        <v>391</v>
      </c>
      <c r="H96" t="s">
        <v>14</v>
      </c>
      <c r="J96">
        <v>81</v>
      </c>
      <c r="K96" s="1">
        <f>E177</f>
        <v>8998</v>
      </c>
      <c r="L96" s="1">
        <f>H177</f>
        <v>8113</v>
      </c>
    </row>
    <row r="97" spans="1:12" x14ac:dyDescent="0.3">
      <c r="A97">
        <v>1968</v>
      </c>
      <c r="B97">
        <v>41</v>
      </c>
      <c r="C97">
        <v>420</v>
      </c>
      <c r="D97" t="s">
        <v>14</v>
      </c>
      <c r="E97">
        <v>869</v>
      </c>
      <c r="F97">
        <v>230</v>
      </c>
      <c r="G97" t="s">
        <v>14</v>
      </c>
      <c r="H97">
        <v>449</v>
      </c>
      <c r="J97">
        <v>82</v>
      </c>
      <c r="K97" s="1">
        <f>E179</f>
        <v>9179</v>
      </c>
      <c r="L97" s="1">
        <f>H179</f>
        <v>8813</v>
      </c>
    </row>
    <row r="98" spans="1:12" x14ac:dyDescent="0.3">
      <c r="A98">
        <v>1968</v>
      </c>
      <c r="B98">
        <v>42</v>
      </c>
      <c r="C98">
        <v>443</v>
      </c>
      <c r="D98">
        <v>863</v>
      </c>
      <c r="E98" t="s">
        <v>14</v>
      </c>
      <c r="F98">
        <v>232</v>
      </c>
      <c r="G98">
        <v>462</v>
      </c>
      <c r="H98" t="s">
        <v>14</v>
      </c>
      <c r="J98">
        <v>83</v>
      </c>
      <c r="K98" s="1">
        <f>E181</f>
        <v>9385</v>
      </c>
      <c r="L98" s="1">
        <f>H181</f>
        <v>9629</v>
      </c>
    </row>
    <row r="99" spans="1:12" x14ac:dyDescent="0.3">
      <c r="A99">
        <v>1967</v>
      </c>
      <c r="B99">
        <v>42</v>
      </c>
      <c r="C99">
        <v>447</v>
      </c>
      <c r="D99" t="s">
        <v>14</v>
      </c>
      <c r="E99">
        <v>890</v>
      </c>
      <c r="F99">
        <v>235</v>
      </c>
      <c r="G99" t="s">
        <v>14</v>
      </c>
      <c r="H99">
        <v>467</v>
      </c>
      <c r="J99">
        <v>84</v>
      </c>
      <c r="K99" s="1">
        <f>E183</f>
        <v>9517</v>
      </c>
      <c r="L99" s="1">
        <f>H183</f>
        <v>10641</v>
      </c>
    </row>
    <row r="100" spans="1:12" x14ac:dyDescent="0.3">
      <c r="A100">
        <v>1967</v>
      </c>
      <c r="B100">
        <v>43</v>
      </c>
      <c r="C100">
        <v>468</v>
      </c>
      <c r="D100">
        <v>915</v>
      </c>
      <c r="E100" t="s">
        <v>14</v>
      </c>
      <c r="F100">
        <v>227</v>
      </c>
      <c r="G100">
        <v>462</v>
      </c>
      <c r="H100" t="s">
        <v>14</v>
      </c>
      <c r="J100">
        <v>85</v>
      </c>
      <c r="K100" s="1">
        <f>E185</f>
        <v>9464</v>
      </c>
      <c r="L100" s="1">
        <f>H185</f>
        <v>11350</v>
      </c>
    </row>
    <row r="101" spans="1:12" x14ac:dyDescent="0.3">
      <c r="A101">
        <v>1966</v>
      </c>
      <c r="B101">
        <v>43</v>
      </c>
      <c r="C101">
        <v>528</v>
      </c>
      <c r="D101" t="s">
        <v>14</v>
      </c>
      <c r="E101">
        <v>996</v>
      </c>
      <c r="F101">
        <v>257</v>
      </c>
      <c r="G101" t="s">
        <v>14</v>
      </c>
      <c r="H101">
        <v>484</v>
      </c>
      <c r="J101">
        <v>86</v>
      </c>
      <c r="K101" s="1">
        <f>E187</f>
        <v>9460</v>
      </c>
      <c r="L101" s="1">
        <f>H187</f>
        <v>11990</v>
      </c>
    </row>
    <row r="102" spans="1:12" x14ac:dyDescent="0.3">
      <c r="A102">
        <v>1966</v>
      </c>
      <c r="B102">
        <v>44</v>
      </c>
      <c r="C102">
        <v>557</v>
      </c>
      <c r="D102" s="1">
        <v>1085</v>
      </c>
      <c r="E102" t="s">
        <v>14</v>
      </c>
      <c r="F102">
        <v>307</v>
      </c>
      <c r="G102">
        <v>564</v>
      </c>
      <c r="H102" t="s">
        <v>14</v>
      </c>
      <c r="J102">
        <v>87</v>
      </c>
      <c r="K102" s="1">
        <f>E189</f>
        <v>9065</v>
      </c>
      <c r="L102" s="1">
        <f>H189</f>
        <v>12622</v>
      </c>
    </row>
    <row r="103" spans="1:12" x14ac:dyDescent="0.3">
      <c r="A103">
        <v>1965</v>
      </c>
      <c r="B103">
        <v>44</v>
      </c>
      <c r="C103">
        <v>571</v>
      </c>
      <c r="D103" t="s">
        <v>14</v>
      </c>
      <c r="E103" s="1">
        <v>1128</v>
      </c>
      <c r="F103">
        <v>292</v>
      </c>
      <c r="G103" t="s">
        <v>14</v>
      </c>
      <c r="H103">
        <v>599</v>
      </c>
      <c r="J103">
        <v>88</v>
      </c>
      <c r="K103" s="1">
        <f>E191</f>
        <v>8981</v>
      </c>
      <c r="L103" s="1">
        <f>H191</f>
        <v>13668</v>
      </c>
    </row>
    <row r="104" spans="1:12" x14ac:dyDescent="0.3">
      <c r="A104">
        <v>1965</v>
      </c>
      <c r="B104">
        <v>45</v>
      </c>
      <c r="C104">
        <v>636</v>
      </c>
      <c r="D104" s="1">
        <v>1207</v>
      </c>
      <c r="E104" t="s">
        <v>14</v>
      </c>
      <c r="F104">
        <v>329</v>
      </c>
      <c r="G104">
        <v>621</v>
      </c>
      <c r="H104" t="s">
        <v>14</v>
      </c>
      <c r="J104">
        <v>89</v>
      </c>
      <c r="K104" s="1">
        <f>E193</f>
        <v>8619</v>
      </c>
      <c r="L104" s="1">
        <f>H193</f>
        <v>14142</v>
      </c>
    </row>
    <row r="105" spans="1:12" x14ac:dyDescent="0.3">
      <c r="A105">
        <v>1964</v>
      </c>
      <c r="B105">
        <v>45</v>
      </c>
      <c r="C105">
        <v>603</v>
      </c>
      <c r="D105" t="s">
        <v>14</v>
      </c>
      <c r="E105" s="1">
        <v>1239</v>
      </c>
      <c r="F105">
        <v>300</v>
      </c>
      <c r="G105" t="s">
        <v>14</v>
      </c>
      <c r="H105">
        <v>629</v>
      </c>
      <c r="J105">
        <v>90</v>
      </c>
      <c r="K105" s="1">
        <f>E195</f>
        <v>6837</v>
      </c>
      <c r="L105" s="1">
        <f>H195</f>
        <v>12162</v>
      </c>
    </row>
    <row r="106" spans="1:12" x14ac:dyDescent="0.3">
      <c r="A106">
        <v>1964</v>
      </c>
      <c r="B106">
        <v>46</v>
      </c>
      <c r="C106">
        <v>649</v>
      </c>
      <c r="D106" s="1">
        <v>1252</v>
      </c>
      <c r="E106" t="s">
        <v>14</v>
      </c>
      <c r="F106">
        <v>358</v>
      </c>
      <c r="G106">
        <v>658</v>
      </c>
      <c r="H106" t="s">
        <v>14</v>
      </c>
      <c r="J106">
        <v>91</v>
      </c>
      <c r="K106" s="1">
        <f>E197</f>
        <v>3721</v>
      </c>
      <c r="L106" s="1">
        <f>H197</f>
        <v>7218</v>
      </c>
    </row>
    <row r="107" spans="1:12" x14ac:dyDescent="0.3">
      <c r="A107">
        <v>1963</v>
      </c>
      <c r="B107">
        <v>46</v>
      </c>
      <c r="C107">
        <v>695</v>
      </c>
      <c r="D107" t="s">
        <v>14</v>
      </c>
      <c r="E107" s="1">
        <v>1344</v>
      </c>
      <c r="F107">
        <v>380</v>
      </c>
      <c r="G107" t="s">
        <v>14</v>
      </c>
      <c r="H107">
        <v>738</v>
      </c>
      <c r="J107">
        <v>92</v>
      </c>
      <c r="K107" s="1">
        <f>E199</f>
        <v>3069</v>
      </c>
      <c r="L107" s="1">
        <f>H199</f>
        <v>6589</v>
      </c>
    </row>
    <row r="108" spans="1:12" x14ac:dyDescent="0.3">
      <c r="A108">
        <v>1963</v>
      </c>
      <c r="B108">
        <v>47</v>
      </c>
      <c r="C108">
        <v>747</v>
      </c>
      <c r="D108" s="1">
        <v>1442</v>
      </c>
      <c r="E108" t="s">
        <v>14</v>
      </c>
      <c r="F108">
        <v>378</v>
      </c>
      <c r="G108">
        <v>758</v>
      </c>
      <c r="H108" t="s">
        <v>14</v>
      </c>
      <c r="J108">
        <v>93</v>
      </c>
      <c r="K108" s="1">
        <f>E201</f>
        <v>2313</v>
      </c>
      <c r="L108" s="1">
        <f>H201</f>
        <v>5660</v>
      </c>
    </row>
    <row r="109" spans="1:12" x14ac:dyDescent="0.3">
      <c r="A109">
        <v>1962</v>
      </c>
      <c r="B109">
        <v>47</v>
      </c>
      <c r="C109">
        <v>776</v>
      </c>
      <c r="D109" t="s">
        <v>14</v>
      </c>
      <c r="E109" s="1">
        <v>1523</v>
      </c>
      <c r="F109">
        <v>390</v>
      </c>
      <c r="G109" t="s">
        <v>14</v>
      </c>
      <c r="H109">
        <v>768</v>
      </c>
      <c r="J109">
        <v>94</v>
      </c>
      <c r="K109" s="1">
        <f>E203</f>
        <v>1856</v>
      </c>
      <c r="L109" s="1">
        <f>H203</f>
        <v>5071</v>
      </c>
    </row>
    <row r="110" spans="1:12" x14ac:dyDescent="0.3">
      <c r="A110">
        <v>1962</v>
      </c>
      <c r="B110">
        <v>48</v>
      </c>
      <c r="C110">
        <v>786</v>
      </c>
      <c r="D110" s="1">
        <v>1562</v>
      </c>
      <c r="E110" t="s">
        <v>14</v>
      </c>
      <c r="F110">
        <v>429</v>
      </c>
      <c r="G110">
        <v>819</v>
      </c>
      <c r="H110" t="s">
        <v>14</v>
      </c>
      <c r="J110">
        <v>95</v>
      </c>
      <c r="K110" s="1">
        <f>E205</f>
        <v>2409</v>
      </c>
      <c r="L110" s="1">
        <f>H205</f>
        <v>7085</v>
      </c>
    </row>
    <row r="111" spans="1:12" x14ac:dyDescent="0.3">
      <c r="A111">
        <v>1961</v>
      </c>
      <c r="B111">
        <v>48</v>
      </c>
      <c r="C111">
        <v>807</v>
      </c>
      <c r="D111" t="s">
        <v>14</v>
      </c>
      <c r="E111" s="1">
        <v>1593</v>
      </c>
      <c r="F111">
        <v>441</v>
      </c>
      <c r="G111" t="s">
        <v>14</v>
      </c>
      <c r="H111">
        <v>870</v>
      </c>
      <c r="J111">
        <v>96</v>
      </c>
      <c r="K111" s="1">
        <f>E207</f>
        <v>2227</v>
      </c>
      <c r="L111" s="1">
        <f>H207</f>
        <v>7034</v>
      </c>
    </row>
    <row r="112" spans="1:12" x14ac:dyDescent="0.3">
      <c r="A112">
        <v>1961</v>
      </c>
      <c r="B112">
        <v>49</v>
      </c>
      <c r="C112">
        <v>893</v>
      </c>
      <c r="D112" s="1">
        <v>1700</v>
      </c>
      <c r="E112" t="s">
        <v>14</v>
      </c>
      <c r="F112">
        <v>487</v>
      </c>
      <c r="G112">
        <v>928</v>
      </c>
      <c r="H112" t="s">
        <v>14</v>
      </c>
      <c r="J112">
        <v>97</v>
      </c>
      <c r="K112" s="1">
        <f>E209</f>
        <v>1588</v>
      </c>
      <c r="L112" s="1">
        <f>H209</f>
        <v>5671</v>
      </c>
    </row>
    <row r="113" spans="1:12" x14ac:dyDescent="0.3">
      <c r="A113">
        <v>1960</v>
      </c>
      <c r="B113">
        <v>49</v>
      </c>
      <c r="C113">
        <v>882</v>
      </c>
      <c r="D113" t="s">
        <v>14</v>
      </c>
      <c r="E113" s="1">
        <v>1775</v>
      </c>
      <c r="F113">
        <v>444</v>
      </c>
      <c r="G113" t="s">
        <v>14</v>
      </c>
      <c r="H113">
        <v>931</v>
      </c>
      <c r="J113">
        <v>98</v>
      </c>
      <c r="K113" s="1">
        <f>E211</f>
        <v>1053</v>
      </c>
      <c r="L113" s="1">
        <f>H211</f>
        <v>4134</v>
      </c>
    </row>
    <row r="114" spans="1:12" x14ac:dyDescent="0.3">
      <c r="A114">
        <v>1960</v>
      </c>
      <c r="B114">
        <v>50</v>
      </c>
      <c r="C114">
        <v>964</v>
      </c>
      <c r="D114" s="1">
        <v>1846</v>
      </c>
      <c r="E114" t="s">
        <v>14</v>
      </c>
      <c r="F114">
        <v>500</v>
      </c>
      <c r="G114">
        <v>944</v>
      </c>
      <c r="H114" t="s">
        <v>14</v>
      </c>
      <c r="J114">
        <v>99</v>
      </c>
      <c r="K114" s="1">
        <f>E213</f>
        <v>689</v>
      </c>
      <c r="L114" s="1">
        <f>H213</f>
        <v>3112</v>
      </c>
    </row>
    <row r="115" spans="1:12" x14ac:dyDescent="0.3">
      <c r="A115">
        <v>1959</v>
      </c>
      <c r="B115">
        <v>50</v>
      </c>
      <c r="C115">
        <v>994</v>
      </c>
      <c r="D115" t="s">
        <v>14</v>
      </c>
      <c r="E115" s="1">
        <v>1958</v>
      </c>
      <c r="F115">
        <v>520</v>
      </c>
      <c r="G115" t="s">
        <v>14</v>
      </c>
      <c r="H115" s="1">
        <v>1020</v>
      </c>
      <c r="J115">
        <v>100</v>
      </c>
      <c r="K115" s="1">
        <f>E215</f>
        <v>440</v>
      </c>
      <c r="L115" s="1">
        <f>H215</f>
        <v>2350</v>
      </c>
    </row>
    <row r="116" spans="1:12" x14ac:dyDescent="0.3">
      <c r="A116">
        <v>1959</v>
      </c>
      <c r="B116">
        <v>51</v>
      </c>
      <c r="C116" s="1">
        <v>1082</v>
      </c>
      <c r="D116" s="1">
        <v>2076</v>
      </c>
      <c r="E116" t="s">
        <v>14</v>
      </c>
      <c r="F116">
        <v>562</v>
      </c>
      <c r="G116" s="1">
        <v>1082</v>
      </c>
      <c r="H116" t="s">
        <v>14</v>
      </c>
      <c r="J116">
        <v>101</v>
      </c>
      <c r="K116" s="1">
        <f>E217</f>
        <v>269</v>
      </c>
      <c r="L116" s="1">
        <f>H217</f>
        <v>1575</v>
      </c>
    </row>
    <row r="117" spans="1:12" x14ac:dyDescent="0.3">
      <c r="A117">
        <v>1958</v>
      </c>
      <c r="B117">
        <v>51</v>
      </c>
      <c r="C117" s="1">
        <v>1102</v>
      </c>
      <c r="D117" t="s">
        <v>14</v>
      </c>
      <c r="E117" s="1">
        <v>2184</v>
      </c>
      <c r="F117">
        <v>582</v>
      </c>
      <c r="G117" t="s">
        <v>14</v>
      </c>
      <c r="H117" s="1">
        <v>1144</v>
      </c>
      <c r="J117">
        <v>102</v>
      </c>
      <c r="K117" s="1">
        <f>E219</f>
        <v>160</v>
      </c>
      <c r="L117" s="1">
        <f>H219</f>
        <v>1073</v>
      </c>
    </row>
    <row r="118" spans="1:12" x14ac:dyDescent="0.3">
      <c r="A118">
        <v>1958</v>
      </c>
      <c r="B118">
        <v>52</v>
      </c>
      <c r="C118" s="1">
        <v>1187</v>
      </c>
      <c r="D118" s="1">
        <v>2289</v>
      </c>
      <c r="E118" t="s">
        <v>14</v>
      </c>
      <c r="F118">
        <v>544</v>
      </c>
      <c r="G118" s="1">
        <v>1126</v>
      </c>
      <c r="H118" t="s">
        <v>14</v>
      </c>
      <c r="J118">
        <v>103</v>
      </c>
      <c r="K118" s="1">
        <f>E221</f>
        <v>104</v>
      </c>
      <c r="L118" s="1">
        <f>H221</f>
        <v>631</v>
      </c>
    </row>
    <row r="119" spans="1:12" x14ac:dyDescent="0.3">
      <c r="A119">
        <v>1957</v>
      </c>
      <c r="B119">
        <v>52</v>
      </c>
      <c r="C119" s="1">
        <v>1208</v>
      </c>
      <c r="D119" t="s">
        <v>14</v>
      </c>
      <c r="E119" s="1">
        <v>2395</v>
      </c>
      <c r="F119">
        <v>559</v>
      </c>
      <c r="G119" t="s">
        <v>14</v>
      </c>
      <c r="H119" s="1">
        <v>1103</v>
      </c>
      <c r="J119">
        <v>104</v>
      </c>
      <c r="K119" s="1">
        <f>E223</f>
        <v>45</v>
      </c>
      <c r="L119" s="1">
        <f>H223</f>
        <v>377</v>
      </c>
    </row>
    <row r="120" spans="1:12" x14ac:dyDescent="0.3">
      <c r="A120">
        <v>1957</v>
      </c>
      <c r="B120">
        <v>53</v>
      </c>
      <c r="C120" s="1">
        <v>1351</v>
      </c>
      <c r="D120" s="1">
        <v>2559</v>
      </c>
      <c r="E120" t="s">
        <v>14</v>
      </c>
      <c r="F120">
        <v>618</v>
      </c>
      <c r="G120" s="1">
        <v>1177</v>
      </c>
      <c r="H120" t="s">
        <v>14</v>
      </c>
      <c r="J120">
        <v>105</v>
      </c>
      <c r="K120" s="1">
        <f>E225</f>
        <v>49</v>
      </c>
      <c r="L120" s="1">
        <f>H225</f>
        <v>498</v>
      </c>
    </row>
    <row r="121" spans="1:12" x14ac:dyDescent="0.3">
      <c r="A121">
        <v>1956</v>
      </c>
      <c r="B121">
        <v>53</v>
      </c>
      <c r="C121" s="1">
        <v>1340</v>
      </c>
      <c r="D121" t="s">
        <v>14</v>
      </c>
      <c r="E121" s="1">
        <v>2691</v>
      </c>
      <c r="F121">
        <v>607</v>
      </c>
      <c r="G121" t="s">
        <v>14</v>
      </c>
      <c r="H121" s="1">
        <v>1225</v>
      </c>
      <c r="K121" s="1"/>
      <c r="L121" s="1"/>
    </row>
    <row r="122" spans="1:12" x14ac:dyDescent="0.3">
      <c r="A122">
        <v>1956</v>
      </c>
      <c r="B122">
        <v>54</v>
      </c>
      <c r="C122" s="1">
        <v>1342</v>
      </c>
      <c r="D122" s="1">
        <v>2682</v>
      </c>
      <c r="E122" t="s">
        <v>14</v>
      </c>
      <c r="F122">
        <v>704</v>
      </c>
      <c r="G122" s="1">
        <v>1311</v>
      </c>
      <c r="H122" t="s">
        <v>14</v>
      </c>
      <c r="K122" s="1"/>
      <c r="L122" s="1"/>
    </row>
    <row r="123" spans="1:12" x14ac:dyDescent="0.3">
      <c r="A123">
        <v>1955</v>
      </c>
      <c r="B123">
        <v>54</v>
      </c>
      <c r="C123" s="1">
        <v>1395</v>
      </c>
      <c r="D123" t="s">
        <v>14</v>
      </c>
      <c r="E123" s="1">
        <v>2737</v>
      </c>
      <c r="F123">
        <v>640</v>
      </c>
      <c r="G123" t="s">
        <v>14</v>
      </c>
      <c r="H123" s="1">
        <v>1344</v>
      </c>
      <c r="K123" s="1"/>
      <c r="L123" s="1"/>
    </row>
    <row r="124" spans="1:12" x14ac:dyDescent="0.3">
      <c r="A124">
        <v>1955</v>
      </c>
      <c r="B124">
        <v>55</v>
      </c>
      <c r="C124" s="1">
        <v>1502</v>
      </c>
      <c r="D124" s="1">
        <v>2897</v>
      </c>
      <c r="E124" t="s">
        <v>14</v>
      </c>
      <c r="F124">
        <v>689</v>
      </c>
      <c r="G124" s="1">
        <v>1329</v>
      </c>
      <c r="H124" t="s">
        <v>14</v>
      </c>
      <c r="K124" s="1"/>
      <c r="L124" s="1"/>
    </row>
    <row r="125" spans="1:12" x14ac:dyDescent="0.3">
      <c r="A125">
        <v>1954</v>
      </c>
      <c r="B125">
        <v>55</v>
      </c>
      <c r="C125" s="1">
        <v>1540</v>
      </c>
      <c r="D125" t="s">
        <v>14</v>
      </c>
      <c r="E125" s="1">
        <v>3042</v>
      </c>
      <c r="F125">
        <v>678</v>
      </c>
      <c r="G125" t="s">
        <v>14</v>
      </c>
      <c r="H125" s="1">
        <v>1367</v>
      </c>
      <c r="K125" s="1"/>
      <c r="L125" s="1"/>
    </row>
    <row r="126" spans="1:12" x14ac:dyDescent="0.3">
      <c r="A126">
        <v>1954</v>
      </c>
      <c r="B126">
        <v>56</v>
      </c>
      <c r="C126" s="1">
        <v>1628</v>
      </c>
      <c r="D126" s="1">
        <v>3168</v>
      </c>
      <c r="E126" t="s">
        <v>14</v>
      </c>
      <c r="F126">
        <v>738</v>
      </c>
      <c r="G126" s="1">
        <v>1416</v>
      </c>
      <c r="H126" t="s">
        <v>14</v>
      </c>
      <c r="K126" s="1"/>
      <c r="L126" s="1"/>
    </row>
    <row r="127" spans="1:12" x14ac:dyDescent="0.3">
      <c r="A127">
        <v>1953</v>
      </c>
      <c r="B127">
        <v>56</v>
      </c>
      <c r="C127" s="1">
        <v>1640</v>
      </c>
      <c r="D127" t="s">
        <v>14</v>
      </c>
      <c r="E127" s="1">
        <v>3268</v>
      </c>
      <c r="F127">
        <v>746</v>
      </c>
      <c r="G127" t="s">
        <v>14</v>
      </c>
      <c r="H127" s="1">
        <v>1484</v>
      </c>
      <c r="K127" s="1"/>
      <c r="L127" s="1"/>
    </row>
    <row r="128" spans="1:12" x14ac:dyDescent="0.3">
      <c r="A128">
        <v>1953</v>
      </c>
      <c r="B128">
        <v>57</v>
      </c>
      <c r="C128" s="1">
        <v>1747</v>
      </c>
      <c r="D128" s="1">
        <v>3387</v>
      </c>
      <c r="E128" t="s">
        <v>14</v>
      </c>
      <c r="F128">
        <v>825</v>
      </c>
      <c r="G128" s="1">
        <v>1571</v>
      </c>
      <c r="H128" t="s">
        <v>14</v>
      </c>
      <c r="K128" s="1"/>
      <c r="L128" s="1"/>
    </row>
    <row r="129" spans="1:12" x14ac:dyDescent="0.3">
      <c r="A129">
        <v>1952</v>
      </c>
      <c r="B129">
        <v>57</v>
      </c>
      <c r="C129" s="1">
        <v>1679</v>
      </c>
      <c r="D129" t="s">
        <v>14</v>
      </c>
      <c r="E129" s="1">
        <v>3426</v>
      </c>
      <c r="F129">
        <v>769</v>
      </c>
      <c r="G129" t="s">
        <v>14</v>
      </c>
      <c r="H129" s="1">
        <v>1594</v>
      </c>
      <c r="K129" s="1"/>
      <c r="L129" s="1"/>
    </row>
    <row r="130" spans="1:12" x14ac:dyDescent="0.3">
      <c r="A130">
        <v>1952</v>
      </c>
      <c r="B130">
        <v>58</v>
      </c>
      <c r="C130" s="1">
        <v>1869</v>
      </c>
      <c r="D130" s="1">
        <v>3548</v>
      </c>
      <c r="E130" t="s">
        <v>14</v>
      </c>
      <c r="F130">
        <v>839</v>
      </c>
      <c r="G130" s="1">
        <v>1608</v>
      </c>
      <c r="H130" t="s">
        <v>14</v>
      </c>
      <c r="K130" s="1"/>
      <c r="L130" s="1"/>
    </row>
    <row r="131" spans="1:12" x14ac:dyDescent="0.3">
      <c r="A131">
        <v>1951</v>
      </c>
      <c r="B131">
        <v>58</v>
      </c>
      <c r="C131" s="1">
        <v>1789</v>
      </c>
      <c r="D131" t="s">
        <v>14</v>
      </c>
      <c r="E131" s="1">
        <v>3658</v>
      </c>
      <c r="F131">
        <v>812</v>
      </c>
      <c r="G131" t="s">
        <v>14</v>
      </c>
      <c r="H131" s="1">
        <v>1651</v>
      </c>
      <c r="K131" s="1"/>
      <c r="L131" s="1"/>
    </row>
    <row r="132" spans="1:12" x14ac:dyDescent="0.3">
      <c r="A132">
        <v>1951</v>
      </c>
      <c r="B132">
        <v>59</v>
      </c>
      <c r="C132" s="1">
        <v>1911</v>
      </c>
      <c r="D132" s="1">
        <v>3700</v>
      </c>
      <c r="E132" t="s">
        <v>14</v>
      </c>
      <c r="F132">
        <v>876</v>
      </c>
      <c r="G132" s="1">
        <v>1688</v>
      </c>
      <c r="H132" t="s">
        <v>14</v>
      </c>
      <c r="K132" s="1"/>
      <c r="L132" s="1"/>
    </row>
    <row r="133" spans="1:12" x14ac:dyDescent="0.3">
      <c r="A133">
        <v>1950</v>
      </c>
      <c r="B133">
        <v>59</v>
      </c>
      <c r="C133" s="1">
        <v>1927</v>
      </c>
      <c r="D133" t="s">
        <v>14</v>
      </c>
      <c r="E133" s="1">
        <v>3838</v>
      </c>
      <c r="F133">
        <v>896</v>
      </c>
      <c r="G133" t="s">
        <v>14</v>
      </c>
      <c r="H133" s="1">
        <v>1772</v>
      </c>
      <c r="K133" s="1"/>
      <c r="L133" s="1"/>
    </row>
    <row r="134" spans="1:12" x14ac:dyDescent="0.3">
      <c r="A134">
        <v>1950</v>
      </c>
      <c r="B134">
        <v>60</v>
      </c>
      <c r="C134" s="1">
        <v>2141</v>
      </c>
      <c r="D134" s="1">
        <v>4068</v>
      </c>
      <c r="E134" t="s">
        <v>14</v>
      </c>
      <c r="F134">
        <v>948</v>
      </c>
      <c r="G134" s="1">
        <v>1844</v>
      </c>
      <c r="H134" t="s">
        <v>14</v>
      </c>
    </row>
    <row r="135" spans="1:12" x14ac:dyDescent="0.3">
      <c r="A135">
        <v>1949</v>
      </c>
      <c r="B135">
        <v>60</v>
      </c>
      <c r="C135" s="1">
        <v>2064</v>
      </c>
      <c r="D135" t="s">
        <v>14</v>
      </c>
      <c r="E135" s="1">
        <v>4205</v>
      </c>
      <c r="F135" s="1">
        <v>1011</v>
      </c>
      <c r="G135" t="s">
        <v>14</v>
      </c>
      <c r="H135" s="1">
        <v>1959</v>
      </c>
    </row>
    <row r="136" spans="1:12" x14ac:dyDescent="0.3">
      <c r="A136">
        <v>1949</v>
      </c>
      <c r="B136">
        <v>61</v>
      </c>
      <c r="C136" s="1">
        <v>2256</v>
      </c>
      <c r="D136" s="1">
        <v>4320</v>
      </c>
      <c r="E136" t="s">
        <v>14</v>
      </c>
      <c r="F136">
        <v>967</v>
      </c>
      <c r="G136" s="1">
        <v>1978</v>
      </c>
      <c r="H136" t="s">
        <v>14</v>
      </c>
    </row>
    <row r="137" spans="1:12" x14ac:dyDescent="0.3">
      <c r="A137">
        <v>1948</v>
      </c>
      <c r="B137">
        <v>61</v>
      </c>
      <c r="C137" s="1">
        <v>2267</v>
      </c>
      <c r="D137" t="s">
        <v>14</v>
      </c>
      <c r="E137" s="1">
        <v>4523</v>
      </c>
      <c r="F137">
        <v>949</v>
      </c>
      <c r="G137" t="s">
        <v>14</v>
      </c>
      <c r="H137" s="1">
        <v>1916</v>
      </c>
    </row>
    <row r="138" spans="1:12" x14ac:dyDescent="0.3">
      <c r="A138">
        <v>1948</v>
      </c>
      <c r="B138">
        <v>62</v>
      </c>
      <c r="C138" s="1">
        <v>2234</v>
      </c>
      <c r="D138" s="1">
        <v>4501</v>
      </c>
      <c r="E138" t="s">
        <v>14</v>
      </c>
      <c r="F138" s="1">
        <v>1092</v>
      </c>
      <c r="G138" s="1">
        <v>2041</v>
      </c>
      <c r="H138" t="s">
        <v>14</v>
      </c>
    </row>
    <row r="139" spans="1:12" x14ac:dyDescent="0.3">
      <c r="A139">
        <v>1947</v>
      </c>
      <c r="B139">
        <v>62</v>
      </c>
      <c r="C139" s="1">
        <v>2249</v>
      </c>
      <c r="D139" t="s">
        <v>14</v>
      </c>
      <c r="E139" s="1">
        <v>4483</v>
      </c>
      <c r="F139" s="1">
        <v>1038</v>
      </c>
      <c r="G139" t="s">
        <v>14</v>
      </c>
      <c r="H139" s="1">
        <v>2130</v>
      </c>
    </row>
    <row r="140" spans="1:12" x14ac:dyDescent="0.3">
      <c r="A140">
        <v>1947</v>
      </c>
      <c r="B140">
        <v>63</v>
      </c>
      <c r="C140" s="1">
        <v>2441</v>
      </c>
      <c r="D140" s="1">
        <v>4690</v>
      </c>
      <c r="E140" t="s">
        <v>14</v>
      </c>
      <c r="F140" s="1">
        <v>1165</v>
      </c>
      <c r="G140" s="1">
        <v>2203</v>
      </c>
      <c r="H140" t="s">
        <v>14</v>
      </c>
    </row>
    <row r="141" spans="1:12" x14ac:dyDescent="0.3">
      <c r="A141">
        <v>1946</v>
      </c>
      <c r="B141">
        <v>63</v>
      </c>
      <c r="C141" s="1">
        <v>2254</v>
      </c>
      <c r="D141" t="s">
        <v>14</v>
      </c>
      <c r="E141" s="1">
        <v>4695</v>
      </c>
      <c r="F141" s="1">
        <v>1003</v>
      </c>
      <c r="G141" t="s">
        <v>14</v>
      </c>
      <c r="H141" s="1">
        <v>2168</v>
      </c>
    </row>
    <row r="142" spans="1:12" x14ac:dyDescent="0.3">
      <c r="A142">
        <v>1946</v>
      </c>
      <c r="B142">
        <v>64</v>
      </c>
      <c r="C142" s="1">
        <v>2380</v>
      </c>
      <c r="D142" s="1">
        <v>4634</v>
      </c>
      <c r="E142" t="s">
        <v>14</v>
      </c>
      <c r="F142" s="1">
        <v>1108</v>
      </c>
      <c r="G142" s="1">
        <v>2111</v>
      </c>
      <c r="H142" t="s">
        <v>14</v>
      </c>
    </row>
    <row r="143" spans="1:12" x14ac:dyDescent="0.3">
      <c r="A143">
        <v>1945</v>
      </c>
      <c r="B143">
        <v>64</v>
      </c>
      <c r="C143" s="1">
        <v>1884</v>
      </c>
      <c r="D143" t="s">
        <v>14</v>
      </c>
      <c r="E143" s="1">
        <v>4264</v>
      </c>
      <c r="F143">
        <v>857</v>
      </c>
      <c r="G143" t="s">
        <v>14</v>
      </c>
      <c r="H143" s="1">
        <v>1965</v>
      </c>
    </row>
    <row r="144" spans="1:12" x14ac:dyDescent="0.3">
      <c r="A144">
        <v>1945</v>
      </c>
      <c r="B144">
        <v>65</v>
      </c>
      <c r="C144" s="1">
        <v>1993</v>
      </c>
      <c r="D144" s="1">
        <v>3877</v>
      </c>
      <c r="E144" t="s">
        <v>14</v>
      </c>
      <c r="F144">
        <v>899</v>
      </c>
      <c r="G144" s="1">
        <v>1756</v>
      </c>
      <c r="H144" t="s">
        <v>14</v>
      </c>
    </row>
    <row r="145" spans="1:8" x14ac:dyDescent="0.3">
      <c r="A145">
        <v>1944</v>
      </c>
      <c r="B145">
        <v>65</v>
      </c>
      <c r="C145" s="1">
        <v>1908</v>
      </c>
      <c r="D145" t="s">
        <v>14</v>
      </c>
      <c r="E145" s="1">
        <v>3901</v>
      </c>
      <c r="F145">
        <v>966</v>
      </c>
      <c r="G145" t="s">
        <v>14</v>
      </c>
      <c r="H145" s="1">
        <v>1865</v>
      </c>
    </row>
    <row r="146" spans="1:8" x14ac:dyDescent="0.3">
      <c r="A146">
        <v>1944</v>
      </c>
      <c r="B146">
        <v>66</v>
      </c>
      <c r="C146" s="1">
        <v>2073</v>
      </c>
      <c r="D146" s="1">
        <v>3981</v>
      </c>
      <c r="E146" t="s">
        <v>14</v>
      </c>
      <c r="F146">
        <v>980</v>
      </c>
      <c r="G146" s="1">
        <v>1946</v>
      </c>
      <c r="H146" t="s">
        <v>14</v>
      </c>
    </row>
    <row r="147" spans="1:8" x14ac:dyDescent="0.3">
      <c r="A147">
        <v>1943</v>
      </c>
      <c r="B147">
        <v>66</v>
      </c>
      <c r="C147" s="1">
        <v>1946</v>
      </c>
      <c r="D147" t="s">
        <v>14</v>
      </c>
      <c r="E147" s="1">
        <v>4019</v>
      </c>
      <c r="F147">
        <v>956</v>
      </c>
      <c r="G147" t="s">
        <v>14</v>
      </c>
      <c r="H147" s="1">
        <v>1936</v>
      </c>
    </row>
    <row r="148" spans="1:8" x14ac:dyDescent="0.3">
      <c r="A148">
        <v>1943</v>
      </c>
      <c r="B148">
        <v>67</v>
      </c>
      <c r="C148" s="1">
        <v>2172</v>
      </c>
      <c r="D148" s="1">
        <v>4118</v>
      </c>
      <c r="E148" t="s">
        <v>14</v>
      </c>
      <c r="F148" s="1">
        <v>1007</v>
      </c>
      <c r="G148" s="1">
        <v>1963</v>
      </c>
      <c r="H148" t="s">
        <v>14</v>
      </c>
    </row>
    <row r="149" spans="1:8" x14ac:dyDescent="0.3">
      <c r="A149">
        <v>1942</v>
      </c>
      <c r="B149">
        <v>67</v>
      </c>
      <c r="C149" s="1">
        <v>1957</v>
      </c>
      <c r="D149" t="s">
        <v>14</v>
      </c>
      <c r="E149" s="1">
        <v>4129</v>
      </c>
      <c r="F149">
        <v>982</v>
      </c>
      <c r="G149" t="s">
        <v>14</v>
      </c>
      <c r="H149" s="1">
        <v>1989</v>
      </c>
    </row>
    <row r="150" spans="1:8" x14ac:dyDescent="0.3">
      <c r="A150">
        <v>1942</v>
      </c>
      <c r="B150">
        <v>68</v>
      </c>
      <c r="C150" s="1">
        <v>1970</v>
      </c>
      <c r="D150" s="1">
        <v>3927</v>
      </c>
      <c r="E150" t="s">
        <v>14</v>
      </c>
      <c r="F150" s="1">
        <v>1010</v>
      </c>
      <c r="G150" s="1">
        <v>1992</v>
      </c>
      <c r="H150" t="s">
        <v>14</v>
      </c>
    </row>
    <row r="151" spans="1:8" x14ac:dyDescent="0.3">
      <c r="A151">
        <v>1941</v>
      </c>
      <c r="B151">
        <v>68</v>
      </c>
      <c r="C151" s="1">
        <v>1942</v>
      </c>
      <c r="D151" t="s">
        <v>14</v>
      </c>
      <c r="E151" s="1">
        <v>3912</v>
      </c>
      <c r="F151" s="1">
        <v>1012</v>
      </c>
      <c r="G151" t="s">
        <v>14</v>
      </c>
      <c r="H151" s="1">
        <v>2022</v>
      </c>
    </row>
    <row r="152" spans="1:8" x14ac:dyDescent="0.3">
      <c r="A152">
        <v>1941</v>
      </c>
      <c r="B152">
        <v>69</v>
      </c>
      <c r="C152" s="1">
        <v>1906</v>
      </c>
      <c r="D152" s="1">
        <v>3848</v>
      </c>
      <c r="E152" t="s">
        <v>14</v>
      </c>
      <c r="F152" s="1">
        <v>1033</v>
      </c>
      <c r="G152" s="1">
        <v>2045</v>
      </c>
      <c r="H152" t="s">
        <v>14</v>
      </c>
    </row>
    <row r="153" spans="1:8" x14ac:dyDescent="0.3">
      <c r="A153">
        <v>1940</v>
      </c>
      <c r="B153">
        <v>69</v>
      </c>
      <c r="C153" s="1">
        <v>1899</v>
      </c>
      <c r="D153" t="s">
        <v>14</v>
      </c>
      <c r="E153" s="1">
        <v>3805</v>
      </c>
      <c r="F153">
        <v>929</v>
      </c>
      <c r="G153" t="s">
        <v>14</v>
      </c>
      <c r="H153" s="1">
        <v>1962</v>
      </c>
    </row>
    <row r="154" spans="1:8" x14ac:dyDescent="0.3">
      <c r="A154">
        <v>1940</v>
      </c>
      <c r="B154">
        <v>70</v>
      </c>
      <c r="C154" s="1">
        <v>2282</v>
      </c>
      <c r="D154" s="1">
        <v>4181</v>
      </c>
      <c r="E154" t="s">
        <v>14</v>
      </c>
      <c r="F154" s="1">
        <v>1159</v>
      </c>
      <c r="G154" s="1">
        <v>2088</v>
      </c>
      <c r="H154" t="s">
        <v>14</v>
      </c>
    </row>
    <row r="155" spans="1:8" x14ac:dyDescent="0.3">
      <c r="A155">
        <v>1939</v>
      </c>
      <c r="B155">
        <v>70</v>
      </c>
      <c r="C155" s="1">
        <v>2267</v>
      </c>
      <c r="D155" t="s">
        <v>14</v>
      </c>
      <c r="E155" s="1">
        <v>4549</v>
      </c>
      <c r="F155" s="1">
        <v>1209</v>
      </c>
      <c r="G155" t="s">
        <v>14</v>
      </c>
      <c r="H155" s="1">
        <v>2368</v>
      </c>
    </row>
    <row r="156" spans="1:8" x14ac:dyDescent="0.3">
      <c r="A156">
        <v>1939</v>
      </c>
      <c r="B156">
        <v>71</v>
      </c>
      <c r="C156" s="1">
        <v>2374</v>
      </c>
      <c r="D156" s="1">
        <v>4641</v>
      </c>
      <c r="E156" t="s">
        <v>14</v>
      </c>
      <c r="F156" s="1">
        <v>1382</v>
      </c>
      <c r="G156" s="1">
        <v>2591</v>
      </c>
      <c r="H156" t="s">
        <v>14</v>
      </c>
    </row>
    <row r="157" spans="1:8" x14ac:dyDescent="0.3">
      <c r="A157">
        <v>1938</v>
      </c>
      <c r="B157">
        <v>71</v>
      </c>
      <c r="C157" s="1">
        <v>2458</v>
      </c>
      <c r="D157" t="s">
        <v>14</v>
      </c>
      <c r="E157" s="1">
        <v>4832</v>
      </c>
      <c r="F157" s="1">
        <v>1290</v>
      </c>
      <c r="G157" t="s">
        <v>14</v>
      </c>
      <c r="H157" s="1">
        <v>2672</v>
      </c>
    </row>
    <row r="158" spans="1:8" x14ac:dyDescent="0.3">
      <c r="A158">
        <v>1938</v>
      </c>
      <c r="B158">
        <v>72</v>
      </c>
      <c r="C158" s="1">
        <v>2545</v>
      </c>
      <c r="D158" s="1">
        <v>5003</v>
      </c>
      <c r="E158" t="s">
        <v>14</v>
      </c>
      <c r="F158" s="1">
        <v>1536</v>
      </c>
      <c r="G158" s="1">
        <v>2826</v>
      </c>
      <c r="H158" t="s">
        <v>14</v>
      </c>
    </row>
    <row r="159" spans="1:8" x14ac:dyDescent="0.3">
      <c r="A159">
        <v>1937</v>
      </c>
      <c r="B159">
        <v>72</v>
      </c>
      <c r="C159" s="1">
        <v>2600</v>
      </c>
      <c r="D159" t="s">
        <v>14</v>
      </c>
      <c r="E159" s="1">
        <v>5145</v>
      </c>
      <c r="F159" s="1">
        <v>1455</v>
      </c>
      <c r="G159" t="s">
        <v>14</v>
      </c>
      <c r="H159" s="1">
        <v>2991</v>
      </c>
    </row>
    <row r="160" spans="1:8" x14ac:dyDescent="0.3">
      <c r="A160">
        <v>1937</v>
      </c>
      <c r="B160">
        <v>73</v>
      </c>
      <c r="C160" s="1">
        <v>2683</v>
      </c>
      <c r="D160" s="1">
        <v>5283</v>
      </c>
      <c r="E160" t="s">
        <v>14</v>
      </c>
      <c r="F160" s="1">
        <v>1563</v>
      </c>
      <c r="G160" s="1">
        <v>3018</v>
      </c>
      <c r="H160" t="s">
        <v>14</v>
      </c>
    </row>
    <row r="161" spans="1:8" x14ac:dyDescent="0.3">
      <c r="A161">
        <v>1936</v>
      </c>
      <c r="B161">
        <v>73</v>
      </c>
      <c r="C161" s="1">
        <v>2744</v>
      </c>
      <c r="D161" t="s">
        <v>14</v>
      </c>
      <c r="E161" s="1">
        <v>5427</v>
      </c>
      <c r="F161" s="1">
        <v>1614</v>
      </c>
      <c r="G161" t="s">
        <v>14</v>
      </c>
      <c r="H161" s="1">
        <v>3177</v>
      </c>
    </row>
    <row r="162" spans="1:8" x14ac:dyDescent="0.3">
      <c r="A162">
        <v>1936</v>
      </c>
      <c r="B162">
        <v>74</v>
      </c>
      <c r="C162" s="1">
        <v>2925</v>
      </c>
      <c r="D162" s="1">
        <v>5669</v>
      </c>
      <c r="E162" t="s">
        <v>14</v>
      </c>
      <c r="F162" s="1">
        <v>1798</v>
      </c>
      <c r="G162" s="1">
        <v>3412</v>
      </c>
      <c r="H162" t="s">
        <v>14</v>
      </c>
    </row>
    <row r="163" spans="1:8" x14ac:dyDescent="0.3">
      <c r="A163">
        <v>1935</v>
      </c>
      <c r="B163">
        <v>74</v>
      </c>
      <c r="C163" s="1">
        <v>2893</v>
      </c>
      <c r="D163" t="s">
        <v>14</v>
      </c>
      <c r="E163" s="1">
        <v>5818</v>
      </c>
      <c r="F163" s="1">
        <v>1810</v>
      </c>
      <c r="G163" t="s">
        <v>14</v>
      </c>
      <c r="H163" s="1">
        <v>3608</v>
      </c>
    </row>
    <row r="164" spans="1:8" x14ac:dyDescent="0.3">
      <c r="A164">
        <v>1935</v>
      </c>
      <c r="B164">
        <v>75</v>
      </c>
      <c r="C164" s="1">
        <v>3235</v>
      </c>
      <c r="D164" s="1">
        <v>6128</v>
      </c>
      <c r="E164" t="s">
        <v>14</v>
      </c>
      <c r="F164" s="1">
        <v>1944</v>
      </c>
      <c r="G164" s="1">
        <v>3754</v>
      </c>
      <c r="H164" t="s">
        <v>14</v>
      </c>
    </row>
    <row r="165" spans="1:8" x14ac:dyDescent="0.3">
      <c r="A165">
        <v>1934</v>
      </c>
      <c r="B165">
        <v>75</v>
      </c>
      <c r="C165" s="1">
        <v>3162</v>
      </c>
      <c r="D165" t="s">
        <v>14</v>
      </c>
      <c r="E165" s="1">
        <v>6397</v>
      </c>
      <c r="F165" s="1">
        <v>2091</v>
      </c>
      <c r="G165" t="s">
        <v>14</v>
      </c>
      <c r="H165" s="1">
        <v>4035</v>
      </c>
    </row>
    <row r="166" spans="1:8" x14ac:dyDescent="0.3">
      <c r="A166">
        <v>1934</v>
      </c>
      <c r="B166">
        <v>76</v>
      </c>
      <c r="C166" s="1">
        <v>3548</v>
      </c>
      <c r="D166" s="1">
        <v>6710</v>
      </c>
      <c r="E166" t="s">
        <v>14</v>
      </c>
      <c r="F166" s="1">
        <v>2292</v>
      </c>
      <c r="G166" s="1">
        <v>4383</v>
      </c>
      <c r="H166" t="s">
        <v>14</v>
      </c>
    </row>
    <row r="167" spans="1:8" x14ac:dyDescent="0.3">
      <c r="A167">
        <v>1933</v>
      </c>
      <c r="B167">
        <v>76</v>
      </c>
      <c r="C167" s="1">
        <v>3475</v>
      </c>
      <c r="D167" t="s">
        <v>14</v>
      </c>
      <c r="E167" s="1">
        <v>7023</v>
      </c>
      <c r="F167" s="1">
        <v>2344</v>
      </c>
      <c r="G167" t="s">
        <v>14</v>
      </c>
      <c r="H167" s="1">
        <v>4636</v>
      </c>
    </row>
    <row r="168" spans="1:8" x14ac:dyDescent="0.3">
      <c r="A168">
        <v>1933</v>
      </c>
      <c r="B168">
        <v>77</v>
      </c>
      <c r="C168" s="1">
        <v>3460</v>
      </c>
      <c r="D168" s="1">
        <v>6935</v>
      </c>
      <c r="E168" t="s">
        <v>14</v>
      </c>
      <c r="F168" s="1">
        <v>2625</v>
      </c>
      <c r="G168" s="1">
        <v>4969</v>
      </c>
      <c r="H168" t="s">
        <v>14</v>
      </c>
    </row>
    <row r="169" spans="1:8" x14ac:dyDescent="0.3">
      <c r="A169">
        <v>1932</v>
      </c>
      <c r="B169">
        <v>77</v>
      </c>
      <c r="C169" s="1">
        <v>3737</v>
      </c>
      <c r="D169" t="s">
        <v>14</v>
      </c>
      <c r="E169" s="1">
        <v>7197</v>
      </c>
      <c r="F169" s="1">
        <v>2608</v>
      </c>
      <c r="G169" t="s">
        <v>14</v>
      </c>
      <c r="H169" s="1">
        <v>5233</v>
      </c>
    </row>
    <row r="170" spans="1:8" x14ac:dyDescent="0.3">
      <c r="A170">
        <v>1932</v>
      </c>
      <c r="B170">
        <v>78</v>
      </c>
      <c r="C170" s="1">
        <v>4056</v>
      </c>
      <c r="D170" s="1">
        <v>7793</v>
      </c>
      <c r="E170" t="s">
        <v>14</v>
      </c>
      <c r="F170" s="1">
        <v>2981</v>
      </c>
      <c r="G170" s="1">
        <v>5589</v>
      </c>
      <c r="H170" t="s">
        <v>14</v>
      </c>
    </row>
    <row r="171" spans="1:8" x14ac:dyDescent="0.3">
      <c r="A171">
        <v>1931</v>
      </c>
      <c r="B171">
        <v>78</v>
      </c>
      <c r="C171" s="1">
        <v>3961</v>
      </c>
      <c r="D171" t="s">
        <v>14</v>
      </c>
      <c r="E171" s="1">
        <v>8017</v>
      </c>
      <c r="F171" s="1">
        <v>2950</v>
      </c>
      <c r="G171" t="s">
        <v>14</v>
      </c>
      <c r="H171" s="1">
        <v>5931</v>
      </c>
    </row>
    <row r="172" spans="1:8" x14ac:dyDescent="0.3">
      <c r="A172">
        <v>1931</v>
      </c>
      <c r="B172">
        <v>79</v>
      </c>
      <c r="C172" s="1">
        <v>4307</v>
      </c>
      <c r="D172" s="1">
        <v>8268</v>
      </c>
      <c r="E172" t="s">
        <v>14</v>
      </c>
      <c r="F172" s="1">
        <v>3266</v>
      </c>
      <c r="G172" s="1">
        <v>6216</v>
      </c>
      <c r="H172" t="s">
        <v>14</v>
      </c>
    </row>
    <row r="173" spans="1:8" x14ac:dyDescent="0.3">
      <c r="A173">
        <v>1930</v>
      </c>
      <c r="B173">
        <v>79</v>
      </c>
      <c r="C173" s="1">
        <v>4134</v>
      </c>
      <c r="D173" t="s">
        <v>14</v>
      </c>
      <c r="E173" s="1">
        <v>8441</v>
      </c>
      <c r="F173" s="1">
        <v>3407</v>
      </c>
      <c r="G173" t="s">
        <v>14</v>
      </c>
      <c r="H173" s="1">
        <v>6673</v>
      </c>
    </row>
    <row r="174" spans="1:8" x14ac:dyDescent="0.3">
      <c r="A174">
        <v>1930</v>
      </c>
      <c r="B174">
        <v>80</v>
      </c>
      <c r="C174" s="1">
        <v>4456</v>
      </c>
      <c r="D174" s="1">
        <v>8590</v>
      </c>
      <c r="E174" t="s">
        <v>14</v>
      </c>
      <c r="F174" s="1">
        <v>3743</v>
      </c>
      <c r="G174" s="1">
        <v>7150</v>
      </c>
      <c r="H174" t="s">
        <v>14</v>
      </c>
    </row>
    <row r="175" spans="1:8" x14ac:dyDescent="0.3">
      <c r="A175">
        <v>1929</v>
      </c>
      <c r="B175">
        <v>80</v>
      </c>
      <c r="C175" s="1">
        <v>4287</v>
      </c>
      <c r="D175" t="s">
        <v>14</v>
      </c>
      <c r="E175" s="1">
        <v>8743</v>
      </c>
      <c r="F175" s="1">
        <v>3630</v>
      </c>
      <c r="G175" t="s">
        <v>14</v>
      </c>
      <c r="H175" s="1">
        <v>7373</v>
      </c>
    </row>
    <row r="176" spans="1:8" x14ac:dyDescent="0.3">
      <c r="A176">
        <v>1929</v>
      </c>
      <c r="B176">
        <v>81</v>
      </c>
      <c r="C176" s="1">
        <v>4465</v>
      </c>
      <c r="D176" s="1">
        <v>8752</v>
      </c>
      <c r="E176" t="s">
        <v>14</v>
      </c>
      <c r="F176" s="1">
        <v>4093</v>
      </c>
      <c r="G176" s="1">
        <v>7723</v>
      </c>
      <c r="H176" t="s">
        <v>14</v>
      </c>
    </row>
    <row r="177" spans="1:8" x14ac:dyDescent="0.3">
      <c r="A177">
        <v>1928</v>
      </c>
      <c r="B177">
        <v>81</v>
      </c>
      <c r="C177" s="1">
        <v>4533</v>
      </c>
      <c r="D177" t="s">
        <v>14</v>
      </c>
      <c r="E177" s="1">
        <v>8998</v>
      </c>
      <c r="F177" s="1">
        <v>4020</v>
      </c>
      <c r="G177" t="s">
        <v>14</v>
      </c>
      <c r="H177" s="1">
        <v>8113</v>
      </c>
    </row>
    <row r="178" spans="1:8" x14ac:dyDescent="0.3">
      <c r="A178">
        <v>1928</v>
      </c>
      <c r="B178">
        <v>82</v>
      </c>
      <c r="C178" s="1">
        <v>4645</v>
      </c>
      <c r="D178" s="1">
        <v>9178</v>
      </c>
      <c r="E178" t="s">
        <v>14</v>
      </c>
      <c r="F178" s="1">
        <v>4443</v>
      </c>
      <c r="G178" s="1">
        <v>8463</v>
      </c>
      <c r="H178" t="s">
        <v>14</v>
      </c>
    </row>
    <row r="179" spans="1:8" x14ac:dyDescent="0.3">
      <c r="A179">
        <v>1927</v>
      </c>
      <c r="B179">
        <v>82</v>
      </c>
      <c r="C179" s="1">
        <v>4534</v>
      </c>
      <c r="D179" t="s">
        <v>14</v>
      </c>
      <c r="E179" s="1">
        <v>9179</v>
      </c>
      <c r="F179" s="1">
        <v>4370</v>
      </c>
      <c r="G179" t="s">
        <v>14</v>
      </c>
      <c r="H179" s="1">
        <v>8813</v>
      </c>
    </row>
    <row r="180" spans="1:8" x14ac:dyDescent="0.3">
      <c r="A180">
        <v>1927</v>
      </c>
      <c r="B180">
        <v>83</v>
      </c>
      <c r="C180" s="1">
        <v>4790</v>
      </c>
      <c r="D180" s="1">
        <v>9324</v>
      </c>
      <c r="E180" t="s">
        <v>14</v>
      </c>
      <c r="F180" s="1">
        <v>4764</v>
      </c>
      <c r="G180" s="1">
        <v>9134</v>
      </c>
      <c r="H180" t="s">
        <v>14</v>
      </c>
    </row>
    <row r="181" spans="1:8" x14ac:dyDescent="0.3">
      <c r="A181">
        <v>1926</v>
      </c>
      <c r="B181">
        <v>83</v>
      </c>
      <c r="C181" s="1">
        <v>4595</v>
      </c>
      <c r="D181" t="s">
        <v>14</v>
      </c>
      <c r="E181" s="1">
        <v>9385</v>
      </c>
      <c r="F181" s="1">
        <v>4865</v>
      </c>
      <c r="G181" t="s">
        <v>14</v>
      </c>
      <c r="H181" s="1">
        <v>9629</v>
      </c>
    </row>
    <row r="182" spans="1:8" x14ac:dyDescent="0.3">
      <c r="A182">
        <v>1926</v>
      </c>
      <c r="B182">
        <v>84</v>
      </c>
      <c r="C182" s="1">
        <v>4780</v>
      </c>
      <c r="D182" s="1">
        <v>9375</v>
      </c>
      <c r="E182" t="s">
        <v>14</v>
      </c>
      <c r="F182" s="1">
        <v>5308</v>
      </c>
      <c r="G182" s="1">
        <v>10173</v>
      </c>
      <c r="H182" t="s">
        <v>14</v>
      </c>
    </row>
    <row r="183" spans="1:8" x14ac:dyDescent="0.3">
      <c r="A183">
        <v>1925</v>
      </c>
      <c r="B183">
        <v>84</v>
      </c>
      <c r="C183" s="1">
        <v>4737</v>
      </c>
      <c r="D183" t="s">
        <v>14</v>
      </c>
      <c r="E183" s="1">
        <v>9517</v>
      </c>
      <c r="F183" s="1">
        <v>5333</v>
      </c>
      <c r="G183" t="s">
        <v>14</v>
      </c>
      <c r="H183" s="1">
        <v>10641</v>
      </c>
    </row>
    <row r="184" spans="1:8" x14ac:dyDescent="0.3">
      <c r="A184">
        <v>1925</v>
      </c>
      <c r="B184">
        <v>85</v>
      </c>
      <c r="C184" s="1">
        <v>4865</v>
      </c>
      <c r="D184" s="1">
        <v>9602</v>
      </c>
      <c r="E184" t="s">
        <v>14</v>
      </c>
      <c r="F184" s="1">
        <v>5652</v>
      </c>
      <c r="G184" s="1">
        <v>10985</v>
      </c>
      <c r="H184" t="s">
        <v>14</v>
      </c>
    </row>
    <row r="185" spans="1:8" x14ac:dyDescent="0.3">
      <c r="A185">
        <v>1924</v>
      </c>
      <c r="B185">
        <v>85</v>
      </c>
      <c r="C185" s="1">
        <v>4599</v>
      </c>
      <c r="D185" t="s">
        <v>14</v>
      </c>
      <c r="E185" s="1">
        <v>9464</v>
      </c>
      <c r="F185" s="1">
        <v>5698</v>
      </c>
      <c r="G185" t="s">
        <v>14</v>
      </c>
      <c r="H185" s="1">
        <v>11350</v>
      </c>
    </row>
    <row r="186" spans="1:8" x14ac:dyDescent="0.3">
      <c r="A186">
        <v>1924</v>
      </c>
      <c r="B186">
        <v>86</v>
      </c>
      <c r="C186" s="1">
        <v>4875</v>
      </c>
      <c r="D186" s="1">
        <v>9474</v>
      </c>
      <c r="E186" t="s">
        <v>14</v>
      </c>
      <c r="F186" s="1">
        <v>5959</v>
      </c>
      <c r="G186" s="1">
        <v>11657</v>
      </c>
      <c r="H186" t="s">
        <v>14</v>
      </c>
    </row>
    <row r="187" spans="1:8" x14ac:dyDescent="0.3">
      <c r="A187">
        <v>1923</v>
      </c>
      <c r="B187">
        <v>86</v>
      </c>
      <c r="C187" s="1">
        <v>4585</v>
      </c>
      <c r="D187" t="s">
        <v>14</v>
      </c>
      <c r="E187" s="1">
        <v>9460</v>
      </c>
      <c r="F187" s="1">
        <v>6031</v>
      </c>
      <c r="G187" t="s">
        <v>14</v>
      </c>
      <c r="H187" s="1">
        <v>11990</v>
      </c>
    </row>
    <row r="188" spans="1:8" x14ac:dyDescent="0.3">
      <c r="A188">
        <v>1923</v>
      </c>
      <c r="B188">
        <v>87</v>
      </c>
      <c r="C188" s="1">
        <v>4615</v>
      </c>
      <c r="D188" s="1">
        <v>9200</v>
      </c>
      <c r="E188" t="s">
        <v>14</v>
      </c>
      <c r="F188" s="1">
        <v>6266</v>
      </c>
      <c r="G188" s="1">
        <v>12297</v>
      </c>
      <c r="H188" t="s">
        <v>14</v>
      </c>
    </row>
    <row r="189" spans="1:8" x14ac:dyDescent="0.3">
      <c r="A189">
        <v>1922</v>
      </c>
      <c r="B189">
        <v>87</v>
      </c>
      <c r="C189" s="1">
        <v>4450</v>
      </c>
      <c r="D189" t="s">
        <v>14</v>
      </c>
      <c r="E189" s="1">
        <v>9065</v>
      </c>
      <c r="F189" s="1">
        <v>6356</v>
      </c>
      <c r="G189" t="s">
        <v>14</v>
      </c>
      <c r="H189" s="1">
        <v>12622</v>
      </c>
    </row>
    <row r="190" spans="1:8" x14ac:dyDescent="0.3">
      <c r="A190">
        <v>1922</v>
      </c>
      <c r="B190">
        <v>88</v>
      </c>
      <c r="C190" s="1">
        <v>4533</v>
      </c>
      <c r="D190" s="1">
        <v>8983</v>
      </c>
      <c r="E190" t="s">
        <v>14</v>
      </c>
      <c r="F190" s="1">
        <v>6836</v>
      </c>
      <c r="G190" s="1">
        <v>13192</v>
      </c>
      <c r="H190" t="s">
        <v>14</v>
      </c>
    </row>
    <row r="191" spans="1:8" x14ac:dyDescent="0.3">
      <c r="A191">
        <v>1921</v>
      </c>
      <c r="B191">
        <v>88</v>
      </c>
      <c r="C191" s="1">
        <v>4448</v>
      </c>
      <c r="D191" t="s">
        <v>14</v>
      </c>
      <c r="E191" s="1">
        <v>8981</v>
      </c>
      <c r="F191" s="1">
        <v>6832</v>
      </c>
      <c r="G191" t="s">
        <v>14</v>
      </c>
      <c r="H191" s="1">
        <v>13668</v>
      </c>
    </row>
    <row r="192" spans="1:8" x14ac:dyDescent="0.3">
      <c r="A192">
        <v>1921</v>
      </c>
      <c r="B192">
        <v>89</v>
      </c>
      <c r="C192" s="1">
        <v>4336</v>
      </c>
      <c r="D192" s="1">
        <v>8784</v>
      </c>
      <c r="E192" t="s">
        <v>14</v>
      </c>
      <c r="F192" s="1">
        <v>7029</v>
      </c>
      <c r="G192" s="1">
        <v>13861</v>
      </c>
      <c r="H192" t="s">
        <v>14</v>
      </c>
    </row>
    <row r="193" spans="1:8" x14ac:dyDescent="0.3">
      <c r="A193">
        <v>1920</v>
      </c>
      <c r="B193">
        <v>89</v>
      </c>
      <c r="C193" s="1">
        <v>4283</v>
      </c>
      <c r="D193" t="s">
        <v>14</v>
      </c>
      <c r="E193" s="1">
        <v>8619</v>
      </c>
      <c r="F193" s="1">
        <v>7113</v>
      </c>
      <c r="G193" t="s">
        <v>14</v>
      </c>
      <c r="H193" s="1">
        <v>14142</v>
      </c>
    </row>
    <row r="194" spans="1:8" x14ac:dyDescent="0.3">
      <c r="A194">
        <v>1920</v>
      </c>
      <c r="B194">
        <v>90</v>
      </c>
      <c r="C194" s="1">
        <v>4178</v>
      </c>
      <c r="D194" s="1">
        <v>8461</v>
      </c>
      <c r="E194" t="s">
        <v>14</v>
      </c>
      <c r="F194" s="1">
        <v>7171</v>
      </c>
      <c r="G194" s="1">
        <v>14284</v>
      </c>
      <c r="H194" t="s">
        <v>14</v>
      </c>
    </row>
    <row r="195" spans="1:8" x14ac:dyDescent="0.3">
      <c r="A195">
        <v>1919</v>
      </c>
      <c r="B195">
        <v>90</v>
      </c>
      <c r="C195" s="1">
        <v>2659</v>
      </c>
      <c r="D195" t="s">
        <v>14</v>
      </c>
      <c r="E195" s="1">
        <v>6837</v>
      </c>
      <c r="F195" s="1">
        <v>4991</v>
      </c>
      <c r="G195" t="s">
        <v>14</v>
      </c>
      <c r="H195" s="1">
        <v>12162</v>
      </c>
    </row>
    <row r="196" spans="1:8" x14ac:dyDescent="0.3">
      <c r="A196">
        <v>1919</v>
      </c>
      <c r="B196">
        <v>91</v>
      </c>
      <c r="C196" s="1">
        <v>1924</v>
      </c>
      <c r="D196" s="1">
        <v>4583</v>
      </c>
      <c r="E196" t="s">
        <v>14</v>
      </c>
      <c r="F196" s="1">
        <v>3597</v>
      </c>
      <c r="G196" s="1">
        <v>8588</v>
      </c>
      <c r="H196" t="s">
        <v>14</v>
      </c>
    </row>
    <row r="197" spans="1:8" x14ac:dyDescent="0.3">
      <c r="A197">
        <v>1918</v>
      </c>
      <c r="B197">
        <v>91</v>
      </c>
      <c r="C197" s="1">
        <v>1797</v>
      </c>
      <c r="D197" t="s">
        <v>14</v>
      </c>
      <c r="E197" s="1">
        <v>3721</v>
      </c>
      <c r="F197" s="1">
        <v>3621</v>
      </c>
      <c r="G197" t="s">
        <v>14</v>
      </c>
      <c r="H197" s="1">
        <v>7218</v>
      </c>
    </row>
    <row r="198" spans="1:8" x14ac:dyDescent="0.3">
      <c r="A198">
        <v>1918</v>
      </c>
      <c r="B198">
        <v>92</v>
      </c>
      <c r="C198" s="1">
        <v>1647</v>
      </c>
      <c r="D198" s="1">
        <v>3444</v>
      </c>
      <c r="E198" t="s">
        <v>14</v>
      </c>
      <c r="F198" s="1">
        <v>3488</v>
      </c>
      <c r="G198" s="1">
        <v>7109</v>
      </c>
      <c r="H198" t="s">
        <v>14</v>
      </c>
    </row>
    <row r="199" spans="1:8" x14ac:dyDescent="0.3">
      <c r="A199">
        <v>1917</v>
      </c>
      <c r="B199">
        <v>92</v>
      </c>
      <c r="C199" s="1">
        <v>1422</v>
      </c>
      <c r="D199" t="s">
        <v>14</v>
      </c>
      <c r="E199" s="1">
        <v>3069</v>
      </c>
      <c r="F199" s="1">
        <v>3101</v>
      </c>
      <c r="G199" t="s">
        <v>14</v>
      </c>
      <c r="H199" s="1">
        <v>6589</v>
      </c>
    </row>
    <row r="200" spans="1:8" x14ac:dyDescent="0.3">
      <c r="A200">
        <v>1917</v>
      </c>
      <c r="B200">
        <v>93</v>
      </c>
      <c r="C200" s="1">
        <v>1224</v>
      </c>
      <c r="D200" s="1">
        <v>2646</v>
      </c>
      <c r="E200" t="s">
        <v>14</v>
      </c>
      <c r="F200" s="1">
        <v>3021</v>
      </c>
      <c r="G200" s="1">
        <v>6122</v>
      </c>
      <c r="H200" t="s">
        <v>14</v>
      </c>
    </row>
    <row r="201" spans="1:8" x14ac:dyDescent="0.3">
      <c r="A201">
        <v>1916</v>
      </c>
      <c r="B201">
        <v>93</v>
      </c>
      <c r="C201" s="1">
        <v>1089</v>
      </c>
      <c r="D201" t="s">
        <v>14</v>
      </c>
      <c r="E201" s="1">
        <v>2313</v>
      </c>
      <c r="F201" s="1">
        <v>2639</v>
      </c>
      <c r="G201" t="s">
        <v>14</v>
      </c>
      <c r="H201" s="1">
        <v>5660</v>
      </c>
    </row>
    <row r="202" spans="1:8" x14ac:dyDescent="0.3">
      <c r="A202">
        <v>1916</v>
      </c>
      <c r="B202">
        <v>94</v>
      </c>
      <c r="C202">
        <v>976</v>
      </c>
      <c r="D202" s="1">
        <v>2065</v>
      </c>
      <c r="E202" t="s">
        <v>14</v>
      </c>
      <c r="F202" s="1">
        <v>2619</v>
      </c>
      <c r="G202" s="1">
        <v>5258</v>
      </c>
      <c r="H202" t="s">
        <v>14</v>
      </c>
    </row>
    <row r="203" spans="1:8" x14ac:dyDescent="0.3">
      <c r="A203">
        <v>1915</v>
      </c>
      <c r="B203">
        <v>94</v>
      </c>
      <c r="C203">
        <v>880</v>
      </c>
      <c r="D203" t="s">
        <v>14</v>
      </c>
      <c r="E203" s="1">
        <v>1856</v>
      </c>
      <c r="F203" s="1">
        <v>2452</v>
      </c>
      <c r="G203" t="s">
        <v>14</v>
      </c>
      <c r="H203" s="1">
        <v>5071</v>
      </c>
    </row>
    <row r="204" spans="1:8" x14ac:dyDescent="0.3">
      <c r="A204">
        <v>1915</v>
      </c>
      <c r="B204">
        <v>95</v>
      </c>
      <c r="C204" s="1">
        <v>1109</v>
      </c>
      <c r="D204" s="1">
        <v>1989</v>
      </c>
      <c r="E204" t="s">
        <v>14</v>
      </c>
      <c r="F204" s="1">
        <v>3197</v>
      </c>
      <c r="G204" s="1">
        <v>5649</v>
      </c>
      <c r="H204" t="s">
        <v>14</v>
      </c>
    </row>
    <row r="205" spans="1:8" x14ac:dyDescent="0.3">
      <c r="A205">
        <v>1914</v>
      </c>
      <c r="B205">
        <v>95</v>
      </c>
      <c r="C205" s="1">
        <v>1300</v>
      </c>
      <c r="D205" t="s">
        <v>14</v>
      </c>
      <c r="E205" s="1">
        <v>2409</v>
      </c>
      <c r="F205" s="1">
        <v>3888</v>
      </c>
      <c r="G205" t="s">
        <v>14</v>
      </c>
      <c r="H205" s="1">
        <v>7085</v>
      </c>
    </row>
    <row r="206" spans="1:8" x14ac:dyDescent="0.3">
      <c r="A206">
        <v>1914</v>
      </c>
      <c r="B206">
        <v>96</v>
      </c>
      <c r="C206" s="1">
        <v>1164</v>
      </c>
      <c r="D206" s="1">
        <v>2464</v>
      </c>
      <c r="E206" t="s">
        <v>14</v>
      </c>
      <c r="F206" s="1">
        <v>3653</v>
      </c>
      <c r="G206" s="1">
        <v>7541</v>
      </c>
      <c r="H206" t="s">
        <v>14</v>
      </c>
    </row>
    <row r="207" spans="1:8" x14ac:dyDescent="0.3">
      <c r="A207">
        <v>1913</v>
      </c>
      <c r="B207">
        <v>96</v>
      </c>
      <c r="C207" s="1">
        <v>1063</v>
      </c>
      <c r="D207" t="s">
        <v>14</v>
      </c>
      <c r="E207" s="1">
        <v>2227</v>
      </c>
      <c r="F207" s="1">
        <v>3381</v>
      </c>
      <c r="G207" t="s">
        <v>14</v>
      </c>
      <c r="H207" s="1">
        <v>7034</v>
      </c>
    </row>
    <row r="208" spans="1:8" x14ac:dyDescent="0.3">
      <c r="A208">
        <v>1913</v>
      </c>
      <c r="B208">
        <v>97</v>
      </c>
      <c r="C208">
        <v>839</v>
      </c>
      <c r="D208" s="1">
        <v>1902</v>
      </c>
      <c r="E208" t="s">
        <v>14</v>
      </c>
      <c r="F208" s="1">
        <v>2903</v>
      </c>
      <c r="G208" s="1">
        <v>6284</v>
      </c>
      <c r="H208" t="s">
        <v>14</v>
      </c>
    </row>
    <row r="209" spans="1:8" x14ac:dyDescent="0.3">
      <c r="A209">
        <v>1912</v>
      </c>
      <c r="B209">
        <v>97</v>
      </c>
      <c r="C209">
        <v>749</v>
      </c>
      <c r="D209" t="s">
        <v>14</v>
      </c>
      <c r="E209" s="1">
        <v>1588</v>
      </c>
      <c r="F209" s="1">
        <v>2768</v>
      </c>
      <c r="G209" t="s">
        <v>14</v>
      </c>
      <c r="H209" s="1">
        <v>5671</v>
      </c>
    </row>
    <row r="210" spans="1:8" x14ac:dyDescent="0.3">
      <c r="A210">
        <v>1912</v>
      </c>
      <c r="B210">
        <v>98</v>
      </c>
      <c r="C210">
        <v>588</v>
      </c>
      <c r="D210" s="1">
        <v>1337</v>
      </c>
      <c r="E210" t="s">
        <v>14</v>
      </c>
      <c r="F210" s="1">
        <v>2219</v>
      </c>
      <c r="G210" s="1">
        <v>4987</v>
      </c>
      <c r="H210" t="s">
        <v>14</v>
      </c>
    </row>
    <row r="211" spans="1:8" x14ac:dyDescent="0.3">
      <c r="A211">
        <v>1911</v>
      </c>
      <c r="B211">
        <v>98</v>
      </c>
      <c r="C211">
        <v>465</v>
      </c>
      <c r="D211" t="s">
        <v>14</v>
      </c>
      <c r="E211" s="1">
        <v>1053</v>
      </c>
      <c r="F211" s="1">
        <v>1915</v>
      </c>
      <c r="G211" t="s">
        <v>14</v>
      </c>
      <c r="H211" s="1">
        <v>4134</v>
      </c>
    </row>
    <row r="212" spans="1:8" x14ac:dyDescent="0.3">
      <c r="A212">
        <v>1911</v>
      </c>
      <c r="B212">
        <v>99</v>
      </c>
      <c r="C212">
        <v>376</v>
      </c>
      <c r="D212">
        <v>841</v>
      </c>
      <c r="E212" t="s">
        <v>14</v>
      </c>
      <c r="F212" s="1">
        <v>1617</v>
      </c>
      <c r="G212" s="1">
        <v>3532</v>
      </c>
      <c r="H212" t="s">
        <v>14</v>
      </c>
    </row>
    <row r="213" spans="1:8" x14ac:dyDescent="0.3">
      <c r="A213">
        <v>1910</v>
      </c>
      <c r="B213">
        <v>99</v>
      </c>
      <c r="C213">
        <v>313</v>
      </c>
      <c r="D213" t="s">
        <v>14</v>
      </c>
      <c r="E213">
        <v>689</v>
      </c>
      <c r="F213" s="1">
        <v>1495</v>
      </c>
      <c r="G213" t="s">
        <v>14</v>
      </c>
      <c r="H213" s="1">
        <v>3112</v>
      </c>
    </row>
    <row r="214" spans="1:8" x14ac:dyDescent="0.3">
      <c r="A214">
        <v>1910</v>
      </c>
      <c r="B214">
        <v>100</v>
      </c>
      <c r="C214">
        <v>239</v>
      </c>
      <c r="D214">
        <v>552</v>
      </c>
      <c r="E214" t="s">
        <v>14</v>
      </c>
      <c r="F214" s="1">
        <v>1299</v>
      </c>
      <c r="G214" s="1">
        <v>2794</v>
      </c>
      <c r="H214" t="s">
        <v>14</v>
      </c>
    </row>
    <row r="215" spans="1:8" x14ac:dyDescent="0.3">
      <c r="A215">
        <v>1909</v>
      </c>
      <c r="B215">
        <v>100</v>
      </c>
      <c r="C215">
        <v>201</v>
      </c>
      <c r="D215" t="s">
        <v>14</v>
      </c>
      <c r="E215">
        <v>440</v>
      </c>
      <c r="F215" s="1">
        <v>1051</v>
      </c>
      <c r="G215" t="s">
        <v>14</v>
      </c>
      <c r="H215" s="1">
        <v>2350</v>
      </c>
    </row>
    <row r="216" spans="1:8" x14ac:dyDescent="0.3">
      <c r="A216">
        <v>1909</v>
      </c>
      <c r="B216">
        <v>101</v>
      </c>
      <c r="C216">
        <v>138</v>
      </c>
      <c r="D216">
        <v>339</v>
      </c>
      <c r="E216" t="s">
        <v>14</v>
      </c>
      <c r="F216">
        <v>845</v>
      </c>
      <c r="G216" s="1">
        <v>1896</v>
      </c>
      <c r="H216" t="s">
        <v>14</v>
      </c>
    </row>
    <row r="217" spans="1:8" x14ac:dyDescent="0.3">
      <c r="A217">
        <v>1908</v>
      </c>
      <c r="B217">
        <v>101</v>
      </c>
      <c r="C217">
        <v>131</v>
      </c>
      <c r="D217" t="s">
        <v>14</v>
      </c>
      <c r="E217">
        <v>269</v>
      </c>
      <c r="F217">
        <v>730</v>
      </c>
      <c r="G217" t="s">
        <v>14</v>
      </c>
      <c r="H217" s="1">
        <v>1575</v>
      </c>
    </row>
    <row r="218" spans="1:8" x14ac:dyDescent="0.3">
      <c r="A218">
        <v>1908</v>
      </c>
      <c r="B218">
        <v>102</v>
      </c>
      <c r="C218">
        <v>97</v>
      </c>
      <c r="D218">
        <v>228</v>
      </c>
      <c r="E218" t="s">
        <v>14</v>
      </c>
      <c r="F218">
        <v>599</v>
      </c>
      <c r="G218" s="1">
        <v>1329</v>
      </c>
      <c r="H218" t="s">
        <v>14</v>
      </c>
    </row>
    <row r="219" spans="1:8" x14ac:dyDescent="0.3">
      <c r="A219">
        <v>1907</v>
      </c>
      <c r="B219">
        <v>102</v>
      </c>
      <c r="C219">
        <v>63</v>
      </c>
      <c r="D219" t="s">
        <v>14</v>
      </c>
      <c r="E219">
        <v>160</v>
      </c>
      <c r="F219">
        <v>474</v>
      </c>
      <c r="G219" t="s">
        <v>14</v>
      </c>
      <c r="H219" s="1">
        <v>1073</v>
      </c>
    </row>
    <row r="220" spans="1:8" x14ac:dyDescent="0.3">
      <c r="A220">
        <v>1907</v>
      </c>
      <c r="B220">
        <v>103</v>
      </c>
      <c r="C220">
        <v>57</v>
      </c>
      <c r="D220">
        <v>120</v>
      </c>
      <c r="E220" t="s">
        <v>14</v>
      </c>
      <c r="F220">
        <v>336</v>
      </c>
      <c r="G220">
        <v>810</v>
      </c>
      <c r="H220" t="s">
        <v>14</v>
      </c>
    </row>
    <row r="221" spans="1:8" x14ac:dyDescent="0.3">
      <c r="A221">
        <v>1906</v>
      </c>
      <c r="B221">
        <v>103</v>
      </c>
      <c r="C221">
        <v>47</v>
      </c>
      <c r="D221" t="s">
        <v>14</v>
      </c>
      <c r="E221">
        <v>104</v>
      </c>
      <c r="F221">
        <v>295</v>
      </c>
      <c r="G221" t="s">
        <v>14</v>
      </c>
      <c r="H221">
        <v>631</v>
      </c>
    </row>
    <row r="222" spans="1:8" x14ac:dyDescent="0.3">
      <c r="A222">
        <v>1906</v>
      </c>
      <c r="B222">
        <v>104</v>
      </c>
      <c r="C222">
        <v>29</v>
      </c>
      <c r="D222">
        <v>76</v>
      </c>
      <c r="E222" t="s">
        <v>14</v>
      </c>
      <c r="F222">
        <v>212</v>
      </c>
      <c r="G222">
        <v>507</v>
      </c>
      <c r="H222" t="s">
        <v>14</v>
      </c>
    </row>
    <row r="223" spans="1:8" x14ac:dyDescent="0.3">
      <c r="A223">
        <v>1905</v>
      </c>
      <c r="B223">
        <v>104</v>
      </c>
      <c r="C223">
        <v>16</v>
      </c>
      <c r="D223" t="s">
        <v>14</v>
      </c>
      <c r="E223">
        <v>45</v>
      </c>
      <c r="F223">
        <v>165</v>
      </c>
      <c r="G223" t="s">
        <v>14</v>
      </c>
      <c r="H223">
        <v>377</v>
      </c>
    </row>
    <row r="224" spans="1:8" x14ac:dyDescent="0.3">
      <c r="A224">
        <v>1905</v>
      </c>
      <c r="B224">
        <v>105</v>
      </c>
      <c r="C224">
        <v>16</v>
      </c>
      <c r="D224">
        <v>32</v>
      </c>
      <c r="E224" t="s">
        <v>14</v>
      </c>
      <c r="F224">
        <v>138</v>
      </c>
      <c r="G224">
        <v>303</v>
      </c>
      <c r="H224" t="s">
        <v>14</v>
      </c>
    </row>
    <row r="225" spans="1:8" x14ac:dyDescent="0.3">
      <c r="A225" t="s">
        <v>15</v>
      </c>
      <c r="B225" t="s">
        <v>16</v>
      </c>
      <c r="C225">
        <v>33</v>
      </c>
      <c r="D225">
        <v>33</v>
      </c>
      <c r="E225">
        <v>49</v>
      </c>
      <c r="F225">
        <v>360</v>
      </c>
      <c r="G225">
        <v>360</v>
      </c>
      <c r="H225">
        <v>498</v>
      </c>
    </row>
    <row r="227" spans="1:8" x14ac:dyDescent="0.3">
      <c r="A227" t="s">
        <v>17</v>
      </c>
      <c r="C227" s="1">
        <v>275415</v>
      </c>
      <c r="D227" t="s">
        <v>14</v>
      </c>
      <c r="E227" t="s">
        <v>14</v>
      </c>
      <c r="F227" s="1">
        <v>265054</v>
      </c>
      <c r="G227" t="s">
        <v>14</v>
      </c>
      <c r="H227" t="s">
        <v>14</v>
      </c>
    </row>
    <row r="230" spans="1:8" x14ac:dyDescent="0.3">
      <c r="A230" t="s">
        <v>18</v>
      </c>
    </row>
    <row r="231" spans="1:8" x14ac:dyDescent="0.3">
      <c r="A231" t="s">
        <v>19</v>
      </c>
    </row>
    <row r="232" spans="1:8" x14ac:dyDescent="0.3">
      <c r="A232" t="s">
        <v>20</v>
      </c>
    </row>
    <row r="233" spans="1:8" x14ac:dyDescent="0.3">
      <c r="A233" t="s">
        <v>21</v>
      </c>
    </row>
    <row r="234" spans="1:8" x14ac:dyDescent="0.3">
      <c r="A234" t="s">
        <v>22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workbookViewId="0">
      <selection activeCell="F46" sqref="F46"/>
    </sheetView>
  </sheetViews>
  <sheetFormatPr baseColWidth="10" defaultRowHeight="12.45" x14ac:dyDescent="0.3"/>
  <cols>
    <col min="2" max="2" width="15.3828125" customWidth="1"/>
  </cols>
  <sheetData>
    <row r="1" spans="1:13" x14ac:dyDescent="0.3">
      <c r="A1" s="19" t="s">
        <v>25</v>
      </c>
    </row>
    <row r="2" spans="1:13" x14ac:dyDescent="0.3">
      <c r="A2" t="s">
        <v>26</v>
      </c>
    </row>
    <row r="4" spans="1:13" x14ac:dyDescent="0.3">
      <c r="B4" s="43" t="s">
        <v>5</v>
      </c>
      <c r="C4" s="43" t="s">
        <v>12</v>
      </c>
      <c r="D4" s="43" t="s">
        <v>23</v>
      </c>
      <c r="E4" s="43" t="s">
        <v>24</v>
      </c>
    </row>
    <row r="5" spans="1:13" x14ac:dyDescent="0.3">
      <c r="B5" s="7">
        <v>2010</v>
      </c>
      <c r="C5" s="44">
        <v>802224</v>
      </c>
      <c r="D5" s="44">
        <v>410140</v>
      </c>
      <c r="E5" s="44">
        <v>392084</v>
      </c>
    </row>
    <row r="9" spans="1:13" x14ac:dyDescent="0.3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x14ac:dyDescent="0.3">
      <c r="A10" s="19" t="s">
        <v>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3" x14ac:dyDescent="0.3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x14ac:dyDescent="0.3">
      <c r="A12" s="19" t="s">
        <v>28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x14ac:dyDescent="0.3">
      <c r="A13" s="20" t="s">
        <v>29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3" x14ac:dyDescent="0.3">
      <c r="A14" s="21"/>
      <c r="B14" s="22"/>
      <c r="C14" s="23"/>
      <c r="D14" s="21"/>
      <c r="E14" s="24"/>
      <c r="F14" s="24"/>
      <c r="G14" s="24"/>
      <c r="H14" s="24"/>
      <c r="I14" s="24"/>
      <c r="J14" s="24"/>
      <c r="K14" s="24"/>
      <c r="L14" s="24"/>
      <c r="M14" s="23"/>
    </row>
    <row r="15" spans="1:13" x14ac:dyDescent="0.3">
      <c r="A15" s="25" t="s">
        <v>30</v>
      </c>
      <c r="B15" s="17"/>
      <c r="C15" s="26"/>
      <c r="D15" s="180" t="s">
        <v>31</v>
      </c>
      <c r="E15" s="181"/>
      <c r="F15" s="181"/>
      <c r="G15" s="181"/>
      <c r="H15" s="181"/>
      <c r="I15" s="181"/>
      <c r="J15" s="181"/>
      <c r="K15" s="181"/>
      <c r="L15" s="181"/>
      <c r="M15" s="182"/>
    </row>
    <row r="16" spans="1:13" x14ac:dyDescent="0.3">
      <c r="A16" s="25" t="s">
        <v>10</v>
      </c>
      <c r="B16" s="17" t="s">
        <v>4</v>
      </c>
      <c r="C16" s="27" t="s">
        <v>17</v>
      </c>
      <c r="D16" s="28"/>
      <c r="E16" s="20"/>
      <c r="F16" s="20"/>
      <c r="G16" s="29"/>
      <c r="H16" s="20"/>
      <c r="I16" s="20"/>
      <c r="J16" s="29"/>
      <c r="K16" s="29"/>
      <c r="L16" s="29"/>
      <c r="M16" s="30"/>
    </row>
    <row r="17" spans="1:13" x14ac:dyDescent="0.3">
      <c r="A17" s="25" t="s">
        <v>32</v>
      </c>
      <c r="B17" s="17" t="s">
        <v>32</v>
      </c>
      <c r="C17" s="31"/>
      <c r="D17" s="32"/>
      <c r="E17" s="22"/>
      <c r="F17" s="22"/>
      <c r="G17" s="32"/>
      <c r="H17" s="22"/>
      <c r="I17" s="22"/>
      <c r="J17" s="32"/>
      <c r="K17" s="32"/>
      <c r="L17" s="32"/>
      <c r="M17" s="32"/>
    </row>
    <row r="18" spans="1:13" x14ac:dyDescent="0.3">
      <c r="A18" s="25" t="s">
        <v>33</v>
      </c>
      <c r="B18" s="17" t="s">
        <v>33</v>
      </c>
      <c r="C18" s="27"/>
      <c r="D18" s="17" t="s">
        <v>34</v>
      </c>
      <c r="E18" s="17" t="s">
        <v>35</v>
      </c>
      <c r="F18" s="17" t="s">
        <v>36</v>
      </c>
      <c r="G18" s="17" t="s">
        <v>37</v>
      </c>
      <c r="H18" s="17" t="s">
        <v>38</v>
      </c>
      <c r="I18" s="17" t="s">
        <v>39</v>
      </c>
      <c r="J18" s="17" t="s">
        <v>40</v>
      </c>
      <c r="K18" s="17" t="s">
        <v>41</v>
      </c>
      <c r="L18" s="17" t="s">
        <v>42</v>
      </c>
      <c r="M18" s="17" t="s">
        <v>43</v>
      </c>
    </row>
    <row r="19" spans="1:13" x14ac:dyDescent="0.3">
      <c r="A19" s="33"/>
      <c r="B19" s="34"/>
      <c r="C19" s="27"/>
      <c r="D19" s="17" t="s">
        <v>44</v>
      </c>
      <c r="E19" s="17" t="s">
        <v>45</v>
      </c>
      <c r="F19" s="17" t="s">
        <v>46</v>
      </c>
      <c r="G19" s="17" t="s">
        <v>47</v>
      </c>
      <c r="H19" s="17" t="s">
        <v>48</v>
      </c>
      <c r="I19" s="17" t="s">
        <v>49</v>
      </c>
      <c r="J19" s="17" t="s">
        <v>50</v>
      </c>
      <c r="K19" s="17" t="s">
        <v>51</v>
      </c>
      <c r="L19" s="17" t="s">
        <v>52</v>
      </c>
      <c r="M19" s="17" t="s">
        <v>53</v>
      </c>
    </row>
    <row r="20" spans="1:13" x14ac:dyDescent="0.3">
      <c r="A20" s="35"/>
      <c r="B20" s="36"/>
      <c r="C20" s="37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3" x14ac:dyDescent="0.3">
      <c r="A22" s="38" t="s">
        <v>54</v>
      </c>
      <c r="B22" s="39" t="s">
        <v>55</v>
      </c>
      <c r="C22" s="18">
        <v>13439</v>
      </c>
      <c r="D22" s="18">
        <v>2159</v>
      </c>
      <c r="E22" s="18">
        <v>8473</v>
      </c>
      <c r="F22" s="18">
        <v>1875</v>
      </c>
      <c r="G22" s="18">
        <v>602</v>
      </c>
      <c r="H22" s="18">
        <v>225</v>
      </c>
      <c r="I22" s="18">
        <v>68</v>
      </c>
      <c r="J22" s="18">
        <v>20</v>
      </c>
      <c r="K22" s="18">
        <v>14</v>
      </c>
      <c r="L22" s="18">
        <v>2</v>
      </c>
      <c r="M22" s="18">
        <v>1</v>
      </c>
    </row>
    <row r="23" spans="1:13" x14ac:dyDescent="0.3">
      <c r="A23" s="38" t="s">
        <v>56</v>
      </c>
      <c r="B23" s="39" t="s">
        <v>57</v>
      </c>
      <c r="C23" s="18">
        <v>105594</v>
      </c>
      <c r="D23" s="18">
        <v>911</v>
      </c>
      <c r="E23" s="18">
        <v>33638</v>
      </c>
      <c r="F23" s="18">
        <v>47867</v>
      </c>
      <c r="G23" s="18">
        <v>15320</v>
      </c>
      <c r="H23" s="18">
        <v>5268</v>
      </c>
      <c r="I23" s="18">
        <v>1738</v>
      </c>
      <c r="J23" s="18">
        <v>555</v>
      </c>
      <c r="K23" s="18">
        <v>199</v>
      </c>
      <c r="L23" s="18">
        <v>76</v>
      </c>
      <c r="M23" s="18">
        <v>22</v>
      </c>
    </row>
    <row r="24" spans="1:13" x14ac:dyDescent="0.3">
      <c r="A24" s="39" t="s">
        <v>58</v>
      </c>
      <c r="B24" s="39" t="s">
        <v>59</v>
      </c>
      <c r="C24" s="18">
        <v>251705</v>
      </c>
      <c r="D24" s="18">
        <v>115</v>
      </c>
      <c r="E24" s="18">
        <v>8646</v>
      </c>
      <c r="F24" s="18">
        <v>106184</v>
      </c>
      <c r="G24" s="18">
        <v>95937</v>
      </c>
      <c r="H24" s="18">
        <v>28138</v>
      </c>
      <c r="I24" s="18">
        <v>8554</v>
      </c>
      <c r="J24" s="18">
        <v>2722</v>
      </c>
      <c r="K24" s="18">
        <v>901</v>
      </c>
      <c r="L24" s="18">
        <v>343</v>
      </c>
      <c r="M24" s="18">
        <v>165</v>
      </c>
    </row>
    <row r="25" spans="1:13" x14ac:dyDescent="0.3">
      <c r="A25" s="39" t="s">
        <v>60</v>
      </c>
      <c r="B25" s="39" t="s">
        <v>61</v>
      </c>
      <c r="C25" s="18">
        <v>260105</v>
      </c>
      <c r="D25" s="18">
        <v>33</v>
      </c>
      <c r="E25" s="18">
        <v>1574</v>
      </c>
      <c r="F25" s="18">
        <v>22815</v>
      </c>
      <c r="G25" s="18">
        <v>125275</v>
      </c>
      <c r="H25" s="18">
        <v>78876</v>
      </c>
      <c r="I25" s="18">
        <v>21730</v>
      </c>
      <c r="J25" s="18">
        <v>6557</v>
      </c>
      <c r="K25" s="18">
        <v>2164</v>
      </c>
      <c r="L25" s="18">
        <v>741</v>
      </c>
      <c r="M25" s="18">
        <v>340</v>
      </c>
    </row>
    <row r="26" spans="1:13" x14ac:dyDescent="0.3">
      <c r="A26" s="39" t="s">
        <v>62</v>
      </c>
      <c r="B26" s="39" t="s">
        <v>63</v>
      </c>
      <c r="C26" s="18">
        <v>136087</v>
      </c>
      <c r="D26" s="18">
        <v>14</v>
      </c>
      <c r="E26" s="18">
        <v>454</v>
      </c>
      <c r="F26" s="18">
        <v>3941</v>
      </c>
      <c r="G26" s="18">
        <v>20440</v>
      </c>
      <c r="H26" s="18">
        <v>63446</v>
      </c>
      <c r="I26" s="18">
        <v>33006</v>
      </c>
      <c r="J26" s="18">
        <v>10122</v>
      </c>
      <c r="K26" s="18">
        <v>3151</v>
      </c>
      <c r="L26" s="18">
        <v>1080</v>
      </c>
      <c r="M26" s="18">
        <v>433</v>
      </c>
    </row>
    <row r="27" spans="1:13" x14ac:dyDescent="0.3">
      <c r="A27" s="39" t="s">
        <v>64</v>
      </c>
      <c r="B27" s="39" t="s">
        <v>65</v>
      </c>
      <c r="C27" s="18">
        <v>33055</v>
      </c>
      <c r="D27" s="18">
        <v>2</v>
      </c>
      <c r="E27" s="18">
        <v>99</v>
      </c>
      <c r="F27" s="18">
        <v>595</v>
      </c>
      <c r="G27" s="18">
        <v>2445</v>
      </c>
      <c r="H27" s="18">
        <v>7138</v>
      </c>
      <c r="I27" s="18">
        <v>13157</v>
      </c>
      <c r="J27" s="18">
        <v>6326</v>
      </c>
      <c r="K27" s="18">
        <v>2202</v>
      </c>
      <c r="L27" s="18">
        <v>745</v>
      </c>
      <c r="M27" s="18">
        <v>346</v>
      </c>
    </row>
    <row r="28" spans="1:13" x14ac:dyDescent="0.3">
      <c r="A28" s="39" t="s">
        <v>66</v>
      </c>
      <c r="B28" s="39" t="s">
        <v>67</v>
      </c>
      <c r="C28" s="18">
        <v>2083</v>
      </c>
      <c r="D28" s="18">
        <v>1</v>
      </c>
      <c r="E28" s="18">
        <v>6</v>
      </c>
      <c r="F28" s="18">
        <v>43</v>
      </c>
      <c r="G28" s="18">
        <v>121</v>
      </c>
      <c r="H28" s="18">
        <v>242</v>
      </c>
      <c r="I28" s="18">
        <v>452</v>
      </c>
      <c r="J28" s="18">
        <v>741</v>
      </c>
      <c r="K28" s="18">
        <v>299</v>
      </c>
      <c r="L28" s="18">
        <v>122</v>
      </c>
      <c r="M28" s="18">
        <v>56</v>
      </c>
    </row>
    <row r="29" spans="1:13" x14ac:dyDescent="0.3">
      <c r="A29" s="39" t="s">
        <v>68</v>
      </c>
      <c r="B29" s="39" t="s">
        <v>69</v>
      </c>
      <c r="C29" s="18">
        <v>156</v>
      </c>
      <c r="D29" s="18">
        <v>0</v>
      </c>
      <c r="E29" s="18">
        <v>2</v>
      </c>
      <c r="F29" s="18">
        <v>2</v>
      </c>
      <c r="G29" s="18">
        <v>13</v>
      </c>
      <c r="H29" s="18">
        <v>15</v>
      </c>
      <c r="I29" s="18">
        <v>24</v>
      </c>
      <c r="J29" s="18">
        <v>24</v>
      </c>
      <c r="K29" s="18">
        <v>48</v>
      </c>
      <c r="L29" s="18">
        <v>21</v>
      </c>
      <c r="M29" s="18">
        <v>7</v>
      </c>
    </row>
    <row r="30" spans="1:13" x14ac:dyDescent="0.3">
      <c r="A30" s="39"/>
      <c r="B30" s="39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3" x14ac:dyDescent="0.3">
      <c r="A31" s="183" t="s">
        <v>17</v>
      </c>
      <c r="B31" s="183"/>
      <c r="C31" s="18">
        <v>802224</v>
      </c>
      <c r="D31" s="18">
        <v>3235</v>
      </c>
      <c r="E31" s="18">
        <v>52892</v>
      </c>
      <c r="F31" s="18">
        <v>183322</v>
      </c>
      <c r="G31" s="18">
        <v>260153</v>
      </c>
      <c r="H31" s="18">
        <v>183348</v>
      </c>
      <c r="I31" s="18">
        <v>78729</v>
      </c>
      <c r="J31" s="18">
        <v>27067</v>
      </c>
      <c r="K31" s="18">
        <v>8978</v>
      </c>
      <c r="L31" s="18">
        <v>3130</v>
      </c>
      <c r="M31" s="18">
        <v>1370</v>
      </c>
    </row>
    <row r="32" spans="1:13" x14ac:dyDescent="0.3">
      <c r="A32" s="40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1:13" x14ac:dyDescent="0.3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 x14ac:dyDescent="0.3">
      <c r="A34" s="42" t="s">
        <v>21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x14ac:dyDescent="0.3">
      <c r="A35" s="42" t="s">
        <v>70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</sheetData>
  <mergeCells count="2">
    <mergeCell ref="D15:M15"/>
    <mergeCell ref="A31:B31"/>
  </mergeCells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Ennocé</vt:lpstr>
      <vt:lpstr>Egypte 1997</vt:lpstr>
      <vt:lpstr>Egypte 1997 (corr)</vt:lpstr>
      <vt:lpstr>USA (F), 1991</vt:lpstr>
      <vt:lpstr>USA (F), 1991 (corr)</vt:lpstr>
      <vt:lpstr>Momentum</vt:lpstr>
      <vt:lpstr>momentum (corr)</vt:lpstr>
      <vt:lpstr>Deces (France) 2010</vt:lpstr>
      <vt:lpstr>Naissances t53 (France) 2010</vt:lpstr>
      <vt:lpstr>Naissance t49 (France) 2010</vt:lpstr>
      <vt:lpstr>Population (France) 2010</vt:lpstr>
      <vt:lpstr>corrigé1</vt:lpstr>
      <vt:lpstr>corrigé2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Avdeev</dc:creator>
  <cp:lastModifiedBy>Alexandre Avdeev</cp:lastModifiedBy>
  <dcterms:created xsi:type="dcterms:W3CDTF">2012-03-22T10:25:22Z</dcterms:created>
  <dcterms:modified xsi:type="dcterms:W3CDTF">2020-12-08T21:47:04Z</dcterms:modified>
</cp:coreProperties>
</file>