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https://d.docs.live.net/f2a27204185849b2/Documents/Thèse/ATER paris 1/TD Statistiques et informatique L3 sciences sociales/Exercice de révision/"/>
    </mc:Choice>
  </mc:AlternateContent>
  <xr:revisionPtr revIDLastSave="417" documentId="8_{16E47F2B-5B64-4ADA-94DD-E1053EDC4642}" xr6:coauthVersionLast="47" xr6:coauthVersionMax="47" xr10:uidLastSave="{33ABBDE7-D7FD-4C2B-AC9B-00AF03EC5A02}"/>
  <bookViews>
    <workbookView xWindow="-90" yWindow="-90" windowWidth="19380" windowHeight="10260" xr2:uid="{B7DA7829-A6E1-467F-927B-1E30921EC3DC}"/>
  </bookViews>
  <sheets>
    <sheet name="Feuil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85" i="1" l="1"/>
  <c r="D189" i="1" s="1"/>
  <c r="D178" i="1"/>
  <c r="E173" i="1"/>
  <c r="D173" i="1"/>
  <c r="E172" i="1"/>
  <c r="D172" i="1"/>
  <c r="E171" i="1"/>
  <c r="D171" i="1"/>
  <c r="E166" i="1"/>
  <c r="D166" i="1"/>
  <c r="E165" i="1"/>
  <c r="D165" i="1"/>
  <c r="G164" i="1" s="1"/>
  <c r="D167" i="1" s="1"/>
  <c r="D168" i="1" s="1"/>
  <c r="H164" i="1"/>
  <c r="E167" i="1" s="1"/>
  <c r="E168" i="1" s="1"/>
  <c r="H163" i="1"/>
  <c r="G163" i="1"/>
  <c r="F163" i="1"/>
  <c r="H162" i="1"/>
  <c r="G162" i="1"/>
  <c r="F162" i="1"/>
  <c r="H161" i="1"/>
  <c r="G161" i="1"/>
  <c r="F161" i="1"/>
  <c r="H160" i="1"/>
  <c r="G160" i="1"/>
  <c r="F160" i="1"/>
  <c r="H159" i="1"/>
  <c r="G159" i="1"/>
  <c r="F159" i="1"/>
  <c r="H158" i="1"/>
  <c r="G158" i="1"/>
  <c r="F158" i="1"/>
  <c r="H157" i="1"/>
  <c r="G157" i="1"/>
  <c r="F157" i="1"/>
  <c r="H156" i="1"/>
  <c r="G156" i="1"/>
  <c r="F156" i="1"/>
  <c r="H155" i="1"/>
  <c r="G155" i="1"/>
  <c r="F155" i="1"/>
  <c r="H154" i="1"/>
  <c r="G154" i="1"/>
  <c r="F154" i="1"/>
  <c r="D150" i="1"/>
  <c r="D147" i="1"/>
  <c r="D146" i="1"/>
  <c r="D141" i="1"/>
  <c r="D138" i="1"/>
  <c r="D71" i="1"/>
  <c r="D139" i="1"/>
  <c r="D70" i="1"/>
  <c r="D69" i="1"/>
  <c r="E133" i="1"/>
  <c r="D133" i="1"/>
  <c r="E132" i="1"/>
  <c r="D132" i="1"/>
  <c r="F115" i="1"/>
  <c r="E127" i="1"/>
  <c r="D127" i="1"/>
  <c r="E126" i="1"/>
  <c r="H116" i="1" s="1"/>
  <c r="D126" i="1"/>
  <c r="G122" i="1" s="1"/>
  <c r="F125" i="1"/>
  <c r="F124" i="1"/>
  <c r="F123" i="1"/>
  <c r="F122" i="1"/>
  <c r="F121" i="1"/>
  <c r="F120" i="1"/>
  <c r="F119" i="1"/>
  <c r="F118" i="1"/>
  <c r="F117" i="1"/>
  <c r="F116" i="1"/>
  <c r="E63" i="1"/>
  <c r="E64" i="1"/>
  <c r="D64" i="1"/>
  <c r="D63" i="1"/>
  <c r="D186" i="1" l="1"/>
  <c r="E176" i="1"/>
  <c r="E175" i="1"/>
  <c r="D175" i="1"/>
  <c r="D176" i="1"/>
  <c r="F164" i="1"/>
  <c r="F165" i="1" s="1"/>
  <c r="D169" i="1" s="1"/>
  <c r="D170" i="1" s="1"/>
  <c r="D177" i="1" s="1"/>
  <c r="D180" i="1" s="1"/>
  <c r="D134" i="1"/>
  <c r="F126" i="1"/>
  <c r="D130" i="1" s="1"/>
  <c r="D65" i="1"/>
  <c r="G115" i="1"/>
  <c r="E134" i="1"/>
  <c r="H121" i="1"/>
  <c r="H120" i="1"/>
  <c r="H119" i="1"/>
  <c r="H118" i="1"/>
  <c r="H122" i="1"/>
  <c r="H117" i="1"/>
  <c r="H123" i="1"/>
  <c r="H115" i="1"/>
  <c r="H125" i="1"/>
  <c r="H124" i="1"/>
  <c r="G120" i="1"/>
  <c r="G118" i="1"/>
  <c r="G125" i="1"/>
  <c r="G117" i="1"/>
  <c r="G121" i="1"/>
  <c r="G124" i="1"/>
  <c r="G116" i="1"/>
  <c r="G123" i="1"/>
  <c r="G119" i="1"/>
  <c r="E65" i="1"/>
  <c r="E128" i="1" l="1"/>
  <c r="E129" i="1" s="1"/>
  <c r="D128" i="1"/>
  <c r="D129" i="1" s="1"/>
  <c r="D136" i="1" s="1"/>
  <c r="E137" i="1" l="1"/>
  <c r="D131" i="1"/>
  <c r="E136" i="1"/>
  <c r="D137" i="1"/>
  <c r="E58" i="1" l="1"/>
  <c r="D58" i="1"/>
  <c r="E57" i="1"/>
  <c r="D57" i="1"/>
  <c r="F36" i="1"/>
  <c r="F37" i="1"/>
  <c r="F38" i="1"/>
  <c r="F39" i="1"/>
  <c r="F40" i="1"/>
  <c r="F41" i="1"/>
  <c r="F42" i="1"/>
  <c r="F43" i="1"/>
  <c r="F44" i="1"/>
  <c r="F45" i="1"/>
  <c r="F46" i="1"/>
  <c r="F47" i="1"/>
  <c r="F48" i="1"/>
  <c r="F49" i="1"/>
  <c r="F50" i="1"/>
  <c r="F51" i="1"/>
  <c r="F52" i="1"/>
  <c r="F53" i="1"/>
  <c r="F54" i="1"/>
  <c r="F55" i="1"/>
  <c r="F56" i="1"/>
  <c r="F35" i="1"/>
  <c r="F58" i="1" l="1"/>
  <c r="G39" i="1"/>
  <c r="G47" i="1"/>
  <c r="G55" i="1"/>
  <c r="G49" i="1"/>
  <c r="G35" i="1"/>
  <c r="G42" i="1"/>
  <c r="G40" i="1"/>
  <c r="G48" i="1"/>
  <c r="G56" i="1"/>
  <c r="G41" i="1"/>
  <c r="G50" i="1"/>
  <c r="G36" i="1"/>
  <c r="G44" i="1"/>
  <c r="G45" i="1"/>
  <c r="G46" i="1"/>
  <c r="G43" i="1"/>
  <c r="G51" i="1"/>
  <c r="G52" i="1"/>
  <c r="G37" i="1"/>
  <c r="G53" i="1"/>
  <c r="G38" i="1"/>
  <c r="G54" i="1"/>
  <c r="F57" i="1"/>
  <c r="D61" i="1" s="1"/>
  <c r="H37" i="1"/>
  <c r="H45" i="1"/>
  <c r="H53" i="1"/>
  <c r="H39" i="1"/>
  <c r="H47" i="1"/>
  <c r="H40" i="1"/>
  <c r="H48" i="1"/>
  <c r="H38" i="1"/>
  <c r="H46" i="1"/>
  <c r="H54" i="1"/>
  <c r="H56" i="1"/>
  <c r="H42" i="1"/>
  <c r="H55" i="1"/>
  <c r="H51" i="1"/>
  <c r="H36" i="1"/>
  <c r="H52" i="1"/>
  <c r="H41" i="1"/>
  <c r="H49" i="1"/>
  <c r="H35" i="1"/>
  <c r="H50" i="1"/>
  <c r="H43" i="1"/>
  <c r="H44" i="1"/>
  <c r="D59" i="1" l="1"/>
  <c r="D60" i="1" s="1"/>
  <c r="E59" i="1"/>
  <c r="E60" i="1" s="1"/>
  <c r="D62" i="1" s="1"/>
  <c r="E68" i="1" l="1"/>
  <c r="E67" i="1"/>
  <c r="D68" i="1"/>
  <c r="D67" i="1"/>
</calcChain>
</file>

<file path=xl/sharedStrings.xml><?xml version="1.0" encoding="utf-8"?>
<sst xmlns="http://schemas.openxmlformats.org/spreadsheetml/2006/main" count="141" uniqueCount="51">
  <si>
    <t>Région</t>
  </si>
  <si>
    <t>Alsace</t>
  </si>
  <si>
    <t>Aquitaine</t>
  </si>
  <si>
    <t>Auvergne</t>
  </si>
  <si>
    <t>Basse Normandie</t>
  </si>
  <si>
    <t>Bourgogne</t>
  </si>
  <si>
    <t>Bretagne</t>
  </si>
  <si>
    <t>Centre</t>
  </si>
  <si>
    <t>Champagne-Ardenne</t>
  </si>
  <si>
    <t>Corse</t>
  </si>
  <si>
    <t>Franche-Comté</t>
  </si>
  <si>
    <t>Haute-Normandie</t>
  </si>
  <si>
    <t>Ile-de-France</t>
  </si>
  <si>
    <t>Languedoc-Roussillon</t>
  </si>
  <si>
    <t>Limousin</t>
  </si>
  <si>
    <t>Lorraine</t>
  </si>
  <si>
    <t>Midi-Pyrénées</t>
  </si>
  <si>
    <t>Nord-Pas de Calais</t>
  </si>
  <si>
    <t>Pays de la Loire</t>
  </si>
  <si>
    <t>Picardie</t>
  </si>
  <si>
    <t>Poitou-Charentes</t>
  </si>
  <si>
    <t>PACA</t>
  </si>
  <si>
    <t>Rhône Alpes</t>
  </si>
  <si>
    <t>la proportion de résidents nés à l'étranger ou dans un DOM en 2012 (en %)  x1</t>
  </si>
  <si>
    <t xml:space="preserve">yi représente la proportion de votes en faveur de Marine Le Pen au 1er tour des elections présidentielles de 2012 </t>
  </si>
  <si>
    <t>Moyennes</t>
  </si>
  <si>
    <t>Médianes</t>
  </si>
  <si>
    <t>Variance</t>
  </si>
  <si>
    <t>Ecart-type</t>
  </si>
  <si>
    <t>x1 * y1</t>
  </si>
  <si>
    <t>(x1-moyenne)^2</t>
  </si>
  <si>
    <t>(y1-moyenne)^2</t>
  </si>
  <si>
    <t xml:space="preserve">Covariance </t>
  </si>
  <si>
    <t>Corrélation</t>
  </si>
  <si>
    <t>Q1</t>
  </si>
  <si>
    <t>Q3</t>
  </si>
  <si>
    <t>Ecart interquartile</t>
  </si>
  <si>
    <t>Intervales de l'écart-type</t>
  </si>
  <si>
    <t>Borne inférieur (moyenne-écar-type)</t>
  </si>
  <si>
    <t>Borne supérieur (moyenne + l'écart-type)</t>
  </si>
  <si>
    <t xml:space="preserve">Test de pearson </t>
  </si>
  <si>
    <t xml:space="preserve"> </t>
  </si>
  <si>
    <t>Test de pearson</t>
  </si>
  <si>
    <t>Degrès de liberté</t>
  </si>
  <si>
    <t>Test de pearson seuil théorique *</t>
  </si>
  <si>
    <t>Pvaleur</t>
  </si>
  <si>
    <t>régression linéaire : Y = a⋅X+b ; a = cov(X,Y )/var(X) ; b=moyenne Y − a ⋅ moyenne X</t>
  </si>
  <si>
    <t>a</t>
  </si>
  <si>
    <t>b</t>
  </si>
  <si>
    <t>Coefficient de détermination R2=a2⋅Var(X)/Var(Y )=corrélation2</t>
  </si>
  <si>
    <t>R2 (méthode 1 et 2 - privilégiez la 2, plus facile)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</si>
</sst>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0.0"/>
    <numFmt numFmtId="166" formatCode="0.00000"/>
    <numFmt numFmtId="167" formatCode="0.0000"/>
  </numFmts>
  <fonts count="9" x14ac:knownFonts="1">
    <font>
      <sz val="11"/>
      <color theme="1"/>
      <name val="Aptos Narrow"/>
      <family val="2"/>
      <scheme val="minor"/>
    </font>
    <font>
      <b/>
      <sz val="10"/>
      <color rgb="FF000000"/>
      <name val="Times New Roman"/>
      <family val="1"/>
    </font>
    <font>
      <sz val="10"/>
      <color rgb="FF000000"/>
      <name val="Times New Roman"/>
      <family val="1"/>
    </font>
    <font>
      <sz val="11"/>
      <color theme="1"/>
      <name val="Times New Roman"/>
      <family val="1"/>
    </font>
    <font>
      <sz val="10"/>
      <color theme="1"/>
      <name val="Times New Roman"/>
      <family val="1"/>
    </font>
    <font>
      <b/>
      <sz val="11"/>
      <color rgb="FF000000"/>
      <name val="Times New Roman"/>
      <family val="1"/>
    </font>
    <font>
      <sz val="11"/>
      <color rgb="FF000000"/>
      <name val="Times New Roman"/>
      <family val="1"/>
    </font>
    <font>
      <b/>
      <sz val="10"/>
      <color rgb="FFFF0000"/>
      <name val="Times New Roman"/>
      <family val="1"/>
    </font>
    <font>
      <b/>
      <sz val="11"/>
      <color rgb="FFFF0000"/>
      <name val="Times New Roman"/>
      <family val="1"/>
    </font>
  </fonts>
  <fills count="4">
    <fill>
      <patternFill patternType="none"/>
    </fill>
    <fill>
      <patternFill patternType="gray125"/>
    </fill>
    <fill>
      <patternFill patternType="solid">
        <fgColor theme="5" tint="0.59999389629810485"/>
        <bgColor indexed="64"/>
      </patternFill>
    </fill>
    <fill>
      <patternFill patternType="solid">
        <fgColor theme="9" tint="0.79998168889431442"/>
        <bgColor indexed="64"/>
      </patternFill>
    </fill>
  </fills>
  <borders count="27">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top/>
      <bottom style="medium">
        <color indexed="64"/>
      </bottom>
      <diagonal/>
    </border>
    <border>
      <left/>
      <right style="medium">
        <color indexed="64"/>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medium">
        <color indexed="64"/>
      </right>
      <top/>
      <bottom/>
      <diagonal/>
    </border>
    <border>
      <left/>
      <right style="thin">
        <color indexed="64"/>
      </right>
      <top/>
      <bottom/>
      <diagonal/>
    </border>
    <border>
      <left style="thin">
        <color indexed="64"/>
      </left>
      <right style="medium">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1">
    <xf numFmtId="0" fontId="0" fillId="0" borderId="0"/>
  </cellStyleXfs>
  <cellXfs count="68">
    <xf numFmtId="0" fontId="0" fillId="0" borderId="0" xfId="0"/>
    <xf numFmtId="0" fontId="1" fillId="0" borderId="1"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horizontal="right" vertical="center"/>
    </xf>
    <xf numFmtId="0" fontId="1" fillId="0" borderId="2" xfId="0" applyFont="1" applyBorder="1" applyAlignment="1">
      <alignment wrapText="1"/>
    </xf>
    <xf numFmtId="0" fontId="2" fillId="0" borderId="5" xfId="0" applyFont="1" applyBorder="1" applyAlignment="1">
      <alignment vertical="center"/>
    </xf>
    <xf numFmtId="0" fontId="2" fillId="0" borderId="8" xfId="0" applyFont="1" applyBorder="1" applyAlignment="1">
      <alignment horizontal="right" vertical="center"/>
    </xf>
    <xf numFmtId="0" fontId="4" fillId="0" borderId="6" xfId="0" applyFont="1" applyBorder="1"/>
    <xf numFmtId="0" fontId="4" fillId="0" borderId="6" xfId="0" applyFont="1" applyBorder="1" applyAlignment="1">
      <alignment wrapText="1"/>
    </xf>
    <xf numFmtId="164" fontId="4" fillId="0" borderId="6" xfId="0" applyNumberFormat="1" applyFont="1" applyBorder="1"/>
    <xf numFmtId="165" fontId="4" fillId="0" borderId="6" xfId="0" applyNumberFormat="1" applyFont="1" applyBorder="1"/>
    <xf numFmtId="0" fontId="2" fillId="0" borderId="2" xfId="0" applyFont="1" applyBorder="1" applyAlignment="1">
      <alignment wrapText="1"/>
    </xf>
    <xf numFmtId="0" fontId="2" fillId="0" borderId="7" xfId="0" applyFont="1" applyBorder="1" applyAlignment="1">
      <alignment wrapText="1"/>
    </xf>
    <xf numFmtId="0" fontId="2" fillId="0" borderId="9" xfId="0" applyFont="1" applyBorder="1" applyAlignment="1">
      <alignment horizontal="right" vertical="center"/>
    </xf>
    <xf numFmtId="0" fontId="2" fillId="0" borderId="0" xfId="0" applyFont="1" applyAlignment="1">
      <alignment horizontal="right" vertical="center"/>
    </xf>
    <xf numFmtId="165" fontId="4" fillId="0" borderId="10" xfId="0" applyNumberFormat="1" applyFont="1" applyBorder="1"/>
    <xf numFmtId="0" fontId="2" fillId="0" borderId="11" xfId="0" applyFont="1" applyBorder="1" applyAlignment="1">
      <alignment vertical="center"/>
    </xf>
    <xf numFmtId="0" fontId="2" fillId="0" borderId="14" xfId="0" applyFont="1" applyBorder="1" applyAlignment="1">
      <alignment vertical="center"/>
    </xf>
    <xf numFmtId="0" fontId="2" fillId="2" borderId="14" xfId="0" applyFont="1" applyFill="1" applyBorder="1" applyAlignment="1">
      <alignment vertical="center"/>
    </xf>
    <xf numFmtId="0" fontId="2" fillId="2" borderId="16" xfId="0" applyFont="1" applyFill="1" applyBorder="1" applyAlignment="1">
      <alignment vertical="center"/>
    </xf>
    <xf numFmtId="164" fontId="3" fillId="0" borderId="12" xfId="0" applyNumberFormat="1" applyFont="1" applyBorder="1"/>
    <xf numFmtId="164" fontId="3" fillId="0" borderId="13" xfId="0" applyNumberFormat="1" applyFont="1" applyBorder="1"/>
    <xf numFmtId="0" fontId="3" fillId="0" borderId="0" xfId="0" applyFont="1"/>
    <xf numFmtId="164" fontId="3" fillId="0" borderId="0" xfId="0" applyNumberFormat="1" applyFont="1"/>
    <xf numFmtId="164" fontId="3" fillId="0" borderId="15" xfId="0" applyNumberFormat="1" applyFont="1" applyBorder="1"/>
    <xf numFmtId="2" fontId="3" fillId="0" borderId="0" xfId="0" applyNumberFormat="1" applyFont="1"/>
    <xf numFmtId="0" fontId="3" fillId="0" borderId="15" xfId="0" applyFont="1" applyBorder="1"/>
    <xf numFmtId="0" fontId="3" fillId="2" borderId="0" xfId="0" applyFont="1" applyFill="1"/>
    <xf numFmtId="164" fontId="3" fillId="2" borderId="0" xfId="0" applyNumberFormat="1" applyFont="1" applyFill="1"/>
    <xf numFmtId="164" fontId="3" fillId="2" borderId="17" xfId="0" applyNumberFormat="1" applyFont="1" applyFill="1" applyBorder="1"/>
    <xf numFmtId="0" fontId="3" fillId="0" borderId="17" xfId="0" applyFont="1" applyBorder="1"/>
    <xf numFmtId="0" fontId="3" fillId="0" borderId="18" xfId="0" applyFont="1" applyBorder="1"/>
    <xf numFmtId="0" fontId="2" fillId="3" borderId="14" xfId="0" applyFont="1" applyFill="1" applyBorder="1" applyAlignment="1">
      <alignment vertical="center"/>
    </xf>
    <xf numFmtId="0" fontId="0" fillId="3" borderId="0" xfId="0" applyFill="1"/>
    <xf numFmtId="0" fontId="2" fillId="3" borderId="19" xfId="0" applyFont="1" applyFill="1" applyBorder="1" applyAlignment="1">
      <alignment vertical="center"/>
    </xf>
    <xf numFmtId="0" fontId="0" fillId="3" borderId="20" xfId="0" applyFill="1" applyBorder="1"/>
    <xf numFmtId="0" fontId="6" fillId="0" borderId="3" xfId="0" applyFont="1" applyBorder="1" applyAlignment="1">
      <alignment vertical="center"/>
    </xf>
    <xf numFmtId="0" fontId="6" fillId="0" borderId="4" xfId="0" applyFont="1" applyBorder="1" applyAlignment="1">
      <alignment horizontal="right" vertical="center"/>
    </xf>
    <xf numFmtId="0" fontId="5" fillId="0" borderId="1" xfId="0" applyFont="1" applyBorder="1" applyAlignment="1">
      <alignment vertical="center"/>
    </xf>
    <xf numFmtId="0" fontId="6" fillId="0" borderId="2" xfId="0" applyFont="1" applyBorder="1"/>
    <xf numFmtId="0" fontId="6" fillId="0" borderId="7" xfId="0" applyFont="1" applyBorder="1"/>
    <xf numFmtId="0" fontId="6" fillId="0" borderId="8" xfId="0" applyFont="1" applyBorder="1" applyAlignment="1">
      <alignment horizontal="right" vertical="center"/>
    </xf>
    <xf numFmtId="0" fontId="6" fillId="0" borderId="5" xfId="0" applyFont="1" applyBorder="1" applyAlignment="1">
      <alignment vertical="center"/>
    </xf>
    <xf numFmtId="0" fontId="6" fillId="0" borderId="9" xfId="0" applyFont="1" applyBorder="1" applyAlignment="1">
      <alignment horizontal="right" vertical="center"/>
    </xf>
    <xf numFmtId="0" fontId="6" fillId="0" borderId="0" xfId="0" applyFont="1" applyAlignment="1">
      <alignment horizontal="right" vertical="center"/>
    </xf>
    <xf numFmtId="0" fontId="4" fillId="0" borderId="22" xfId="0" applyFont="1" applyBorder="1"/>
    <xf numFmtId="0" fontId="4" fillId="0" borderId="12" xfId="0" applyFont="1" applyBorder="1"/>
    <xf numFmtId="0" fontId="4" fillId="0" borderId="13" xfId="0" applyFont="1" applyBorder="1"/>
    <xf numFmtId="0" fontId="4" fillId="0" borderId="23" xfId="0" applyFont="1" applyBorder="1"/>
    <xf numFmtId="0" fontId="4" fillId="0" borderId="0" xfId="0" applyFont="1"/>
    <xf numFmtId="0" fontId="4" fillId="0" borderId="15" xfId="0" applyFont="1" applyBorder="1"/>
    <xf numFmtId="0" fontId="4" fillId="3" borderId="23" xfId="0" applyFont="1" applyFill="1" applyBorder="1"/>
    <xf numFmtId="167" fontId="4" fillId="3" borderId="0" xfId="0" applyNumberFormat="1" applyFont="1" applyFill="1"/>
    <xf numFmtId="0" fontId="4" fillId="3" borderId="0" xfId="0" applyFont="1" applyFill="1"/>
    <xf numFmtId="0" fontId="4" fillId="3" borderId="24" xfId="0" applyFont="1" applyFill="1" applyBorder="1"/>
    <xf numFmtId="166" fontId="4" fillId="3" borderId="17" xfId="0" applyNumberFormat="1" applyFont="1" applyFill="1" applyBorder="1"/>
    <xf numFmtId="0" fontId="4" fillId="0" borderId="17" xfId="0" applyFont="1" applyBorder="1"/>
    <xf numFmtId="0" fontId="4" fillId="0" borderId="18" xfId="0" applyFont="1" applyBorder="1"/>
    <xf numFmtId="0" fontId="4" fillId="0" borderId="10" xfId="0" applyFont="1" applyBorder="1"/>
    <xf numFmtId="0" fontId="4" fillId="3" borderId="17" xfId="0" applyFont="1" applyFill="1" applyBorder="1"/>
    <xf numFmtId="0" fontId="7" fillId="0" borderId="0" xfId="0" applyFont="1"/>
    <xf numFmtId="2" fontId="8" fillId="0" borderId="0" xfId="0" applyNumberFormat="1" applyFont="1"/>
    <xf numFmtId="0" fontId="1" fillId="0" borderId="21" xfId="0" applyFont="1" applyBorder="1" applyAlignment="1">
      <alignment vertical="center"/>
    </xf>
    <xf numFmtId="0" fontId="1" fillId="0" borderId="3" xfId="0" applyFont="1" applyBorder="1" applyAlignment="1">
      <alignment vertical="center"/>
    </xf>
    <xf numFmtId="0" fontId="2" fillId="0" borderId="21" xfId="0" applyFont="1" applyBorder="1"/>
    <xf numFmtId="0" fontId="2" fillId="0" borderId="3" xfId="0" applyFont="1" applyBorder="1"/>
    <xf numFmtId="0" fontId="1" fillId="0" borderId="25" xfId="0" applyFont="1" applyBorder="1" applyAlignment="1">
      <alignment vertical="center"/>
    </xf>
    <xf numFmtId="0" fontId="1" fillId="0" borderId="26" xfId="0" applyFon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scatterChart>
        <c:scatterStyle val="lineMarker"/>
        <c:varyColors val="0"/>
        <c:ser>
          <c:idx val="0"/>
          <c:order val="0"/>
          <c:tx>
            <c:strRef>
              <c:f>Feuil1!$E$8</c:f>
              <c:strCache>
                <c:ptCount val="1"/>
                <c:pt idx="0">
                  <c:v>yi représente la proportion de votes en faveur de Marine Le Pen au 1er tour des elections présidentielles de 2012 </c:v>
                </c:pt>
              </c:strCache>
            </c:strRef>
          </c:tx>
          <c:spPr>
            <a:ln w="38100" cap="rnd">
              <a:noFill/>
              <a:round/>
            </a:ln>
            <a:effectLst/>
          </c:spPr>
          <c:marker>
            <c:symbol val="circle"/>
            <c:size val="5"/>
            <c:spPr>
              <a:solidFill>
                <a:schemeClr val="accent1"/>
              </a:solidFill>
              <a:ln w="9525">
                <a:solidFill>
                  <a:schemeClr val="accent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trendline>
            <c:spPr>
              <a:ln w="19050" cap="rnd">
                <a:solidFill>
                  <a:schemeClr val="accent1"/>
                </a:solidFill>
                <a:prstDash val="sysDot"/>
              </a:ln>
              <a:effectLst/>
            </c:spPr>
            <c:trendlineType val="linear"/>
            <c:dispRSqr val="0"/>
            <c:dispEq val="0"/>
          </c:trendline>
          <c:xVal>
            <c:numRef>
              <c:f>Feuil1!$D$9:$D$30</c:f>
              <c:numCache>
                <c:formatCode>General</c:formatCode>
                <c:ptCount val="22"/>
                <c:pt idx="0">
                  <c:v>13.3</c:v>
                </c:pt>
                <c:pt idx="1">
                  <c:v>10.199999999999999</c:v>
                </c:pt>
                <c:pt idx="2">
                  <c:v>6.8</c:v>
                </c:pt>
                <c:pt idx="3">
                  <c:v>4.0999999999999996</c:v>
                </c:pt>
                <c:pt idx="4">
                  <c:v>8.1</c:v>
                </c:pt>
                <c:pt idx="5">
                  <c:v>4.7</c:v>
                </c:pt>
                <c:pt idx="6">
                  <c:v>8.6</c:v>
                </c:pt>
                <c:pt idx="7">
                  <c:v>7.5</c:v>
                </c:pt>
                <c:pt idx="8">
                  <c:v>15.3</c:v>
                </c:pt>
                <c:pt idx="9">
                  <c:v>8.8000000000000007</c:v>
                </c:pt>
                <c:pt idx="10">
                  <c:v>6.2</c:v>
                </c:pt>
                <c:pt idx="11">
                  <c:v>23.4</c:v>
                </c:pt>
                <c:pt idx="12">
                  <c:v>14.9</c:v>
                </c:pt>
                <c:pt idx="13">
                  <c:v>8.1</c:v>
                </c:pt>
                <c:pt idx="14">
                  <c:v>10</c:v>
                </c:pt>
                <c:pt idx="15">
                  <c:v>11.8</c:v>
                </c:pt>
                <c:pt idx="16">
                  <c:v>5.9</c:v>
                </c:pt>
                <c:pt idx="17">
                  <c:v>4.9000000000000004</c:v>
                </c:pt>
                <c:pt idx="18">
                  <c:v>6.8</c:v>
                </c:pt>
                <c:pt idx="19">
                  <c:v>6</c:v>
                </c:pt>
                <c:pt idx="20">
                  <c:v>17.7</c:v>
                </c:pt>
                <c:pt idx="21">
                  <c:v>12.9</c:v>
                </c:pt>
              </c:numCache>
            </c:numRef>
          </c:xVal>
          <c:yVal>
            <c:numRef>
              <c:f>Feuil1!$E$9:$E$30</c:f>
              <c:numCache>
                <c:formatCode>General</c:formatCode>
                <c:ptCount val="22"/>
                <c:pt idx="0">
                  <c:v>22.12</c:v>
                </c:pt>
                <c:pt idx="1">
                  <c:v>15.49</c:v>
                </c:pt>
                <c:pt idx="2">
                  <c:v>17.07</c:v>
                </c:pt>
                <c:pt idx="3">
                  <c:v>17.11</c:v>
                </c:pt>
                <c:pt idx="4">
                  <c:v>20.36</c:v>
                </c:pt>
                <c:pt idx="5">
                  <c:v>13.24</c:v>
                </c:pt>
                <c:pt idx="6">
                  <c:v>19.37</c:v>
                </c:pt>
                <c:pt idx="7">
                  <c:v>23.91</c:v>
                </c:pt>
                <c:pt idx="8">
                  <c:v>24.39</c:v>
                </c:pt>
                <c:pt idx="9">
                  <c:v>21.29</c:v>
                </c:pt>
                <c:pt idx="10">
                  <c:v>20.149999999999999</c:v>
                </c:pt>
                <c:pt idx="11">
                  <c:v>12.28</c:v>
                </c:pt>
                <c:pt idx="12">
                  <c:v>23.45</c:v>
                </c:pt>
                <c:pt idx="13">
                  <c:v>15.33</c:v>
                </c:pt>
                <c:pt idx="14">
                  <c:v>23.66</c:v>
                </c:pt>
                <c:pt idx="15">
                  <c:v>16.22</c:v>
                </c:pt>
                <c:pt idx="16">
                  <c:v>23.29</c:v>
                </c:pt>
                <c:pt idx="17">
                  <c:v>14.39</c:v>
                </c:pt>
                <c:pt idx="18">
                  <c:v>25.03</c:v>
                </c:pt>
                <c:pt idx="19">
                  <c:v>16.45</c:v>
                </c:pt>
                <c:pt idx="20">
                  <c:v>23.87</c:v>
                </c:pt>
                <c:pt idx="21">
                  <c:v>18.38</c:v>
                </c:pt>
              </c:numCache>
            </c:numRef>
          </c:yVal>
          <c:smooth val="0"/>
          <c:extLst>
            <c:ext xmlns:c16="http://schemas.microsoft.com/office/drawing/2014/chart" uri="{C3380CC4-5D6E-409C-BE32-E72D297353CC}">
              <c16:uniqueId val="{00000000-30E6-406E-B620-F1072A934E6B}"/>
            </c:ext>
          </c:extLst>
        </c:ser>
        <c:dLbls>
          <c:dLblPos val="ctr"/>
          <c:showLegendKey val="0"/>
          <c:showVal val="1"/>
          <c:showCatName val="0"/>
          <c:showSerName val="0"/>
          <c:showPercent val="0"/>
          <c:showBubbleSize val="0"/>
        </c:dLbls>
        <c:axId val="1444536048"/>
        <c:axId val="1444538448"/>
      </c:scatterChart>
      <c:valAx>
        <c:axId val="144453604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fr-FR"/>
                  <a:t>%</a:t>
                </a:r>
                <a:r>
                  <a:rPr lang="fr-FR" baseline="0"/>
                  <a:t> de résident nés à l'étranger ou dans un DOM en 2012 en %</a:t>
                </a:r>
                <a:endParaRPr lang="fr-F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44538448"/>
        <c:crosses val="autoZero"/>
        <c:crossBetween val="midCat"/>
      </c:valAx>
      <c:valAx>
        <c:axId val="144453844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fr-FR"/>
                  <a:t>%</a:t>
                </a:r>
                <a:r>
                  <a:rPr lang="fr-FR" baseline="0"/>
                  <a:t> des votes en faveur de Marine Le Pen au 1er tour en 2012</a:t>
                </a:r>
              </a:p>
              <a:p>
                <a:pPr>
                  <a:defRPr/>
                </a:pPr>
                <a:endParaRPr lang="fr-F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44536048"/>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scatterChart>
        <c:scatterStyle val="lineMarker"/>
        <c:varyColors val="0"/>
        <c:ser>
          <c:idx val="0"/>
          <c:order val="0"/>
          <c:tx>
            <c:strRef>
              <c:f>Feuil1!$E$113:$E$114</c:f>
              <c:strCache>
                <c:ptCount val="2"/>
                <c:pt idx="0">
                  <c:v> </c:v>
                </c:pt>
              </c:strCache>
            </c:strRef>
          </c:tx>
          <c:spPr>
            <a:ln w="381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0"/>
          </c:trendline>
          <c:xVal>
            <c:numRef>
              <c:f>Feuil1!$D$115:$D$125</c:f>
              <c:numCache>
                <c:formatCode>General</c:formatCode>
                <c:ptCount val="11"/>
                <c:pt idx="0">
                  <c:v>23.4</c:v>
                </c:pt>
                <c:pt idx="1">
                  <c:v>12.9</c:v>
                </c:pt>
                <c:pt idx="2">
                  <c:v>11.8</c:v>
                </c:pt>
                <c:pt idx="3">
                  <c:v>8.6</c:v>
                </c:pt>
                <c:pt idx="4">
                  <c:v>8.1</c:v>
                </c:pt>
                <c:pt idx="5">
                  <c:v>8.8000000000000007</c:v>
                </c:pt>
                <c:pt idx="6">
                  <c:v>5.9</c:v>
                </c:pt>
                <c:pt idx="7">
                  <c:v>6.2</c:v>
                </c:pt>
                <c:pt idx="8">
                  <c:v>10.199999999999999</c:v>
                </c:pt>
                <c:pt idx="9">
                  <c:v>7.5</c:v>
                </c:pt>
                <c:pt idx="10">
                  <c:v>6.8</c:v>
                </c:pt>
              </c:numCache>
            </c:numRef>
          </c:xVal>
          <c:yVal>
            <c:numRef>
              <c:f>Feuil1!$E$115:$E$125</c:f>
              <c:numCache>
                <c:formatCode>General</c:formatCode>
                <c:ptCount val="11"/>
                <c:pt idx="0">
                  <c:v>12.28</c:v>
                </c:pt>
                <c:pt idx="1">
                  <c:v>18.38</c:v>
                </c:pt>
                <c:pt idx="2">
                  <c:v>16.22</c:v>
                </c:pt>
                <c:pt idx="3">
                  <c:v>19.37</c:v>
                </c:pt>
                <c:pt idx="4">
                  <c:v>20.36</c:v>
                </c:pt>
                <c:pt idx="5">
                  <c:v>21.29</c:v>
                </c:pt>
                <c:pt idx="6">
                  <c:v>23.29</c:v>
                </c:pt>
                <c:pt idx="7">
                  <c:v>20.149999999999999</c:v>
                </c:pt>
                <c:pt idx="8">
                  <c:v>15.49</c:v>
                </c:pt>
                <c:pt idx="9">
                  <c:v>23.91</c:v>
                </c:pt>
                <c:pt idx="10">
                  <c:v>25.03</c:v>
                </c:pt>
              </c:numCache>
            </c:numRef>
          </c:yVal>
          <c:smooth val="0"/>
          <c:extLst>
            <c:ext xmlns:c16="http://schemas.microsoft.com/office/drawing/2014/chart" uri="{C3380CC4-5D6E-409C-BE32-E72D297353CC}">
              <c16:uniqueId val="{00000000-CF16-41DE-BEC6-F8968674D7A7}"/>
            </c:ext>
          </c:extLst>
        </c:ser>
        <c:dLbls>
          <c:showLegendKey val="0"/>
          <c:showVal val="0"/>
          <c:showCatName val="0"/>
          <c:showSerName val="0"/>
          <c:showPercent val="0"/>
          <c:showBubbleSize val="0"/>
        </c:dLbls>
        <c:axId val="1451913535"/>
        <c:axId val="367780735"/>
      </c:scatterChart>
      <c:valAx>
        <c:axId val="1451913535"/>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67780735"/>
        <c:crosses val="autoZero"/>
        <c:crossBetween val="midCat"/>
      </c:valAx>
      <c:valAx>
        <c:axId val="36778073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51913535"/>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scatterChart>
        <c:scatterStyle val="lineMarker"/>
        <c:varyColors val="0"/>
        <c:ser>
          <c:idx val="0"/>
          <c:order val="0"/>
          <c:tx>
            <c:strRef>
              <c:f>Feuil1!$E$153</c:f>
              <c:strCache>
                <c:ptCount val="1"/>
              </c:strCache>
            </c:strRef>
          </c:tx>
          <c:spPr>
            <a:ln w="381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0"/>
          </c:trendline>
          <c:xVal>
            <c:numRef>
              <c:f>Feuil1!$D$154:$D$164</c:f>
              <c:numCache>
                <c:formatCode>General</c:formatCode>
                <c:ptCount val="11"/>
                <c:pt idx="0">
                  <c:v>13.3</c:v>
                </c:pt>
                <c:pt idx="1">
                  <c:v>6.8</c:v>
                </c:pt>
                <c:pt idx="2">
                  <c:v>4.0999999999999996</c:v>
                </c:pt>
                <c:pt idx="3">
                  <c:v>4.7</c:v>
                </c:pt>
                <c:pt idx="4">
                  <c:v>15.3</c:v>
                </c:pt>
                <c:pt idx="5">
                  <c:v>14.9</c:v>
                </c:pt>
                <c:pt idx="6">
                  <c:v>8.1</c:v>
                </c:pt>
                <c:pt idx="7">
                  <c:v>10</c:v>
                </c:pt>
                <c:pt idx="8">
                  <c:v>4.9000000000000004</c:v>
                </c:pt>
                <c:pt idx="9">
                  <c:v>6</c:v>
                </c:pt>
                <c:pt idx="10">
                  <c:v>17.7</c:v>
                </c:pt>
              </c:numCache>
            </c:numRef>
          </c:xVal>
          <c:yVal>
            <c:numRef>
              <c:f>Feuil1!$E$154:$E$164</c:f>
              <c:numCache>
                <c:formatCode>General</c:formatCode>
                <c:ptCount val="11"/>
                <c:pt idx="0">
                  <c:v>22.12</c:v>
                </c:pt>
                <c:pt idx="1">
                  <c:v>17.07</c:v>
                </c:pt>
                <c:pt idx="2">
                  <c:v>17.11</c:v>
                </c:pt>
                <c:pt idx="3">
                  <c:v>13.24</c:v>
                </c:pt>
                <c:pt idx="4">
                  <c:v>24.39</c:v>
                </c:pt>
                <c:pt idx="5">
                  <c:v>23.45</c:v>
                </c:pt>
                <c:pt idx="6">
                  <c:v>15.33</c:v>
                </c:pt>
                <c:pt idx="7">
                  <c:v>23.66</c:v>
                </c:pt>
                <c:pt idx="8">
                  <c:v>14.39</c:v>
                </c:pt>
                <c:pt idx="9">
                  <c:v>16.45</c:v>
                </c:pt>
                <c:pt idx="10">
                  <c:v>23.87</c:v>
                </c:pt>
              </c:numCache>
            </c:numRef>
          </c:yVal>
          <c:smooth val="0"/>
          <c:extLst>
            <c:ext xmlns:c16="http://schemas.microsoft.com/office/drawing/2014/chart" uri="{C3380CC4-5D6E-409C-BE32-E72D297353CC}">
              <c16:uniqueId val="{00000000-21B3-44D5-9E31-151C125DF185}"/>
            </c:ext>
          </c:extLst>
        </c:ser>
        <c:dLbls>
          <c:showLegendKey val="0"/>
          <c:showVal val="0"/>
          <c:showCatName val="0"/>
          <c:showSerName val="0"/>
          <c:showPercent val="0"/>
          <c:showBubbleSize val="0"/>
        </c:dLbls>
        <c:axId val="381118783"/>
        <c:axId val="381120223"/>
      </c:scatterChart>
      <c:valAx>
        <c:axId val="381118783"/>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81120223"/>
        <c:crosses val="autoZero"/>
        <c:crossBetween val="midCat"/>
      </c:valAx>
      <c:valAx>
        <c:axId val="381120223"/>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81118783"/>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1.xml"/><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chart" Target="../charts/chart2.xml"/><Relationship Id="rId5" Type="http://schemas.openxmlformats.org/officeDocument/2006/relationships/image" Target="../media/image4.png"/><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3</xdr:col>
      <xdr:colOff>0</xdr:colOff>
      <xdr:row>7</xdr:row>
      <xdr:rowOff>0</xdr:rowOff>
    </xdr:from>
    <xdr:to>
      <xdr:col>3</xdr:col>
      <xdr:colOff>111125</xdr:colOff>
      <xdr:row>7</xdr:row>
      <xdr:rowOff>171450</xdr:rowOff>
    </xdr:to>
    <xdr:pic>
      <xdr:nvPicPr>
        <xdr:cNvPr id="4" name="Image 3">
          <a:extLst>
            <a:ext uri="{FF2B5EF4-FFF2-40B4-BE49-F238E27FC236}">
              <a16:creationId xmlns:a16="http://schemas.microsoft.com/office/drawing/2014/main" id="{96E08FC0-B974-F521-07BA-EE5AF9AAD011}"/>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286000" y="384175"/>
          <a:ext cx="1111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0</xdr:colOff>
      <xdr:row>7</xdr:row>
      <xdr:rowOff>0</xdr:rowOff>
    </xdr:from>
    <xdr:to>
      <xdr:col>4</xdr:col>
      <xdr:colOff>114300</xdr:colOff>
      <xdr:row>7</xdr:row>
      <xdr:rowOff>171450</xdr:rowOff>
    </xdr:to>
    <xdr:pic>
      <xdr:nvPicPr>
        <xdr:cNvPr id="5" name="Image 4">
          <a:extLst>
            <a:ext uri="{FF2B5EF4-FFF2-40B4-BE49-F238E27FC236}">
              <a16:creationId xmlns:a16="http://schemas.microsoft.com/office/drawing/2014/main" id="{91CEDD9E-EFF3-03FE-6CE9-181328530781}"/>
            </a:ext>
          </a:extLst>
        </xdr:cNvPr>
        <xdr:cNvPicPr>
          <a:picLocks noChangeAspect="1" noChangeArrowheads="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3048000" y="384175"/>
          <a:ext cx="114300"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598486</xdr:colOff>
      <xdr:row>7</xdr:row>
      <xdr:rowOff>125411</xdr:rowOff>
    </xdr:from>
    <xdr:to>
      <xdr:col>13</xdr:col>
      <xdr:colOff>155575</xdr:colOff>
      <xdr:row>19</xdr:row>
      <xdr:rowOff>168274</xdr:rowOff>
    </xdr:to>
    <xdr:graphicFrame macro="">
      <xdr:nvGraphicFramePr>
        <xdr:cNvPr id="7" name="Graphique 6">
          <a:extLst>
            <a:ext uri="{FF2B5EF4-FFF2-40B4-BE49-F238E27FC236}">
              <a16:creationId xmlns:a16="http://schemas.microsoft.com/office/drawing/2014/main" id="{E208F913-34EB-E2BD-B617-8A7640770D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88900</xdr:colOff>
      <xdr:row>20</xdr:row>
      <xdr:rowOff>47625</xdr:rowOff>
    </xdr:from>
    <xdr:to>
      <xdr:col>12</xdr:col>
      <xdr:colOff>320675</xdr:colOff>
      <xdr:row>25</xdr:row>
      <xdr:rowOff>53975</xdr:rowOff>
    </xdr:to>
    <xdr:sp macro="" textlink="">
      <xdr:nvSpPr>
        <xdr:cNvPr id="8" name="ZoneTexte 7">
          <a:extLst>
            <a:ext uri="{FF2B5EF4-FFF2-40B4-BE49-F238E27FC236}">
              <a16:creationId xmlns:a16="http://schemas.microsoft.com/office/drawing/2014/main" id="{4002D635-C711-8D1C-A611-6749B1906F1B}"/>
            </a:ext>
          </a:extLst>
        </xdr:cNvPr>
        <xdr:cNvSpPr txBox="1"/>
      </xdr:nvSpPr>
      <xdr:spPr>
        <a:xfrm>
          <a:off x="5187950" y="4464050"/>
          <a:ext cx="4803775"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kern="1200"/>
            <a:t>1) A</a:t>
          </a:r>
          <a:r>
            <a:rPr lang="fr-FR" sz="1100" kern="1200" baseline="0"/>
            <a:t> priori les deux variables ne semblent pas corrélées, il existe de nombreuses régions dans lesquelles les votes FN sont élevés mais ayant des proportions de résidents des DOM ou étrangers peu ou moyennement élevés. </a:t>
          </a:r>
        </a:p>
        <a:p>
          <a:r>
            <a:rPr lang="fr-FR" sz="1100" kern="1200" baseline="0"/>
            <a:t>En revanche on peut noter que en Île de France dans laquelle il y a beaucoup d'étrangers le vote FN est très faible.</a:t>
          </a:r>
          <a:endParaRPr lang="fr-FR" sz="1100" kern="1200"/>
        </a:p>
      </xdr:txBody>
    </xdr:sp>
    <xdr:clientData/>
  </xdr:twoCellAnchor>
  <xdr:twoCellAnchor>
    <xdr:from>
      <xdr:col>3</xdr:col>
      <xdr:colOff>0</xdr:colOff>
      <xdr:row>33</xdr:row>
      <xdr:rowOff>0</xdr:rowOff>
    </xdr:from>
    <xdr:to>
      <xdr:col>3</xdr:col>
      <xdr:colOff>111125</xdr:colOff>
      <xdr:row>33</xdr:row>
      <xdr:rowOff>171450</xdr:rowOff>
    </xdr:to>
    <xdr:pic>
      <xdr:nvPicPr>
        <xdr:cNvPr id="9" name="Image 8">
          <a:extLst>
            <a:ext uri="{FF2B5EF4-FFF2-40B4-BE49-F238E27FC236}">
              <a16:creationId xmlns:a16="http://schemas.microsoft.com/office/drawing/2014/main" id="{E8D6D2A2-235C-47A6-AC4F-4329A5D9B3C8}"/>
            </a:ext>
          </a:extLst>
        </xdr:cNvPr>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286000" y="384175"/>
          <a:ext cx="1111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0</xdr:colOff>
      <xdr:row>33</xdr:row>
      <xdr:rowOff>0</xdr:rowOff>
    </xdr:from>
    <xdr:to>
      <xdr:col>4</xdr:col>
      <xdr:colOff>114300</xdr:colOff>
      <xdr:row>33</xdr:row>
      <xdr:rowOff>171450</xdr:rowOff>
    </xdr:to>
    <xdr:pic>
      <xdr:nvPicPr>
        <xdr:cNvPr id="10" name="Image 9">
          <a:extLst>
            <a:ext uri="{FF2B5EF4-FFF2-40B4-BE49-F238E27FC236}">
              <a16:creationId xmlns:a16="http://schemas.microsoft.com/office/drawing/2014/main" id="{30B0C58E-D779-4CD9-A7F5-076499338499}"/>
            </a:ext>
          </a:extLst>
        </xdr:cNvPr>
        <xdr:cNvPicPr>
          <a:picLocks noChangeAspect="1" noChangeArrowheads="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3248025" y="384175"/>
          <a:ext cx="114300"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739774</xdr:colOff>
      <xdr:row>71</xdr:row>
      <xdr:rowOff>25400</xdr:rowOff>
    </xdr:from>
    <xdr:to>
      <xdr:col>7</xdr:col>
      <xdr:colOff>38100</xdr:colOff>
      <xdr:row>109</xdr:row>
      <xdr:rowOff>50800</xdr:rowOff>
    </xdr:to>
    <xdr:sp macro="" textlink="">
      <xdr:nvSpPr>
        <xdr:cNvPr id="2" name="ZoneTexte 1">
          <a:extLst>
            <a:ext uri="{FF2B5EF4-FFF2-40B4-BE49-F238E27FC236}">
              <a16:creationId xmlns:a16="http://schemas.microsoft.com/office/drawing/2014/main" id="{54E5DCF3-A902-DB54-91B2-EB8E896E40E7}"/>
            </a:ext>
          </a:extLst>
        </xdr:cNvPr>
        <xdr:cNvSpPr txBox="1"/>
      </xdr:nvSpPr>
      <xdr:spPr>
        <a:xfrm>
          <a:off x="1501774" y="15189200"/>
          <a:ext cx="6086476" cy="7023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kern="1200"/>
            <a:t>3) Nous avons calculé tous les indicateurs de corrélations, les moyennes et les médianes</a:t>
          </a:r>
          <a:r>
            <a:rPr lang="fr-FR" sz="1100" kern="1200" baseline="0"/>
            <a:t> pour le calcul de la variance, de l'écart-type et de la covariance et le coefficient de corrélation.</a:t>
          </a:r>
        </a:p>
        <a:p>
          <a:endParaRPr lang="fr-FR" sz="1100" kern="1200" baseline="0"/>
        </a:p>
        <a:p>
          <a:r>
            <a:rPr lang="fr-FR" sz="1100" kern="1200" baseline="0"/>
            <a:t>Pour rappel :</a:t>
          </a:r>
        </a:p>
        <a:p>
          <a:endParaRPr lang="fr-FR" sz="1100" kern="1200" baseline="0"/>
        </a:p>
        <a:p>
          <a:r>
            <a:rPr lang="fr-FR" sz="1100" kern="1200" baseline="0"/>
            <a:t>La variance est un indicateur de dispersion par rapport à la moyenne (moyenne des carrés des écarts à la moyenne). De la même façon pour l'écart-type plus ces indicateurs sont élevés (car ils sont toujours positifs) plus cela signifie qu'il y a une grande dispersion des données. Par exemple, pour les salaires dans des pays avec de fortes inégalités, on pourrait observer un écart-type et une variance très élevée. Le plus important est de voir à quel point la variance et l'écart-type diffèrent de zéro plutôt que de chercher une échelle pour quantifier cette dispersion. </a:t>
          </a:r>
        </a:p>
        <a:p>
          <a:endParaRPr lang="fr-FR" sz="1100" kern="1200" baseline="0"/>
        </a:p>
        <a:p>
          <a:r>
            <a:rPr lang="fr-FR" sz="1100" kern="1200" baseline="0"/>
            <a:t>L'écart-type est préféré à la variance comme indicateur de dispersion parce qu'il permet la construction d'intervalles d'écarts-types autour de la moyenne (cf. encadré orange). Et aussi, car il se lit avec la même unité que les données, tandis que la variance correspond au carré. Il est cependant sensible aux valeurs extrêmes, c'est pourquoi l'écart interquartile est souvent utile à calculer, car il comprend 50 % des données et permet de mieux situer les valeurs extrêmes. </a:t>
          </a:r>
        </a:p>
        <a:p>
          <a:endParaRPr lang="fr-FR" sz="1100" kern="1200" baseline="0"/>
        </a:p>
        <a:p>
          <a:r>
            <a:rPr lang="fr-FR" sz="1100" kern="1200"/>
            <a:t>4) Le coefficient de corrélation affiche 0,08,</a:t>
          </a:r>
          <a:r>
            <a:rPr lang="fr-FR" sz="1100" kern="1200" baseline="0"/>
            <a:t> il est donc positif, ce qui signifie qu'il pourrait y avoir une corrélation positive entre le pourcentage d'étranger et originaire des DOM et le vote FN. </a:t>
          </a:r>
        </a:p>
        <a:p>
          <a:r>
            <a:rPr lang="fr-FR" sz="1100" kern="1200" baseline="0"/>
            <a:t>Pour rappel le coefficient de corrélation calcule pour chaque point la distance à la moyenne, dans une relation linéaire (une droite qui serait celle la plus proche de tous les points de nos données). </a:t>
          </a:r>
        </a:p>
        <a:p>
          <a:r>
            <a:rPr lang="fr-FR" sz="1100" kern="1200" baseline="0"/>
            <a:t>Plus ce coefficient est proche de zéro, plus la relation linéaire est faible.</a:t>
          </a:r>
        </a:p>
        <a:p>
          <a:r>
            <a:rPr lang="fr-FR" sz="1100" kern="1200" baseline="0"/>
            <a:t>Donc ici le coefficient de corrélation à 0,08 semble très faible.</a:t>
          </a:r>
        </a:p>
        <a:p>
          <a:endParaRPr lang="fr-FR" sz="1100" kern="1200" baseline="0"/>
        </a:p>
        <a:p>
          <a:r>
            <a:rPr lang="fr-FR" sz="1100" kern="1200" baseline="0"/>
            <a:t>==&gt; Pour plus d'infos je vous renvoie ici je trouve que ce site explique bien le coefficient de corrélation.</a:t>
          </a:r>
        </a:p>
        <a:p>
          <a:r>
            <a:rPr lang="fr-FR" sz="1100" kern="1200" baseline="0"/>
            <a:t>https://datatab.fr/tutorial/pearson-correlation</a:t>
          </a:r>
        </a:p>
        <a:p>
          <a:endParaRPr lang="fr-FR" sz="1100" kern="1200" baseline="0"/>
        </a:p>
        <a:p>
          <a:r>
            <a:rPr lang="fr-FR" sz="1100" b="1" kern="1200" baseline="0"/>
            <a:t>Grâce à cet indicateur, on peut donc estimer qu'il est peu probable existe une relation entre le pourcentage d'étrangers et résident originaires des DOM et le vote FN. </a:t>
          </a:r>
        </a:p>
        <a:p>
          <a:r>
            <a:rPr lang="fr-FR" sz="1100" b="0" i="1" kern="1200" baseline="0"/>
            <a:t>Il faudrait poursuivre avec un test de significativité pour savoir si notre résultat est significatif.</a:t>
          </a:r>
        </a:p>
        <a:p>
          <a:r>
            <a:rPr lang="fr-FR" sz="1100" b="0" i="1" kern="1200" baseline="0"/>
            <a:t>Cf exemple en vert, on voit que la valeur du test est au-dessus des 0,05 soit plus de 5% de chance que notre hypothèse soit nulle, donc on peut affirmer qu'il n'y a pas de lien entre ces deux variables.</a:t>
          </a:r>
        </a:p>
        <a:p>
          <a:r>
            <a:rPr lang="fr-FR" sz="1100" b="0" i="1" kern="1200" baseline="0"/>
            <a:t>Sur les tests de Pearson ==&gt; https://www.youtube.com/watch?v=rhUI78pRJo8</a:t>
          </a:r>
        </a:p>
        <a:p>
          <a:endParaRPr lang="fr-FR" sz="1100" b="1" kern="1200" baseline="0"/>
        </a:p>
        <a:p>
          <a:r>
            <a:rPr lang="fr-FR" sz="1100" b="1" kern="1200" baseline="0"/>
            <a:t>Attention tout comme les autres indicateurs, ils sont sensibles aux valeurs extrêmes, donc il vaut mieux vérifier à travers un échantillon qui exclut les valeurs extrêmes pour mieux comprendre la relation entre ces deux variables. C'est pourquoi la suite de l'exercice se concentre sur un échantillon plus réduit des régions. </a:t>
          </a:r>
        </a:p>
        <a:p>
          <a:endParaRPr lang="fr-FR" sz="1100" b="1" kern="1200" baseline="0"/>
        </a:p>
      </xdr:txBody>
    </xdr:sp>
    <xdr:clientData/>
  </xdr:twoCellAnchor>
  <xdr:twoCellAnchor>
    <xdr:from>
      <xdr:col>2</xdr:col>
      <xdr:colOff>609600</xdr:colOff>
      <xdr:row>1</xdr:row>
      <xdr:rowOff>12700</xdr:rowOff>
    </xdr:from>
    <xdr:to>
      <xdr:col>9</xdr:col>
      <xdr:colOff>717550</xdr:colOff>
      <xdr:row>6</xdr:row>
      <xdr:rowOff>82550</xdr:rowOff>
    </xdr:to>
    <xdr:sp macro="" textlink="">
      <xdr:nvSpPr>
        <xdr:cNvPr id="3" name="ZoneTexte 2">
          <a:extLst>
            <a:ext uri="{FF2B5EF4-FFF2-40B4-BE49-F238E27FC236}">
              <a16:creationId xmlns:a16="http://schemas.microsoft.com/office/drawing/2014/main" id="{1FAEAFC6-41DC-B74D-693B-DE9B7DAFAB27}"/>
            </a:ext>
          </a:extLst>
        </xdr:cNvPr>
        <xdr:cNvSpPr txBox="1"/>
      </xdr:nvSpPr>
      <xdr:spPr>
        <a:xfrm>
          <a:off x="2133600" y="196850"/>
          <a:ext cx="6851650"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FR" sz="1100" i="1" kern="1200">
              <a:solidFill>
                <a:schemeClr val="accent2"/>
              </a:solidFill>
            </a:rPr>
            <a:t>But de l'exercice</a:t>
          </a:r>
          <a:r>
            <a:rPr lang="fr-FR" sz="1100" i="1" kern="1200" baseline="0">
              <a:solidFill>
                <a:schemeClr val="accent2"/>
              </a:solidFill>
            </a:rPr>
            <a:t> : On se demande si les électeurs de Marine Lepen se trouvent plus fréquemment dans des territoires dans lesquels il y a beaucoup d'immigrés et de résidents des DOM (NB je suis peu à l'aise avec l'idée de les avoir regroupé mais c'est un exercice emprunté), ou à l'inverse là où il y a en a le moins, ce qui pourrait expliquer qu'ils soient plus sensibles aux arguments racistes. Ici on compare deux indicateurs quantitatifs continus : le pourcentage d'immigrés et d'originaires des DOM ainsi que la proportion des votes pour le FN en 2012 en France métropolitaine.</a:t>
          </a:r>
          <a:endParaRPr lang="fr-FR" sz="1100" i="1" kern="1200">
            <a:solidFill>
              <a:schemeClr val="accent2"/>
            </a:solidFill>
          </a:endParaRPr>
        </a:p>
      </xdr:txBody>
    </xdr:sp>
    <xdr:clientData/>
  </xdr:twoCellAnchor>
  <xdr:twoCellAnchor>
    <xdr:from>
      <xdr:col>3</xdr:col>
      <xdr:colOff>0</xdr:colOff>
      <xdr:row>112</xdr:row>
      <xdr:rowOff>0</xdr:rowOff>
    </xdr:from>
    <xdr:to>
      <xdr:col>3</xdr:col>
      <xdr:colOff>127000</xdr:colOff>
      <xdr:row>113</xdr:row>
      <xdr:rowOff>6350</xdr:rowOff>
    </xdr:to>
    <xdr:pic>
      <xdr:nvPicPr>
        <xdr:cNvPr id="6" name="Image 5">
          <a:extLst>
            <a:ext uri="{FF2B5EF4-FFF2-40B4-BE49-F238E27FC236}">
              <a16:creationId xmlns:a16="http://schemas.microsoft.com/office/drawing/2014/main" id="{2A003E96-5A8F-92D3-DFD1-978521B066CB}"/>
            </a:ext>
          </a:extLst>
        </xdr:cNvPr>
        <xdr:cNvPicPr>
          <a:picLocks noChangeAspect="1" noChangeArrowheads="1"/>
        </xdr:cNvPicPr>
      </xdr:nvPicPr>
      <xdr:blipFill>
        <a:blip xmlns:r="http://schemas.openxmlformats.org/officeDocument/2006/relationships" r:embed="rId4">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3086100" y="22720300"/>
          <a:ext cx="1270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0</xdr:colOff>
      <xdr:row>113</xdr:row>
      <xdr:rowOff>0</xdr:rowOff>
    </xdr:from>
    <xdr:to>
      <xdr:col>4</xdr:col>
      <xdr:colOff>127000</xdr:colOff>
      <xdr:row>114</xdr:row>
      <xdr:rowOff>0</xdr:rowOff>
    </xdr:to>
    <xdr:pic>
      <xdr:nvPicPr>
        <xdr:cNvPr id="11" name="Image 10">
          <a:extLst>
            <a:ext uri="{FF2B5EF4-FFF2-40B4-BE49-F238E27FC236}">
              <a16:creationId xmlns:a16="http://schemas.microsoft.com/office/drawing/2014/main" id="{F96C5B06-EC51-57D6-26CF-546C40F598F7}"/>
            </a:ext>
          </a:extLst>
        </xdr:cNvPr>
        <xdr:cNvPicPr>
          <a:picLocks noChangeAspect="1" noChangeArrowheads="1"/>
        </xdr:cNvPicPr>
      </xdr:nvPicPr>
      <xdr:blipFill>
        <a:blip xmlns:r="http://schemas.openxmlformats.org/officeDocument/2006/relationships" r:embed="rId5">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4311650" y="22904450"/>
          <a:ext cx="1270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390525</xdr:colOff>
      <xdr:row>112</xdr:row>
      <xdr:rowOff>57150</xdr:rowOff>
    </xdr:from>
    <xdr:to>
      <xdr:col>14</xdr:col>
      <xdr:colOff>390525</xdr:colOff>
      <xdr:row>126</xdr:row>
      <xdr:rowOff>146050</xdr:rowOff>
    </xdr:to>
    <xdr:graphicFrame macro="">
      <xdr:nvGraphicFramePr>
        <xdr:cNvPr id="13" name="Graphique 12">
          <a:extLst>
            <a:ext uri="{FF2B5EF4-FFF2-40B4-BE49-F238E27FC236}">
              <a16:creationId xmlns:a16="http://schemas.microsoft.com/office/drawing/2014/main" id="{D125DA00-947D-27BA-3B8F-E7BD11655CA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3</xdr:col>
      <xdr:colOff>0</xdr:colOff>
      <xdr:row>152</xdr:row>
      <xdr:rowOff>0</xdr:rowOff>
    </xdr:from>
    <xdr:to>
      <xdr:col>3</xdr:col>
      <xdr:colOff>127000</xdr:colOff>
      <xdr:row>153</xdr:row>
      <xdr:rowOff>0</xdr:rowOff>
    </xdr:to>
    <xdr:pic>
      <xdr:nvPicPr>
        <xdr:cNvPr id="14" name="Image 13">
          <a:extLst>
            <a:ext uri="{FF2B5EF4-FFF2-40B4-BE49-F238E27FC236}">
              <a16:creationId xmlns:a16="http://schemas.microsoft.com/office/drawing/2014/main" id="{89C19036-F90C-0410-E3CB-69DE13093D12}"/>
            </a:ext>
          </a:extLst>
        </xdr:cNvPr>
        <xdr:cNvPicPr>
          <a:picLocks noChangeAspect="1" noChangeArrowheads="1"/>
        </xdr:cNvPicPr>
      </xdr:nvPicPr>
      <xdr:blipFill>
        <a:blip xmlns:r="http://schemas.openxmlformats.org/officeDocument/2006/relationships" r:embed="rId4">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3086100" y="30168850"/>
          <a:ext cx="1270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0</xdr:colOff>
      <xdr:row>152</xdr:row>
      <xdr:rowOff>0</xdr:rowOff>
    </xdr:from>
    <xdr:to>
      <xdr:col>4</xdr:col>
      <xdr:colOff>127000</xdr:colOff>
      <xdr:row>153</xdr:row>
      <xdr:rowOff>0</xdr:rowOff>
    </xdr:to>
    <xdr:pic>
      <xdr:nvPicPr>
        <xdr:cNvPr id="15" name="Image 14">
          <a:extLst>
            <a:ext uri="{FF2B5EF4-FFF2-40B4-BE49-F238E27FC236}">
              <a16:creationId xmlns:a16="http://schemas.microsoft.com/office/drawing/2014/main" id="{9B4CF66C-611D-2CE4-5B64-61E8FA6FC13A}"/>
            </a:ext>
          </a:extLst>
        </xdr:cNvPr>
        <xdr:cNvPicPr>
          <a:picLocks noChangeAspect="1" noChangeArrowheads="1"/>
        </xdr:cNvPicPr>
      </xdr:nvPicPr>
      <xdr:blipFill>
        <a:blip xmlns:r="http://schemas.openxmlformats.org/officeDocument/2006/relationships" r:embed="rId5">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4311650" y="30168850"/>
          <a:ext cx="1270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63500</xdr:colOff>
      <xdr:row>190</xdr:row>
      <xdr:rowOff>171450</xdr:rowOff>
    </xdr:from>
    <xdr:to>
      <xdr:col>8</xdr:col>
      <xdr:colOff>298450</xdr:colOff>
      <xdr:row>211</xdr:row>
      <xdr:rowOff>38100</xdr:rowOff>
    </xdr:to>
    <xdr:sp macro="" textlink="">
      <xdr:nvSpPr>
        <xdr:cNvPr id="16" name="ZoneTexte 15">
          <a:extLst>
            <a:ext uri="{FF2B5EF4-FFF2-40B4-BE49-F238E27FC236}">
              <a16:creationId xmlns:a16="http://schemas.microsoft.com/office/drawing/2014/main" id="{FE8788BC-E1D5-196A-205B-6A6F16286E33}"/>
            </a:ext>
          </a:extLst>
        </xdr:cNvPr>
        <xdr:cNvSpPr txBox="1"/>
      </xdr:nvSpPr>
      <xdr:spPr>
        <a:xfrm>
          <a:off x="1587500" y="37401500"/>
          <a:ext cx="7404100" cy="3733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b="1" kern="1200"/>
            <a:t>Commentaire général</a:t>
          </a:r>
          <a:r>
            <a:rPr lang="fr-FR" sz="1100" b="1" kern="1200" baseline="0"/>
            <a:t> pour les deux autres tableaux et la compréhension de l'exercice :</a:t>
          </a:r>
        </a:p>
        <a:p>
          <a:endParaRPr lang="fr-FR" sz="1100" kern="1200" baseline="0"/>
        </a:p>
        <a:p>
          <a:r>
            <a:rPr lang="fr-FR" sz="1100" kern="1200" baseline="0"/>
            <a:t>Le but était de montrer qu'au départ on avait un coefficient de corrélation très faible qui semblait indiquer qu'il n'y avait pas de relation entre les deux variables, donc pas de lien entre la forte population étrangère et originaire des DOM et le vote FN en France métropolitaine en 2012. </a:t>
          </a:r>
        </a:p>
        <a:p>
          <a:endParaRPr lang="fr-FR" sz="1100" kern="1200" baseline="0"/>
        </a:p>
        <a:p>
          <a:r>
            <a:rPr lang="fr-FR" sz="1100" kern="1200" baseline="0"/>
            <a:t>Dans le deuxième tableau lorsque l'on sélectionne les 11 premières régions, on constate que cette fois-ci la corrélation entre les deux variables est importante (proche de -1) et négative. Ce qui signifie que plus il y a d'étrangers et de personnes originaires des DOM moins il y a de votants FN.</a:t>
          </a:r>
        </a:p>
        <a:p>
          <a:endParaRPr lang="fr-FR" sz="1100" kern="1200" baseline="0"/>
        </a:p>
        <a:p>
          <a:r>
            <a:rPr lang="fr-FR" sz="1100" kern="1200" baseline="0"/>
            <a:t>Or dans le troisième tableau, on constate une autre forme de relation cette fois-ci négative. Ce qui signifie que plus il y a d'étrangers et de personnes originaires des DOM plus il y a de votants FN.</a:t>
          </a:r>
        </a:p>
        <a:p>
          <a:endParaRPr lang="fr-FR" sz="1100" kern="1200" baseline="0"/>
        </a:p>
        <a:p>
          <a:r>
            <a:rPr lang="fr-FR" sz="1100" kern="1200" baseline="0"/>
            <a:t>On peut donc dégager deux tendances distinctes dans les régions françaises, un groupe où la présence d'étrangers et de personnes originaires des DOM est corrélée avec le vote FN et un autre ou c'est l'inverse. </a:t>
          </a:r>
        </a:p>
        <a:p>
          <a:endParaRPr lang="fr-FR" sz="1100" kern="1200" baseline="0"/>
        </a:p>
        <a:p>
          <a:r>
            <a:rPr lang="fr-FR" sz="1100" kern="1200" baseline="0"/>
            <a:t>Aucun de ces résultats n'étant significatif, ces relations sont à relativiser. Elles montrent l'importance du choix de l'échantillon et notamment de certaines valeurs extrêmes sur l'influence des résultats des indicateurs statistiques. Les chiffres sont à manier avec précautions. </a:t>
          </a:r>
          <a:endParaRPr lang="fr-FR" sz="1100" kern="1200"/>
        </a:p>
      </xdr:txBody>
    </xdr:sp>
    <xdr:clientData/>
  </xdr:twoCellAnchor>
  <xdr:twoCellAnchor>
    <xdr:from>
      <xdr:col>8</xdr:col>
      <xdr:colOff>180975</xdr:colOff>
      <xdr:row>152</xdr:row>
      <xdr:rowOff>38100</xdr:rowOff>
    </xdr:from>
    <xdr:to>
      <xdr:col>14</xdr:col>
      <xdr:colOff>180975</xdr:colOff>
      <xdr:row>166</xdr:row>
      <xdr:rowOff>133350</xdr:rowOff>
    </xdr:to>
    <xdr:graphicFrame macro="">
      <xdr:nvGraphicFramePr>
        <xdr:cNvPr id="17" name="Graphique 16">
          <a:extLst>
            <a:ext uri="{FF2B5EF4-FFF2-40B4-BE49-F238E27FC236}">
              <a16:creationId xmlns:a16="http://schemas.microsoft.com/office/drawing/2014/main" id="{0FE62E67-C45E-CAB8-DC6C-214CA6581B9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318AE-9DF4-499A-A303-699FAEAAB209}">
  <dimension ref="B7:H189"/>
  <sheetViews>
    <sheetView tabSelected="1" topLeftCell="A72" workbookViewId="0">
      <selection activeCell="C191" sqref="C191"/>
    </sheetView>
  </sheetViews>
  <sheetFormatPr baseColWidth="10" defaultRowHeight="14.75" x14ac:dyDescent="0.75"/>
  <cols>
    <col min="3" max="3" width="27.81640625" customWidth="1"/>
    <col min="4" max="4" width="17.54296875" customWidth="1"/>
    <col min="5" max="5" width="23.26953125" customWidth="1"/>
    <col min="6" max="6" width="12.1796875" bestFit="1" customWidth="1"/>
  </cols>
  <sheetData>
    <row r="7" spans="3:5" ht="15.5" thickBot="1" x14ac:dyDescent="0.9"/>
    <row r="8" spans="3:5" ht="66.5" thickBot="1" x14ac:dyDescent="0.9">
      <c r="C8" s="1" t="s">
        <v>0</v>
      </c>
      <c r="D8" s="4" t="s">
        <v>23</v>
      </c>
      <c r="E8" s="4" t="s">
        <v>24</v>
      </c>
    </row>
    <row r="9" spans="3:5" ht="15.5" thickBot="1" x14ac:dyDescent="0.9">
      <c r="C9" s="2" t="s">
        <v>1</v>
      </c>
      <c r="D9" s="3">
        <v>13.3</v>
      </c>
      <c r="E9" s="3">
        <v>22.12</v>
      </c>
    </row>
    <row r="10" spans="3:5" ht="15.5" thickBot="1" x14ac:dyDescent="0.9">
      <c r="C10" s="2" t="s">
        <v>2</v>
      </c>
      <c r="D10" s="3">
        <v>10.199999999999999</v>
      </c>
      <c r="E10" s="3">
        <v>15.49</v>
      </c>
    </row>
    <row r="11" spans="3:5" ht="15.5" thickBot="1" x14ac:dyDescent="0.9">
      <c r="C11" s="2" t="s">
        <v>3</v>
      </c>
      <c r="D11" s="3">
        <v>6.8</v>
      </c>
      <c r="E11" s="3">
        <v>17.07</v>
      </c>
    </row>
    <row r="12" spans="3:5" ht="15.5" thickBot="1" x14ac:dyDescent="0.9">
      <c r="C12" s="2" t="s">
        <v>4</v>
      </c>
      <c r="D12" s="3">
        <v>4.0999999999999996</v>
      </c>
      <c r="E12" s="3">
        <v>17.11</v>
      </c>
    </row>
    <row r="13" spans="3:5" ht="15.5" thickBot="1" x14ac:dyDescent="0.9">
      <c r="C13" s="2" t="s">
        <v>5</v>
      </c>
      <c r="D13" s="3">
        <v>8.1</v>
      </c>
      <c r="E13" s="3">
        <v>20.36</v>
      </c>
    </row>
    <row r="14" spans="3:5" ht="15.5" thickBot="1" x14ac:dyDescent="0.9">
      <c r="C14" s="2" t="s">
        <v>6</v>
      </c>
      <c r="D14" s="3">
        <v>4.7</v>
      </c>
      <c r="E14" s="3">
        <v>13.24</v>
      </c>
    </row>
    <row r="15" spans="3:5" ht="15.5" thickBot="1" x14ac:dyDescent="0.9">
      <c r="C15" s="2" t="s">
        <v>7</v>
      </c>
      <c r="D15" s="3">
        <v>8.6</v>
      </c>
      <c r="E15" s="3">
        <v>19.37</v>
      </c>
    </row>
    <row r="16" spans="3:5" ht="15.5" thickBot="1" x14ac:dyDescent="0.9">
      <c r="C16" s="2" t="s">
        <v>8</v>
      </c>
      <c r="D16" s="3">
        <v>7.5</v>
      </c>
      <c r="E16" s="3">
        <v>23.91</v>
      </c>
    </row>
    <row r="17" spans="3:5" ht="15.5" thickBot="1" x14ac:dyDescent="0.9">
      <c r="C17" s="2" t="s">
        <v>9</v>
      </c>
      <c r="D17" s="3">
        <v>15.3</v>
      </c>
      <c r="E17" s="3">
        <v>24.39</v>
      </c>
    </row>
    <row r="18" spans="3:5" ht="15.5" thickBot="1" x14ac:dyDescent="0.9">
      <c r="C18" s="2" t="s">
        <v>10</v>
      </c>
      <c r="D18" s="3">
        <v>8.8000000000000007</v>
      </c>
      <c r="E18" s="3">
        <v>21.29</v>
      </c>
    </row>
    <row r="19" spans="3:5" ht="15.5" thickBot="1" x14ac:dyDescent="0.9">
      <c r="C19" s="2" t="s">
        <v>11</v>
      </c>
      <c r="D19" s="3">
        <v>6.2</v>
      </c>
      <c r="E19" s="3">
        <v>20.149999999999999</v>
      </c>
    </row>
    <row r="20" spans="3:5" ht="15.5" thickBot="1" x14ac:dyDescent="0.9">
      <c r="C20" s="2" t="s">
        <v>12</v>
      </c>
      <c r="D20" s="3">
        <v>23.4</v>
      </c>
      <c r="E20" s="3">
        <v>12.28</v>
      </c>
    </row>
    <row r="21" spans="3:5" ht="15.5" thickBot="1" x14ac:dyDescent="0.9">
      <c r="C21" s="2" t="s">
        <v>13</v>
      </c>
      <c r="D21" s="3">
        <v>14.9</v>
      </c>
      <c r="E21" s="3">
        <v>23.45</v>
      </c>
    </row>
    <row r="22" spans="3:5" ht="15.5" thickBot="1" x14ac:dyDescent="0.9">
      <c r="C22" s="2" t="s">
        <v>14</v>
      </c>
      <c r="D22" s="3">
        <v>8.1</v>
      </c>
      <c r="E22" s="3">
        <v>15.33</v>
      </c>
    </row>
    <row r="23" spans="3:5" ht="15.5" thickBot="1" x14ac:dyDescent="0.9">
      <c r="C23" s="2" t="s">
        <v>15</v>
      </c>
      <c r="D23" s="3">
        <v>10</v>
      </c>
      <c r="E23" s="3">
        <v>23.66</v>
      </c>
    </row>
    <row r="24" spans="3:5" ht="15.5" thickBot="1" x14ac:dyDescent="0.9">
      <c r="C24" s="2" t="s">
        <v>16</v>
      </c>
      <c r="D24" s="3">
        <v>11.8</v>
      </c>
      <c r="E24" s="3">
        <v>16.22</v>
      </c>
    </row>
    <row r="25" spans="3:5" ht="15.5" thickBot="1" x14ac:dyDescent="0.9">
      <c r="C25" s="2" t="s">
        <v>17</v>
      </c>
      <c r="D25" s="3">
        <v>5.9</v>
      </c>
      <c r="E25" s="3">
        <v>23.29</v>
      </c>
    </row>
    <row r="26" spans="3:5" ht="15.5" thickBot="1" x14ac:dyDescent="0.9">
      <c r="C26" s="2" t="s">
        <v>18</v>
      </c>
      <c r="D26" s="3">
        <v>4.9000000000000004</v>
      </c>
      <c r="E26" s="3">
        <v>14.39</v>
      </c>
    </row>
    <row r="27" spans="3:5" ht="15.5" thickBot="1" x14ac:dyDescent="0.9">
      <c r="C27" s="2" t="s">
        <v>19</v>
      </c>
      <c r="D27" s="3">
        <v>6.8</v>
      </c>
      <c r="E27" s="3">
        <v>25.03</v>
      </c>
    </row>
    <row r="28" spans="3:5" ht="15.5" thickBot="1" x14ac:dyDescent="0.9">
      <c r="C28" s="2" t="s">
        <v>20</v>
      </c>
      <c r="D28" s="3">
        <v>6</v>
      </c>
      <c r="E28" s="3">
        <v>16.45</v>
      </c>
    </row>
    <row r="29" spans="3:5" ht="15.5" thickBot="1" x14ac:dyDescent="0.9">
      <c r="C29" s="2" t="s">
        <v>21</v>
      </c>
      <c r="D29" s="3">
        <v>17.7</v>
      </c>
      <c r="E29" s="3">
        <v>23.87</v>
      </c>
    </row>
    <row r="30" spans="3:5" ht="15.5" thickBot="1" x14ac:dyDescent="0.9">
      <c r="C30" s="2" t="s">
        <v>22</v>
      </c>
      <c r="D30" s="3">
        <v>12.9</v>
      </c>
      <c r="E30" s="3">
        <v>18.38</v>
      </c>
    </row>
    <row r="33" spans="2:8" ht="15.5" thickBot="1" x14ac:dyDescent="0.9"/>
    <row r="34" spans="2:8" ht="67.5" thickBot="1" x14ac:dyDescent="0.9">
      <c r="C34" s="1" t="s">
        <v>0</v>
      </c>
      <c r="D34" s="11" t="s">
        <v>23</v>
      </c>
      <c r="E34" s="12" t="s">
        <v>24</v>
      </c>
      <c r="F34" s="7" t="s">
        <v>29</v>
      </c>
      <c r="G34" s="8" t="s">
        <v>30</v>
      </c>
      <c r="H34" s="8" t="s">
        <v>31</v>
      </c>
    </row>
    <row r="35" spans="2:8" ht="15.5" thickBot="1" x14ac:dyDescent="0.9">
      <c r="B35">
        <v>1</v>
      </c>
      <c r="C35" s="2" t="s">
        <v>1</v>
      </c>
      <c r="D35" s="3">
        <v>13.3</v>
      </c>
      <c r="E35" s="6">
        <v>22.12</v>
      </c>
      <c r="F35" s="10">
        <f>D35*E35</f>
        <v>294.19600000000003</v>
      </c>
      <c r="G35" s="10">
        <f>(D35-$D$57)^2</f>
        <v>12.123057851239661</v>
      </c>
      <c r="H35" s="10">
        <f>(E35-$E$57)^2</f>
        <v>7.3860415289256052</v>
      </c>
    </row>
    <row r="36" spans="2:8" ht="15.5" thickBot="1" x14ac:dyDescent="0.9">
      <c r="B36">
        <v>2</v>
      </c>
      <c r="C36" s="2" t="s">
        <v>2</v>
      </c>
      <c r="D36" s="3">
        <v>10.199999999999999</v>
      </c>
      <c r="E36" s="6">
        <v>15.49</v>
      </c>
      <c r="F36" s="10">
        <f t="shared" ref="F36:F56" si="0">D36*E36</f>
        <v>157.99799999999999</v>
      </c>
      <c r="G36" s="10">
        <f t="shared" ref="G36:G56" si="1">(D36-$D$57)^2</f>
        <v>0.14578512396694013</v>
      </c>
      <c r="H36" s="10">
        <f t="shared" ref="H36:H56" si="2">(E36-$E$57)^2</f>
        <v>15.305877892562011</v>
      </c>
    </row>
    <row r="37" spans="2:8" ht="15.5" thickBot="1" x14ac:dyDescent="0.9">
      <c r="B37">
        <v>3</v>
      </c>
      <c r="C37" s="2" t="s">
        <v>3</v>
      </c>
      <c r="D37" s="3">
        <v>6.8</v>
      </c>
      <c r="E37" s="6">
        <v>17.07</v>
      </c>
      <c r="F37" s="10">
        <f t="shared" si="0"/>
        <v>116.07599999999999</v>
      </c>
      <c r="G37" s="10">
        <f t="shared" si="1"/>
        <v>9.1094214876033188</v>
      </c>
      <c r="H37" s="10">
        <f t="shared" si="2"/>
        <v>5.4394960743801812</v>
      </c>
    </row>
    <row r="38" spans="2:8" ht="15.5" thickBot="1" x14ac:dyDescent="0.9">
      <c r="B38">
        <v>4</v>
      </c>
      <c r="C38" s="2" t="s">
        <v>4</v>
      </c>
      <c r="D38" s="3">
        <v>4.0999999999999996</v>
      </c>
      <c r="E38" s="6">
        <v>17.11</v>
      </c>
      <c r="F38" s="10">
        <f t="shared" si="0"/>
        <v>70.150999999999996</v>
      </c>
      <c r="G38" s="10">
        <f t="shared" si="1"/>
        <v>32.697603305785151</v>
      </c>
      <c r="H38" s="10">
        <f t="shared" si="2"/>
        <v>5.254514256198366</v>
      </c>
    </row>
    <row r="39" spans="2:8" ht="15.5" thickBot="1" x14ac:dyDescent="0.9">
      <c r="B39">
        <v>5</v>
      </c>
      <c r="C39" s="2" t="s">
        <v>5</v>
      </c>
      <c r="D39" s="3">
        <v>8.1</v>
      </c>
      <c r="E39" s="6">
        <v>20.36</v>
      </c>
      <c r="F39" s="10">
        <f t="shared" si="0"/>
        <v>164.916</v>
      </c>
      <c r="G39" s="10">
        <f t="shared" si="1"/>
        <v>2.9521487603305863</v>
      </c>
      <c r="H39" s="10">
        <f t="shared" si="2"/>
        <v>0.91724152892561184</v>
      </c>
    </row>
    <row r="40" spans="2:8" ht="15.5" thickBot="1" x14ac:dyDescent="0.9">
      <c r="B40">
        <v>6</v>
      </c>
      <c r="C40" s="2" t="s">
        <v>6</v>
      </c>
      <c r="D40" s="3">
        <v>4.7</v>
      </c>
      <c r="E40" s="6">
        <v>13.24</v>
      </c>
      <c r="F40" s="10">
        <f t="shared" si="0"/>
        <v>62.228000000000002</v>
      </c>
      <c r="G40" s="10">
        <f t="shared" si="1"/>
        <v>26.19578512396696</v>
      </c>
      <c r="H40" s="10">
        <f t="shared" si="2"/>
        <v>37.9736051652893</v>
      </c>
    </row>
    <row r="41" spans="2:8" ht="15.5" thickBot="1" x14ac:dyDescent="0.9">
      <c r="B41">
        <v>7</v>
      </c>
      <c r="C41" s="2" t="s">
        <v>7</v>
      </c>
      <c r="D41" s="3">
        <v>8.6</v>
      </c>
      <c r="E41" s="6">
        <v>19.37</v>
      </c>
      <c r="F41" s="10">
        <f t="shared" si="0"/>
        <v>166.58199999999999</v>
      </c>
      <c r="G41" s="10">
        <f t="shared" si="1"/>
        <v>1.483966942148766</v>
      </c>
      <c r="H41" s="10">
        <f t="shared" si="2"/>
        <v>1.0415289256200039E-3</v>
      </c>
    </row>
    <row r="42" spans="2:8" ht="15.5" thickBot="1" x14ac:dyDescent="0.9">
      <c r="B42">
        <v>8</v>
      </c>
      <c r="C42" s="2" t="s">
        <v>8</v>
      </c>
      <c r="D42" s="3">
        <v>7.5</v>
      </c>
      <c r="E42" s="6">
        <v>23.91</v>
      </c>
      <c r="F42" s="10">
        <f t="shared" si="0"/>
        <v>179.32499999999999</v>
      </c>
      <c r="G42" s="10">
        <f t="shared" si="1"/>
        <v>5.373966942148769</v>
      </c>
      <c r="H42" s="10">
        <f t="shared" si="2"/>
        <v>20.319605165289225</v>
      </c>
    </row>
    <row r="43" spans="2:8" ht="15.5" thickBot="1" x14ac:dyDescent="0.9">
      <c r="B43">
        <v>9</v>
      </c>
      <c r="C43" s="2" t="s">
        <v>9</v>
      </c>
      <c r="D43" s="3">
        <v>15.3</v>
      </c>
      <c r="E43" s="6">
        <v>24.39</v>
      </c>
      <c r="F43" s="10">
        <f t="shared" si="0"/>
        <v>373.16700000000003</v>
      </c>
      <c r="G43" s="10">
        <f t="shared" si="1"/>
        <v>30.050330578512384</v>
      </c>
      <c r="H43" s="10">
        <f t="shared" si="2"/>
        <v>24.877423347107406</v>
      </c>
    </row>
    <row r="44" spans="2:8" ht="15.5" thickBot="1" x14ac:dyDescent="0.9">
      <c r="B44">
        <v>10</v>
      </c>
      <c r="C44" s="2" t="s">
        <v>10</v>
      </c>
      <c r="D44" s="3">
        <v>8.8000000000000007</v>
      </c>
      <c r="E44" s="6">
        <v>21.29</v>
      </c>
      <c r="F44" s="10">
        <f t="shared" si="0"/>
        <v>187.352</v>
      </c>
      <c r="G44" s="10">
        <f t="shared" si="1"/>
        <v>1.0366942148760356</v>
      </c>
      <c r="H44" s="10">
        <f t="shared" si="2"/>
        <v>3.5635142561983302</v>
      </c>
    </row>
    <row r="45" spans="2:8" ht="15.5" thickBot="1" x14ac:dyDescent="0.9">
      <c r="B45">
        <v>11</v>
      </c>
      <c r="C45" s="2" t="s">
        <v>11</v>
      </c>
      <c r="D45" s="3">
        <v>6.2</v>
      </c>
      <c r="E45" s="6">
        <v>20.149999999999999</v>
      </c>
      <c r="F45" s="10">
        <f t="shared" si="0"/>
        <v>124.92999999999999</v>
      </c>
      <c r="G45" s="10">
        <f t="shared" si="1"/>
        <v>13.091239669421501</v>
      </c>
      <c r="H45" s="10">
        <f t="shared" si="2"/>
        <v>0.55909607438015774</v>
      </c>
    </row>
    <row r="46" spans="2:8" ht="15.5" thickBot="1" x14ac:dyDescent="0.9">
      <c r="B46">
        <v>12</v>
      </c>
      <c r="C46" s="2" t="s">
        <v>12</v>
      </c>
      <c r="D46" s="3">
        <v>23.4</v>
      </c>
      <c r="E46" s="6">
        <v>12.28</v>
      </c>
      <c r="F46" s="10">
        <f t="shared" si="0"/>
        <v>287.35199999999998</v>
      </c>
      <c r="G46" s="10">
        <f t="shared" si="1"/>
        <v>184.46578512396684</v>
      </c>
      <c r="H46" s="10">
        <f t="shared" si="2"/>
        <v>50.726768801652952</v>
      </c>
    </row>
    <row r="47" spans="2:8" ht="15.5" thickBot="1" x14ac:dyDescent="0.9">
      <c r="B47">
        <v>13</v>
      </c>
      <c r="C47" s="2" t="s">
        <v>13</v>
      </c>
      <c r="D47" s="3">
        <v>14.9</v>
      </c>
      <c r="E47" s="6">
        <v>23.45</v>
      </c>
      <c r="F47" s="10">
        <f t="shared" si="0"/>
        <v>349.40499999999997</v>
      </c>
      <c r="G47" s="10">
        <f t="shared" si="1"/>
        <v>25.824876033057834</v>
      </c>
      <c r="H47" s="10">
        <f t="shared" si="2"/>
        <v>16.384096074380132</v>
      </c>
    </row>
    <row r="48" spans="2:8" ht="15.5" thickBot="1" x14ac:dyDescent="0.9">
      <c r="B48">
        <v>14</v>
      </c>
      <c r="C48" s="2" t="s">
        <v>14</v>
      </c>
      <c r="D48" s="3">
        <v>8.1</v>
      </c>
      <c r="E48" s="6">
        <v>15.33</v>
      </c>
      <c r="F48" s="10">
        <f t="shared" si="0"/>
        <v>124.173</v>
      </c>
      <c r="G48" s="10">
        <f t="shared" si="1"/>
        <v>2.9521487603305863</v>
      </c>
      <c r="H48" s="10">
        <f t="shared" si="2"/>
        <v>16.583405165289285</v>
      </c>
    </row>
    <row r="49" spans="2:8" ht="15.5" thickBot="1" x14ac:dyDescent="0.9">
      <c r="B49">
        <v>15</v>
      </c>
      <c r="C49" s="2" t="s">
        <v>15</v>
      </c>
      <c r="D49" s="3">
        <v>10</v>
      </c>
      <c r="E49" s="6">
        <v>23.66</v>
      </c>
      <c r="F49" s="10">
        <f t="shared" si="0"/>
        <v>236.6</v>
      </c>
      <c r="G49" s="10">
        <f t="shared" si="1"/>
        <v>3.3057851239668715E-2</v>
      </c>
      <c r="H49" s="10">
        <f t="shared" si="2"/>
        <v>18.128241528925589</v>
      </c>
    </row>
    <row r="50" spans="2:8" ht="15.5" thickBot="1" x14ac:dyDescent="0.9">
      <c r="B50">
        <v>16</v>
      </c>
      <c r="C50" s="2" t="s">
        <v>16</v>
      </c>
      <c r="D50" s="3">
        <v>11.8</v>
      </c>
      <c r="E50" s="6">
        <v>16.22</v>
      </c>
      <c r="F50" s="10">
        <f t="shared" si="0"/>
        <v>191.39599999999999</v>
      </c>
      <c r="G50" s="10">
        <f t="shared" si="1"/>
        <v>3.927603305785119</v>
      </c>
      <c r="H50" s="10">
        <f t="shared" si="2"/>
        <v>10.126859710743831</v>
      </c>
    </row>
    <row r="51" spans="2:8" ht="15.5" thickBot="1" x14ac:dyDescent="0.9">
      <c r="B51">
        <v>17</v>
      </c>
      <c r="C51" s="2" t="s">
        <v>17</v>
      </c>
      <c r="D51" s="3">
        <v>5.9</v>
      </c>
      <c r="E51" s="6">
        <v>23.29</v>
      </c>
      <c r="F51" s="10">
        <f t="shared" si="0"/>
        <v>137.411</v>
      </c>
      <c r="G51" s="10">
        <f t="shared" si="1"/>
        <v>15.352148760330591</v>
      </c>
      <c r="H51" s="10">
        <f t="shared" si="2"/>
        <v>15.114423347107403</v>
      </c>
    </row>
    <row r="52" spans="2:8" ht="15.5" thickBot="1" x14ac:dyDescent="0.9">
      <c r="B52">
        <v>18</v>
      </c>
      <c r="C52" s="2" t="s">
        <v>18</v>
      </c>
      <c r="D52" s="3">
        <v>4.9000000000000004</v>
      </c>
      <c r="E52" s="6">
        <v>14.39</v>
      </c>
      <c r="F52" s="10">
        <f t="shared" si="0"/>
        <v>70.51100000000001</v>
      </c>
      <c r="G52" s="10">
        <f t="shared" si="1"/>
        <v>24.188512396694229</v>
      </c>
      <c r="H52" s="10">
        <f t="shared" si="2"/>
        <v>25.122877892562013</v>
      </c>
    </row>
    <row r="53" spans="2:8" ht="15.5" thickBot="1" x14ac:dyDescent="0.9">
      <c r="B53">
        <v>19</v>
      </c>
      <c r="C53" s="2" t="s">
        <v>19</v>
      </c>
      <c r="D53" s="3">
        <v>6.8</v>
      </c>
      <c r="E53" s="6">
        <v>25.03</v>
      </c>
      <c r="F53" s="10">
        <f t="shared" si="0"/>
        <v>170.20400000000001</v>
      </c>
      <c r="G53" s="10">
        <f t="shared" si="1"/>
        <v>9.1094214876033188</v>
      </c>
      <c r="H53" s="10">
        <f t="shared" si="2"/>
        <v>31.671314256198318</v>
      </c>
    </row>
    <row r="54" spans="2:8" ht="15.5" thickBot="1" x14ac:dyDescent="0.9">
      <c r="B54">
        <v>20</v>
      </c>
      <c r="C54" s="2" t="s">
        <v>20</v>
      </c>
      <c r="D54" s="3">
        <v>6</v>
      </c>
      <c r="E54" s="6">
        <v>16.45</v>
      </c>
      <c r="F54" s="10">
        <f t="shared" si="0"/>
        <v>98.699999999999989</v>
      </c>
      <c r="G54" s="10">
        <f t="shared" si="1"/>
        <v>14.578512396694229</v>
      </c>
      <c r="H54" s="10">
        <f t="shared" si="2"/>
        <v>8.7159142561983725</v>
      </c>
    </row>
    <row r="55" spans="2:8" ht="15.5" thickBot="1" x14ac:dyDescent="0.9">
      <c r="B55">
        <v>21</v>
      </c>
      <c r="C55" s="2" t="s">
        <v>21</v>
      </c>
      <c r="D55" s="3">
        <v>17.7</v>
      </c>
      <c r="E55" s="6">
        <v>23.87</v>
      </c>
      <c r="F55" s="10">
        <f t="shared" si="0"/>
        <v>422.49900000000002</v>
      </c>
      <c r="G55" s="10">
        <f t="shared" si="1"/>
        <v>62.123057851239629</v>
      </c>
      <c r="H55" s="10">
        <f t="shared" si="2"/>
        <v>19.96058698347105</v>
      </c>
    </row>
    <row r="56" spans="2:8" x14ac:dyDescent="0.75">
      <c r="B56">
        <v>22</v>
      </c>
      <c r="C56" s="5" t="s">
        <v>22</v>
      </c>
      <c r="D56" s="13">
        <v>12.9</v>
      </c>
      <c r="E56" s="14">
        <v>18.38</v>
      </c>
      <c r="F56" s="15">
        <f t="shared" si="0"/>
        <v>237.102</v>
      </c>
      <c r="G56" s="15">
        <f t="shared" si="1"/>
        <v>9.4976033057851144</v>
      </c>
      <c r="H56" s="15">
        <f t="shared" si="2"/>
        <v>1.0450415289256292</v>
      </c>
    </row>
    <row r="57" spans="2:8" x14ac:dyDescent="0.75">
      <c r="C57" s="16" t="s">
        <v>25</v>
      </c>
      <c r="D57" s="20">
        <f>AVERAGE(D35:D56)</f>
        <v>9.8181818181818201</v>
      </c>
      <c r="E57" s="20">
        <f t="shared" ref="E57:F57" si="3">AVERAGE(E35:E56)</f>
        <v>19.402272727272731</v>
      </c>
      <c r="F57" s="20">
        <f t="shared" si="3"/>
        <v>191.92154545454542</v>
      </c>
      <c r="G57" s="20"/>
      <c r="H57" s="21"/>
    </row>
    <row r="58" spans="2:8" x14ac:dyDescent="0.75">
      <c r="C58" s="17" t="s">
        <v>26</v>
      </c>
      <c r="D58" s="22">
        <f>MEDIAN(D35:D56)</f>
        <v>8.35</v>
      </c>
      <c r="E58" s="22">
        <f t="shared" ref="E58:F58" si="4">MEDIAN(E35:E56)</f>
        <v>19.759999999999998</v>
      </c>
      <c r="F58" s="22">
        <f t="shared" si="4"/>
        <v>168.393</v>
      </c>
      <c r="G58" s="23"/>
      <c r="H58" s="24"/>
    </row>
    <row r="59" spans="2:8" x14ac:dyDescent="0.75">
      <c r="C59" s="17" t="s">
        <v>27</v>
      </c>
      <c r="D59" s="25">
        <f>SUM(G35:G56)/22</f>
        <v>22.105123966942148</v>
      </c>
      <c r="E59" s="25">
        <f>SUM(H35:H56)/22</f>
        <v>15.235317561983475</v>
      </c>
      <c r="F59" s="22"/>
      <c r="G59" s="22"/>
      <c r="H59" s="26"/>
    </row>
    <row r="60" spans="2:8" x14ac:dyDescent="0.75">
      <c r="C60" s="17" t="s">
        <v>28</v>
      </c>
      <c r="D60" s="25">
        <f>SQRT(D59)</f>
        <v>4.7016086573578351</v>
      </c>
      <c r="E60" s="25">
        <f>SQRT(E59)</f>
        <v>3.9032444916996263</v>
      </c>
      <c r="F60" s="22"/>
      <c r="G60" s="22"/>
      <c r="H60" s="26"/>
    </row>
    <row r="61" spans="2:8" x14ac:dyDescent="0.75">
      <c r="C61" s="17" t="s">
        <v>32</v>
      </c>
      <c r="D61" s="25">
        <f>F57-D57*E57</f>
        <v>1.4265041322312868</v>
      </c>
      <c r="E61" s="25"/>
      <c r="F61" s="22"/>
      <c r="G61" s="22"/>
      <c r="H61" s="26"/>
    </row>
    <row r="62" spans="2:8" x14ac:dyDescent="0.75">
      <c r="C62" s="17" t="s">
        <v>33</v>
      </c>
      <c r="D62" s="61">
        <f>D61/(D60*E60)</f>
        <v>7.7732171671352407E-2</v>
      </c>
      <c r="E62" s="25"/>
      <c r="F62" s="22"/>
      <c r="G62" s="22"/>
      <c r="H62" s="26"/>
    </row>
    <row r="63" spans="2:8" x14ac:dyDescent="0.75">
      <c r="C63" s="17" t="s">
        <v>34</v>
      </c>
      <c r="D63" s="22">
        <f>_xlfn.QUARTILE.INC(D35:D56,1)</f>
        <v>6.35</v>
      </c>
      <c r="E63" s="22">
        <f>_xlfn.QUARTILE.INC(E35:E56,1)</f>
        <v>16.2775</v>
      </c>
      <c r="F63" s="22"/>
      <c r="G63" s="22"/>
      <c r="H63" s="26"/>
    </row>
    <row r="64" spans="2:8" x14ac:dyDescent="0.75">
      <c r="C64" s="17" t="s">
        <v>35</v>
      </c>
      <c r="D64" s="22">
        <f>_xlfn.QUARTILE.INC(D35:D56,3)</f>
        <v>12.625</v>
      </c>
      <c r="E64" s="22">
        <f>_xlfn.QUARTILE.INC(E35:E56,3)</f>
        <v>23.41</v>
      </c>
      <c r="F64" s="22"/>
      <c r="G64" s="22"/>
      <c r="H64" s="26"/>
    </row>
    <row r="65" spans="3:8" x14ac:dyDescent="0.75">
      <c r="C65" s="17" t="s">
        <v>36</v>
      </c>
      <c r="D65" s="22">
        <f>D64-D63</f>
        <v>6.2750000000000004</v>
      </c>
      <c r="E65" s="22">
        <f>E64-E63</f>
        <v>7.1325000000000003</v>
      </c>
      <c r="F65" s="22"/>
      <c r="G65" s="22"/>
      <c r="H65" s="26"/>
    </row>
    <row r="66" spans="3:8" x14ac:dyDescent="0.75">
      <c r="C66" s="18" t="s">
        <v>37</v>
      </c>
      <c r="D66" s="27"/>
      <c r="E66" s="27"/>
      <c r="F66" s="22"/>
      <c r="G66" s="22"/>
      <c r="H66" s="26"/>
    </row>
    <row r="67" spans="3:8" x14ac:dyDescent="0.75">
      <c r="C67" s="18" t="s">
        <v>38</v>
      </c>
      <c r="D67" s="28">
        <f>D57-D60</f>
        <v>5.1165731608239851</v>
      </c>
      <c r="E67" s="28">
        <f>E57-E60</f>
        <v>15.499028235573105</v>
      </c>
      <c r="F67" s="22"/>
      <c r="G67" s="22"/>
      <c r="H67" s="26"/>
    </row>
    <row r="68" spans="3:8" x14ac:dyDescent="0.75">
      <c r="C68" s="19" t="s">
        <v>39</v>
      </c>
      <c r="D68" s="29">
        <f>D57+D60</f>
        <v>14.519790475539654</v>
      </c>
      <c r="E68" s="29">
        <f>E57+E60</f>
        <v>23.305517218972359</v>
      </c>
      <c r="F68" s="30"/>
      <c r="G68" s="30"/>
      <c r="H68" s="31"/>
    </row>
    <row r="69" spans="3:8" x14ac:dyDescent="0.75">
      <c r="C69" s="34" t="s">
        <v>40</v>
      </c>
      <c r="D69" s="35">
        <f>D62*(SQRT(22-2)/SQRT(1-D62^2))</f>
        <v>0.34868386048278233</v>
      </c>
    </row>
    <row r="70" spans="3:8" x14ac:dyDescent="0.75">
      <c r="C70" s="32" t="s">
        <v>43</v>
      </c>
      <c r="D70" s="33">
        <f>22-2</f>
        <v>20</v>
      </c>
    </row>
    <row r="71" spans="3:8" x14ac:dyDescent="0.75">
      <c r="C71" s="32" t="s">
        <v>45</v>
      </c>
      <c r="D71" s="33">
        <f>_xlfn.T.DIST.RT(D69,D70)</f>
        <v>0.36548525123630393</v>
      </c>
    </row>
    <row r="112" ht="15.5" thickBot="1" x14ac:dyDescent="0.9"/>
    <row r="113" spans="2:8" x14ac:dyDescent="0.75">
      <c r="C113" s="62" t="s">
        <v>0</v>
      </c>
      <c r="D113" s="64"/>
      <c r="E113" s="66" t="s">
        <v>41</v>
      </c>
      <c r="F113" s="7" t="s">
        <v>29</v>
      </c>
      <c r="G113" s="7" t="s">
        <v>30</v>
      </c>
      <c r="H113" s="7" t="s">
        <v>31</v>
      </c>
    </row>
    <row r="114" spans="2:8" ht="15.5" thickBot="1" x14ac:dyDescent="0.9">
      <c r="C114" s="63"/>
      <c r="D114" s="65"/>
      <c r="E114" s="67"/>
      <c r="F114" s="7"/>
      <c r="G114" s="9"/>
      <c r="H114" s="7"/>
    </row>
    <row r="115" spans="2:8" ht="15.5" thickBot="1" x14ac:dyDescent="0.9">
      <c r="B115">
        <v>1</v>
      </c>
      <c r="C115" s="2" t="s">
        <v>12</v>
      </c>
      <c r="D115" s="3">
        <v>23.4</v>
      </c>
      <c r="E115" s="6">
        <v>12.28</v>
      </c>
      <c r="F115" s="7">
        <f t="shared" ref="F115:F125" si="5">D115*E115</f>
        <v>287.35199999999998</v>
      </c>
      <c r="G115" s="7">
        <f t="shared" ref="G115:G125" si="6">(D115-$D$126)^2</f>
        <v>179.07305785123964</v>
      </c>
      <c r="H115" s="7">
        <f>(E115-$E$126)^2</f>
        <v>53.808893388429787</v>
      </c>
    </row>
    <row r="116" spans="2:8" ht="15.5" thickBot="1" x14ac:dyDescent="0.9">
      <c r="B116">
        <v>2</v>
      </c>
      <c r="C116" s="2" t="s">
        <v>22</v>
      </c>
      <c r="D116" s="3">
        <v>12.9</v>
      </c>
      <c r="E116" s="6">
        <v>18.38</v>
      </c>
      <c r="F116" s="7">
        <f t="shared" si="5"/>
        <v>237.102</v>
      </c>
      <c r="G116" s="7">
        <f t="shared" si="6"/>
        <v>8.304876033057857</v>
      </c>
      <c r="H116" s="7">
        <f t="shared" ref="H116:H125" si="7">(E116-$E$126)^2</f>
        <v>1.5263479338843038</v>
      </c>
    </row>
    <row r="117" spans="2:8" ht="15.5" thickBot="1" x14ac:dyDescent="0.9">
      <c r="B117">
        <v>3</v>
      </c>
      <c r="C117" s="2" t="s">
        <v>16</v>
      </c>
      <c r="D117" s="3">
        <v>11.8</v>
      </c>
      <c r="E117" s="6">
        <v>16.22</v>
      </c>
      <c r="F117" s="7">
        <f t="shared" si="5"/>
        <v>191.39599999999999</v>
      </c>
      <c r="G117" s="7">
        <f t="shared" si="6"/>
        <v>3.1748760330578558</v>
      </c>
      <c r="H117" s="7">
        <f t="shared" si="7"/>
        <v>11.529111570247952</v>
      </c>
    </row>
    <row r="118" spans="2:8" ht="15.5" thickBot="1" x14ac:dyDescent="0.9">
      <c r="B118">
        <v>4</v>
      </c>
      <c r="C118" s="2" t="s">
        <v>7</v>
      </c>
      <c r="D118" s="3">
        <v>8.6</v>
      </c>
      <c r="E118" s="6">
        <v>19.37</v>
      </c>
      <c r="F118" s="7">
        <f t="shared" si="5"/>
        <v>166.58199999999999</v>
      </c>
      <c r="G118" s="7">
        <f t="shared" si="6"/>
        <v>2.0112396694214869</v>
      </c>
      <c r="H118" s="7">
        <f t="shared" si="7"/>
        <v>6.0247933884297805E-2</v>
      </c>
    </row>
    <row r="119" spans="2:8" ht="15.5" thickBot="1" x14ac:dyDescent="0.9">
      <c r="B119">
        <v>5</v>
      </c>
      <c r="C119" s="2" t="s">
        <v>5</v>
      </c>
      <c r="D119" s="3">
        <v>8.1</v>
      </c>
      <c r="E119" s="6">
        <v>20.36</v>
      </c>
      <c r="F119" s="7">
        <f t="shared" si="5"/>
        <v>164.916</v>
      </c>
      <c r="G119" s="7">
        <f t="shared" si="6"/>
        <v>3.6794214876033049</v>
      </c>
      <c r="H119" s="7">
        <f t="shared" si="7"/>
        <v>0.55434793388429437</v>
      </c>
    </row>
    <row r="120" spans="2:8" ht="15.5" thickBot="1" x14ac:dyDescent="0.9">
      <c r="B120">
        <v>6</v>
      </c>
      <c r="C120" s="2" t="s">
        <v>10</v>
      </c>
      <c r="D120" s="3">
        <v>8.8000000000000007</v>
      </c>
      <c r="E120" s="6">
        <v>21.29</v>
      </c>
      <c r="F120" s="7">
        <f t="shared" si="5"/>
        <v>187.352</v>
      </c>
      <c r="G120" s="7">
        <f t="shared" si="6"/>
        <v>1.4839669421487574</v>
      </c>
      <c r="H120" s="7">
        <f t="shared" si="7"/>
        <v>2.8041024793388347</v>
      </c>
    </row>
    <row r="121" spans="2:8" ht="15.5" thickBot="1" x14ac:dyDescent="0.9">
      <c r="B121">
        <v>7</v>
      </c>
      <c r="C121" s="2" t="s">
        <v>17</v>
      </c>
      <c r="D121" s="3">
        <v>5.9</v>
      </c>
      <c r="E121" s="6">
        <v>23.29</v>
      </c>
      <c r="F121" s="7">
        <f t="shared" si="5"/>
        <v>137.411</v>
      </c>
      <c r="G121" s="7">
        <f t="shared" si="6"/>
        <v>16.959421487603297</v>
      </c>
      <c r="H121" s="7">
        <f t="shared" si="7"/>
        <v>13.502284297520644</v>
      </c>
    </row>
    <row r="122" spans="2:8" ht="15.5" thickBot="1" x14ac:dyDescent="0.9">
      <c r="B122">
        <v>8</v>
      </c>
      <c r="C122" s="2" t="s">
        <v>11</v>
      </c>
      <c r="D122" s="3">
        <v>6.2</v>
      </c>
      <c r="E122" s="6">
        <v>20.149999999999999</v>
      </c>
      <c r="F122" s="7">
        <f t="shared" si="5"/>
        <v>124.92999999999999</v>
      </c>
      <c r="G122" s="7">
        <f t="shared" si="6"/>
        <v>14.57851239669421</v>
      </c>
      <c r="H122" s="7">
        <f t="shared" si="7"/>
        <v>0.28573884297520341</v>
      </c>
    </row>
    <row r="123" spans="2:8" ht="15.5" thickBot="1" x14ac:dyDescent="0.9">
      <c r="B123">
        <v>9</v>
      </c>
      <c r="C123" s="2" t="s">
        <v>2</v>
      </c>
      <c r="D123" s="3">
        <v>10.199999999999999</v>
      </c>
      <c r="E123" s="6">
        <v>15.49</v>
      </c>
      <c r="F123" s="7">
        <f t="shared" si="5"/>
        <v>157.99799999999999</v>
      </c>
      <c r="G123" s="7">
        <f t="shared" si="6"/>
        <v>3.305785123966936E-2</v>
      </c>
      <c r="H123" s="7">
        <f t="shared" si="7"/>
        <v>17.019375206611581</v>
      </c>
    </row>
    <row r="124" spans="2:8" ht="15.5" thickBot="1" x14ac:dyDescent="0.9">
      <c r="B124">
        <v>10</v>
      </c>
      <c r="C124" s="2" t="s">
        <v>8</v>
      </c>
      <c r="D124" s="3">
        <v>7.5</v>
      </c>
      <c r="E124" s="6">
        <v>23.91</v>
      </c>
      <c r="F124" s="7">
        <f t="shared" si="5"/>
        <v>179.32499999999999</v>
      </c>
      <c r="G124" s="7">
        <f t="shared" si="6"/>
        <v>6.3412396694214852</v>
      </c>
      <c r="H124" s="7">
        <f t="shared" si="7"/>
        <v>18.443120661157014</v>
      </c>
    </row>
    <row r="125" spans="2:8" x14ac:dyDescent="0.75">
      <c r="B125">
        <v>11</v>
      </c>
      <c r="C125" s="5" t="s">
        <v>19</v>
      </c>
      <c r="D125" s="13">
        <v>6.8</v>
      </c>
      <c r="E125" s="14">
        <v>25.03</v>
      </c>
      <c r="F125" s="7">
        <f t="shared" si="5"/>
        <v>170.20400000000001</v>
      </c>
      <c r="G125" s="7">
        <f t="shared" si="6"/>
        <v>10.356694214876031</v>
      </c>
      <c r="H125" s="7">
        <f t="shared" si="7"/>
        <v>29.317302479338839</v>
      </c>
    </row>
    <row r="126" spans="2:8" x14ac:dyDescent="0.75">
      <c r="C126" s="45" t="s">
        <v>25</v>
      </c>
      <c r="D126" s="46">
        <f>AVERAGE(D115:D125)</f>
        <v>10.018181818181818</v>
      </c>
      <c r="E126" s="46">
        <f t="shared" ref="E126:F126" si="8">AVERAGE(E115:E125)</f>
        <v>19.615454545454547</v>
      </c>
      <c r="F126" s="46">
        <f t="shared" si="8"/>
        <v>182.23345454545458</v>
      </c>
      <c r="G126" s="46"/>
      <c r="H126" s="47"/>
    </row>
    <row r="127" spans="2:8" x14ac:dyDescent="0.75">
      <c r="C127" s="48" t="s">
        <v>26</v>
      </c>
      <c r="D127" s="49">
        <f>MEDIAN(D115:D125)</f>
        <v>8.6</v>
      </c>
      <c r="E127" s="49">
        <f>MEDIAN(E115:E125)</f>
        <v>20.149999999999999</v>
      </c>
      <c r="F127" s="49"/>
      <c r="G127" s="49"/>
      <c r="H127" s="50"/>
    </row>
    <row r="128" spans="2:8" x14ac:dyDescent="0.75">
      <c r="C128" s="48" t="s">
        <v>27</v>
      </c>
      <c r="D128" s="49">
        <f>SUM(G115:G125)/11</f>
        <v>22.363305785123963</v>
      </c>
      <c r="E128" s="49">
        <f>SUM(H115:H125)/11</f>
        <v>13.531897520661159</v>
      </c>
      <c r="F128" s="49"/>
      <c r="G128" s="49"/>
      <c r="H128" s="50"/>
    </row>
    <row r="129" spans="3:8" x14ac:dyDescent="0.75">
      <c r="C129" s="48" t="s">
        <v>28</v>
      </c>
      <c r="D129" s="49">
        <f>SQRT(D128)</f>
        <v>4.7289857036286298</v>
      </c>
      <c r="E129" s="49">
        <f>SQRT(E128)</f>
        <v>3.6785727559287391</v>
      </c>
      <c r="F129" s="49"/>
      <c r="G129" s="49"/>
      <c r="H129" s="50"/>
    </row>
    <row r="130" spans="3:8" x14ac:dyDescent="0.75">
      <c r="C130" s="48" t="s">
        <v>32</v>
      </c>
      <c r="D130" s="49">
        <f>F126-D126*E126</f>
        <v>-14.277735537190068</v>
      </c>
      <c r="E130" s="49"/>
      <c r="F130" s="49"/>
      <c r="G130" s="49"/>
      <c r="H130" s="50"/>
    </row>
    <row r="131" spans="3:8" x14ac:dyDescent="0.75">
      <c r="C131" s="48" t="s">
        <v>33</v>
      </c>
      <c r="D131" s="60">
        <f>D130/(D129*E129)</f>
        <v>-0.82075206147350199</v>
      </c>
      <c r="E131" s="49"/>
      <c r="F131" s="49"/>
      <c r="G131" s="49"/>
      <c r="H131" s="50"/>
    </row>
    <row r="132" spans="3:8" x14ac:dyDescent="0.75">
      <c r="C132" s="48" t="s">
        <v>34</v>
      </c>
      <c r="D132" s="49">
        <f>_xlfn.QUARTILE.INC(D115:D125,1)</f>
        <v>7.15</v>
      </c>
      <c r="E132" s="49">
        <f>_xlfn.QUARTILE.INC(E115:E125,1)</f>
        <v>17.299999999999997</v>
      </c>
      <c r="F132" s="49"/>
      <c r="G132" s="49"/>
      <c r="H132" s="50"/>
    </row>
    <row r="133" spans="3:8" x14ac:dyDescent="0.75">
      <c r="C133" s="48" t="s">
        <v>35</v>
      </c>
      <c r="D133" s="49">
        <f>_xlfn.QUARTILE.INC(D115:D125,3)</f>
        <v>11</v>
      </c>
      <c r="E133" s="49">
        <f>_xlfn.QUARTILE.INC(E115:E125,3)</f>
        <v>22.29</v>
      </c>
      <c r="F133" s="49"/>
      <c r="G133" s="49"/>
      <c r="H133" s="50"/>
    </row>
    <row r="134" spans="3:8" x14ac:dyDescent="0.75">
      <c r="C134" s="48" t="s">
        <v>36</v>
      </c>
      <c r="D134" s="49">
        <f>D133-D132</f>
        <v>3.8499999999999996</v>
      </c>
      <c r="E134" s="49">
        <f>E133-E132</f>
        <v>4.990000000000002</v>
      </c>
      <c r="F134" s="49"/>
      <c r="G134" s="49"/>
      <c r="H134" s="50"/>
    </row>
    <row r="135" spans="3:8" x14ac:dyDescent="0.75">
      <c r="C135" s="48" t="s">
        <v>37</v>
      </c>
      <c r="D135" s="49"/>
      <c r="E135" s="49"/>
      <c r="F135" s="49"/>
      <c r="G135" s="49"/>
      <c r="H135" s="50"/>
    </row>
    <row r="136" spans="3:8" x14ac:dyDescent="0.75">
      <c r="C136" s="48" t="s">
        <v>38</v>
      </c>
      <c r="D136" s="49">
        <f>D126-D129</f>
        <v>5.2891961145531878</v>
      </c>
      <c r="E136" s="49">
        <f>E126-E129</f>
        <v>15.936881789525808</v>
      </c>
      <c r="F136" s="49"/>
      <c r="G136" s="49"/>
      <c r="H136" s="50"/>
    </row>
    <row r="137" spans="3:8" x14ac:dyDescent="0.75">
      <c r="C137" s="48" t="s">
        <v>39</v>
      </c>
      <c r="D137" s="49">
        <f>D126+D129</f>
        <v>14.747167521810447</v>
      </c>
      <c r="E137" s="49">
        <f>E126+E129</f>
        <v>23.294027301383288</v>
      </c>
      <c r="F137" s="49"/>
      <c r="G137" s="49"/>
      <c r="H137" s="50"/>
    </row>
    <row r="138" spans="3:8" x14ac:dyDescent="0.75">
      <c r="C138" s="51" t="s">
        <v>42</v>
      </c>
      <c r="D138" s="52">
        <f>D131*(SQRT(11-2)/SQRT(1-D131^2))</f>
        <v>-4.3100345040132559</v>
      </c>
      <c r="E138" s="49"/>
      <c r="F138" s="49"/>
      <c r="G138" s="49"/>
      <c r="H138" s="50"/>
    </row>
    <row r="139" spans="3:8" x14ac:dyDescent="0.75">
      <c r="C139" s="51" t="s">
        <v>43</v>
      </c>
      <c r="D139" s="53">
        <f>11-2</f>
        <v>9</v>
      </c>
      <c r="E139" s="49"/>
      <c r="F139" s="49"/>
      <c r="G139" s="49"/>
      <c r="H139" s="50"/>
    </row>
    <row r="140" spans="3:8" x14ac:dyDescent="0.75">
      <c r="C140" s="51" t="s">
        <v>44</v>
      </c>
      <c r="D140" s="53"/>
      <c r="E140" s="49"/>
      <c r="F140" s="49"/>
      <c r="G140" s="49"/>
      <c r="H140" s="50"/>
    </row>
    <row r="141" spans="3:8" x14ac:dyDescent="0.75">
      <c r="C141" s="54" t="s">
        <v>45</v>
      </c>
      <c r="D141" s="55">
        <f>(_xlfn.T.DIST.RT(D138,D139))</f>
        <v>0.99901920509954001</v>
      </c>
      <c r="E141" s="56"/>
      <c r="F141" s="56"/>
      <c r="G141" s="56"/>
      <c r="H141" s="57"/>
    </row>
    <row r="144" spans="3:8" x14ac:dyDescent="0.75">
      <c r="C144" t="s">
        <v>46</v>
      </c>
    </row>
    <row r="146" spans="3:8" x14ac:dyDescent="0.75">
      <c r="C146" t="s">
        <v>47</v>
      </c>
      <c r="D146">
        <f>D130/D128</f>
        <v>-0.6384447663675733</v>
      </c>
    </row>
    <row r="147" spans="3:8" x14ac:dyDescent="0.75">
      <c r="C147" t="s">
        <v>48</v>
      </c>
      <c r="D147">
        <f>E126-D146*D126</f>
        <v>26.01151029579151</v>
      </c>
    </row>
    <row r="149" spans="3:8" x14ac:dyDescent="0.75">
      <c r="C149" t="s">
        <v>49</v>
      </c>
    </row>
    <row r="150" spans="3:8" x14ac:dyDescent="0.75">
      <c r="C150" t="s">
        <v>50</v>
      </c>
      <c r="D150">
        <f>(D146^2)*D146*D128/E128</f>
        <v>-0.43007806753491634</v>
      </c>
    </row>
    <row r="152" spans="3:8" ht="15.5" thickBot="1" x14ac:dyDescent="0.9"/>
    <row r="153" spans="3:8" ht="15.5" thickBot="1" x14ac:dyDescent="0.9">
      <c r="C153" s="38" t="s">
        <v>0</v>
      </c>
      <c r="D153" s="39"/>
      <c r="E153" s="40"/>
      <c r="F153" s="7" t="s">
        <v>29</v>
      </c>
      <c r="G153" s="7" t="s">
        <v>30</v>
      </c>
      <c r="H153" s="7" t="s">
        <v>31</v>
      </c>
    </row>
    <row r="154" spans="3:8" ht="15.5" thickBot="1" x14ac:dyDescent="0.9">
      <c r="C154" s="36" t="s">
        <v>1</v>
      </c>
      <c r="D154" s="37">
        <v>13.3</v>
      </c>
      <c r="E154" s="41">
        <v>22.12</v>
      </c>
      <c r="F154" s="7">
        <f t="shared" ref="F154:F164" si="9">D155*E155</f>
        <v>116.07599999999999</v>
      </c>
      <c r="G154" s="7">
        <f t="shared" ref="G154:G164" si="10">(D155-$D$126)^2</f>
        <v>10.356694214876031</v>
      </c>
      <c r="H154" s="7">
        <f t="shared" ref="H154:H164" si="11">(E155-$E$126)^2</f>
        <v>6.4793388429752135</v>
      </c>
    </row>
    <row r="155" spans="3:8" ht="15.5" thickBot="1" x14ac:dyDescent="0.9">
      <c r="C155" s="36" t="s">
        <v>3</v>
      </c>
      <c r="D155" s="37">
        <v>6.8</v>
      </c>
      <c r="E155" s="41">
        <v>17.07</v>
      </c>
      <c r="F155" s="7">
        <f t="shared" si="9"/>
        <v>70.150999999999996</v>
      </c>
      <c r="G155" s="7">
        <f t="shared" si="10"/>
        <v>35.024876033057851</v>
      </c>
      <c r="H155" s="7">
        <f t="shared" si="11"/>
        <v>6.2773024793388537</v>
      </c>
    </row>
    <row r="156" spans="3:8" ht="15.5" thickBot="1" x14ac:dyDescent="0.9">
      <c r="C156" s="36" t="s">
        <v>4</v>
      </c>
      <c r="D156" s="37">
        <v>4.0999999999999996</v>
      </c>
      <c r="E156" s="41">
        <v>17.11</v>
      </c>
      <c r="F156" s="7">
        <f t="shared" si="9"/>
        <v>62.228000000000002</v>
      </c>
      <c r="G156" s="7">
        <f t="shared" si="10"/>
        <v>28.283057851239661</v>
      </c>
      <c r="H156" s="7">
        <f t="shared" si="11"/>
        <v>40.646420661157045</v>
      </c>
    </row>
    <row r="157" spans="3:8" ht="15.5" thickBot="1" x14ac:dyDescent="0.9">
      <c r="C157" s="36" t="s">
        <v>6</v>
      </c>
      <c r="D157" s="37">
        <v>4.7</v>
      </c>
      <c r="E157" s="41">
        <v>13.24</v>
      </c>
      <c r="F157" s="7">
        <f t="shared" si="9"/>
        <v>373.16700000000003</v>
      </c>
      <c r="G157" s="7">
        <f t="shared" si="10"/>
        <v>27.897603305785136</v>
      </c>
      <c r="H157" s="7">
        <f t="shared" si="11"/>
        <v>22.79628429752065</v>
      </c>
    </row>
    <row r="158" spans="3:8" ht="15.5" thickBot="1" x14ac:dyDescent="0.9">
      <c r="C158" s="36" t="s">
        <v>9</v>
      </c>
      <c r="D158" s="37">
        <v>15.3</v>
      </c>
      <c r="E158" s="41">
        <v>24.39</v>
      </c>
      <c r="F158" s="7">
        <f t="shared" si="9"/>
        <v>349.40499999999997</v>
      </c>
      <c r="G158" s="7">
        <f t="shared" si="10"/>
        <v>23.832148760330586</v>
      </c>
      <c r="H158" s="7">
        <f t="shared" si="11"/>
        <v>14.70373884297519</v>
      </c>
    </row>
    <row r="159" spans="3:8" ht="15.5" thickBot="1" x14ac:dyDescent="0.9">
      <c r="C159" s="36" t="s">
        <v>13</v>
      </c>
      <c r="D159" s="37">
        <v>14.9</v>
      </c>
      <c r="E159" s="41">
        <v>23.45</v>
      </c>
      <c r="F159" s="7">
        <f t="shared" si="9"/>
        <v>124.173</v>
      </c>
      <c r="G159" s="7">
        <f t="shared" si="10"/>
        <v>3.6794214876033049</v>
      </c>
      <c r="H159" s="7">
        <f t="shared" si="11"/>
        <v>18.365120661157039</v>
      </c>
    </row>
    <row r="160" spans="3:8" ht="15.5" thickBot="1" x14ac:dyDescent="0.9">
      <c r="C160" s="36" t="s">
        <v>14</v>
      </c>
      <c r="D160" s="37">
        <v>8.1</v>
      </c>
      <c r="E160" s="41">
        <v>15.33</v>
      </c>
      <c r="F160" s="7">
        <f t="shared" si="9"/>
        <v>236.6</v>
      </c>
      <c r="G160" s="7">
        <f t="shared" si="10"/>
        <v>3.3057851239667424E-4</v>
      </c>
      <c r="H160" s="7">
        <f t="shared" si="11"/>
        <v>16.358347933884286</v>
      </c>
    </row>
    <row r="161" spans="3:8" ht="15.5" thickBot="1" x14ac:dyDescent="0.9">
      <c r="C161" s="36" t="s">
        <v>15</v>
      </c>
      <c r="D161" s="37">
        <v>10</v>
      </c>
      <c r="E161" s="41">
        <v>23.66</v>
      </c>
      <c r="F161" s="7">
        <f t="shared" si="9"/>
        <v>70.51100000000001</v>
      </c>
      <c r="G161" s="7">
        <f t="shared" si="10"/>
        <v>26.195785123966932</v>
      </c>
      <c r="H161" s="7">
        <f t="shared" si="11"/>
        <v>27.305375206611579</v>
      </c>
    </row>
    <row r="162" spans="3:8" ht="15.5" thickBot="1" x14ac:dyDescent="0.9">
      <c r="C162" s="36" t="s">
        <v>18</v>
      </c>
      <c r="D162" s="37">
        <v>4.9000000000000004</v>
      </c>
      <c r="E162" s="41">
        <v>14.39</v>
      </c>
      <c r="F162" s="7">
        <f t="shared" si="9"/>
        <v>98.699999999999989</v>
      </c>
      <c r="G162" s="7">
        <f t="shared" si="10"/>
        <v>16.145785123966938</v>
      </c>
      <c r="H162" s="7">
        <f t="shared" si="11"/>
        <v>10.020102479338858</v>
      </c>
    </row>
    <row r="163" spans="3:8" ht="15.5" thickBot="1" x14ac:dyDescent="0.9">
      <c r="C163" s="36" t="s">
        <v>20</v>
      </c>
      <c r="D163" s="37">
        <v>6</v>
      </c>
      <c r="E163" s="41">
        <v>16.45</v>
      </c>
      <c r="F163" s="7">
        <f t="shared" si="9"/>
        <v>422.49900000000002</v>
      </c>
      <c r="G163" s="7">
        <f t="shared" si="10"/>
        <v>59.010330578512395</v>
      </c>
      <c r="H163" s="7">
        <f t="shared" si="11"/>
        <v>18.101157024793384</v>
      </c>
    </row>
    <row r="164" spans="3:8" x14ac:dyDescent="0.75">
      <c r="C164" s="42" t="s">
        <v>21</v>
      </c>
      <c r="D164" s="43">
        <v>17.7</v>
      </c>
      <c r="E164" s="44">
        <v>23.87</v>
      </c>
      <c r="F164" s="58">
        <f t="shared" si="9"/>
        <v>184.56416528925621</v>
      </c>
      <c r="G164" s="58">
        <f t="shared" si="10"/>
        <v>0.15999999999999887</v>
      </c>
      <c r="H164" s="58">
        <f t="shared" si="11"/>
        <v>0.18178595041322571</v>
      </c>
    </row>
    <row r="165" spans="3:8" x14ac:dyDescent="0.75">
      <c r="C165" s="45" t="s">
        <v>25</v>
      </c>
      <c r="D165" s="46">
        <f>AVERAGE(D154:D164)</f>
        <v>9.6181818181818191</v>
      </c>
      <c r="E165" s="46">
        <f t="shared" ref="E165" si="12">AVERAGE(E154:E164)</f>
        <v>19.189090909090908</v>
      </c>
      <c r="F165" s="46">
        <f t="shared" ref="F165" si="13">AVERAGE(F154:F164)</f>
        <v>191.64310593538693</v>
      </c>
      <c r="G165" s="46"/>
      <c r="H165" s="47"/>
    </row>
    <row r="166" spans="3:8" x14ac:dyDescent="0.75">
      <c r="C166" s="48" t="s">
        <v>26</v>
      </c>
      <c r="D166" s="49">
        <f>MEDIAN(D154:D164)</f>
        <v>8.1</v>
      </c>
      <c r="E166" s="49">
        <f>MEDIAN(E154:E164)</f>
        <v>17.11</v>
      </c>
      <c r="F166" s="49"/>
      <c r="G166" s="49"/>
      <c r="H166" s="50"/>
    </row>
    <row r="167" spans="3:8" x14ac:dyDescent="0.75">
      <c r="C167" s="48" t="s">
        <v>27</v>
      </c>
      <c r="D167" s="49">
        <f>SUM(G154:G164)/11</f>
        <v>20.96236664162284</v>
      </c>
      <c r="E167" s="49">
        <f>SUM(H154:H164)/11</f>
        <v>16.475906761833212</v>
      </c>
      <c r="F167" s="49"/>
      <c r="G167" s="49"/>
      <c r="H167" s="50"/>
    </row>
    <row r="168" spans="3:8" x14ac:dyDescent="0.75">
      <c r="C168" s="48" t="s">
        <v>28</v>
      </c>
      <c r="D168" s="49">
        <f>SQRT(D167)</f>
        <v>4.5784677176565127</v>
      </c>
      <c r="E168" s="49">
        <f>SQRT(E167)</f>
        <v>4.0590524463023652</v>
      </c>
      <c r="F168" s="49"/>
      <c r="G168" s="49"/>
      <c r="H168" s="50"/>
    </row>
    <row r="169" spans="3:8" x14ac:dyDescent="0.75">
      <c r="C169" s="48" t="s">
        <v>32</v>
      </c>
      <c r="D169" s="49">
        <f>F165-D165*E165</f>
        <v>7.0789406461307181</v>
      </c>
      <c r="E169" s="49"/>
      <c r="F169" s="49"/>
      <c r="G169" s="49"/>
      <c r="H169" s="50"/>
    </row>
    <row r="170" spans="3:8" x14ac:dyDescent="0.75">
      <c r="C170" s="48" t="s">
        <v>33</v>
      </c>
      <c r="D170" s="60">
        <f>D169/(D168*E168)</f>
        <v>0.38091094505446188</v>
      </c>
      <c r="E170" s="49"/>
      <c r="F170" s="49"/>
      <c r="G170" s="49"/>
      <c r="H170" s="50"/>
    </row>
    <row r="171" spans="3:8" x14ac:dyDescent="0.75">
      <c r="C171" s="48" t="s">
        <v>34</v>
      </c>
      <c r="D171" s="49">
        <f>_xlfn.QUARTILE.INC(D154:D164,1)</f>
        <v>5.45</v>
      </c>
      <c r="E171" s="49">
        <f>_xlfn.QUARTILE.INC(E154:E164,1)</f>
        <v>15.89</v>
      </c>
      <c r="F171" s="49"/>
      <c r="G171" s="49"/>
      <c r="H171" s="50"/>
    </row>
    <row r="172" spans="3:8" x14ac:dyDescent="0.75">
      <c r="C172" s="48" t="s">
        <v>35</v>
      </c>
      <c r="D172" s="49">
        <f>_xlfn.QUARTILE.INC(D154:D164,3)</f>
        <v>14.100000000000001</v>
      </c>
      <c r="E172" s="49">
        <f>_xlfn.QUARTILE.INC(E154:E164,3)</f>
        <v>23.555</v>
      </c>
      <c r="F172" s="49"/>
      <c r="G172" s="49"/>
      <c r="H172" s="50"/>
    </row>
    <row r="173" spans="3:8" x14ac:dyDescent="0.75">
      <c r="C173" s="48" t="s">
        <v>36</v>
      </c>
      <c r="D173" s="49">
        <f>D172-D171</f>
        <v>8.6500000000000021</v>
      </c>
      <c r="E173" s="49">
        <f>E172-E171</f>
        <v>7.6649999999999991</v>
      </c>
      <c r="F173" s="49"/>
      <c r="G173" s="49"/>
      <c r="H173" s="50"/>
    </row>
    <row r="174" spans="3:8" x14ac:dyDescent="0.75">
      <c r="C174" s="48" t="s">
        <v>37</v>
      </c>
      <c r="D174" s="49"/>
      <c r="E174" s="49"/>
      <c r="F174" s="49"/>
      <c r="G174" s="49"/>
      <c r="H174" s="50"/>
    </row>
    <row r="175" spans="3:8" x14ac:dyDescent="0.75">
      <c r="C175" s="48" t="s">
        <v>38</v>
      </c>
      <c r="D175" s="49">
        <f>D165-D168</f>
        <v>5.0397141005253063</v>
      </c>
      <c r="E175" s="49">
        <f>E165-E168</f>
        <v>15.130038462788542</v>
      </c>
      <c r="F175" s="49"/>
      <c r="G175" s="49"/>
      <c r="H175" s="50"/>
    </row>
    <row r="176" spans="3:8" x14ac:dyDescent="0.75">
      <c r="C176" s="48" t="s">
        <v>39</v>
      </c>
      <c r="D176" s="49">
        <f>D165+D168</f>
        <v>14.196649535838333</v>
      </c>
      <c r="E176" s="49">
        <f>E165+E168</f>
        <v>23.248143355393275</v>
      </c>
      <c r="F176" s="49"/>
      <c r="G176" s="49"/>
      <c r="H176" s="50"/>
    </row>
    <row r="177" spans="3:8" x14ac:dyDescent="0.75">
      <c r="C177" s="51" t="s">
        <v>42</v>
      </c>
      <c r="D177" s="53">
        <f>D170*(SQRT(11-2)/SQRT(1-D170^2))</f>
        <v>1.2359056213857031</v>
      </c>
      <c r="E177" s="49"/>
      <c r="F177" s="49"/>
      <c r="G177" s="49"/>
      <c r="H177" s="50"/>
    </row>
    <row r="178" spans="3:8" x14ac:dyDescent="0.75">
      <c r="C178" s="51" t="s">
        <v>43</v>
      </c>
      <c r="D178" s="53">
        <f>11-2</f>
        <v>9</v>
      </c>
      <c r="E178" s="49"/>
      <c r="F178" s="49"/>
      <c r="G178" s="49"/>
      <c r="H178" s="50"/>
    </row>
    <row r="179" spans="3:8" x14ac:dyDescent="0.75">
      <c r="C179" s="51" t="s">
        <v>44</v>
      </c>
      <c r="D179" s="53"/>
      <c r="E179" s="49"/>
      <c r="F179" s="49"/>
      <c r="G179" s="49"/>
      <c r="H179" s="50"/>
    </row>
    <row r="180" spans="3:8" x14ac:dyDescent="0.75">
      <c r="C180" s="54" t="s">
        <v>45</v>
      </c>
      <c r="D180" s="59">
        <f>(_xlfn.T.DIST.RT(D177,D178))</f>
        <v>0.12388906314448113</v>
      </c>
      <c r="E180" s="56"/>
      <c r="F180" s="56"/>
      <c r="G180" s="56"/>
      <c r="H180" s="57"/>
    </row>
    <row r="183" spans="3:8" x14ac:dyDescent="0.75">
      <c r="C183" t="s">
        <v>46</v>
      </c>
    </row>
    <row r="185" spans="3:8" x14ac:dyDescent="0.75">
      <c r="C185" t="s">
        <v>47</v>
      </c>
      <c r="D185">
        <f>D169/D167</f>
        <v>0.33769758764140617</v>
      </c>
    </row>
    <row r="186" spans="3:8" x14ac:dyDescent="0.75">
      <c r="C186" t="s">
        <v>48</v>
      </c>
      <c r="D186">
        <f>E165-D185*D165</f>
        <v>15.941054111594473</v>
      </c>
    </row>
    <row r="188" spans="3:8" x14ac:dyDescent="0.75">
      <c r="C188" t="s">
        <v>49</v>
      </c>
    </row>
    <row r="189" spans="3:8" x14ac:dyDescent="0.75">
      <c r="C189" t="s">
        <v>50</v>
      </c>
      <c r="D189">
        <f>(D185^2)*D185*D167/E167</f>
        <v>4.8997606083930431E-2</v>
      </c>
    </row>
  </sheetData>
  <mergeCells count="3">
    <mergeCell ref="C113:C114"/>
    <mergeCell ref="D113:D114"/>
    <mergeCell ref="E113:E11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Inès Munoz-Bertrand</dc:creator>
  <cp:lastModifiedBy>Inès Munoz-Bertrand</cp:lastModifiedBy>
  <dcterms:created xsi:type="dcterms:W3CDTF">2024-12-16T14:12:39Z</dcterms:created>
  <dcterms:modified xsi:type="dcterms:W3CDTF">2024-12-17T21:07:23Z</dcterms:modified>
</cp:coreProperties>
</file>