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agot/Desktop/Introductory Finance/Tutorial/"/>
    </mc:Choice>
  </mc:AlternateContent>
  <xr:revisionPtr revIDLastSave="0" documentId="13_ncr:1_{2902A4F4-366E-B74B-968D-998D543A2C31}" xr6:coauthVersionLast="47" xr6:coauthVersionMax="47" xr10:uidLastSave="{00000000-0000-0000-0000-000000000000}"/>
  <bookViews>
    <workbookView xWindow="6740" yWindow="960" windowWidth="33980" windowHeight="17460" tabRatio="987" activeTab="2" xr2:uid="{00000000-000D-0000-FFFF-FFFF00000000}"/>
  </bookViews>
  <sheets>
    <sheet name="Interests - Duration" sheetId="1" r:id="rId1"/>
    <sheet name=" Ex5 Particular bonds examples" sheetId="2" r:id="rId2"/>
    <sheet name="Big Three Ratings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" l="1"/>
  <c r="G24" i="2" s="1"/>
  <c r="F23" i="2"/>
  <c r="G23" i="2" s="1"/>
  <c r="M6" i="2"/>
  <c r="M5" i="2"/>
  <c r="H5" i="2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H21" i="1"/>
  <c r="G21" i="1"/>
  <c r="F21" i="1"/>
  <c r="E21" i="1"/>
  <c r="D21" i="1"/>
  <c r="L20" i="1"/>
  <c r="H20" i="1"/>
  <c r="H22" i="1" s="1"/>
  <c r="G20" i="1"/>
  <c r="G22" i="1" s="1"/>
  <c r="F20" i="1"/>
  <c r="F22" i="1" s="1"/>
  <c r="E20" i="1"/>
  <c r="E22" i="1" s="1"/>
  <c r="D20" i="1"/>
  <c r="D22" i="1" s="1"/>
  <c r="L19" i="1"/>
  <c r="L18" i="1"/>
  <c r="L17" i="1"/>
  <c r="L16" i="1"/>
  <c r="L15" i="1"/>
  <c r="L14" i="1"/>
  <c r="E14" i="1"/>
  <c r="L13" i="1"/>
  <c r="L12" i="1"/>
  <c r="D12" i="1"/>
  <c r="D14" i="1" s="1"/>
  <c r="C12" i="1"/>
  <c r="C14" i="1" s="1"/>
  <c r="G13" i="1" s="1"/>
  <c r="L11" i="1"/>
  <c r="L10" i="1"/>
  <c r="L9" i="1"/>
  <c r="L8" i="1"/>
  <c r="L7" i="1"/>
  <c r="I7" i="1"/>
  <c r="L6" i="1"/>
  <c r="H6" i="1"/>
  <c r="H7" i="1" s="1"/>
  <c r="G6" i="1"/>
  <c r="G7" i="1" s="1"/>
  <c r="F6" i="1"/>
  <c r="F7" i="1" s="1"/>
  <c r="E6" i="1"/>
  <c r="E7" i="1" s="1"/>
  <c r="D6" i="1"/>
  <c r="D7" i="1" s="1"/>
  <c r="C6" i="1"/>
  <c r="C7" i="1" s="1"/>
  <c r="L5" i="1"/>
  <c r="L4" i="1"/>
  <c r="L3" i="1"/>
  <c r="L2" i="1"/>
  <c r="I22" i="1" l="1"/>
  <c r="D23" i="1" s="1"/>
  <c r="I23" i="1" l="1"/>
  <c r="E23" i="1"/>
  <c r="G23" i="1"/>
  <c r="H23" i="1"/>
  <c r="F23" i="1"/>
</calcChain>
</file>

<file path=xl/sharedStrings.xml><?xml version="1.0" encoding="utf-8"?>
<sst xmlns="http://schemas.openxmlformats.org/spreadsheetml/2006/main" count="87" uniqueCount="77">
  <si>
    <t>Year</t>
  </si>
  <si>
    <t>Interests compounding</t>
  </si>
  <si>
    <t>r_d</t>
  </si>
  <si>
    <t>m</t>
  </si>
  <si>
    <t>continuous</t>
  </si>
  <si>
    <t>r_m/m</t>
  </si>
  <si>
    <t>r_m</t>
  </si>
  <si>
    <t>Rate</t>
  </si>
  <si>
    <t>CF</t>
  </si>
  <si>
    <t>DF</t>
  </si>
  <si>
    <t>Exercise 2</t>
  </si>
  <si>
    <t>PV in €</t>
  </si>
  <si>
    <t>Exercise 6</t>
  </si>
  <si>
    <t xml:space="preserve"> Duration of a standard bond</t>
  </si>
  <si>
    <t>Coupon rate</t>
  </si>
  <si>
    <t>Cash-Flow</t>
  </si>
  <si>
    <t>Discount Factor</t>
  </si>
  <si>
    <t>PV of CF</t>
  </si>
  <si>
    <t xml:space="preserve">Clean Price  </t>
  </si>
  <si>
    <t>Duration of CF</t>
  </si>
  <si>
    <t>Duration</t>
  </si>
  <si>
    <t>Exercise 1</t>
  </si>
  <si>
    <t>payments / year</t>
  </si>
  <si>
    <t>rate for each payment</t>
  </si>
  <si>
    <t>annualised rate</t>
  </si>
  <si>
    <t xml:space="preserve"> Exercise 5.</t>
  </si>
  <si>
    <r>
      <t xml:space="preserve">Germany 10Y   </t>
    </r>
    <r>
      <rPr>
        <sz val="10"/>
        <rFont val="Arial"/>
        <family val="2"/>
      </rPr>
      <t>(issued at negative yield)</t>
    </r>
  </si>
  <si>
    <t>https://www.deutsche-finanzagentur.de/en/federal-securities/factsheet/isin/DE0001102473/</t>
  </si>
  <si>
    <t>https://cbonds.com/bonds/568947/</t>
  </si>
  <si>
    <t>Name</t>
  </si>
  <si>
    <t>Coupon</t>
  </si>
  <si>
    <t>Auction Date</t>
  </si>
  <si>
    <t>Maturity</t>
  </si>
  <si>
    <t>First interest payment</t>
  </si>
  <si>
    <t>ISIN</t>
  </si>
  <si>
    <t>Average Price at issue date</t>
  </si>
  <si>
    <t>YTM at issue date</t>
  </si>
  <si>
    <t>Price</t>
  </si>
  <si>
    <t>Yield</t>
  </si>
  <si>
    <t>0.% Federal Bund2020-2129</t>
  </si>
  <si>
    <t>10.07.2019</t>
  </si>
  <si>
    <t>15.08.2029</t>
  </si>
  <si>
    <t>15.08.2020</t>
  </si>
  <si>
    <t>DE0001102473</t>
  </si>
  <si>
    <t>Note that B(0,0)=1 while B(0,10Y)=1.02&gt;B(0,0).</t>
  </si>
  <si>
    <t>t → B(0,t) should be monotonically decreasing in normal economic environment, due to the time value of money.</t>
  </si>
  <si>
    <t xml:space="preserve">In July 2019, German government rates up to maturity 10 years were all negative. </t>
  </si>
  <si>
    <r>
      <t xml:space="preserve">On 2 Aug 2019, for the first time, German government rates </t>
    </r>
    <r>
      <rPr>
        <b/>
        <sz val="10"/>
        <rFont val="Arial"/>
        <family val="2"/>
      </rPr>
      <t>up to maturity 30 years</t>
    </r>
    <r>
      <rPr>
        <sz val="10"/>
        <rFont val="Arial"/>
        <family val="2"/>
      </rPr>
      <t xml:space="preserve"> were all negative. </t>
    </r>
  </si>
  <si>
    <t>Austria 100Y</t>
  </si>
  <si>
    <t>Payment Date</t>
  </si>
  <si>
    <t>Next Coupon</t>
  </si>
  <si>
    <t>Coupon Frequency</t>
  </si>
  <si>
    <t>Issue Amount in EURO</t>
  </si>
  <si>
    <t>whereof Allotment competitive</t>
  </si>
  <si>
    <t>whereof Allotment of the Republic</t>
  </si>
  <si>
    <t>Average accepted Price</t>
  </si>
  <si>
    <t>Outstanding Volume</t>
  </si>
  <si>
    <t>0.85% Bundesanleihe 2020-2120</t>
  </si>
  <si>
    <t>0.85</t>
  </si>
  <si>
    <t>24.06.2020</t>
  </si>
  <si>
    <t>30.06.2020</t>
  </si>
  <si>
    <t>30.06.2021</t>
  </si>
  <si>
    <t>Annually</t>
  </si>
  <si>
    <t>30.06.2120</t>
  </si>
  <si>
    <t>2,000,000,000.00</t>
  </si>
  <si>
    <t>1,500,000,000.00</t>
  </si>
  <si>
    <t>500,000,000.00</t>
  </si>
  <si>
    <t>98.010%</t>
  </si>
  <si>
    <t>AT0000A2HLC4</t>
  </si>
  <si>
    <t>http://www.worldgovernmentbonds.com/country/austria/</t>
  </si>
  <si>
    <t>up to 96 years</t>
  </si>
  <si>
    <t>Date</t>
  </si>
  <si>
    <t>r</t>
  </si>
  <si>
    <r>
      <rPr>
        <sz val="12"/>
        <rFont val="Arial"/>
        <family val="2"/>
      </rPr>
      <t xml:space="preserve"> 1/(1+</t>
    </r>
    <r>
      <rPr>
        <sz val="12"/>
        <rFont val="Symbol"/>
        <charset val="2"/>
      </rPr>
      <t>r</t>
    </r>
    <r>
      <rPr>
        <sz val="12"/>
        <rFont val="Arial"/>
        <family val="2"/>
      </rPr>
      <t>)</t>
    </r>
    <r>
      <rPr>
        <sz val="11"/>
        <rFont val="Arial"/>
        <family val="2"/>
      </rPr>
      <t>^</t>
    </r>
    <r>
      <rPr>
        <sz val="10"/>
        <rFont val="Arial"/>
        <family val="2"/>
      </rPr>
      <t>T</t>
    </r>
  </si>
  <si>
    <t>P/N</t>
  </si>
  <si>
    <t>33.94</t>
  </si>
  <si>
    <t>45.75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</si>
</sst>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%"/>
    <numFmt numFmtId="165" formatCode="0.00000%"/>
    <numFmt numFmtId="166" formatCode="0.0%"/>
    <numFmt numFmtId="167" formatCode="#,##0.00000"/>
    <numFmt numFmtId="168" formatCode="0.0000"/>
    <numFmt numFmtId="169" formatCode="0.000"/>
  </numFmts>
  <fonts count="21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000000"/>
      <name val="Helvetica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2"/>
      <color rgb="FF000000"/>
      <name val="Helvetica"/>
      <family val="2"/>
    </font>
    <font>
      <b/>
      <sz val="12"/>
      <name val="Arial"/>
      <family val="2"/>
    </font>
    <font>
      <sz val="9"/>
      <color theme="4"/>
      <name val="Arial"/>
      <family val="2"/>
    </font>
    <font>
      <sz val="10"/>
      <color theme="4"/>
      <name val="Arial"/>
      <family val="2"/>
    </font>
    <font>
      <b/>
      <sz val="12"/>
      <color theme="1"/>
      <name val="Helvetica"/>
      <family val="2"/>
    </font>
    <font>
      <sz val="11"/>
      <color theme="1"/>
      <name val="Helvetica"/>
      <family val="2"/>
    </font>
    <font>
      <sz val="12"/>
      <color theme="1"/>
      <name val="Helvetica"/>
      <family val="2"/>
    </font>
    <font>
      <b/>
      <sz val="11"/>
      <color theme="1"/>
      <name val="Helvetica"/>
      <family val="2"/>
    </font>
    <font>
      <b/>
      <sz val="11"/>
      <name val="Arial"/>
      <family val="2"/>
    </font>
    <font>
      <sz val="12"/>
      <name val="Arial"/>
      <family val="2"/>
    </font>
    <font>
      <sz val="14"/>
      <color rgb="FF131722"/>
      <name val="Trebuchet MS"/>
      <family val="2"/>
    </font>
    <font>
      <b/>
      <sz val="14"/>
      <name val="Symbol"/>
      <charset val="2"/>
    </font>
    <font>
      <sz val="11"/>
      <name val="Arial"/>
      <family val="2"/>
    </font>
    <font>
      <sz val="12"/>
      <name val="Symbol"/>
      <charset val="2"/>
    </font>
    <font>
      <sz val="12"/>
      <color rgb="FF131722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6B5EE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64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1" fontId="4" fillId="0" borderId="0" xfId="1" applyNumberFormat="1" applyFont="1"/>
    <xf numFmtId="10" fontId="4" fillId="0" borderId="0" xfId="1" applyNumberFormat="1" applyFont="1"/>
    <xf numFmtId="0" fontId="1" fillId="4" borderId="0" xfId="0" applyFont="1" applyFill="1" applyAlignment="1">
      <alignment horizontal="left"/>
    </xf>
    <xf numFmtId="0" fontId="0" fillId="2" borderId="3" xfId="0" applyFill="1" applyBorder="1"/>
    <xf numFmtId="0" fontId="1" fillId="3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9" fontId="0" fillId="2" borderId="5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  <xf numFmtId="9" fontId="0" fillId="0" borderId="10" xfId="1" applyFont="1" applyFill="1" applyBorder="1" applyAlignment="1">
      <alignment horizontal="center"/>
    </xf>
    <xf numFmtId="166" fontId="0" fillId="0" borderId="10" xfId="1" applyNumberFormat="1" applyFont="1" applyFill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2" xfId="0" applyFont="1" applyBorder="1"/>
    <xf numFmtId="167" fontId="0" fillId="0" borderId="13" xfId="1" applyNumberFormat="1" applyFont="1" applyBorder="1" applyAlignment="1">
      <alignment horizontal="center"/>
    </xf>
    <xf numFmtId="167" fontId="0" fillId="0" borderId="14" xfId="1" applyNumberFormat="1" applyFont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2" fontId="0" fillId="0" borderId="11" xfId="0" applyNumberFormat="1" applyBorder="1" applyAlignment="1">
      <alignment horizontal="center"/>
    </xf>
    <xf numFmtId="168" fontId="0" fillId="0" borderId="10" xfId="0" applyNumberFormat="1" applyBorder="1" applyAlignment="1">
      <alignment horizontal="center"/>
    </xf>
    <xf numFmtId="168" fontId="0" fillId="0" borderId="11" xfId="0" applyNumberFormat="1" applyBorder="1" applyAlignment="1">
      <alignment horizontal="center"/>
    </xf>
    <xf numFmtId="168" fontId="0" fillId="0" borderId="16" xfId="0" applyNumberFormat="1" applyBorder="1" applyAlignment="1">
      <alignment horizontal="right"/>
    </xf>
    <xf numFmtId="0" fontId="1" fillId="0" borderId="17" xfId="0" applyFont="1" applyBorder="1" applyAlignment="1">
      <alignment horizontal="center"/>
    </xf>
    <xf numFmtId="0" fontId="1" fillId="0" borderId="12" xfId="0" applyFont="1" applyBorder="1"/>
    <xf numFmtId="169" fontId="0" fillId="0" borderId="13" xfId="0" applyNumberFormat="1" applyBorder="1" applyAlignment="1">
      <alignment horizontal="center"/>
    </xf>
    <xf numFmtId="169" fontId="0" fillId="0" borderId="14" xfId="0" applyNumberFormat="1" applyBorder="1" applyAlignment="1">
      <alignment horizontal="center"/>
    </xf>
    <xf numFmtId="169" fontId="0" fillId="4" borderId="18" xfId="0" applyNumberFormat="1" applyFill="1" applyBorder="1"/>
    <xf numFmtId="0" fontId="1" fillId="4" borderId="19" xfId="0" applyFont="1" applyFill="1" applyBorder="1" applyAlignment="1">
      <alignment horizontal="center"/>
    </xf>
    <xf numFmtId="0" fontId="6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5" borderId="2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9" fontId="11" fillId="0" borderId="10" xfId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0" fontId="1" fillId="0" borderId="21" xfId="1" applyNumberFormat="1" applyFont="1" applyBorder="1" applyAlignment="1">
      <alignment horizontal="center" vertical="center"/>
    </xf>
    <xf numFmtId="10" fontId="1" fillId="0" borderId="22" xfId="1" applyNumberFormat="1" applyFont="1" applyBorder="1" applyAlignment="1">
      <alignment horizontal="center" vertical="center"/>
    </xf>
    <xf numFmtId="15" fontId="15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0" fontId="0" fillId="0" borderId="10" xfId="1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0" borderId="0" xfId="2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0" fontId="1" fillId="0" borderId="10" xfId="1" applyNumberFormat="1" applyFont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3993504711162"/>
          <c:y val="5.0828832074911234E-2"/>
          <c:w val="0.88968269787104892"/>
          <c:h val="0.82064411714458574"/>
        </c:manualLayout>
      </c:layout>
      <c:lineChart>
        <c:grouping val="standard"/>
        <c:varyColors val="0"/>
        <c:ser>
          <c:idx val="3"/>
          <c:order val="0"/>
          <c:tx>
            <c:v>r_m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'[1]Interests - Duration'!$K$3:$K$40</c:f>
              <c:numCache>
                <c:formatCode>0</c:formatCode>
                <c:ptCount val="3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</c:numCache>
            </c:numRef>
          </c:cat>
          <c:val>
            <c:numRef>
              <c:f>'[1]Interests - Duration'!$L$3:$L$40</c:f>
              <c:numCache>
                <c:formatCode>0.00%</c:formatCode>
                <c:ptCount val="38"/>
                <c:pt idx="0">
                  <c:v>9.5765827768869993E-2</c:v>
                </c:pt>
                <c:pt idx="1">
                  <c:v>9.553764174412116E-2</c:v>
                </c:pt>
                <c:pt idx="2">
                  <c:v>9.546174077142755E-2</c:v>
                </c:pt>
                <c:pt idx="3">
                  <c:v>9.5423820425315498E-2</c:v>
                </c:pt>
                <c:pt idx="4">
                  <c:v>9.5401077855628014E-2</c:v>
                </c:pt>
                <c:pt idx="5">
                  <c:v>9.5385920156720871E-2</c:v>
                </c:pt>
                <c:pt idx="6">
                  <c:v>9.5375095194594195E-2</c:v>
                </c:pt>
                <c:pt idx="7">
                  <c:v>9.5366977547772791E-2</c:v>
                </c:pt>
                <c:pt idx="8">
                  <c:v>9.5360664459280819E-2</c:v>
                </c:pt>
                <c:pt idx="9">
                  <c:v>9.5355614389647236E-2</c:v>
                </c:pt>
                <c:pt idx="10">
                  <c:v>9.5351482779695296E-2</c:v>
                </c:pt>
                <c:pt idx="11">
                  <c:v>9.5348039953719876E-2</c:v>
                </c:pt>
                <c:pt idx="12">
                  <c:v>9.5345126922723455E-2</c:v>
                </c:pt>
                <c:pt idx="13">
                  <c:v>9.5342630133448125E-2</c:v>
                </c:pt>
                <c:pt idx="14">
                  <c:v>9.5340466319926431E-2</c:v>
                </c:pt>
                <c:pt idx="15">
                  <c:v>9.533857303679838E-2</c:v>
                </c:pt>
                <c:pt idx="16">
                  <c:v>9.5336902534499668E-2</c:v>
                </c:pt>
                <c:pt idx="17">
                  <c:v>9.5335417676336576E-2</c:v>
                </c:pt>
                <c:pt idx="18">
                  <c:v>9.5334089145131529E-2</c:v>
                </c:pt>
                <c:pt idx="19">
                  <c:v>9.5332893488198067E-2</c:v>
                </c:pt>
                <c:pt idx="20">
                  <c:v>9.5331811720542614E-2</c:v>
                </c:pt>
                <c:pt idx="21">
                  <c:v>9.5330828309632132E-2</c:v>
                </c:pt>
                <c:pt idx="22">
                  <c:v>9.5329930424516984E-2</c:v>
                </c:pt>
                <c:pt idx="23">
                  <c:v>9.5329107373043342E-2</c:v>
                </c:pt>
                <c:pt idx="24">
                  <c:v>9.532835017411756E-2</c:v>
                </c:pt>
                <c:pt idx="25">
                  <c:v>9.5327651228331867E-2</c:v>
                </c:pt>
                <c:pt idx="26">
                  <c:v>9.532700406239103E-2</c:v>
                </c:pt>
                <c:pt idx="27">
                  <c:v>9.5326403127833359E-2</c:v>
                </c:pt>
                <c:pt idx="28">
                  <c:v>9.5325843641631547E-2</c:v>
                </c:pt>
                <c:pt idx="29">
                  <c:v>9.5325321458394896E-2</c:v>
                </c:pt>
                <c:pt idx="30">
                  <c:v>9.532483296787353E-2</c:v>
                </c:pt>
                <c:pt idx="31">
                  <c:v>9.532437501107438E-2</c:v>
                </c:pt>
                <c:pt idx="32">
                  <c:v>9.532394481185813E-2</c:v>
                </c:pt>
                <c:pt idx="33">
                  <c:v>9.5323539920864064E-2</c:v>
                </c:pt>
                <c:pt idx="34">
                  <c:v>9.5323158168592048E-2</c:v>
                </c:pt>
                <c:pt idx="35">
                  <c:v>9.5322797626691269E-2</c:v>
                </c:pt>
                <c:pt idx="36">
                  <c:v>9.5322456575199777E-2</c:v>
                </c:pt>
                <c:pt idx="37">
                  <c:v>9.5322133475228554E-2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61-714E-B46D-83C658DB5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7480928"/>
        <c:axId val="1"/>
      </c:lineChart>
      <c:catAx>
        <c:axId val="198748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solidFill>
            <a:srgbClr val="FFFFFF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100"/>
        <c:tickMarkSkip val="10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987480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860823257644473"/>
          <c:y val="0.22681130823039619"/>
          <c:w val="0.15305818612635036"/>
          <c:h val="5.4135742297459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97327</xdr:colOff>
      <xdr:row>2</xdr:row>
      <xdr:rowOff>0</xdr:rowOff>
    </xdr:from>
    <xdr:to>
      <xdr:col>19</xdr:col>
      <xdr:colOff>423333</xdr:colOff>
      <xdr:row>23</xdr:row>
      <xdr:rowOff>63499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D351FE8-5527-0944-AB6C-38646CED0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27875</xdr:colOff>
      <xdr:row>3</xdr:row>
      <xdr:rowOff>136204</xdr:rowOff>
    </xdr:from>
    <xdr:to>
      <xdr:col>17</xdr:col>
      <xdr:colOff>736600</xdr:colOff>
      <xdr:row>5</xdr:row>
      <xdr:rowOff>105835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DF5A77-6BD6-084D-B8FC-DC4556F3B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99375" y="923604"/>
          <a:ext cx="4010725" cy="985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673100</xdr:colOff>
      <xdr:row>3</xdr:row>
      <xdr:rowOff>152400</xdr:rowOff>
    </xdr:from>
    <xdr:to>
      <xdr:col>8</xdr:col>
      <xdr:colOff>365141</xdr:colOff>
      <xdr:row>48</xdr:row>
      <xdr:rowOff>127000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93E595A-60CE-4F43-A17F-B64F72943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" y="647700"/>
          <a:ext cx="6296041" cy="7404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inagot/Desktop/Introductory%20Finance/Tutorial/Introductory%20Finance%20exercises.xlsx" TargetMode="External"/><Relationship Id="rId1" Type="http://schemas.openxmlformats.org/officeDocument/2006/relationships/externalLinkPath" Target="Introductory%20Finance%20exerci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ests - Duration"/>
      <sheetName val=" Ex5 Particular bonds examples"/>
      <sheetName val="Big Three Ratings"/>
      <sheetName val="Forward EUR USD"/>
    </sheetNames>
    <sheetDataSet>
      <sheetData sheetId="0">
        <row r="1">
          <cell r="K1" t="str">
            <v>m</v>
          </cell>
          <cell r="L1" t="str">
            <v>r_m</v>
          </cell>
        </row>
        <row r="2">
          <cell r="K2">
            <v>1</v>
          </cell>
          <cell r="L2">
            <v>0.10000000000000009</v>
          </cell>
        </row>
        <row r="3">
          <cell r="K3">
            <v>10</v>
          </cell>
          <cell r="L3">
            <v>9.5765827768869993E-2</v>
          </cell>
        </row>
        <row r="4">
          <cell r="K4">
            <v>20</v>
          </cell>
          <cell r="L4">
            <v>9.553764174412116E-2</v>
          </cell>
        </row>
        <row r="5">
          <cell r="K5">
            <v>30</v>
          </cell>
          <cell r="L5">
            <v>9.546174077142755E-2</v>
          </cell>
        </row>
        <row r="6">
          <cell r="K6">
            <v>40</v>
          </cell>
          <cell r="L6">
            <v>9.5423820425315498E-2</v>
          </cell>
        </row>
        <row r="7">
          <cell r="K7">
            <v>50</v>
          </cell>
          <cell r="L7">
            <v>9.5401077855628014E-2</v>
          </cell>
        </row>
        <row r="8">
          <cell r="K8">
            <v>60</v>
          </cell>
          <cell r="L8">
            <v>9.5385920156720871E-2</v>
          </cell>
        </row>
        <row r="9">
          <cell r="K9">
            <v>70</v>
          </cell>
          <cell r="L9">
            <v>9.5375095194594195E-2</v>
          </cell>
        </row>
        <row r="10">
          <cell r="K10">
            <v>80</v>
          </cell>
          <cell r="L10">
            <v>9.5366977547772791E-2</v>
          </cell>
        </row>
        <row r="11">
          <cell r="K11">
            <v>90</v>
          </cell>
          <cell r="L11">
            <v>9.5360664459280819E-2</v>
          </cell>
        </row>
        <row r="12">
          <cell r="K12">
            <v>100</v>
          </cell>
          <cell r="L12">
            <v>9.5355614389647236E-2</v>
          </cell>
        </row>
        <row r="13">
          <cell r="K13">
            <v>110</v>
          </cell>
          <cell r="L13">
            <v>9.5351482779695296E-2</v>
          </cell>
        </row>
        <row r="14">
          <cell r="K14">
            <v>120</v>
          </cell>
          <cell r="L14">
            <v>9.5348039953719876E-2</v>
          </cell>
        </row>
        <row r="15">
          <cell r="K15">
            <v>130</v>
          </cell>
          <cell r="L15">
            <v>9.5345126922723455E-2</v>
          </cell>
        </row>
        <row r="16">
          <cell r="K16">
            <v>140</v>
          </cell>
          <cell r="L16">
            <v>9.5342630133448125E-2</v>
          </cell>
        </row>
        <row r="17">
          <cell r="K17">
            <v>150</v>
          </cell>
          <cell r="L17">
            <v>9.5340466319926431E-2</v>
          </cell>
        </row>
        <row r="18">
          <cell r="K18">
            <v>160</v>
          </cell>
          <cell r="L18">
            <v>9.533857303679838E-2</v>
          </cell>
        </row>
        <row r="19">
          <cell r="K19">
            <v>170</v>
          </cell>
          <cell r="L19">
            <v>9.5336902534499668E-2</v>
          </cell>
        </row>
        <row r="20">
          <cell r="K20">
            <v>180</v>
          </cell>
          <cell r="L20">
            <v>9.5335417676336576E-2</v>
          </cell>
        </row>
        <row r="21">
          <cell r="K21">
            <v>190</v>
          </cell>
          <cell r="L21">
            <v>9.5334089145131529E-2</v>
          </cell>
        </row>
        <row r="22">
          <cell r="K22">
            <v>200</v>
          </cell>
          <cell r="L22">
            <v>9.5332893488198067E-2</v>
          </cell>
        </row>
        <row r="23">
          <cell r="K23">
            <v>210</v>
          </cell>
          <cell r="L23">
            <v>9.5331811720542614E-2</v>
          </cell>
        </row>
        <row r="24">
          <cell r="K24">
            <v>220</v>
          </cell>
          <cell r="L24">
            <v>9.5330828309632132E-2</v>
          </cell>
        </row>
        <row r="25">
          <cell r="K25">
            <v>230</v>
          </cell>
          <cell r="L25">
            <v>9.5329930424516984E-2</v>
          </cell>
        </row>
        <row r="26">
          <cell r="K26">
            <v>240</v>
          </cell>
          <cell r="L26">
            <v>9.5329107373043342E-2</v>
          </cell>
        </row>
        <row r="27">
          <cell r="K27">
            <v>250</v>
          </cell>
          <cell r="L27">
            <v>9.532835017411756E-2</v>
          </cell>
        </row>
        <row r="28">
          <cell r="K28">
            <v>260</v>
          </cell>
          <cell r="L28">
            <v>9.5327651228331867E-2</v>
          </cell>
        </row>
        <row r="29">
          <cell r="K29">
            <v>270</v>
          </cell>
          <cell r="L29">
            <v>9.532700406239103E-2</v>
          </cell>
        </row>
        <row r="30">
          <cell r="K30">
            <v>280</v>
          </cell>
          <cell r="L30">
            <v>9.5326403127833359E-2</v>
          </cell>
        </row>
        <row r="31">
          <cell r="K31">
            <v>290</v>
          </cell>
          <cell r="L31">
            <v>9.5325843641631547E-2</v>
          </cell>
        </row>
        <row r="32">
          <cell r="K32">
            <v>300</v>
          </cell>
          <cell r="L32">
            <v>9.5325321458394896E-2</v>
          </cell>
        </row>
        <row r="33">
          <cell r="K33">
            <v>310</v>
          </cell>
          <cell r="L33">
            <v>9.532483296787353E-2</v>
          </cell>
        </row>
        <row r="34">
          <cell r="K34">
            <v>320</v>
          </cell>
          <cell r="L34">
            <v>9.532437501107438E-2</v>
          </cell>
        </row>
        <row r="35">
          <cell r="K35">
            <v>330</v>
          </cell>
          <cell r="L35">
            <v>9.532394481185813E-2</v>
          </cell>
        </row>
        <row r="36">
          <cell r="K36">
            <v>340</v>
          </cell>
          <cell r="L36">
            <v>9.5323539920864064E-2</v>
          </cell>
        </row>
        <row r="37">
          <cell r="K37">
            <v>350</v>
          </cell>
          <cell r="L37">
            <v>9.5323158168592048E-2</v>
          </cell>
        </row>
        <row r="38">
          <cell r="K38">
            <v>360</v>
          </cell>
          <cell r="L38">
            <v>9.5322797626691269E-2</v>
          </cell>
        </row>
        <row r="39">
          <cell r="K39">
            <v>370</v>
          </cell>
          <cell r="L39">
            <v>9.5322456575199777E-2</v>
          </cell>
        </row>
        <row r="40">
          <cell r="K40">
            <v>380</v>
          </cell>
          <cell r="L40">
            <v>9.5322133475228554E-2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orldgovernmentbonds.com/country/austria/" TargetMode="External"/><Relationship Id="rId2" Type="http://schemas.openxmlformats.org/officeDocument/2006/relationships/hyperlink" Target="https://cbonds.com/bonds/568947/" TargetMode="External"/><Relationship Id="rId1" Type="http://schemas.openxmlformats.org/officeDocument/2006/relationships/hyperlink" Target="https://www.deutsche-finanzagentur.de/en/federal-securities/factsheet/isin/DE0001102473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zoomScale="120" zoomScaleNormal="120" workbookViewId="0">
      <selection activeCell="U6" sqref="U6"/>
    </sheetView>
  </sheetViews>
  <sheetFormatPr baseColWidth="10" defaultColWidth="9.6640625" defaultRowHeight="13" x14ac:dyDescent="0.15"/>
  <cols>
    <col min="3" max="3" width="14" bestFit="1" customWidth="1"/>
    <col min="4" max="5" width="9.6640625" style="1"/>
    <col min="7" max="7" width="12.5" bestFit="1" customWidth="1"/>
  </cols>
  <sheetData>
    <row r="1" spans="1:12" x14ac:dyDescent="0.15">
      <c r="B1" s="1"/>
      <c r="C1" s="1"/>
      <c r="D1"/>
      <c r="E1"/>
      <c r="K1" s="2" t="s">
        <v>3</v>
      </c>
      <c r="L1" s="2" t="s">
        <v>6</v>
      </c>
    </row>
    <row r="2" spans="1:12" x14ac:dyDescent="0.15">
      <c r="A2" s="1"/>
      <c r="B2" s="1"/>
      <c r="D2"/>
      <c r="E2"/>
      <c r="K2" s="9">
        <v>1</v>
      </c>
      <c r="L2" s="10">
        <f>((1+C$4)^(1/K2)-1)*K2</f>
        <v>0.10000000000000009</v>
      </c>
    </row>
    <row r="3" spans="1:12" x14ac:dyDescent="0.15">
      <c r="A3" s="11" t="s">
        <v>21</v>
      </c>
      <c r="B3" s="6"/>
      <c r="C3" s="13" t="s">
        <v>1</v>
      </c>
      <c r="D3" s="13"/>
      <c r="E3"/>
      <c r="K3" s="9">
        <v>10</v>
      </c>
      <c r="L3" s="10">
        <f>((1+C$4)^(1/K3)-1)*K3</f>
        <v>9.5765827768869993E-2</v>
      </c>
    </row>
    <row r="4" spans="1:12" ht="14" thickBot="1" x14ac:dyDescent="0.2">
      <c r="A4" s="3"/>
      <c r="B4" s="14" t="s">
        <v>2</v>
      </c>
      <c r="C4" s="15">
        <v>0.1</v>
      </c>
      <c r="F4" s="1"/>
      <c r="G4" s="1"/>
      <c r="K4" s="9">
        <v>20</v>
      </c>
      <c r="L4" s="10">
        <f>((1+C$4)^(1/K4)-1)*K4</f>
        <v>9.553764174412116E-2</v>
      </c>
    </row>
    <row r="5" spans="1:12" x14ac:dyDescent="0.15">
      <c r="A5" s="1" t="s">
        <v>22</v>
      </c>
      <c r="B5" s="16" t="s">
        <v>3</v>
      </c>
      <c r="C5" s="17">
        <v>12</v>
      </c>
      <c r="D5" s="17">
        <v>24</v>
      </c>
      <c r="E5" s="17">
        <v>52</v>
      </c>
      <c r="F5" s="17">
        <v>100</v>
      </c>
      <c r="G5" s="17">
        <v>1000</v>
      </c>
      <c r="H5" s="18">
        <v>10000</v>
      </c>
      <c r="I5" s="1" t="s">
        <v>4</v>
      </c>
      <c r="K5" s="9">
        <v>30</v>
      </c>
      <c r="L5" s="10">
        <f>((1+C$4)^(1/K5)-1)*K5</f>
        <v>9.546174077142755E-2</v>
      </c>
    </row>
    <row r="6" spans="1:12" x14ac:dyDescent="0.15">
      <c r="A6" s="1" t="s">
        <v>23</v>
      </c>
      <c r="B6" s="19" t="s">
        <v>5</v>
      </c>
      <c r="C6" s="20">
        <f>(1+$C4)^(1/C5)-1</f>
        <v>7.9741404289037643E-3</v>
      </c>
      <c r="D6" s="20">
        <f>(1+$C4)^(1/D5)-1</f>
        <v>3.9791533836266435E-3</v>
      </c>
      <c r="E6" s="20">
        <f>(1+$C4)^(1/E5)-1</f>
        <v>1.8345688392329418E-3</v>
      </c>
      <c r="F6" s="20">
        <f>(1+$C4)^(1/F5)-1</f>
        <v>9.5355614389647236E-4</v>
      </c>
      <c r="G6" s="20">
        <f>(1+$C4)^(1/G5)-1</f>
        <v>9.5314721963779547E-5</v>
      </c>
      <c r="H6" s="21">
        <f>(1+$C4)^(1/H5)-1</f>
        <v>9.5310634007361728E-6</v>
      </c>
      <c r="I6" s="1"/>
      <c r="K6" s="9">
        <v>40</v>
      </c>
      <c r="L6" s="10">
        <f>((1+C$4)^(1/K6)-1)*K6</f>
        <v>9.5423820425315498E-2</v>
      </c>
    </row>
    <row r="7" spans="1:12" ht="14" thickBot="1" x14ac:dyDescent="0.2">
      <c r="A7" s="1" t="s">
        <v>24</v>
      </c>
      <c r="B7" s="22" t="s">
        <v>6</v>
      </c>
      <c r="C7" s="23">
        <f>C6*C5</f>
        <v>9.5689685146845171E-2</v>
      </c>
      <c r="D7" s="23">
        <f t="shared" ref="D7:H7" si="0">D6*D5</f>
        <v>9.5499681207039444E-2</v>
      </c>
      <c r="E7" s="23">
        <f t="shared" si="0"/>
        <v>9.5397579640112973E-2</v>
      </c>
      <c r="F7" s="23">
        <f t="shared" si="0"/>
        <v>9.5355614389647236E-2</v>
      </c>
      <c r="G7" s="23">
        <f t="shared" si="0"/>
        <v>9.5314721963779547E-2</v>
      </c>
      <c r="H7" s="24">
        <f t="shared" si="0"/>
        <v>9.5310634007361728E-2</v>
      </c>
      <c r="I7" s="4">
        <f>LN(1.1)</f>
        <v>9.5310179804324935E-2</v>
      </c>
      <c r="K7" s="9">
        <v>50</v>
      </c>
      <c r="L7" s="10">
        <f>((1+C$4)^(1/K7)-1)*K7</f>
        <v>9.5401077855628014E-2</v>
      </c>
    </row>
    <row r="8" spans="1:12" x14ac:dyDescent="0.15">
      <c r="A8" s="3"/>
      <c r="B8" s="2"/>
      <c r="C8" s="5"/>
      <c r="D8" s="5"/>
      <c r="E8" s="5"/>
      <c r="F8" s="5"/>
      <c r="G8" s="5"/>
      <c r="H8" s="4"/>
      <c r="I8" s="4"/>
      <c r="K8" s="9">
        <v>60</v>
      </c>
      <c r="L8" s="10">
        <f>((1+C$4)^(1/K8)-1)*K8</f>
        <v>9.5385920156720871E-2</v>
      </c>
    </row>
    <row r="9" spans="1:12" x14ac:dyDescent="0.15">
      <c r="A9" s="3"/>
      <c r="B9" s="2"/>
      <c r="C9" s="5"/>
      <c r="D9" s="5"/>
      <c r="E9" s="5"/>
      <c r="F9" s="5"/>
      <c r="G9" s="5"/>
      <c r="H9" s="4"/>
      <c r="I9" s="4"/>
      <c r="K9" s="9">
        <v>70</v>
      </c>
      <c r="L9" s="10">
        <f>((1+C$4)^(1/K9)-1)*K9</f>
        <v>9.5375095194594195E-2</v>
      </c>
    </row>
    <row r="10" spans="1:12" ht="14" thickBot="1" x14ac:dyDescent="0.2">
      <c r="A10" s="11" t="s">
        <v>10</v>
      </c>
      <c r="B10" s="6"/>
      <c r="C10" s="6"/>
      <c r="D10" s="6"/>
      <c r="E10" s="6"/>
      <c r="F10" s="5"/>
      <c r="G10" s="5"/>
      <c r="H10" s="4"/>
      <c r="I10" s="4"/>
      <c r="K10" s="9">
        <v>80</v>
      </c>
      <c r="L10" s="10">
        <f>((1+C$4)^(1/K10)-1)*K10</f>
        <v>9.5366977547772791E-2</v>
      </c>
    </row>
    <row r="11" spans="1:12" ht="17" thickBot="1" x14ac:dyDescent="0.25">
      <c r="A11" s="3"/>
      <c r="B11" s="25" t="s">
        <v>0</v>
      </c>
      <c r="C11" s="17">
        <v>1</v>
      </c>
      <c r="D11" s="17">
        <v>2</v>
      </c>
      <c r="E11" s="18">
        <v>3</v>
      </c>
      <c r="F11" s="5"/>
      <c r="G11" s="5"/>
      <c r="H11" s="4"/>
      <c r="I11" s="4"/>
      <c r="K11" s="9">
        <v>90</v>
      </c>
      <c r="L11" s="10">
        <f>((1+C$4)^(1/K11)-1)*K11</f>
        <v>9.5360664459280819E-2</v>
      </c>
    </row>
    <row r="12" spans="1:12" ht="16" x14ac:dyDescent="0.2">
      <c r="A12" s="3"/>
      <c r="B12" s="26" t="s">
        <v>7</v>
      </c>
      <c r="C12" s="27">
        <f>4%</f>
        <v>0.04</v>
      </c>
      <c r="D12" s="28">
        <f>4.2%</f>
        <v>4.2000000000000003E-2</v>
      </c>
      <c r="E12" s="29">
        <v>4.4999999999999998E-2</v>
      </c>
      <c r="F12" s="5"/>
      <c r="G12" s="7" t="s">
        <v>11</v>
      </c>
      <c r="H12" s="4"/>
      <c r="I12" s="4"/>
      <c r="K12" s="9">
        <v>100</v>
      </c>
      <c r="L12" s="10">
        <f>((1+C$4)^(1/K12)-1)*K12</f>
        <v>9.5355614389647236E-2</v>
      </c>
    </row>
    <row r="13" spans="1:12" ht="17" thickBot="1" x14ac:dyDescent="0.25">
      <c r="A13" s="3"/>
      <c r="B13" s="26" t="s">
        <v>8</v>
      </c>
      <c r="C13" s="30">
        <v>100</v>
      </c>
      <c r="D13" s="30">
        <v>200</v>
      </c>
      <c r="E13" s="31">
        <v>300</v>
      </c>
      <c r="F13" s="5"/>
      <c r="G13" s="8">
        <f>(C13*C14+D13*D14+E13*E14)*10^6</f>
        <v>543244919.16927326</v>
      </c>
      <c r="H13" s="4"/>
      <c r="I13" s="4"/>
      <c r="K13" s="9">
        <v>110</v>
      </c>
      <c r="L13" s="10">
        <f>((1+C$4)^(1/K13)-1)*K13</f>
        <v>9.5351482779695296E-2</v>
      </c>
    </row>
    <row r="14" spans="1:12" ht="17" thickBot="1" x14ac:dyDescent="0.25">
      <c r="A14" s="3"/>
      <c r="B14" s="32" t="s">
        <v>9</v>
      </c>
      <c r="C14" s="33">
        <f>1/(1+C12)^C11</f>
        <v>0.96153846153846145</v>
      </c>
      <c r="D14" s="33">
        <f t="shared" ref="D14:E14" si="1">1/(1+D12)^D11</f>
        <v>0.92101045899477219</v>
      </c>
      <c r="E14" s="34">
        <f t="shared" si="1"/>
        <v>0.87629660405490928</v>
      </c>
      <c r="F14" s="5"/>
      <c r="G14" s="5"/>
      <c r="H14" s="4"/>
      <c r="I14" s="4"/>
      <c r="K14" s="9">
        <v>120</v>
      </c>
      <c r="L14" s="10">
        <f>((1+C$4)^(1/K14)-1)*K14</f>
        <v>9.5348039953719876E-2</v>
      </c>
    </row>
    <row r="15" spans="1:12" x14ac:dyDescent="0.15">
      <c r="C15" s="3"/>
      <c r="D15" s="2"/>
      <c r="E15" s="5"/>
      <c r="F15" s="5"/>
      <c r="G15" s="5"/>
      <c r="H15" s="5"/>
      <c r="I15" s="5"/>
      <c r="J15" s="4"/>
      <c r="K15" s="9">
        <v>130</v>
      </c>
      <c r="L15" s="10">
        <f>((1+C$4)^(1/K15)-1)*K15</f>
        <v>9.5345126922723455E-2</v>
      </c>
    </row>
    <row r="16" spans="1:12" x14ac:dyDescent="0.15">
      <c r="C16" s="3"/>
      <c r="E16" s="5"/>
      <c r="F16" s="5"/>
      <c r="G16" s="5"/>
      <c r="H16" s="5"/>
      <c r="I16" s="5"/>
      <c r="J16" s="4"/>
      <c r="K16" s="9">
        <v>140</v>
      </c>
      <c r="L16" s="10">
        <f>((1+C$4)^(1/K16)-1)*K16</f>
        <v>9.5342630133448125E-2</v>
      </c>
    </row>
    <row r="17" spans="1:12" x14ac:dyDescent="0.15">
      <c r="A17" s="11" t="s">
        <v>12</v>
      </c>
      <c r="C17" s="13" t="s">
        <v>13</v>
      </c>
      <c r="D17" s="13"/>
      <c r="E17"/>
      <c r="K17" s="9">
        <v>150</v>
      </c>
      <c r="L17" s="10">
        <f>((1+C$4)^(1/K17)-1)*K17</f>
        <v>9.5340466319926431E-2</v>
      </c>
    </row>
    <row r="18" spans="1:12" ht="14" thickBot="1" x14ac:dyDescent="0.2">
      <c r="D18"/>
      <c r="E18"/>
      <c r="K18" s="9">
        <v>160</v>
      </c>
      <c r="L18" s="10">
        <f>((1+C$4)^(1/K18)-1)*K18</f>
        <v>9.533857303679838E-2</v>
      </c>
    </row>
    <row r="19" spans="1:12" ht="13" customHeight="1" x14ac:dyDescent="0.15">
      <c r="A19" s="12" t="s">
        <v>14</v>
      </c>
      <c r="B19" s="35">
        <v>0.03</v>
      </c>
      <c r="C19" s="36" t="s">
        <v>0</v>
      </c>
      <c r="D19" s="17">
        <v>1</v>
      </c>
      <c r="E19" s="17">
        <v>2</v>
      </c>
      <c r="F19" s="17">
        <v>3</v>
      </c>
      <c r="G19" s="17">
        <v>4</v>
      </c>
      <c r="H19" s="18">
        <v>5</v>
      </c>
      <c r="K19" s="9">
        <v>170</v>
      </c>
      <c r="L19" s="10">
        <f>((1+C$4)^(1/K19)-1)*K19</f>
        <v>9.5336902534499668E-2</v>
      </c>
    </row>
    <row r="20" spans="1:12" x14ac:dyDescent="0.15">
      <c r="C20" s="37" t="s">
        <v>15</v>
      </c>
      <c r="D20" s="30">
        <f>B19</f>
        <v>0.03</v>
      </c>
      <c r="E20" s="30">
        <f>B19</f>
        <v>0.03</v>
      </c>
      <c r="F20" s="30">
        <f>B19</f>
        <v>0.03</v>
      </c>
      <c r="G20" s="30">
        <f>B19</f>
        <v>0.03</v>
      </c>
      <c r="H20" s="38">
        <f>1+B19</f>
        <v>1.03</v>
      </c>
      <c r="K20" s="9">
        <v>180</v>
      </c>
      <c r="L20" s="10">
        <f>((1+C$4)^(1/K20)-1)*K20</f>
        <v>9.5335417676336576E-2</v>
      </c>
    </row>
    <row r="21" spans="1:12" ht="14" thickBot="1" x14ac:dyDescent="0.2">
      <c r="C21" s="37" t="s">
        <v>16</v>
      </c>
      <c r="D21" s="39">
        <f>1/(1+0.05)^D19</f>
        <v>0.95238095238095233</v>
      </c>
      <c r="E21" s="39">
        <f>1/(1+0.05)^E19</f>
        <v>0.90702947845804982</v>
      </c>
      <c r="F21" s="39">
        <f>1/(1+0.05)^F19</f>
        <v>0.86383759853147601</v>
      </c>
      <c r="G21" s="39">
        <f>1/(1+0.05)^G19</f>
        <v>0.82270247479188197</v>
      </c>
      <c r="H21" s="40">
        <f>1/(1+0.05)^H19</f>
        <v>0.78352616646845896</v>
      </c>
      <c r="K21" s="9">
        <v>190</v>
      </c>
      <c r="L21" s="10">
        <f>((1+C$4)^(1/K21)-1)*K21</f>
        <v>9.5334089145131529E-2</v>
      </c>
    </row>
    <row r="22" spans="1:12" x14ac:dyDescent="0.15">
      <c r="C22" s="37" t="s">
        <v>17</v>
      </c>
      <c r="D22" s="39">
        <f>D20*D21</f>
        <v>2.8571428571428567E-2</v>
      </c>
      <c r="E22" s="39">
        <f>E20*E21</f>
        <v>2.7210884353741492E-2</v>
      </c>
      <c r="F22" s="39">
        <f>F20*F21</f>
        <v>2.5915127955944278E-2</v>
      </c>
      <c r="G22" s="39">
        <f>G20*G21</f>
        <v>2.4681074243756457E-2</v>
      </c>
      <c r="H22" s="40">
        <f>H20*H21</f>
        <v>0.80703195146251272</v>
      </c>
      <c r="I22" s="41">
        <f>SUM(D22:H22)</f>
        <v>0.91341046658738345</v>
      </c>
      <c r="J22" s="42" t="s">
        <v>18</v>
      </c>
      <c r="K22" s="9">
        <v>200</v>
      </c>
      <c r="L22" s="10">
        <f>((1+C$4)^(1/K22)-1)*K22</f>
        <v>9.5332893488198067E-2</v>
      </c>
    </row>
    <row r="23" spans="1:12" ht="14" thickBot="1" x14ac:dyDescent="0.2">
      <c r="C23" s="43" t="s">
        <v>19</v>
      </c>
      <c r="D23" s="44">
        <f>D19*D22/I22</f>
        <v>3.1279944358613518E-2</v>
      </c>
      <c r="E23" s="44">
        <f>E19*E22/I22</f>
        <v>5.9580846397359083E-2</v>
      </c>
      <c r="F23" s="44">
        <f>F19*F22/I22</f>
        <v>8.5115494853370124E-2</v>
      </c>
      <c r="G23" s="44">
        <f>G19*G22/I22</f>
        <v>0.10808316806777159</v>
      </c>
      <c r="H23" s="45">
        <f>H19*H22/I22</f>
        <v>4.4176850440398709</v>
      </c>
      <c r="I23" s="46">
        <f>SUM(D23:H23)</f>
        <v>4.7017444977169855</v>
      </c>
      <c r="J23" s="47" t="s">
        <v>20</v>
      </c>
      <c r="K23" s="9">
        <v>210</v>
      </c>
      <c r="L23" s="10">
        <f>((1+C$4)^(1/K23)-1)*K23</f>
        <v>9.5331811720542614E-2</v>
      </c>
    </row>
    <row r="24" spans="1:12" x14ac:dyDescent="0.15">
      <c r="K24" s="9">
        <v>220</v>
      </c>
      <c r="L24" s="10">
        <f>((1+C$4)^(1/K24)-1)*K24</f>
        <v>9.5330828309632132E-2</v>
      </c>
    </row>
    <row r="25" spans="1:12" x14ac:dyDescent="0.15">
      <c r="K25" s="9">
        <v>230</v>
      </c>
      <c r="L25" s="10">
        <f>((1+C$4)^(1/K25)-1)*K25</f>
        <v>9.5329930424516984E-2</v>
      </c>
    </row>
    <row r="26" spans="1:12" x14ac:dyDescent="0.15">
      <c r="D26"/>
      <c r="E26"/>
      <c r="K26" s="9">
        <v>240</v>
      </c>
      <c r="L26" s="10">
        <f>((1+C$4)^(1/K26)-1)*K26</f>
        <v>9.5329107373043342E-2</v>
      </c>
    </row>
    <row r="27" spans="1:12" x14ac:dyDescent="0.15">
      <c r="D27"/>
      <c r="E27"/>
      <c r="K27" s="9">
        <v>250</v>
      </c>
      <c r="L27" s="10">
        <f>((1+C$4)^(1/K27)-1)*K27</f>
        <v>9.532835017411756E-2</v>
      </c>
    </row>
    <row r="28" spans="1:12" x14ac:dyDescent="0.15">
      <c r="D28"/>
      <c r="E28"/>
      <c r="K28" s="9">
        <v>260</v>
      </c>
      <c r="L28" s="10">
        <f>((1+C$4)^(1/K28)-1)*K28</f>
        <v>9.5327651228331867E-2</v>
      </c>
    </row>
    <row r="29" spans="1:12" x14ac:dyDescent="0.15">
      <c r="K29" s="9">
        <v>270</v>
      </c>
      <c r="L29" s="10">
        <f>((1+C$4)^(1/K29)-1)*K29</f>
        <v>9.532700406239103E-2</v>
      </c>
    </row>
    <row r="30" spans="1:12" x14ac:dyDescent="0.15">
      <c r="K30" s="9">
        <v>280</v>
      </c>
      <c r="L30" s="10">
        <f>((1+C$4)^(1/K30)-1)*K30</f>
        <v>9.5326403127833359E-2</v>
      </c>
    </row>
    <row r="31" spans="1:12" x14ac:dyDescent="0.15">
      <c r="K31" s="9">
        <v>290</v>
      </c>
      <c r="L31" s="10">
        <f>((1+C$4)^(1/K31)-1)*K31</f>
        <v>9.5325843641631547E-2</v>
      </c>
    </row>
    <row r="32" spans="1:12" x14ac:dyDescent="0.15">
      <c r="K32" s="9">
        <v>300</v>
      </c>
      <c r="L32" s="10">
        <f>((1+C$4)^(1/K32)-1)*K32</f>
        <v>9.5325321458394896E-2</v>
      </c>
    </row>
    <row r="33" spans="11:12" x14ac:dyDescent="0.15">
      <c r="K33" s="9">
        <v>310</v>
      </c>
      <c r="L33" s="10">
        <f>((1+C$4)^(1/K33)-1)*K33</f>
        <v>9.532483296787353E-2</v>
      </c>
    </row>
    <row r="34" spans="11:12" x14ac:dyDescent="0.15">
      <c r="K34" s="9">
        <v>320</v>
      </c>
      <c r="L34" s="10">
        <f>((1+C$4)^(1/K34)-1)*K34</f>
        <v>9.532437501107438E-2</v>
      </c>
    </row>
    <row r="35" spans="11:12" x14ac:dyDescent="0.15">
      <c r="K35" s="9">
        <v>330</v>
      </c>
      <c r="L35" s="10">
        <f>((1+C$4)^(1/K35)-1)*K35</f>
        <v>9.532394481185813E-2</v>
      </c>
    </row>
    <row r="36" spans="11:12" x14ac:dyDescent="0.15">
      <c r="K36" s="9">
        <v>340</v>
      </c>
      <c r="L36" s="10">
        <f>((1+C$4)^(1/K36)-1)*K36</f>
        <v>9.5323539920864064E-2</v>
      </c>
    </row>
    <row r="37" spans="11:12" x14ac:dyDescent="0.15">
      <c r="K37" s="9">
        <v>350</v>
      </c>
      <c r="L37" s="10">
        <f>((1+C$4)^(1/K37)-1)*K37</f>
        <v>9.5323158168592048E-2</v>
      </c>
    </row>
    <row r="38" spans="11:12" x14ac:dyDescent="0.15">
      <c r="K38" s="9">
        <v>360</v>
      </c>
      <c r="L38" s="10">
        <f>((1+C$4)^(1/K38)-1)*K38</f>
        <v>9.5322797626691269E-2</v>
      </c>
    </row>
    <row r="39" spans="11:12" x14ac:dyDescent="0.15">
      <c r="K39" s="9">
        <v>370</v>
      </c>
      <c r="L39" s="10">
        <f>((1+C$4)^(1/K39)-1)*K39</f>
        <v>9.5322456575199777E-2</v>
      </c>
    </row>
    <row r="40" spans="11:12" x14ac:dyDescent="0.15">
      <c r="K40" s="9">
        <v>380</v>
      </c>
      <c r="L40" s="10">
        <f>((1+C$4)^(1/K40)-1)*K40</f>
        <v>9.5322133475228554E-2</v>
      </c>
    </row>
  </sheetData>
  <mergeCells count="2">
    <mergeCell ref="C3:D3"/>
    <mergeCell ref="C17:D17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0" verticalDpi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C9B61-F5E8-C34A-A959-9CAF140D9F85}">
  <dimension ref="A1:M24"/>
  <sheetViews>
    <sheetView workbookViewId="0">
      <selection activeCell="P16" sqref="P16"/>
    </sheetView>
  </sheetViews>
  <sheetFormatPr baseColWidth="10" defaultRowHeight="13" x14ac:dyDescent="0.15"/>
  <cols>
    <col min="1" max="1" width="15.1640625" style="49" customWidth="1"/>
    <col min="2" max="3" width="10.83203125" style="49"/>
    <col min="4" max="4" width="11.5" style="49" customWidth="1"/>
    <col min="5" max="5" width="14.6640625" style="49" customWidth="1"/>
    <col min="6" max="6" width="14.1640625" style="49" customWidth="1"/>
    <col min="7" max="7" width="10.83203125" style="49"/>
    <col min="8" max="8" width="16.5" style="49" bestFit="1" customWidth="1"/>
    <col min="9" max="9" width="15.1640625" style="49" bestFit="1" customWidth="1"/>
    <col min="10" max="10" width="13.6640625" style="49" bestFit="1" customWidth="1"/>
    <col min="11" max="11" width="10.83203125" style="49"/>
    <col min="12" max="12" width="14.83203125" style="49" bestFit="1" customWidth="1"/>
    <col min="13" max="13" width="15.1640625" style="49" bestFit="1" customWidth="1"/>
    <col min="14" max="16384" width="10.83203125" style="49"/>
  </cols>
  <sheetData>
    <row r="1" spans="1:13" ht="16" x14ac:dyDescent="0.15">
      <c r="A1" s="48" t="s">
        <v>25</v>
      </c>
    </row>
    <row r="2" spans="1:13" ht="30" customHeight="1" x14ac:dyDescent="0.15"/>
    <row r="3" spans="1:13" ht="16" x14ac:dyDescent="0.15">
      <c r="A3" s="50" t="s">
        <v>26</v>
      </c>
      <c r="B3" s="50"/>
      <c r="C3" s="50"/>
      <c r="D3" s="50"/>
      <c r="E3" s="51" t="s">
        <v>27</v>
      </c>
      <c r="J3" s="51" t="s">
        <v>28</v>
      </c>
      <c r="L3" s="52"/>
    </row>
    <row r="4" spans="1:13" ht="48" x14ac:dyDescent="0.15">
      <c r="A4" s="53" t="s">
        <v>29</v>
      </c>
      <c r="B4" s="54" t="s">
        <v>30</v>
      </c>
      <c r="C4" s="54" t="s">
        <v>31</v>
      </c>
      <c r="D4" s="54" t="s">
        <v>32</v>
      </c>
      <c r="E4" s="54" t="s">
        <v>33</v>
      </c>
      <c r="F4" s="55" t="s">
        <v>34</v>
      </c>
      <c r="G4" s="56" t="s">
        <v>35</v>
      </c>
      <c r="H4" s="57" t="s">
        <v>36</v>
      </c>
      <c r="I4" s="58"/>
      <c r="L4" s="59" t="s">
        <v>37</v>
      </c>
      <c r="M4" s="59" t="s">
        <v>38</v>
      </c>
    </row>
    <row r="5" spans="1:13" ht="32" x14ac:dyDescent="0.15">
      <c r="A5" s="56" t="s">
        <v>39</v>
      </c>
      <c r="B5" s="60">
        <v>0</v>
      </c>
      <c r="C5" s="61" t="s">
        <v>40</v>
      </c>
      <c r="D5" s="61" t="s">
        <v>41</v>
      </c>
      <c r="E5" s="61" t="s">
        <v>42</v>
      </c>
      <c r="F5" s="61" t="s">
        <v>43</v>
      </c>
      <c r="G5" s="55">
        <v>102.64</v>
      </c>
      <c r="H5" s="62">
        <f>(G5/100)^(-1/10)-1</f>
        <v>-2.6023614033579001E-3</v>
      </c>
      <c r="I5" s="63"/>
      <c r="K5" s="64">
        <v>45208</v>
      </c>
      <c r="L5" s="65">
        <v>85.66</v>
      </c>
      <c r="M5" s="66">
        <f>(L5/100)^(-1/(5+10.2/12))-1</f>
        <v>2.6811982775720722E-2</v>
      </c>
    </row>
    <row r="6" spans="1:13" ht="18" x14ac:dyDescent="0.15">
      <c r="K6" s="64">
        <v>45576</v>
      </c>
      <c r="L6" s="65">
        <v>90.63</v>
      </c>
      <c r="M6" s="66">
        <f>(L6/100)^(-1/(4+10.02/12))-1</f>
        <v>2.0556921979389964E-2</v>
      </c>
    </row>
    <row r="8" spans="1:13" x14ac:dyDescent="0.15">
      <c r="A8" s="49" t="s">
        <v>44</v>
      </c>
    </row>
    <row r="9" spans="1:13" x14ac:dyDescent="0.15">
      <c r="A9" s="49" t="s">
        <v>45</v>
      </c>
    </row>
    <row r="11" spans="1:13" x14ac:dyDescent="0.15">
      <c r="A11" s="49" t="s">
        <v>46</v>
      </c>
    </row>
    <row r="13" spans="1:13" x14ac:dyDescent="0.15">
      <c r="A13" s="49" t="s">
        <v>47</v>
      </c>
    </row>
    <row r="17" spans="1:13" ht="16" x14ac:dyDescent="0.15">
      <c r="A17" s="50" t="s">
        <v>48</v>
      </c>
      <c r="B17" s="50"/>
      <c r="C17" s="50"/>
      <c r="D17" s="50"/>
    </row>
    <row r="18" spans="1:13" ht="48" x14ac:dyDescent="0.15">
      <c r="A18" s="53" t="s">
        <v>29</v>
      </c>
      <c r="B18" s="54" t="s">
        <v>30</v>
      </c>
      <c r="C18" s="54" t="s">
        <v>31</v>
      </c>
      <c r="D18" s="54" t="s">
        <v>49</v>
      </c>
      <c r="E18" s="54" t="s">
        <v>50</v>
      </c>
      <c r="F18" s="54" t="s">
        <v>51</v>
      </c>
      <c r="G18" s="55" t="s">
        <v>32</v>
      </c>
      <c r="H18" s="55" t="s">
        <v>52</v>
      </c>
      <c r="I18" s="54" t="s">
        <v>53</v>
      </c>
      <c r="J18" s="54" t="s">
        <v>54</v>
      </c>
      <c r="K18" s="54" t="s">
        <v>55</v>
      </c>
      <c r="L18" s="55" t="s">
        <v>34</v>
      </c>
      <c r="M18" s="54" t="s">
        <v>56</v>
      </c>
    </row>
    <row r="19" spans="1:13" ht="48" x14ac:dyDescent="0.15">
      <c r="A19" s="56" t="s">
        <v>57</v>
      </c>
      <c r="B19" s="61" t="s">
        <v>58</v>
      </c>
      <c r="C19" s="61" t="s">
        <v>59</v>
      </c>
      <c r="D19" s="61" t="s">
        <v>60</v>
      </c>
      <c r="E19" s="61" t="s">
        <v>61</v>
      </c>
      <c r="F19" s="67" t="s">
        <v>62</v>
      </c>
      <c r="G19" s="61" t="s">
        <v>63</v>
      </c>
      <c r="H19" s="61" t="s">
        <v>64</v>
      </c>
      <c r="I19" s="61" t="s">
        <v>65</v>
      </c>
      <c r="J19" s="61" t="s">
        <v>66</v>
      </c>
      <c r="K19" s="61" t="s">
        <v>67</v>
      </c>
      <c r="L19" s="67" t="s">
        <v>68</v>
      </c>
      <c r="M19" s="61" t="s">
        <v>64</v>
      </c>
    </row>
    <row r="21" spans="1:13" x14ac:dyDescent="0.15">
      <c r="E21" s="68" t="s">
        <v>69</v>
      </c>
      <c r="H21" s="49" t="s">
        <v>70</v>
      </c>
    </row>
    <row r="22" spans="1:13" ht="18" x14ac:dyDescent="0.15">
      <c r="B22" s="59" t="s">
        <v>71</v>
      </c>
      <c r="C22" s="59" t="s">
        <v>37</v>
      </c>
      <c r="E22" s="69" t="s">
        <v>72</v>
      </c>
      <c r="F22" s="70" t="s">
        <v>73</v>
      </c>
      <c r="G22" s="71" t="s">
        <v>74</v>
      </c>
    </row>
    <row r="23" spans="1:13" ht="16" x14ac:dyDescent="0.15">
      <c r="B23" s="64">
        <v>45201</v>
      </c>
      <c r="C23" s="72" t="s">
        <v>75</v>
      </c>
      <c r="E23" s="73">
        <v>2.8580000000000001E-2</v>
      </c>
      <c r="F23" s="74">
        <f>1/(1+E23)^100</f>
        <v>5.9729990784089096E-2</v>
      </c>
      <c r="G23" s="75">
        <f>(1-F23)*0.0085/E23+F23</f>
        <v>0.33937642459567907</v>
      </c>
    </row>
    <row r="24" spans="1:13" ht="16" x14ac:dyDescent="0.15">
      <c r="B24" s="64">
        <v>45579</v>
      </c>
      <c r="C24" s="72" t="s">
        <v>76</v>
      </c>
      <c r="E24" s="73">
        <v>2.2238999999999998E-2</v>
      </c>
      <c r="F24" s="74">
        <f>1/(1+E24)^(95+8.5/12)</f>
        <v>0.12182917959077241</v>
      </c>
      <c r="G24" s="75">
        <f>(1-F24)*0.0085/E24+F24</f>
        <v>0.45747610496864166</v>
      </c>
    </row>
  </sheetData>
  <mergeCells count="4">
    <mergeCell ref="A3:D3"/>
    <mergeCell ref="H4:I4"/>
    <mergeCell ref="H5:I5"/>
    <mergeCell ref="A17:D17"/>
  </mergeCells>
  <hyperlinks>
    <hyperlink ref="E3" r:id="rId1" xr:uid="{CB990515-A01C-D049-9D4F-0472615E8728}"/>
    <hyperlink ref="J3" r:id="rId2" xr:uid="{17C30485-6BFE-E146-A13B-380CDC0766F2}"/>
    <hyperlink ref="E21" r:id="rId3" xr:uid="{9E16C1EA-F0A6-1946-A60D-2D55149233E6}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931E-17CE-604E-8359-AA461B6452F8}">
  <dimension ref="A1"/>
  <sheetViews>
    <sheetView tabSelected="1" workbookViewId="0">
      <selection activeCell="L17" sqref="L17"/>
    </sheetView>
  </sheetViews>
  <sheetFormatPr baseColWidth="10" defaultRowHeight="13" x14ac:dyDescent="0.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1611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Interests - Duration</vt:lpstr>
      <vt:lpstr> Ex5 Particular bonds examples</vt:lpstr>
      <vt:lpstr>Big Three Ratings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Utilisateur de Microsoft Office</cp:lastModifiedBy>
  <cp:revision>10</cp:revision>
  <dcterms:created xsi:type="dcterms:W3CDTF">2014-09-19T10:43:40Z</dcterms:created>
  <dcterms:modified xsi:type="dcterms:W3CDTF">2024-10-21T08:29:55Z</dcterms:modified>
  <dc:language>fr-FR</dc:language>
</cp:coreProperties>
</file>