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Home\OneDrive\Documents\Thèse\ATER paris 1\TD Statistiques et démographie L2 Philosophie\Séance 6\"/>
    </mc:Choice>
  </mc:AlternateContent>
  <xr:revisionPtr revIDLastSave="0" documentId="13_ncr:1_{EB383BA9-10B3-4911-9313-0F2360927530}" xr6:coauthVersionLast="47" xr6:coauthVersionMax="47" xr10:uidLastSave="{00000000-0000-0000-0000-000000000000}"/>
  <bookViews>
    <workbookView xWindow="-110" yWindow="-110" windowWidth="19420" windowHeight="10300" activeTab="1" xr2:uid="{1AE1338E-7A9C-47C7-BFF9-E35203E14EA9}"/>
  </bookViews>
  <sheets>
    <sheet name="Rapport de masculinité par âge" sheetId="3" r:id="rId1"/>
    <sheet name="Calculs" sheetId="1" r:id="rId2"/>
    <sheet name="Pyramide des âges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" i="1" l="1"/>
  <c r="A6" i="1"/>
  <c r="M6" i="1" s="1"/>
  <c r="G6" i="1"/>
  <c r="I6" i="1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24" i="2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4" i="2"/>
  <c r="M8" i="1"/>
  <c r="M10" i="1"/>
  <c r="M12" i="1"/>
  <c r="M14" i="1"/>
  <c r="M16" i="1"/>
  <c r="A19" i="1"/>
  <c r="M19" i="1" s="1"/>
  <c r="A18" i="1"/>
  <c r="M18" i="1" s="1"/>
  <c r="A17" i="1"/>
  <c r="M17" i="1" s="1"/>
  <c r="A16" i="1"/>
  <c r="A15" i="1"/>
  <c r="M15" i="1" s="1"/>
  <c r="A14" i="1"/>
  <c r="A13" i="1"/>
  <c r="M13" i="1" s="1"/>
  <c r="A12" i="1"/>
  <c r="A11" i="1"/>
  <c r="M11" i="1" s="1"/>
  <c r="A10" i="1"/>
  <c r="A9" i="1"/>
  <c r="M9" i="1" s="1"/>
  <c r="A8" i="1"/>
  <c r="A7" i="1"/>
  <c r="M7" i="1" s="1"/>
  <c r="H7" i="1"/>
  <c r="H8" i="1"/>
  <c r="J8" i="1" s="1"/>
  <c r="H9" i="1"/>
  <c r="H10" i="1"/>
  <c r="H11" i="1"/>
  <c r="J11" i="1" s="1"/>
  <c r="L11" i="1" s="1"/>
  <c r="H12" i="1"/>
  <c r="H13" i="1"/>
  <c r="H14" i="1"/>
  <c r="J14" i="1" s="1"/>
  <c r="H15" i="1"/>
  <c r="J15" i="1" s="1"/>
  <c r="H16" i="1"/>
  <c r="H17" i="1"/>
  <c r="H18" i="1"/>
  <c r="H19" i="1"/>
  <c r="J19" i="1" s="1"/>
  <c r="H20" i="1"/>
  <c r="H6" i="1"/>
  <c r="G7" i="1"/>
  <c r="I7" i="1" s="1"/>
  <c r="G8" i="1"/>
  <c r="G9" i="1"/>
  <c r="G10" i="1"/>
  <c r="I10" i="1" s="1"/>
  <c r="G11" i="1"/>
  <c r="G12" i="1"/>
  <c r="I12" i="1" s="1"/>
  <c r="G13" i="1"/>
  <c r="I13" i="1" s="1"/>
  <c r="G14" i="1"/>
  <c r="G15" i="1"/>
  <c r="I15" i="1" s="1"/>
  <c r="G16" i="1"/>
  <c r="G17" i="1"/>
  <c r="I17" i="1" s="1"/>
  <c r="G18" i="1"/>
  <c r="G19" i="1"/>
  <c r="G20" i="1"/>
  <c r="K19" i="1"/>
  <c r="I19" i="1"/>
  <c r="K18" i="1"/>
  <c r="J18" i="1"/>
  <c r="I18" i="1"/>
  <c r="K17" i="1"/>
  <c r="J17" i="1"/>
  <c r="K16" i="1"/>
  <c r="J16" i="1"/>
  <c r="I16" i="1"/>
  <c r="K15" i="1"/>
  <c r="K14" i="1"/>
  <c r="I14" i="1"/>
  <c r="K13" i="1"/>
  <c r="J13" i="1"/>
  <c r="K12" i="1"/>
  <c r="J12" i="1"/>
  <c r="K11" i="1"/>
  <c r="I11" i="1"/>
  <c r="K10" i="1"/>
  <c r="J10" i="1"/>
  <c r="K9" i="1"/>
  <c r="I9" i="1"/>
  <c r="L9" i="1" s="1"/>
  <c r="J9" i="1"/>
  <c r="K8" i="1"/>
  <c r="I8" i="1"/>
  <c r="K7" i="1"/>
  <c r="J7" i="1"/>
  <c r="J6" i="1"/>
  <c r="M21" i="1" l="1"/>
  <c r="M22" i="1" s="1"/>
  <c r="L19" i="1"/>
  <c r="L15" i="1"/>
  <c r="L18" i="1"/>
  <c r="L7" i="1"/>
  <c r="L10" i="1"/>
  <c r="L14" i="1"/>
  <c r="L8" i="1"/>
  <c r="L6" i="1"/>
  <c r="L13" i="1"/>
  <c r="L12" i="1"/>
  <c r="L16" i="1"/>
  <c r="L17" i="1"/>
</calcChain>
</file>

<file path=xl/sharedStrings.xml><?xml version="1.0" encoding="utf-8"?>
<sst xmlns="http://schemas.openxmlformats.org/spreadsheetml/2006/main" count="46" uniqueCount="40">
  <si>
    <t>Population totale par sexe et âge au 1er janvier 2019, France métropolitaine</t>
  </si>
  <si>
    <t>Proportion divisée par l'amplitude de</t>
  </si>
  <si>
    <t xml:space="preserve">Rapport de </t>
  </si>
  <si>
    <t>Proportion</t>
  </si>
  <si>
    <t>la classe</t>
  </si>
  <si>
    <t>masculinité</t>
  </si>
  <si>
    <t>Centre de classe</t>
  </si>
  <si>
    <t>Amplitude</t>
  </si>
  <si>
    <t>Groupes d'âges révolus</t>
  </si>
  <si>
    <t>Nombre d'hommes</t>
  </si>
  <si>
    <t>Nombre de femmes</t>
  </si>
  <si>
    <t>classe d'âge</t>
  </si>
  <si>
    <t>Ensemble</t>
  </si>
  <si>
    <t>H</t>
  </si>
  <si>
    <t>F</t>
  </si>
  <si>
    <t>Calcul 1</t>
  </si>
  <si>
    <t>Calcul 2</t>
  </si>
  <si>
    <t>0-4 ans</t>
  </si>
  <si>
    <t>5-9 ans</t>
  </si>
  <si>
    <t>10-14 ans</t>
  </si>
  <si>
    <t>15-19 ans</t>
  </si>
  <si>
    <t>20-24 ans</t>
  </si>
  <si>
    <t>25-29 ans</t>
  </si>
  <si>
    <t>30-39 ans</t>
  </si>
  <si>
    <t>40-49 ans</t>
  </si>
  <si>
    <t>50-59 ans</t>
  </si>
  <si>
    <t>60-69 ans</t>
  </si>
  <si>
    <t>70-79 ans</t>
  </si>
  <si>
    <t>80-89 ans</t>
  </si>
  <si>
    <t>90-99 ans</t>
  </si>
  <si>
    <t>100 et +</t>
  </si>
  <si>
    <t>Total</t>
  </si>
  <si>
    <t>Somme des effectifs x le centre de la classe</t>
  </si>
  <si>
    <t>Âge moyen</t>
  </si>
  <si>
    <t>Calculs âge moyen</t>
  </si>
  <si>
    <t>NB les hommes sont représentés en négatif car ça nous permet d'avoir les histogrammes en miroir pour Excel</t>
  </si>
  <si>
    <t>Mauvais résultats d'un pyramide</t>
  </si>
  <si>
    <t>Hommes</t>
  </si>
  <si>
    <t>Femmes</t>
  </si>
  <si>
    <t>Hommes neg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</si>
</sst>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6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8"/>
      <color theme="1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11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1" fontId="2" fillId="0" borderId="9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vertical="center" wrapText="1"/>
    </xf>
    <xf numFmtId="165" fontId="2" fillId="0" borderId="9" xfId="0" applyNumberFormat="1" applyFont="1" applyBorder="1" applyAlignment="1">
      <alignment horizontal="center" vertical="center" wrapText="1"/>
    </xf>
    <xf numFmtId="1" fontId="3" fillId="0" borderId="9" xfId="0" applyNumberFormat="1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wrapText="1"/>
    </xf>
    <xf numFmtId="0" fontId="2" fillId="0" borderId="11" xfId="0" applyFont="1" applyBorder="1" applyAlignment="1">
      <alignment horizontal="center" vertical="center" wrapText="1"/>
    </xf>
    <xf numFmtId="165" fontId="2" fillId="0" borderId="8" xfId="0" applyNumberFormat="1" applyFont="1" applyBorder="1" applyAlignment="1">
      <alignment horizontal="center" vertical="center" wrapText="1"/>
    </xf>
    <xf numFmtId="0" fontId="2" fillId="0" borderId="12" xfId="0" applyFont="1" applyBorder="1"/>
    <xf numFmtId="0" fontId="0" fillId="2" borderId="0" xfId="0" applyFill="1"/>
    <xf numFmtId="164" fontId="2" fillId="0" borderId="12" xfId="0" applyNumberFormat="1" applyFont="1" applyBorder="1" applyAlignment="1">
      <alignment horizontal="center" vertical="center" wrapText="1"/>
    </xf>
    <xf numFmtId="164" fontId="5" fillId="0" borderId="12" xfId="0" applyNumberFormat="1" applyFont="1" applyBorder="1"/>
    <xf numFmtId="164" fontId="3" fillId="0" borderId="12" xfId="0" applyNumberFormat="1" applyFont="1" applyBorder="1" applyAlignment="1">
      <alignment horizontal="center" vertical="center" wrapText="1"/>
    </xf>
    <xf numFmtId="2" fontId="2" fillId="0" borderId="12" xfId="0" applyNumberFormat="1" applyFont="1" applyBorder="1" applyAlignment="1">
      <alignment horizontal="center" vertical="center" wrapText="1"/>
    </xf>
    <xf numFmtId="2" fontId="5" fillId="0" borderId="12" xfId="0" applyNumberFormat="1" applyFont="1" applyBorder="1"/>
    <xf numFmtId="0" fontId="5" fillId="0" borderId="12" xfId="0" applyFont="1" applyBorder="1"/>
    <xf numFmtId="1" fontId="2" fillId="0" borderId="12" xfId="0" applyNumberFormat="1" applyFont="1" applyBorder="1"/>
    <xf numFmtId="2" fontId="2" fillId="0" borderId="9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 indent="15"/>
    </xf>
    <xf numFmtId="0" fontId="3" fillId="0" borderId="3" xfId="0" applyFont="1" applyBorder="1" applyAlignment="1">
      <alignment horizontal="left" vertical="center" wrapText="1" indent="15"/>
    </xf>
    <xf numFmtId="0" fontId="3" fillId="0" borderId="4" xfId="0" applyFont="1" applyBorder="1" applyAlignment="1">
      <alignment horizontal="left" vertical="center" wrapText="1" indent="15"/>
    </xf>
    <xf numFmtId="0" fontId="3" fillId="0" borderId="7" xfId="0" applyFont="1" applyBorder="1" applyAlignment="1">
      <alignment horizontal="left" vertical="center" wrapText="1" indent="15"/>
    </xf>
    <xf numFmtId="0" fontId="3" fillId="0" borderId="8" xfId="0" applyFont="1" applyBorder="1" applyAlignment="1">
      <alignment horizontal="left" vertical="center" wrapText="1" indent="15"/>
    </xf>
    <xf numFmtId="0" fontId="3" fillId="0" borderId="9" xfId="0" applyFont="1" applyBorder="1" applyAlignment="1">
      <alignment horizontal="left" vertical="center" wrapText="1" indent="15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 indent="1"/>
    </xf>
    <xf numFmtId="0" fontId="2" fillId="0" borderId="6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2"/>
    </xf>
    <xf numFmtId="0" fontId="2" fillId="0" borderId="6" xfId="0" applyFont="1" applyBorder="1" applyAlignment="1">
      <alignment horizontal="left" vertical="center" wrapText="1" indent="2"/>
    </xf>
    <xf numFmtId="0" fontId="2" fillId="0" borderId="12" xfId="0" applyFont="1" applyBorder="1" applyAlignment="1">
      <alignment horizontal="left" vertical="center" wrapText="1" indent="1"/>
    </xf>
    <xf numFmtId="0" fontId="2" fillId="0" borderId="12" xfId="0" applyFont="1" applyBorder="1" applyAlignment="1">
      <alignment horizontal="left" vertical="center" wrapText="1" indent="2"/>
    </xf>
    <xf numFmtId="0" fontId="5" fillId="0" borderId="12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7" Type="http://schemas.openxmlformats.org/officeDocument/2006/relationships/calcChain" Target="calcChain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Calculs!$C$6:$C$19</c:f>
              <c:strCache>
                <c:ptCount val="14"/>
                <c:pt idx="0">
                  <c:v>0-4 ans</c:v>
                </c:pt>
                <c:pt idx="1">
                  <c:v>5-9 ans</c:v>
                </c:pt>
                <c:pt idx="2">
                  <c:v>10-14 ans</c:v>
                </c:pt>
                <c:pt idx="3">
                  <c:v>15-19 ans</c:v>
                </c:pt>
                <c:pt idx="4">
                  <c:v>20-24 ans</c:v>
                </c:pt>
                <c:pt idx="5">
                  <c:v>25-29 ans</c:v>
                </c:pt>
                <c:pt idx="6">
                  <c:v>30-39 ans</c:v>
                </c:pt>
                <c:pt idx="7">
                  <c:v>40-49 ans</c:v>
                </c:pt>
                <c:pt idx="8">
                  <c:v>50-59 ans</c:v>
                </c:pt>
                <c:pt idx="9">
                  <c:v>60-69 ans</c:v>
                </c:pt>
                <c:pt idx="10">
                  <c:v>70-79 ans</c:v>
                </c:pt>
                <c:pt idx="11">
                  <c:v>80-89 ans</c:v>
                </c:pt>
                <c:pt idx="12">
                  <c:v>90-99 ans</c:v>
                </c:pt>
                <c:pt idx="13">
                  <c:v>100 et +</c:v>
                </c:pt>
              </c:strCache>
            </c:strRef>
          </c:cat>
          <c:val>
            <c:numRef>
              <c:f>Calculs!$K$6:$K$19</c:f>
              <c:numCache>
                <c:formatCode>0.0</c:formatCode>
                <c:ptCount val="14"/>
                <c:pt idx="0" formatCode="0.00">
                  <c:v>104.07689227949855</c:v>
                </c:pt>
                <c:pt idx="1">
                  <c:v>104.50795194766897</c:v>
                </c:pt>
                <c:pt idx="2">
                  <c:v>104.63216205739434</c:v>
                </c:pt>
                <c:pt idx="3">
                  <c:v>105.136520530618</c:v>
                </c:pt>
                <c:pt idx="4">
                  <c:v>102.11766760152882</c:v>
                </c:pt>
                <c:pt idx="5">
                  <c:v>97.701066882311977</c:v>
                </c:pt>
                <c:pt idx="6">
                  <c:v>95.002377524561879</c:v>
                </c:pt>
                <c:pt idx="7">
                  <c:v>97.558460582062665</c:v>
                </c:pt>
                <c:pt idx="8">
                  <c:v>95.334438355945991</c:v>
                </c:pt>
                <c:pt idx="9">
                  <c:v>90.172931085303588</c:v>
                </c:pt>
                <c:pt idx="10">
                  <c:v>83.771727623679809</c:v>
                </c:pt>
                <c:pt idx="11">
                  <c:v>62.141833030898951</c:v>
                </c:pt>
                <c:pt idx="12">
                  <c:v>36.858613639844698</c:v>
                </c:pt>
                <c:pt idx="13">
                  <c:v>23.488555643251775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DB-435B-8A0B-C9B4AFDA30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62962431"/>
        <c:axId val="1362963391"/>
      </c:lineChart>
      <c:catAx>
        <c:axId val="13629624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62963391"/>
        <c:crosses val="autoZero"/>
        <c:auto val="1"/>
        <c:lblAlgn val="ctr"/>
        <c:lblOffset val="100"/>
        <c:noMultiLvlLbl val="0"/>
      </c:catAx>
      <c:valAx>
        <c:axId val="13629633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6296243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v>Femmes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Calculs!$C$6:$C$19</c:f>
              <c:strCache>
                <c:ptCount val="14"/>
                <c:pt idx="0">
                  <c:v>0-4 ans</c:v>
                </c:pt>
                <c:pt idx="1">
                  <c:v>5-9 ans</c:v>
                </c:pt>
                <c:pt idx="2">
                  <c:v>10-14 ans</c:v>
                </c:pt>
                <c:pt idx="3">
                  <c:v>15-19 ans</c:v>
                </c:pt>
                <c:pt idx="4">
                  <c:v>20-24 ans</c:v>
                </c:pt>
                <c:pt idx="5">
                  <c:v>25-29 ans</c:v>
                </c:pt>
                <c:pt idx="6">
                  <c:v>30-39 ans</c:v>
                </c:pt>
                <c:pt idx="7">
                  <c:v>40-49 ans</c:v>
                </c:pt>
                <c:pt idx="8">
                  <c:v>50-59 ans</c:v>
                </c:pt>
                <c:pt idx="9">
                  <c:v>60-69 ans</c:v>
                </c:pt>
                <c:pt idx="10">
                  <c:v>70-79 ans</c:v>
                </c:pt>
                <c:pt idx="11">
                  <c:v>80-89 ans</c:v>
                </c:pt>
                <c:pt idx="12">
                  <c:v>90-99 ans</c:v>
                </c:pt>
                <c:pt idx="13">
                  <c:v>100 et +</c:v>
                </c:pt>
              </c:strCache>
            </c:strRef>
          </c:cat>
          <c:val>
            <c:numRef>
              <c:f>'Pyramide des âges'!$E$4:$E$17</c:f>
              <c:numCache>
                <c:formatCode>0.000</c:formatCode>
                <c:ptCount val="14"/>
                <c:pt idx="0">
                  <c:v>5.4508238278323431E-3</c:v>
                </c:pt>
                <c:pt idx="1">
                  <c:v>6.0033138835024393E-3</c:v>
                </c:pt>
                <c:pt idx="2">
                  <c:v>6.0995542215727117E-3</c:v>
                </c:pt>
                <c:pt idx="3">
                  <c:v>6.0232593405439598E-3</c:v>
                </c:pt>
                <c:pt idx="4">
                  <c:v>5.5395051332384742E-3</c:v>
                </c:pt>
                <c:pt idx="5">
                  <c:v>5.7369654564895199E-3</c:v>
                </c:pt>
                <c:pt idx="6">
                  <c:v>6.3474409353174444E-3</c:v>
                </c:pt>
                <c:pt idx="7">
                  <c:v>6.5503496134705656E-3</c:v>
                </c:pt>
                <c:pt idx="8">
                  <c:v>6.7415525384340756E-3</c:v>
                </c:pt>
                <c:pt idx="9">
                  <c:v>6.2896197091566646E-3</c:v>
                </c:pt>
                <c:pt idx="10">
                  <c:v>4.4261196283493518E-3</c:v>
                </c:pt>
                <c:pt idx="11">
                  <c:v>2.9473853561266432E-3</c:v>
                </c:pt>
                <c:pt idx="12">
                  <c:v>8.9659322428552993E-4</c:v>
                </c:pt>
                <c:pt idx="13" formatCode="0.00">
                  <c:v>6.3041695533618271E-5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EE-4CE4-9211-EFFF97BE663F}"/>
            </c:ext>
          </c:extLst>
        </c:ser>
        <c:ser>
          <c:idx val="1"/>
          <c:order val="1"/>
          <c:tx>
            <c:v>Hommes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Calculs!$C$6:$C$19</c:f>
              <c:strCache>
                <c:ptCount val="14"/>
                <c:pt idx="0">
                  <c:v>0-4 ans</c:v>
                </c:pt>
                <c:pt idx="1">
                  <c:v>5-9 ans</c:v>
                </c:pt>
                <c:pt idx="2">
                  <c:v>10-14 ans</c:v>
                </c:pt>
                <c:pt idx="3">
                  <c:v>15-19 ans</c:v>
                </c:pt>
                <c:pt idx="4">
                  <c:v>20-24 ans</c:v>
                </c:pt>
                <c:pt idx="5">
                  <c:v>25-29 ans</c:v>
                </c:pt>
                <c:pt idx="6">
                  <c:v>30-39 ans</c:v>
                </c:pt>
                <c:pt idx="7">
                  <c:v>40-49 ans</c:v>
                </c:pt>
                <c:pt idx="8">
                  <c:v>50-59 ans</c:v>
                </c:pt>
                <c:pt idx="9">
                  <c:v>60-69 ans</c:v>
                </c:pt>
                <c:pt idx="10">
                  <c:v>70-79 ans</c:v>
                </c:pt>
                <c:pt idx="11">
                  <c:v>80-89 ans</c:v>
                </c:pt>
                <c:pt idx="12">
                  <c:v>90-99 ans</c:v>
                </c:pt>
                <c:pt idx="13">
                  <c:v>100 et +</c:v>
                </c:pt>
              </c:strCache>
            </c:strRef>
          </c:cat>
          <c:val>
            <c:numRef>
              <c:f>'Pyramide des âges'!$F$4:$F$17</c:f>
              <c:numCache>
                <c:formatCode>0.000</c:formatCode>
                <c:ptCount val="14"/>
                <c:pt idx="0">
                  <c:v>-5.6730480436383074E-3</c:v>
                </c:pt>
                <c:pt idx="1">
                  <c:v>-6.273940388638469E-3</c:v>
                </c:pt>
                <c:pt idx="2">
                  <c:v>-6.3820954578945989E-3</c:v>
                </c:pt>
                <c:pt idx="3">
                  <c:v>-6.3326452931833661E-3</c:v>
                </c:pt>
                <c:pt idx="4">
                  <c:v>-5.6568134387300923E-3</c:v>
                </c:pt>
                <c:pt idx="5">
                  <c:v>-5.6050764576599608E-3</c:v>
                </c:pt>
                <c:pt idx="6">
                  <c:v>-6.0302198005188594E-3</c:v>
                </c:pt>
                <c:pt idx="7">
                  <c:v>-6.3904202456449774E-3</c:v>
                </c:pt>
                <c:pt idx="8">
                  <c:v>-6.4270212489871466E-3</c:v>
                </c:pt>
                <c:pt idx="9">
                  <c:v>-5.6715344458655118E-3</c:v>
                </c:pt>
                <c:pt idx="10">
                  <c:v>-3.7078368793590478E-3</c:v>
                </c:pt>
                <c:pt idx="11">
                  <c:v>-1.8315592867813851E-3</c:v>
                </c:pt>
                <c:pt idx="12">
                  <c:v>-3.3047183246042979E-4</c:v>
                </c:pt>
                <c:pt idx="13" formatCode="0.00">
                  <c:v>-1.4807583733863298E-5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4EE-4CE4-9211-EFFF97BE66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643146447"/>
        <c:axId val="643146927"/>
      </c:barChart>
      <c:catAx>
        <c:axId val="643146447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43146927"/>
        <c:crosses val="autoZero"/>
        <c:auto val="1"/>
        <c:lblAlgn val="ctr"/>
        <c:lblOffset val="100"/>
        <c:noMultiLvlLbl val="0"/>
      </c:catAx>
      <c:valAx>
        <c:axId val="64314692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4314644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'Pyramide des âges'!$E$23</c:f>
              <c:strCache>
                <c:ptCount val="1"/>
                <c:pt idx="0">
                  <c:v>Femmes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Calculs!$C$6:$C$20</c:f>
              <c:strCache>
                <c:ptCount val="15"/>
                <c:pt idx="0">
                  <c:v>0-4 ans</c:v>
                </c:pt>
                <c:pt idx="1">
                  <c:v>5-9 ans</c:v>
                </c:pt>
                <c:pt idx="2">
                  <c:v>10-14 ans</c:v>
                </c:pt>
                <c:pt idx="3">
                  <c:v>15-19 ans</c:v>
                </c:pt>
                <c:pt idx="4">
                  <c:v>20-24 ans</c:v>
                </c:pt>
                <c:pt idx="5">
                  <c:v>25-29 ans</c:v>
                </c:pt>
                <c:pt idx="6">
                  <c:v>30-39 ans</c:v>
                </c:pt>
                <c:pt idx="7">
                  <c:v>40-49 ans</c:v>
                </c:pt>
                <c:pt idx="8">
                  <c:v>50-59 ans</c:v>
                </c:pt>
                <c:pt idx="9">
                  <c:v>60-69 ans</c:v>
                </c:pt>
                <c:pt idx="10">
                  <c:v>70-79 ans</c:v>
                </c:pt>
                <c:pt idx="11">
                  <c:v>80-89 ans</c:v>
                </c:pt>
                <c:pt idx="12">
                  <c:v>90-99 ans</c:v>
                </c:pt>
                <c:pt idx="13">
                  <c:v>100 et +</c:v>
                </c:pt>
                <c:pt idx="14">
                  <c:v>Total</c:v>
                </c:pt>
              </c:strCache>
            </c:strRef>
          </c:cat>
          <c:val>
            <c:numRef>
              <c:f>'Pyramide des âges'!$E$24:$E$37</c:f>
              <c:numCache>
                <c:formatCode>General</c:formatCode>
                <c:ptCount val="14"/>
                <c:pt idx="0">
                  <c:v>2.7254119139161717E-2</c:v>
                </c:pt>
                <c:pt idx="1">
                  <c:v>3.0016569417512198E-2</c:v>
                </c:pt>
                <c:pt idx="2">
                  <c:v>3.0497771107863558E-2</c:v>
                </c:pt>
                <c:pt idx="3">
                  <c:v>3.01162967027198E-2</c:v>
                </c:pt>
                <c:pt idx="4">
                  <c:v>2.7697525666192373E-2</c:v>
                </c:pt>
                <c:pt idx="5">
                  <c:v>2.86848272824476E-2</c:v>
                </c:pt>
                <c:pt idx="6">
                  <c:v>6.3474409353174444E-2</c:v>
                </c:pt>
                <c:pt idx="7">
                  <c:v>6.5503496134705658E-2</c:v>
                </c:pt>
                <c:pt idx="8">
                  <c:v>6.7415525384340758E-2</c:v>
                </c:pt>
                <c:pt idx="9">
                  <c:v>6.2896197091566644E-2</c:v>
                </c:pt>
                <c:pt idx="10">
                  <c:v>4.4261196283493516E-2</c:v>
                </c:pt>
                <c:pt idx="11">
                  <c:v>2.947385356126643E-2</c:v>
                </c:pt>
                <c:pt idx="12">
                  <c:v>8.9659322428552995E-3</c:v>
                </c:pt>
                <c:pt idx="13">
                  <c:v>1.8912508660085483E-4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BF-436F-8772-7F5DDDBD51F3}"/>
            </c:ext>
          </c:extLst>
        </c:ser>
        <c:ser>
          <c:idx val="1"/>
          <c:order val="1"/>
          <c:tx>
            <c:strRef>
              <c:f>'Pyramide des âges'!$D$23</c:f>
              <c:strCache>
                <c:ptCount val="1"/>
                <c:pt idx="0">
                  <c:v>Hommes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Calculs!$C$6:$C$20</c:f>
              <c:strCache>
                <c:ptCount val="15"/>
                <c:pt idx="0">
                  <c:v>0-4 ans</c:v>
                </c:pt>
                <c:pt idx="1">
                  <c:v>5-9 ans</c:v>
                </c:pt>
                <c:pt idx="2">
                  <c:v>10-14 ans</c:v>
                </c:pt>
                <c:pt idx="3">
                  <c:v>15-19 ans</c:v>
                </c:pt>
                <c:pt idx="4">
                  <c:v>20-24 ans</c:v>
                </c:pt>
                <c:pt idx="5">
                  <c:v>25-29 ans</c:v>
                </c:pt>
                <c:pt idx="6">
                  <c:v>30-39 ans</c:v>
                </c:pt>
                <c:pt idx="7">
                  <c:v>40-49 ans</c:v>
                </c:pt>
                <c:pt idx="8">
                  <c:v>50-59 ans</c:v>
                </c:pt>
                <c:pt idx="9">
                  <c:v>60-69 ans</c:v>
                </c:pt>
                <c:pt idx="10">
                  <c:v>70-79 ans</c:v>
                </c:pt>
                <c:pt idx="11">
                  <c:v>80-89 ans</c:v>
                </c:pt>
                <c:pt idx="12">
                  <c:v>90-99 ans</c:v>
                </c:pt>
                <c:pt idx="13">
                  <c:v>100 et +</c:v>
                </c:pt>
                <c:pt idx="14">
                  <c:v>Total</c:v>
                </c:pt>
              </c:strCache>
            </c:strRef>
          </c:cat>
          <c:val>
            <c:numRef>
              <c:f>'Pyramide des âges'!$F$24:$F$37</c:f>
              <c:numCache>
                <c:formatCode>General</c:formatCode>
                <c:ptCount val="14"/>
                <c:pt idx="0">
                  <c:v>-2.8365240218191538E-2</c:v>
                </c:pt>
                <c:pt idx="1">
                  <c:v>-3.1369701943192344E-2</c:v>
                </c:pt>
                <c:pt idx="2">
                  <c:v>-3.1910477289472994E-2</c:v>
                </c:pt>
                <c:pt idx="3">
                  <c:v>-3.1663226465916829E-2</c:v>
                </c:pt>
                <c:pt idx="4">
                  <c:v>-2.828406719365046E-2</c:v>
                </c:pt>
                <c:pt idx="5">
                  <c:v>-2.8025382288299806E-2</c:v>
                </c:pt>
                <c:pt idx="6">
                  <c:v>-6.0302198005188594E-2</c:v>
                </c:pt>
                <c:pt idx="7">
                  <c:v>-6.3904202456449774E-2</c:v>
                </c:pt>
                <c:pt idx="8">
                  <c:v>-6.427021248987147E-2</c:v>
                </c:pt>
                <c:pt idx="9">
                  <c:v>-5.6715344458655115E-2</c:v>
                </c:pt>
                <c:pt idx="10">
                  <c:v>-3.7078368793590478E-2</c:v>
                </c:pt>
                <c:pt idx="11">
                  <c:v>-1.8315592867813851E-2</c:v>
                </c:pt>
                <c:pt idx="12">
                  <c:v>-3.3047183246042978E-3</c:v>
                </c:pt>
                <c:pt idx="13">
                  <c:v>-4.4422751201589895E-5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BF-436F-8772-7F5DDDBD51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669136591"/>
        <c:axId val="669115471"/>
      </c:barChart>
      <c:catAx>
        <c:axId val="6691365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69115471"/>
        <c:crosses val="autoZero"/>
        <c:auto val="1"/>
        <c:lblAlgn val="ctr"/>
        <c:lblOffset val="100"/>
        <c:noMultiLvlLbl val="0"/>
      </c:catAx>
      <c:valAx>
        <c:axId val="6691154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;General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6913659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18CFFFC0-56B2-471A-84DB-5A0098C9615E}">
  <sheetPr/>
  <sheetViews>
    <sheetView zoomScale="62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9677" cy="6073468"/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5FD5C1A3-582B-E905-1DD9-7911941CB77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623887</xdr:colOff>
      <xdr:row>4</xdr:row>
      <xdr:rowOff>58737</xdr:rowOff>
    </xdr:from>
    <xdr:to>
      <xdr:col>12</xdr:col>
      <xdr:colOff>623887</xdr:colOff>
      <xdr:row>18</xdr:row>
      <xdr:rowOff>55562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7A7B63CF-08D8-D4F3-3274-2CEC526D081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307975</xdr:colOff>
      <xdr:row>2</xdr:row>
      <xdr:rowOff>336550</xdr:rowOff>
    </xdr:from>
    <xdr:to>
      <xdr:col>12</xdr:col>
      <xdr:colOff>250825</xdr:colOff>
      <xdr:row>4</xdr:row>
      <xdr:rowOff>0</xdr:rowOff>
    </xdr:to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991DBE10-00EC-5AD0-B9FB-61FDC639A599}"/>
            </a:ext>
          </a:extLst>
        </xdr:cNvPr>
        <xdr:cNvSpPr txBox="1"/>
      </xdr:nvSpPr>
      <xdr:spPr>
        <a:xfrm>
          <a:off x="6724650" y="720725"/>
          <a:ext cx="3752850" cy="8001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100"/>
            <a:t>Ici</a:t>
          </a:r>
          <a:r>
            <a:rPr lang="fr-FR" sz="1100" baseline="0"/>
            <a:t> on utilise les proportions x l'amplitude de la classe d'âge pour avoir la bonne répartition des histogrammes de la pyramide des âges. La pyramide est bien représentée.</a:t>
          </a:r>
          <a:endParaRPr lang="fr-FR" sz="1100"/>
        </a:p>
      </xdr:txBody>
    </xdr:sp>
    <xdr:clientData/>
  </xdr:twoCellAnchor>
  <xdr:twoCellAnchor>
    <xdr:from>
      <xdr:col>6</xdr:col>
      <xdr:colOff>668337</xdr:colOff>
      <xdr:row>26</xdr:row>
      <xdr:rowOff>119062</xdr:rowOff>
    </xdr:from>
    <xdr:to>
      <xdr:col>12</xdr:col>
      <xdr:colOff>668337</xdr:colOff>
      <xdr:row>41</xdr:row>
      <xdr:rowOff>52387</xdr:rowOff>
    </xdr:to>
    <xdr:graphicFrame macro="">
      <xdr:nvGraphicFramePr>
        <xdr:cNvPr id="6" name="Graphique 5">
          <a:extLst>
            <a:ext uri="{FF2B5EF4-FFF2-40B4-BE49-F238E27FC236}">
              <a16:creationId xmlns:a16="http://schemas.microsoft.com/office/drawing/2014/main" id="{65A949DC-CD4A-A905-29C1-886F913A772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79375</xdr:colOff>
      <xdr:row>19</xdr:row>
      <xdr:rowOff>9525</xdr:rowOff>
    </xdr:from>
    <xdr:to>
      <xdr:col>12</xdr:col>
      <xdr:colOff>695325</xdr:colOff>
      <xdr:row>24</xdr:row>
      <xdr:rowOff>79375</xdr:rowOff>
    </xdr:to>
    <xdr:sp macro="" textlink="">
      <xdr:nvSpPr>
        <xdr:cNvPr id="7" name="ZoneTexte 6">
          <a:extLst>
            <a:ext uri="{FF2B5EF4-FFF2-40B4-BE49-F238E27FC236}">
              <a16:creationId xmlns:a16="http://schemas.microsoft.com/office/drawing/2014/main" id="{57F4F68C-D6F5-1DE5-B5E1-F805D4C4207F}"/>
            </a:ext>
          </a:extLst>
        </xdr:cNvPr>
        <xdr:cNvSpPr txBox="1"/>
      </xdr:nvSpPr>
      <xdr:spPr>
        <a:xfrm>
          <a:off x="6496050" y="4464050"/>
          <a:ext cx="4425950" cy="10064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100"/>
            <a:t>Ici on voit que la pyramide est "déformée"</a:t>
          </a:r>
          <a:r>
            <a:rPr lang="fr-FR" sz="1100" baseline="0"/>
            <a:t> lorsque l'on prend uniquement les proportions sans prendre en compte que les classes d'âge ont des amplitudes différentes, les classes d'âges les plus denses se retrouvent sur-représentées sur la pyramide. C'est typiquement ce qu'il ne faut pas faire en devoir ! </a:t>
          </a:r>
          <a:endParaRPr lang="fr-FR" sz="1100"/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DED2F-A1CE-4C0A-A2D1-197549BD84E4}">
  <dimension ref="A1:M22"/>
  <sheetViews>
    <sheetView tabSelected="1" topLeftCell="A2" zoomScale="120" zoomScaleNormal="120" workbookViewId="0">
      <selection activeCell="A2" sqref="A1:A1048576"/>
    </sheetView>
  </sheetViews>
  <sheetFormatPr baseColWidth="10" defaultRowHeight="14.5" x14ac:dyDescent="0.35"/>
  <sheetData>
    <row r="1" spans="1:13" ht="15" thickBot="1" x14ac:dyDescent="0.4"/>
    <row r="2" spans="1:13" ht="52.25" customHeight="1" x14ac:dyDescent="0.35">
      <c r="A2" s="29"/>
      <c r="B2" s="31" t="s">
        <v>0</v>
      </c>
      <c r="C2" s="32"/>
      <c r="D2" s="32"/>
      <c r="E2" s="32"/>
      <c r="F2" s="33"/>
      <c r="G2" s="37"/>
      <c r="H2" s="38"/>
      <c r="I2" s="39" t="s">
        <v>1</v>
      </c>
      <c r="J2" s="40"/>
      <c r="K2" s="1" t="s">
        <v>2</v>
      </c>
      <c r="L2" s="1" t="s">
        <v>2</v>
      </c>
    </row>
    <row r="3" spans="1:13" ht="15" thickBot="1" x14ac:dyDescent="0.4">
      <c r="A3" s="30"/>
      <c r="B3" s="34"/>
      <c r="C3" s="35"/>
      <c r="D3" s="35"/>
      <c r="E3" s="35"/>
      <c r="F3" s="36"/>
      <c r="G3" s="41" t="s">
        <v>3</v>
      </c>
      <c r="H3" s="42"/>
      <c r="I3" s="41" t="s">
        <v>4</v>
      </c>
      <c r="J3" s="43"/>
      <c r="K3" s="5" t="s">
        <v>5</v>
      </c>
      <c r="L3" s="5" t="s">
        <v>5</v>
      </c>
    </row>
    <row r="4" spans="1:13" x14ac:dyDescent="0.35">
      <c r="A4" s="44" t="s">
        <v>6</v>
      </c>
      <c r="B4" s="6" t="s">
        <v>7</v>
      </c>
      <c r="C4" s="46" t="s">
        <v>8</v>
      </c>
      <c r="D4" s="48" t="s">
        <v>9</v>
      </c>
      <c r="E4" s="50" t="s">
        <v>10</v>
      </c>
      <c r="F4" s="7"/>
      <c r="G4" s="7"/>
      <c r="H4" s="7"/>
      <c r="I4" s="7"/>
      <c r="J4" s="7"/>
      <c r="K4" s="7"/>
      <c r="L4" s="7"/>
    </row>
    <row r="5" spans="1:13" ht="84.5" customHeight="1" thickBot="1" x14ac:dyDescent="0.4">
      <c r="A5" s="45"/>
      <c r="B5" s="8" t="s">
        <v>11</v>
      </c>
      <c r="C5" s="47"/>
      <c r="D5" s="49"/>
      <c r="E5" s="51"/>
      <c r="F5" s="3" t="s">
        <v>12</v>
      </c>
      <c r="G5" s="3" t="s">
        <v>13</v>
      </c>
      <c r="H5" s="3" t="s">
        <v>14</v>
      </c>
      <c r="I5" s="3" t="s">
        <v>13</v>
      </c>
      <c r="J5" s="3" t="s">
        <v>14</v>
      </c>
      <c r="K5" s="3" t="s">
        <v>15</v>
      </c>
      <c r="L5" s="3" t="s">
        <v>16</v>
      </c>
      <c r="M5" s="17" t="s">
        <v>34</v>
      </c>
    </row>
    <row r="6" spans="1:13" ht="15" thickBot="1" x14ac:dyDescent="0.4">
      <c r="A6" s="2">
        <f>(0+4)/2</f>
        <v>2</v>
      </c>
      <c r="B6" s="9">
        <v>5</v>
      </c>
      <c r="C6" s="3" t="s">
        <v>17</v>
      </c>
      <c r="D6" s="10">
        <v>1900264</v>
      </c>
      <c r="E6" s="10">
        <v>1825827</v>
      </c>
      <c r="F6" s="10">
        <v>3726091</v>
      </c>
      <c r="G6" s="11">
        <f>D6/$F$20</f>
        <v>2.8365240218191538E-2</v>
      </c>
      <c r="H6" s="11">
        <f>E6/$F$20</f>
        <v>2.7254119139161717E-2</v>
      </c>
      <c r="I6" s="12">
        <f>G6/B6</f>
        <v>5.6730480436383074E-3</v>
      </c>
      <c r="J6" s="12">
        <f>H6/B6</f>
        <v>5.4508238278323431E-3</v>
      </c>
      <c r="K6" s="28">
        <f>(D6/E6)*100</f>
        <v>104.07689227949855</v>
      </c>
      <c r="L6" s="18">
        <f>(I6/J6)*100</f>
        <v>104.07689227949855</v>
      </c>
      <c r="M6" s="19">
        <f>A6*F6</f>
        <v>7452182</v>
      </c>
    </row>
    <row r="7" spans="1:13" ht="15" thickBot="1" x14ac:dyDescent="0.4">
      <c r="A7" s="2">
        <f>(5+9)/2</f>
        <v>7</v>
      </c>
      <c r="B7" s="9">
        <v>5</v>
      </c>
      <c r="C7" s="3" t="s">
        <v>18</v>
      </c>
      <c r="D7" s="10">
        <v>2101541</v>
      </c>
      <c r="E7" s="10">
        <v>2010891</v>
      </c>
      <c r="F7" s="10">
        <v>4112432</v>
      </c>
      <c r="G7" s="11">
        <f t="shared" ref="G7:G20" si="0">D7/$F$20</f>
        <v>3.1369701943192344E-2</v>
      </c>
      <c r="H7" s="11">
        <f t="shared" ref="H7:H20" si="1">E7/$F$20</f>
        <v>3.0016569417512198E-2</v>
      </c>
      <c r="I7" s="12">
        <f t="shared" ref="I7:I19" si="2">G7/B7</f>
        <v>6.273940388638469E-3</v>
      </c>
      <c r="J7" s="12">
        <f t="shared" ref="J7:J19" si="3">H7/B7</f>
        <v>6.0033138835024393E-3</v>
      </c>
      <c r="K7" s="13">
        <f t="shared" ref="K7:K19" si="4">(D7/E7)*100</f>
        <v>104.50795194766897</v>
      </c>
      <c r="L7" s="18">
        <f t="shared" ref="L7:L19" si="5">(I7/J7)*100</f>
        <v>104.50795194766897</v>
      </c>
      <c r="M7" s="19">
        <f t="shared" ref="M7:M19" si="6">A7*F7</f>
        <v>28787024</v>
      </c>
    </row>
    <row r="8" spans="1:13" ht="15" thickBot="1" x14ac:dyDescent="0.4">
      <c r="A8" s="2">
        <f>(10+14)/2</f>
        <v>12</v>
      </c>
      <c r="B8" s="9">
        <v>5</v>
      </c>
      <c r="C8" s="3" t="s">
        <v>19</v>
      </c>
      <c r="D8" s="10">
        <v>2137769</v>
      </c>
      <c r="E8" s="10">
        <v>2043128</v>
      </c>
      <c r="F8" s="10">
        <v>4180897</v>
      </c>
      <c r="G8" s="11">
        <f t="shared" si="0"/>
        <v>3.1910477289472994E-2</v>
      </c>
      <c r="H8" s="11">
        <f t="shared" si="1"/>
        <v>3.0497771107863558E-2</v>
      </c>
      <c r="I8" s="12">
        <f t="shared" si="2"/>
        <v>6.3820954578945989E-3</v>
      </c>
      <c r="J8" s="12">
        <f t="shared" si="3"/>
        <v>6.0995542215727117E-3</v>
      </c>
      <c r="K8" s="13">
        <f t="shared" si="4"/>
        <v>104.63216205739434</v>
      </c>
      <c r="L8" s="18">
        <f t="shared" si="5"/>
        <v>104.63216205739437</v>
      </c>
      <c r="M8" s="19">
        <f t="shared" si="6"/>
        <v>50170764</v>
      </c>
    </row>
    <row r="9" spans="1:13" ht="15" thickBot="1" x14ac:dyDescent="0.4">
      <c r="A9" s="2">
        <f>(15+19)/2</f>
        <v>17</v>
      </c>
      <c r="B9" s="9">
        <v>5</v>
      </c>
      <c r="C9" s="3" t="s">
        <v>20</v>
      </c>
      <c r="D9" s="10">
        <v>2121205</v>
      </c>
      <c r="E9" s="10">
        <v>2017572</v>
      </c>
      <c r="F9" s="10">
        <v>4138777</v>
      </c>
      <c r="G9" s="11">
        <f t="shared" si="0"/>
        <v>3.1663226465916829E-2</v>
      </c>
      <c r="H9" s="11">
        <f t="shared" si="1"/>
        <v>3.01162967027198E-2</v>
      </c>
      <c r="I9" s="12">
        <f t="shared" si="2"/>
        <v>6.3326452931833661E-3</v>
      </c>
      <c r="J9" s="12">
        <f t="shared" si="3"/>
        <v>6.0232593405439598E-3</v>
      </c>
      <c r="K9" s="13">
        <f t="shared" si="4"/>
        <v>105.136520530618</v>
      </c>
      <c r="L9" s="18">
        <f t="shared" si="5"/>
        <v>105.136520530618</v>
      </c>
      <c r="M9" s="19">
        <f t="shared" si="6"/>
        <v>70359209</v>
      </c>
    </row>
    <row r="10" spans="1:13" ht="15" thickBot="1" x14ac:dyDescent="0.4">
      <c r="A10" s="2">
        <f>(20+24)/2</f>
        <v>22</v>
      </c>
      <c r="B10" s="9">
        <v>5</v>
      </c>
      <c r="C10" s="3" t="s">
        <v>21</v>
      </c>
      <c r="D10" s="14">
        <v>1894826</v>
      </c>
      <c r="E10" s="14">
        <v>1855532</v>
      </c>
      <c r="F10" s="14">
        <v>3750358</v>
      </c>
      <c r="G10" s="11">
        <f t="shared" si="0"/>
        <v>2.828406719365046E-2</v>
      </c>
      <c r="H10" s="11">
        <f t="shared" si="1"/>
        <v>2.7697525666192373E-2</v>
      </c>
      <c r="I10" s="12">
        <f t="shared" si="2"/>
        <v>5.6568134387300923E-3</v>
      </c>
      <c r="J10" s="12">
        <f t="shared" si="3"/>
        <v>5.5395051332384742E-3</v>
      </c>
      <c r="K10" s="13">
        <f t="shared" si="4"/>
        <v>102.11766760152882</v>
      </c>
      <c r="L10" s="18">
        <f t="shared" si="5"/>
        <v>102.11766760152885</v>
      </c>
      <c r="M10" s="19">
        <f t="shared" si="6"/>
        <v>82507876</v>
      </c>
    </row>
    <row r="11" spans="1:13" ht="15" thickBot="1" x14ac:dyDescent="0.4">
      <c r="A11" s="2">
        <f>(25+29)/2</f>
        <v>27</v>
      </c>
      <c r="B11" s="9">
        <v>5</v>
      </c>
      <c r="C11" s="3" t="s">
        <v>22</v>
      </c>
      <c r="D11" s="10">
        <v>1877496</v>
      </c>
      <c r="E11" s="10">
        <v>1921674</v>
      </c>
      <c r="F11" s="10">
        <v>3799170</v>
      </c>
      <c r="G11" s="11">
        <f t="shared" si="0"/>
        <v>2.8025382288299806E-2</v>
      </c>
      <c r="H11" s="11">
        <f t="shared" si="1"/>
        <v>2.86848272824476E-2</v>
      </c>
      <c r="I11" s="12">
        <f t="shared" si="2"/>
        <v>5.6050764576599608E-3</v>
      </c>
      <c r="J11" s="12">
        <f t="shared" si="3"/>
        <v>5.7369654564895199E-3</v>
      </c>
      <c r="K11" s="13">
        <f t="shared" si="4"/>
        <v>97.701066882311977</v>
      </c>
      <c r="L11" s="18">
        <f t="shared" si="5"/>
        <v>97.701066882311977</v>
      </c>
      <c r="M11" s="19">
        <f t="shared" si="6"/>
        <v>102577590</v>
      </c>
    </row>
    <row r="12" spans="1:13" ht="15" thickBot="1" x14ac:dyDescent="0.4">
      <c r="A12" s="2">
        <f>(30+39)/2</f>
        <v>34.5</v>
      </c>
      <c r="B12" s="9">
        <v>10</v>
      </c>
      <c r="C12" s="3" t="s">
        <v>23</v>
      </c>
      <c r="D12" s="10">
        <v>4039807</v>
      </c>
      <c r="E12" s="10">
        <v>4252322</v>
      </c>
      <c r="F12" s="10">
        <v>8292129</v>
      </c>
      <c r="G12" s="11">
        <f t="shared" si="0"/>
        <v>6.0302198005188594E-2</v>
      </c>
      <c r="H12" s="11">
        <f t="shared" si="1"/>
        <v>6.3474409353174444E-2</v>
      </c>
      <c r="I12" s="12">
        <f t="shared" si="2"/>
        <v>6.0302198005188594E-3</v>
      </c>
      <c r="J12" s="12">
        <f t="shared" si="3"/>
        <v>6.3474409353174444E-3</v>
      </c>
      <c r="K12" s="13">
        <f t="shared" si="4"/>
        <v>95.002377524561879</v>
      </c>
      <c r="L12" s="18">
        <f t="shared" si="5"/>
        <v>95.002377524561865</v>
      </c>
      <c r="M12" s="27">
        <f t="shared" si="6"/>
        <v>286078450.5</v>
      </c>
    </row>
    <row r="13" spans="1:13" ht="15" thickBot="1" x14ac:dyDescent="0.4">
      <c r="A13" s="2">
        <f>(40+49)/2</f>
        <v>44.5</v>
      </c>
      <c r="B13" s="9">
        <v>10</v>
      </c>
      <c r="C13" s="3" t="s">
        <v>24</v>
      </c>
      <c r="D13" s="10">
        <v>4281115</v>
      </c>
      <c r="E13" s="10">
        <v>4388256</v>
      </c>
      <c r="F13" s="10">
        <v>8669371</v>
      </c>
      <c r="G13" s="11">
        <f t="shared" si="0"/>
        <v>6.3904202456449774E-2</v>
      </c>
      <c r="H13" s="11">
        <f t="shared" si="1"/>
        <v>6.5503496134705658E-2</v>
      </c>
      <c r="I13" s="12">
        <f t="shared" si="2"/>
        <v>6.3904202456449774E-3</v>
      </c>
      <c r="J13" s="12">
        <f t="shared" si="3"/>
        <v>6.5503496134705656E-3</v>
      </c>
      <c r="K13" s="13">
        <f t="shared" si="4"/>
        <v>97.558460582062665</v>
      </c>
      <c r="L13" s="18">
        <f t="shared" si="5"/>
        <v>97.558460582062693</v>
      </c>
      <c r="M13" s="19">
        <f t="shared" si="6"/>
        <v>385787009.5</v>
      </c>
    </row>
    <row r="14" spans="1:13" ht="15" thickBot="1" x14ac:dyDescent="0.4">
      <c r="A14" s="2">
        <f>(50+59)/2</f>
        <v>54.5</v>
      </c>
      <c r="B14" s="9">
        <v>10</v>
      </c>
      <c r="C14" s="3" t="s">
        <v>25</v>
      </c>
      <c r="D14" s="10">
        <v>4305635</v>
      </c>
      <c r="E14" s="10">
        <v>4516348</v>
      </c>
      <c r="F14" s="10">
        <v>8821983</v>
      </c>
      <c r="G14" s="11">
        <f t="shared" si="0"/>
        <v>6.427021248987147E-2</v>
      </c>
      <c r="H14" s="11">
        <f t="shared" si="1"/>
        <v>6.7415525384340758E-2</v>
      </c>
      <c r="I14" s="12">
        <f t="shared" si="2"/>
        <v>6.4270212489871466E-3</v>
      </c>
      <c r="J14" s="12">
        <f t="shared" si="3"/>
        <v>6.7415525384340756E-3</v>
      </c>
      <c r="K14" s="13">
        <f t="shared" si="4"/>
        <v>95.334438355945991</v>
      </c>
      <c r="L14" s="18">
        <f t="shared" si="5"/>
        <v>95.334438355946006</v>
      </c>
      <c r="M14" s="19">
        <f t="shared" si="6"/>
        <v>480798073.5</v>
      </c>
    </row>
    <row r="15" spans="1:13" ht="15" thickBot="1" x14ac:dyDescent="0.4">
      <c r="A15" s="2">
        <f>(60+69)/2</f>
        <v>64.5</v>
      </c>
      <c r="B15" s="9">
        <v>10</v>
      </c>
      <c r="C15" s="3" t="s">
        <v>26</v>
      </c>
      <c r="D15" s="10">
        <v>3799514</v>
      </c>
      <c r="E15" s="10">
        <v>4213586</v>
      </c>
      <c r="F15" s="10">
        <v>8013100</v>
      </c>
      <c r="G15" s="11">
        <f t="shared" si="0"/>
        <v>5.6715344458655115E-2</v>
      </c>
      <c r="H15" s="11">
        <f t="shared" si="1"/>
        <v>6.2896197091566644E-2</v>
      </c>
      <c r="I15" s="12">
        <f t="shared" si="2"/>
        <v>5.6715344458655118E-3</v>
      </c>
      <c r="J15" s="12">
        <f t="shared" si="3"/>
        <v>6.2896197091566646E-3</v>
      </c>
      <c r="K15" s="13">
        <f t="shared" si="4"/>
        <v>90.172931085303588</v>
      </c>
      <c r="L15" s="18">
        <f t="shared" si="5"/>
        <v>90.172931085303603</v>
      </c>
      <c r="M15" s="19">
        <f t="shared" si="6"/>
        <v>516844950</v>
      </c>
    </row>
    <row r="16" spans="1:13" ht="15" thickBot="1" x14ac:dyDescent="0.4">
      <c r="A16" s="2">
        <f>(70+79)/2</f>
        <v>74.5</v>
      </c>
      <c r="B16" s="9">
        <v>10</v>
      </c>
      <c r="C16" s="3" t="s">
        <v>27</v>
      </c>
      <c r="D16" s="10">
        <v>2483980</v>
      </c>
      <c r="E16" s="10">
        <v>2965177</v>
      </c>
      <c r="F16" s="10">
        <v>5449157</v>
      </c>
      <c r="G16" s="11">
        <f t="shared" si="0"/>
        <v>3.7078368793590478E-2</v>
      </c>
      <c r="H16" s="11">
        <f t="shared" si="1"/>
        <v>4.4261196283493516E-2</v>
      </c>
      <c r="I16" s="12">
        <f t="shared" si="2"/>
        <v>3.7078368793590478E-3</v>
      </c>
      <c r="J16" s="12">
        <f t="shared" si="3"/>
        <v>4.4261196283493518E-3</v>
      </c>
      <c r="K16" s="13">
        <f t="shared" si="4"/>
        <v>83.771727623679809</v>
      </c>
      <c r="L16" s="18">
        <f t="shared" si="5"/>
        <v>83.771727623679809</v>
      </c>
      <c r="M16" s="19">
        <f t="shared" si="6"/>
        <v>405962196.5</v>
      </c>
    </row>
    <row r="17" spans="1:13" ht="15" thickBot="1" x14ac:dyDescent="0.4">
      <c r="A17" s="2">
        <f>(80+89)/2</f>
        <v>84.5</v>
      </c>
      <c r="B17" s="9">
        <v>10</v>
      </c>
      <c r="C17" s="3" t="s">
        <v>28</v>
      </c>
      <c r="D17" s="10">
        <v>1227011</v>
      </c>
      <c r="E17" s="10">
        <v>1974533</v>
      </c>
      <c r="F17" s="10">
        <v>3201544</v>
      </c>
      <c r="G17" s="11">
        <f t="shared" si="0"/>
        <v>1.8315592867813851E-2</v>
      </c>
      <c r="H17" s="11">
        <f t="shared" si="1"/>
        <v>2.947385356126643E-2</v>
      </c>
      <c r="I17" s="12">
        <f t="shared" si="2"/>
        <v>1.8315592867813851E-3</v>
      </c>
      <c r="J17" s="12">
        <f t="shared" si="3"/>
        <v>2.9473853561266432E-3</v>
      </c>
      <c r="K17" s="13">
        <f t="shared" si="4"/>
        <v>62.141833030898951</v>
      </c>
      <c r="L17" s="18">
        <f t="shared" si="5"/>
        <v>62.141833030898951</v>
      </c>
      <c r="M17" s="19">
        <f t="shared" si="6"/>
        <v>270530468</v>
      </c>
    </row>
    <row r="18" spans="1:13" ht="15" thickBot="1" x14ac:dyDescent="0.4">
      <c r="A18" s="2">
        <f>(90+99)/2</f>
        <v>94.5</v>
      </c>
      <c r="B18" s="9">
        <v>10</v>
      </c>
      <c r="C18" s="3" t="s">
        <v>29</v>
      </c>
      <c r="D18" s="10">
        <v>221392</v>
      </c>
      <c r="E18" s="10">
        <v>600652</v>
      </c>
      <c r="F18" s="10">
        <v>822044</v>
      </c>
      <c r="G18" s="11">
        <f t="shared" si="0"/>
        <v>3.3047183246042978E-3</v>
      </c>
      <c r="H18" s="11">
        <f t="shared" si="1"/>
        <v>8.9659322428552995E-3</v>
      </c>
      <c r="I18" s="12">
        <f t="shared" si="2"/>
        <v>3.3047183246042979E-4</v>
      </c>
      <c r="J18" s="12">
        <f t="shared" si="3"/>
        <v>8.9659322428552993E-4</v>
      </c>
      <c r="K18" s="13">
        <f t="shared" si="4"/>
        <v>36.858613639844698</v>
      </c>
      <c r="L18" s="18">
        <f t="shared" si="5"/>
        <v>36.858613639844705</v>
      </c>
      <c r="M18" s="19">
        <f t="shared" si="6"/>
        <v>77683158</v>
      </c>
    </row>
    <row r="19" spans="1:13" ht="15" thickBot="1" x14ac:dyDescent="0.4">
      <c r="A19" s="2">
        <f>101.5</f>
        <v>101.5</v>
      </c>
      <c r="B19" s="9">
        <v>3</v>
      </c>
      <c r="C19" s="3" t="s">
        <v>30</v>
      </c>
      <c r="D19" s="10">
        <v>2976</v>
      </c>
      <c r="E19" s="10">
        <v>12670</v>
      </c>
      <c r="F19" s="10">
        <v>15646</v>
      </c>
      <c r="G19" s="11">
        <f t="shared" si="0"/>
        <v>4.4422751201589895E-5</v>
      </c>
      <c r="H19" s="11">
        <f t="shared" si="1"/>
        <v>1.8912508660085483E-4</v>
      </c>
      <c r="I19" s="12">
        <f t="shared" si="2"/>
        <v>1.4807583733863298E-5</v>
      </c>
      <c r="J19" s="12">
        <f t="shared" si="3"/>
        <v>6.3041695533618271E-5</v>
      </c>
      <c r="K19" s="13">
        <f t="shared" si="4"/>
        <v>23.488555643251775</v>
      </c>
      <c r="L19" s="18">
        <f t="shared" si="5"/>
        <v>23.488555643251775</v>
      </c>
      <c r="M19" s="19">
        <f t="shared" si="6"/>
        <v>1588069</v>
      </c>
    </row>
    <row r="20" spans="1:13" ht="15" thickBot="1" x14ac:dyDescent="0.4">
      <c r="A20" s="2"/>
      <c r="B20" s="9"/>
      <c r="C20" s="3" t="s">
        <v>31</v>
      </c>
      <c r="D20" s="10">
        <v>32394531</v>
      </c>
      <c r="E20" s="10">
        <v>34598168</v>
      </c>
      <c r="F20" s="10">
        <v>66992699</v>
      </c>
      <c r="G20" s="11">
        <f t="shared" si="0"/>
        <v>0.48355315554609912</v>
      </c>
      <c r="H20" s="11">
        <f t="shared" si="1"/>
        <v>0.51644684445390088</v>
      </c>
      <c r="I20" s="9"/>
      <c r="J20" s="9"/>
      <c r="K20" s="3"/>
      <c r="L20" s="4"/>
      <c r="M20" s="19"/>
    </row>
    <row r="21" spans="1:13" ht="58" x14ac:dyDescent="0.35">
      <c r="L21" s="16" t="s">
        <v>32</v>
      </c>
      <c r="M21">
        <f>SUM(M6:M19)</f>
        <v>2767127020</v>
      </c>
    </row>
    <row r="22" spans="1:13" x14ac:dyDescent="0.35">
      <c r="L22" s="15" t="s">
        <v>33</v>
      </c>
      <c r="M22" s="20">
        <f>M21/F20</f>
        <v>41.304904285166955</v>
      </c>
    </row>
  </sheetData>
  <mergeCells count="10">
    <mergeCell ref="A4:A5"/>
    <mergeCell ref="C4:C5"/>
    <mergeCell ref="D4:D5"/>
    <mergeCell ref="E4:E5"/>
    <mergeCell ref="A2:A3"/>
    <mergeCell ref="B2:F3"/>
    <mergeCell ref="G2:H2"/>
    <mergeCell ref="I2:J2"/>
    <mergeCell ref="G3:H3"/>
    <mergeCell ref="I3:J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955384-6861-4C38-9A4B-2952CCA08C71}">
  <dimension ref="D2:F37"/>
  <sheetViews>
    <sheetView topLeftCell="E1" zoomScale="130" zoomScaleNormal="130" workbookViewId="0">
      <selection activeCell="F24" sqref="F24"/>
    </sheetView>
  </sheetViews>
  <sheetFormatPr baseColWidth="10" defaultRowHeight="14.5" x14ac:dyDescent="0.35"/>
  <cols>
    <col min="6" max="6" width="26.36328125" customWidth="1"/>
  </cols>
  <sheetData>
    <row r="2" spans="4:6" x14ac:dyDescent="0.35">
      <c r="D2" s="52" t="s">
        <v>9</v>
      </c>
      <c r="E2" s="53" t="s">
        <v>10</v>
      </c>
      <c r="F2" s="54" t="s">
        <v>35</v>
      </c>
    </row>
    <row r="3" spans="4:6" ht="74" customHeight="1" x14ac:dyDescent="0.35">
      <c r="D3" s="52"/>
      <c r="E3" s="53"/>
      <c r="F3" s="54"/>
    </row>
    <row r="4" spans="4:6" x14ac:dyDescent="0.35">
      <c r="D4" s="21">
        <v>5.6730480436383074E-3</v>
      </c>
      <c r="E4" s="21">
        <v>5.4508238278323431E-3</v>
      </c>
      <c r="F4" s="22">
        <f>-D4</f>
        <v>-5.6730480436383074E-3</v>
      </c>
    </row>
    <row r="5" spans="4:6" x14ac:dyDescent="0.35">
      <c r="D5" s="21">
        <v>6.273940388638469E-3</v>
      </c>
      <c r="E5" s="21">
        <v>6.0033138835024393E-3</v>
      </c>
      <c r="F5" s="22">
        <f t="shared" ref="F5:F17" si="0">-D5</f>
        <v>-6.273940388638469E-3</v>
      </c>
    </row>
    <row r="6" spans="4:6" x14ac:dyDescent="0.35">
      <c r="D6" s="21">
        <v>6.3820954578945989E-3</v>
      </c>
      <c r="E6" s="21">
        <v>6.0995542215727117E-3</v>
      </c>
      <c r="F6" s="22">
        <f t="shared" si="0"/>
        <v>-6.3820954578945989E-3</v>
      </c>
    </row>
    <row r="7" spans="4:6" x14ac:dyDescent="0.35">
      <c r="D7" s="21">
        <v>6.3326452931833661E-3</v>
      </c>
      <c r="E7" s="21">
        <v>6.0232593405439598E-3</v>
      </c>
      <c r="F7" s="22">
        <f t="shared" si="0"/>
        <v>-6.3326452931833661E-3</v>
      </c>
    </row>
    <row r="8" spans="4:6" x14ac:dyDescent="0.35">
      <c r="D8" s="23">
        <v>5.6568134387300923E-3</v>
      </c>
      <c r="E8" s="23">
        <v>5.5395051332384742E-3</v>
      </c>
      <c r="F8" s="22">
        <f t="shared" si="0"/>
        <v>-5.6568134387300923E-3</v>
      </c>
    </row>
    <row r="9" spans="4:6" x14ac:dyDescent="0.35">
      <c r="D9" s="21">
        <v>5.6050764576599608E-3</v>
      </c>
      <c r="E9" s="21">
        <v>5.7369654564895199E-3</v>
      </c>
      <c r="F9" s="22">
        <f t="shared" si="0"/>
        <v>-5.6050764576599608E-3</v>
      </c>
    </row>
    <row r="10" spans="4:6" x14ac:dyDescent="0.35">
      <c r="D10" s="21">
        <v>6.0302198005188594E-3</v>
      </c>
      <c r="E10" s="21">
        <v>6.3474409353174444E-3</v>
      </c>
      <c r="F10" s="22">
        <f t="shared" si="0"/>
        <v>-6.0302198005188594E-3</v>
      </c>
    </row>
    <row r="11" spans="4:6" x14ac:dyDescent="0.35">
      <c r="D11" s="21">
        <v>6.3904202456449774E-3</v>
      </c>
      <c r="E11" s="21">
        <v>6.5503496134705656E-3</v>
      </c>
      <c r="F11" s="22">
        <f t="shared" si="0"/>
        <v>-6.3904202456449774E-3</v>
      </c>
    </row>
    <row r="12" spans="4:6" x14ac:dyDescent="0.35">
      <c r="D12" s="21">
        <v>6.4270212489871466E-3</v>
      </c>
      <c r="E12" s="21">
        <v>6.7415525384340756E-3</v>
      </c>
      <c r="F12" s="22">
        <f t="shared" si="0"/>
        <v>-6.4270212489871466E-3</v>
      </c>
    </row>
    <row r="13" spans="4:6" x14ac:dyDescent="0.35">
      <c r="D13" s="21">
        <v>5.6715344458655118E-3</v>
      </c>
      <c r="E13" s="21">
        <v>6.2896197091566646E-3</v>
      </c>
      <c r="F13" s="22">
        <f t="shared" si="0"/>
        <v>-5.6715344458655118E-3</v>
      </c>
    </row>
    <row r="14" spans="4:6" x14ac:dyDescent="0.35">
      <c r="D14" s="21">
        <v>3.7078368793590478E-3</v>
      </c>
      <c r="E14" s="21">
        <v>4.4261196283493518E-3</v>
      </c>
      <c r="F14" s="22">
        <f t="shared" si="0"/>
        <v>-3.7078368793590478E-3</v>
      </c>
    </row>
    <row r="15" spans="4:6" x14ac:dyDescent="0.35">
      <c r="D15" s="21">
        <v>1.8315592867813851E-3</v>
      </c>
      <c r="E15" s="21">
        <v>2.9473853561266432E-3</v>
      </c>
      <c r="F15" s="22">
        <f t="shared" si="0"/>
        <v>-1.8315592867813851E-3</v>
      </c>
    </row>
    <row r="16" spans="4:6" x14ac:dyDescent="0.35">
      <c r="D16" s="21">
        <v>3.3047183246042979E-4</v>
      </c>
      <c r="E16" s="21">
        <v>8.9659322428552993E-4</v>
      </c>
      <c r="F16" s="22">
        <f t="shared" si="0"/>
        <v>-3.3047183246042979E-4</v>
      </c>
    </row>
    <row r="17" spans="4:6" x14ac:dyDescent="0.35">
      <c r="D17" s="24">
        <v>1.4807583733863298E-5</v>
      </c>
      <c r="E17" s="24">
        <v>6.3041695533618271E-5</v>
      </c>
      <c r="F17" s="25">
        <f t="shared" si="0"/>
        <v>-1.4807583733863298E-5</v>
      </c>
    </row>
    <row r="22" spans="4:6" x14ac:dyDescent="0.35">
      <c r="D22" s="26" t="s">
        <v>36</v>
      </c>
      <c r="E22" s="26"/>
      <c r="F22" s="26"/>
    </row>
    <row r="23" spans="4:6" x14ac:dyDescent="0.35">
      <c r="D23" s="26" t="s">
        <v>37</v>
      </c>
      <c r="E23" s="26" t="s">
        <v>38</v>
      </c>
      <c r="F23" s="26" t="s">
        <v>39</v>
      </c>
    </row>
    <row r="24" spans="4:6" x14ac:dyDescent="0.35">
      <c r="D24" s="26">
        <v>2.8365240218191538E-2</v>
      </c>
      <c r="E24" s="26">
        <v>2.7254119139161717E-2</v>
      </c>
      <c r="F24" s="26">
        <f>-D24</f>
        <v>-2.8365240218191538E-2</v>
      </c>
    </row>
    <row r="25" spans="4:6" x14ac:dyDescent="0.35">
      <c r="D25" s="26">
        <v>3.1369701943192344E-2</v>
      </c>
      <c r="E25" s="26">
        <v>3.0016569417512198E-2</v>
      </c>
      <c r="F25" s="26">
        <f t="shared" ref="F25:F37" si="1">-D25</f>
        <v>-3.1369701943192344E-2</v>
      </c>
    </row>
    <row r="26" spans="4:6" x14ac:dyDescent="0.35">
      <c r="D26" s="26">
        <v>3.1910477289472994E-2</v>
      </c>
      <c r="E26" s="26">
        <v>3.0497771107863558E-2</v>
      </c>
      <c r="F26" s="26">
        <f t="shared" si="1"/>
        <v>-3.1910477289472994E-2</v>
      </c>
    </row>
    <row r="27" spans="4:6" x14ac:dyDescent="0.35">
      <c r="D27" s="26">
        <v>3.1663226465916829E-2</v>
      </c>
      <c r="E27" s="26">
        <v>3.01162967027198E-2</v>
      </c>
      <c r="F27" s="26">
        <f t="shared" si="1"/>
        <v>-3.1663226465916829E-2</v>
      </c>
    </row>
    <row r="28" spans="4:6" x14ac:dyDescent="0.35">
      <c r="D28" s="26">
        <v>2.828406719365046E-2</v>
      </c>
      <c r="E28" s="26">
        <v>2.7697525666192373E-2</v>
      </c>
      <c r="F28" s="26">
        <f t="shared" si="1"/>
        <v>-2.828406719365046E-2</v>
      </c>
    </row>
    <row r="29" spans="4:6" x14ac:dyDescent="0.35">
      <c r="D29" s="26">
        <v>2.8025382288299806E-2</v>
      </c>
      <c r="E29" s="26">
        <v>2.86848272824476E-2</v>
      </c>
      <c r="F29" s="26">
        <f t="shared" si="1"/>
        <v>-2.8025382288299806E-2</v>
      </c>
    </row>
    <row r="30" spans="4:6" x14ac:dyDescent="0.35">
      <c r="D30" s="26">
        <v>6.0302198005188594E-2</v>
      </c>
      <c r="E30" s="26">
        <v>6.3474409353174444E-2</v>
      </c>
      <c r="F30" s="26">
        <f t="shared" si="1"/>
        <v>-6.0302198005188594E-2</v>
      </c>
    </row>
    <row r="31" spans="4:6" x14ac:dyDescent="0.35">
      <c r="D31" s="26">
        <v>6.3904202456449774E-2</v>
      </c>
      <c r="E31" s="26">
        <v>6.5503496134705658E-2</v>
      </c>
      <c r="F31" s="26">
        <f t="shared" si="1"/>
        <v>-6.3904202456449774E-2</v>
      </c>
    </row>
    <row r="32" spans="4:6" x14ac:dyDescent="0.35">
      <c r="D32" s="26">
        <v>6.427021248987147E-2</v>
      </c>
      <c r="E32" s="26">
        <v>6.7415525384340758E-2</v>
      </c>
      <c r="F32" s="26">
        <f t="shared" si="1"/>
        <v>-6.427021248987147E-2</v>
      </c>
    </row>
    <row r="33" spans="4:6" x14ac:dyDescent="0.35">
      <c r="D33" s="26">
        <v>5.6715344458655115E-2</v>
      </c>
      <c r="E33" s="26">
        <v>6.2896197091566644E-2</v>
      </c>
      <c r="F33" s="26">
        <f t="shared" si="1"/>
        <v>-5.6715344458655115E-2</v>
      </c>
    </row>
    <row r="34" spans="4:6" x14ac:dyDescent="0.35">
      <c r="D34" s="26">
        <v>3.7078368793590478E-2</v>
      </c>
      <c r="E34" s="26">
        <v>4.4261196283493516E-2</v>
      </c>
      <c r="F34" s="26">
        <f t="shared" si="1"/>
        <v>-3.7078368793590478E-2</v>
      </c>
    </row>
    <row r="35" spans="4:6" x14ac:dyDescent="0.35">
      <c r="D35" s="26">
        <v>1.8315592867813851E-2</v>
      </c>
      <c r="E35" s="26">
        <v>2.947385356126643E-2</v>
      </c>
      <c r="F35" s="26">
        <f t="shared" si="1"/>
        <v>-1.8315592867813851E-2</v>
      </c>
    </row>
    <row r="36" spans="4:6" x14ac:dyDescent="0.35">
      <c r="D36" s="26">
        <v>3.3047183246042978E-3</v>
      </c>
      <c r="E36" s="26">
        <v>8.9659322428552995E-3</v>
      </c>
      <c r="F36" s="26">
        <f t="shared" si="1"/>
        <v>-3.3047183246042978E-3</v>
      </c>
    </row>
    <row r="37" spans="4:6" x14ac:dyDescent="0.35">
      <c r="D37" s="26">
        <v>4.4422751201589895E-5</v>
      </c>
      <c r="E37" s="26">
        <v>1.8912508660085483E-4</v>
      </c>
      <c r="F37" s="26">
        <f t="shared" si="1"/>
        <v>-4.4422751201589895E-5</v>
      </c>
    </row>
  </sheetData>
  <mergeCells count="3">
    <mergeCell ref="D2:D3"/>
    <mergeCell ref="E2:E3"/>
    <mergeCell ref="F2:F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Graphiques</vt:lpstr>
      </vt:variant>
      <vt:variant>
        <vt:i4>1</vt:i4>
      </vt:variant>
    </vt:vector>
  </HeadingPairs>
  <TitlesOfParts>
    <vt:vector size="3" baseType="lpstr">
      <vt:lpstr>Calculs</vt:lpstr>
      <vt:lpstr>Pyramide des âges</vt:lpstr>
      <vt:lpstr>Rapport de masculinité par âge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Inès Munoz-Bertrand</dc:creator>
  <cp:lastModifiedBy>Inès Munoz-Bertrand</cp:lastModifiedBy>
  <dcterms:created xsi:type="dcterms:W3CDTF">2024-09-30T13:46:16Z</dcterms:created>
  <dcterms:modified xsi:type="dcterms:W3CDTF">2025-03-18T10:36:53Z</dcterms:modified>
</cp:coreProperties>
</file>