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2020-2021\TD-1\"/>
    </mc:Choice>
  </mc:AlternateContent>
  <xr:revisionPtr revIDLastSave="0" documentId="13_ncr:1_{58D59990-CAA3-4174-8A69-18EB70FDA4B9}" xr6:coauthVersionLast="45" xr6:coauthVersionMax="45" xr10:uidLastSave="{00000000-0000-0000-0000-000000000000}"/>
  <bookViews>
    <workbookView xWindow="471" yWindow="1089" windowWidth="21772" windowHeight="16088" activeTab="3" xr2:uid="{00000000-000D-0000-FFFF-FFFF00000000}"/>
  </bookViews>
  <sheets>
    <sheet name="Instructions" sheetId="57" r:id="rId1"/>
    <sheet name="Data" sheetId="55" r:id="rId2"/>
    <sheet name="Pyramide" sheetId="56" r:id="rId3"/>
    <sheet name="Indices de précision" sheetId="5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58" l="1"/>
  <c r="J68" i="58"/>
  <c r="K9" i="58" l="1"/>
  <c r="A2" i="58" l="1"/>
  <c r="X10" i="58" l="1"/>
  <c r="C108" i="58"/>
  <c r="B108" i="58"/>
  <c r="C107" i="58"/>
  <c r="B107" i="58"/>
  <c r="C106" i="58"/>
  <c r="B106" i="58"/>
  <c r="D106" i="58" s="1"/>
  <c r="C105" i="58"/>
  <c r="B105" i="58"/>
  <c r="C104" i="58"/>
  <c r="B104" i="58"/>
  <c r="C103" i="58"/>
  <c r="B103" i="58"/>
  <c r="C102" i="58"/>
  <c r="B102" i="58"/>
  <c r="D102" i="58" s="1"/>
  <c r="C101" i="58"/>
  <c r="B101" i="58"/>
  <c r="C100" i="58"/>
  <c r="B100" i="58"/>
  <c r="C99" i="58"/>
  <c r="B99" i="58"/>
  <c r="C98" i="58"/>
  <c r="B98" i="58"/>
  <c r="D98" i="58" s="1"/>
  <c r="C97" i="58"/>
  <c r="B97" i="58"/>
  <c r="C96" i="58"/>
  <c r="B96" i="58"/>
  <c r="C95" i="58"/>
  <c r="B95" i="58"/>
  <c r="C94" i="58"/>
  <c r="B94" i="58"/>
  <c r="D94" i="58" s="1"/>
  <c r="C93" i="58"/>
  <c r="B93" i="58"/>
  <c r="C92" i="58"/>
  <c r="B92" i="58"/>
  <c r="C91" i="58"/>
  <c r="B91" i="58"/>
  <c r="C90" i="58"/>
  <c r="B90" i="58"/>
  <c r="C89" i="58"/>
  <c r="B89" i="58"/>
  <c r="C88" i="58"/>
  <c r="B88" i="58"/>
  <c r="C87" i="58"/>
  <c r="B87" i="58"/>
  <c r="C86" i="58"/>
  <c r="B86" i="58"/>
  <c r="D86" i="58" s="1"/>
  <c r="C85" i="58"/>
  <c r="B85" i="58"/>
  <c r="C84" i="58"/>
  <c r="B84" i="58"/>
  <c r="C83" i="58"/>
  <c r="B83" i="58"/>
  <c r="C82" i="58"/>
  <c r="K61" i="58" s="1"/>
  <c r="B82" i="58"/>
  <c r="J61" i="58" s="1"/>
  <c r="C81" i="58"/>
  <c r="B81" i="58"/>
  <c r="C80" i="58"/>
  <c r="B80" i="58"/>
  <c r="C79" i="58"/>
  <c r="B79" i="58"/>
  <c r="C78" i="58"/>
  <c r="B78" i="58"/>
  <c r="C77" i="58"/>
  <c r="B77" i="58"/>
  <c r="C76" i="58"/>
  <c r="B76" i="58"/>
  <c r="C75" i="58"/>
  <c r="B75" i="58"/>
  <c r="C74" i="58"/>
  <c r="B74" i="58"/>
  <c r="C73" i="58"/>
  <c r="B73" i="58"/>
  <c r="C72" i="58"/>
  <c r="B72" i="58"/>
  <c r="C71" i="58"/>
  <c r="B71" i="58"/>
  <c r="C70" i="58"/>
  <c r="B70" i="58"/>
  <c r="C69" i="58"/>
  <c r="B69" i="58"/>
  <c r="C68" i="58"/>
  <c r="B68" i="58"/>
  <c r="C67" i="58"/>
  <c r="B67" i="58"/>
  <c r="C66" i="58"/>
  <c r="B66" i="58"/>
  <c r="C65" i="58"/>
  <c r="B65" i="58"/>
  <c r="C64" i="58"/>
  <c r="B64" i="58"/>
  <c r="C63" i="58"/>
  <c r="B63" i="58"/>
  <c r="C62" i="58"/>
  <c r="B62" i="58"/>
  <c r="C61" i="58"/>
  <c r="B61" i="58"/>
  <c r="C60" i="58"/>
  <c r="B60" i="58"/>
  <c r="C59" i="58"/>
  <c r="B59" i="58"/>
  <c r="C58" i="58"/>
  <c r="B58" i="58"/>
  <c r="C57" i="58"/>
  <c r="B57" i="58"/>
  <c r="C56" i="58"/>
  <c r="B56" i="58"/>
  <c r="C55" i="58"/>
  <c r="B55" i="58"/>
  <c r="C54" i="58"/>
  <c r="B54" i="58"/>
  <c r="C53" i="58"/>
  <c r="B53" i="58"/>
  <c r="C52" i="58"/>
  <c r="B52" i="58"/>
  <c r="C51" i="58"/>
  <c r="B51" i="58"/>
  <c r="D51" i="58" s="1"/>
  <c r="C50" i="58"/>
  <c r="B50" i="58"/>
  <c r="C49" i="58"/>
  <c r="B49" i="58"/>
  <c r="C48" i="58"/>
  <c r="B48" i="58"/>
  <c r="D48" i="58" s="1"/>
  <c r="C47" i="58"/>
  <c r="B47" i="58"/>
  <c r="C46" i="58"/>
  <c r="B46" i="58"/>
  <c r="C45" i="58"/>
  <c r="B45" i="58"/>
  <c r="C44" i="58"/>
  <c r="B44" i="58"/>
  <c r="C43" i="58"/>
  <c r="B43" i="58"/>
  <c r="C42" i="58"/>
  <c r="B42" i="58"/>
  <c r="C41" i="58"/>
  <c r="B41" i="58"/>
  <c r="C40" i="58"/>
  <c r="B40" i="58"/>
  <c r="C39" i="58"/>
  <c r="B39" i="58"/>
  <c r="C38" i="58"/>
  <c r="B38" i="58"/>
  <c r="C37" i="58"/>
  <c r="B37" i="58"/>
  <c r="C36" i="58"/>
  <c r="B36" i="58"/>
  <c r="C35" i="58"/>
  <c r="B35" i="58"/>
  <c r="C34" i="58"/>
  <c r="B34" i="58"/>
  <c r="C33" i="58"/>
  <c r="B33" i="58"/>
  <c r="C32" i="58"/>
  <c r="B32" i="58"/>
  <c r="C31" i="58"/>
  <c r="B31" i="58"/>
  <c r="C30" i="58"/>
  <c r="B30" i="58"/>
  <c r="C29" i="58"/>
  <c r="K130" i="58" s="1"/>
  <c r="B29" i="58"/>
  <c r="C28" i="58"/>
  <c r="B28" i="58"/>
  <c r="C27" i="58"/>
  <c r="B27" i="58"/>
  <c r="C26" i="58"/>
  <c r="B26" i="58"/>
  <c r="C25" i="58"/>
  <c r="J136" i="58" s="1"/>
  <c r="B25" i="58"/>
  <c r="C24" i="58"/>
  <c r="B24" i="58"/>
  <c r="C23" i="58"/>
  <c r="B23" i="58"/>
  <c r="C22" i="58"/>
  <c r="B22" i="58"/>
  <c r="C21" i="58"/>
  <c r="B21" i="58"/>
  <c r="J113" i="58" s="1"/>
  <c r="C20" i="58"/>
  <c r="B20" i="58"/>
  <c r="C19" i="58"/>
  <c r="B19" i="58"/>
  <c r="C18" i="58"/>
  <c r="B18" i="58"/>
  <c r="C17" i="58"/>
  <c r="J128" i="58" s="1"/>
  <c r="B17" i="58"/>
  <c r="C16" i="58"/>
  <c r="B16" i="58"/>
  <c r="C15" i="58"/>
  <c r="B15" i="58"/>
  <c r="C14" i="58"/>
  <c r="B14" i="58"/>
  <c r="C13" i="58"/>
  <c r="B13" i="58"/>
  <c r="C12" i="58"/>
  <c r="B12" i="58"/>
  <c r="C11" i="58"/>
  <c r="B11" i="58"/>
  <c r="C10" i="58"/>
  <c r="B10" i="58"/>
  <c r="C9" i="58"/>
  <c r="B9" i="58"/>
  <c r="C8" i="58"/>
  <c r="B8" i="58"/>
  <c r="C7" i="58"/>
  <c r="B7" i="58"/>
  <c r="A3" i="58"/>
  <c r="A1" i="58"/>
  <c r="D107" i="58"/>
  <c r="N63" i="58"/>
  <c r="D36" i="58"/>
  <c r="J84" i="58" l="1"/>
  <c r="M84" i="58" s="1"/>
  <c r="J78" i="58"/>
  <c r="M78" i="58" s="1"/>
  <c r="J80" i="58"/>
  <c r="M80" i="58" s="1"/>
  <c r="K80" i="58"/>
  <c r="N80" i="58" s="1"/>
  <c r="K84" i="58"/>
  <c r="N84" i="58" s="1"/>
  <c r="K81" i="58"/>
  <c r="N81" i="58" s="1"/>
  <c r="K78" i="58"/>
  <c r="N78" i="58" s="1"/>
  <c r="K134" i="58"/>
  <c r="K83" i="58"/>
  <c r="N83" i="58" s="1"/>
  <c r="K77" i="58"/>
  <c r="N77" i="58" s="1"/>
  <c r="J81" i="58"/>
  <c r="M81" i="58" s="1"/>
  <c r="J85" i="58"/>
  <c r="M85" i="58" s="1"/>
  <c r="D39" i="58"/>
  <c r="J79" i="58"/>
  <c r="M79" i="58" s="1"/>
  <c r="K85" i="58"/>
  <c r="N85" i="58" s="1"/>
  <c r="K79" i="58"/>
  <c r="N79" i="58" s="1"/>
  <c r="J82" i="58"/>
  <c r="M82" i="58" s="1"/>
  <c r="J86" i="58"/>
  <c r="M86" i="58" s="1"/>
  <c r="K82" i="58"/>
  <c r="N82" i="58" s="1"/>
  <c r="K86" i="58"/>
  <c r="N86" i="58" s="1"/>
  <c r="J83" i="58"/>
  <c r="M83" i="58" s="1"/>
  <c r="J77" i="58"/>
  <c r="M77" i="58" s="1"/>
  <c r="J114" i="58"/>
  <c r="K116" i="58"/>
  <c r="J137" i="58"/>
  <c r="J118" i="58"/>
  <c r="K112" i="58"/>
  <c r="J133" i="58"/>
  <c r="K135" i="58"/>
  <c r="J110" i="58"/>
  <c r="J129" i="58"/>
  <c r="K131" i="58"/>
  <c r="D75" i="58"/>
  <c r="D91" i="58"/>
  <c r="K111" i="58"/>
  <c r="D83" i="58"/>
  <c r="D99" i="58"/>
  <c r="D63" i="58"/>
  <c r="K54" i="58"/>
  <c r="D74" i="58"/>
  <c r="D78" i="58"/>
  <c r="D90" i="58"/>
  <c r="D27" i="58"/>
  <c r="D34" i="58"/>
  <c r="J47" i="58"/>
  <c r="J48" i="58"/>
  <c r="K55" i="58"/>
  <c r="D61" i="58"/>
  <c r="D58" i="58"/>
  <c r="D66" i="58"/>
  <c r="D43" i="58"/>
  <c r="D55" i="58"/>
  <c r="D59" i="58"/>
  <c r="D71" i="58"/>
  <c r="J116" i="58"/>
  <c r="K110" i="58"/>
  <c r="K114" i="58"/>
  <c r="M114" i="58" s="1"/>
  <c r="K118" i="58"/>
  <c r="M118" i="58" s="1"/>
  <c r="D82" i="58"/>
  <c r="D14" i="58"/>
  <c r="J112" i="58"/>
  <c r="M112" i="58" s="1"/>
  <c r="D8" i="58"/>
  <c r="J131" i="58"/>
  <c r="J135" i="58"/>
  <c r="D28" i="58"/>
  <c r="K133" i="58"/>
  <c r="M133" i="58" s="1"/>
  <c r="D25" i="58"/>
  <c r="D33" i="58"/>
  <c r="J52" i="58"/>
  <c r="D41" i="58"/>
  <c r="J53" i="58"/>
  <c r="J54" i="58"/>
  <c r="L54" i="58" s="1"/>
  <c r="J55" i="58"/>
  <c r="J60" i="58"/>
  <c r="D15" i="58"/>
  <c r="D67" i="58"/>
  <c r="D79" i="58"/>
  <c r="K137" i="58"/>
  <c r="D57" i="58"/>
  <c r="D65" i="58"/>
  <c r="D69" i="58"/>
  <c r="D73" i="58"/>
  <c r="D81" i="58"/>
  <c r="D85" i="58"/>
  <c r="D89" i="58"/>
  <c r="D93" i="58"/>
  <c r="D97" i="58"/>
  <c r="D101" i="58"/>
  <c r="D105" i="58"/>
  <c r="D38" i="58"/>
  <c r="D70" i="58"/>
  <c r="D21" i="58"/>
  <c r="J111" i="58"/>
  <c r="J115" i="58"/>
  <c r="J50" i="58"/>
  <c r="D31" i="58"/>
  <c r="K117" i="58"/>
  <c r="J130" i="58"/>
  <c r="M130" i="58" s="1"/>
  <c r="K132" i="58"/>
  <c r="K136" i="58"/>
  <c r="M136" i="58" s="1"/>
  <c r="D87" i="58"/>
  <c r="D95" i="58"/>
  <c r="D103" i="58"/>
  <c r="D9" i="58"/>
  <c r="D11" i="58"/>
  <c r="J51" i="58"/>
  <c r="J134" i="58"/>
  <c r="K129" i="58"/>
  <c r="M129" i="58" s="1"/>
  <c r="D45" i="58"/>
  <c r="D53" i="58"/>
  <c r="K59" i="58"/>
  <c r="D29" i="58"/>
  <c r="J109" i="58"/>
  <c r="K113" i="58"/>
  <c r="M113" i="58" s="1"/>
  <c r="J132" i="58"/>
  <c r="M132" i="58" s="1"/>
  <c r="K53" i="58"/>
  <c r="D19" i="58"/>
  <c r="D10" i="58"/>
  <c r="D18" i="58"/>
  <c r="D22" i="58"/>
  <c r="D26" i="58"/>
  <c r="D30" i="58"/>
  <c r="K52" i="58"/>
  <c r="D46" i="58"/>
  <c r="D50" i="58"/>
  <c r="D54" i="58"/>
  <c r="K57" i="58"/>
  <c r="K60" i="58"/>
  <c r="J117" i="58"/>
  <c r="K109" i="58"/>
  <c r="J58" i="58"/>
  <c r="K128" i="58"/>
  <c r="M128" i="58" s="1"/>
  <c r="D23" i="58"/>
  <c r="J49" i="58"/>
  <c r="D35" i="58"/>
  <c r="K46" i="58"/>
  <c r="K47" i="58"/>
  <c r="D16" i="58"/>
  <c r="D20" i="58"/>
  <c r="D24" i="58"/>
  <c r="K51" i="58"/>
  <c r="D40" i="58"/>
  <c r="D44" i="58"/>
  <c r="D56" i="58"/>
  <c r="D60" i="58"/>
  <c r="D64" i="58"/>
  <c r="D68" i="58"/>
  <c r="D72" i="58"/>
  <c r="D76" i="58"/>
  <c r="D80" i="58"/>
  <c r="D84" i="58"/>
  <c r="D88" i="58"/>
  <c r="D92" i="58"/>
  <c r="D96" i="58"/>
  <c r="D100" i="58"/>
  <c r="D104" i="58"/>
  <c r="D108" i="58"/>
  <c r="K115" i="58"/>
  <c r="M115" i="58" s="1"/>
  <c r="D49" i="58"/>
  <c r="K48" i="58"/>
  <c r="J59" i="58"/>
  <c r="J57" i="58"/>
  <c r="D77" i="58"/>
  <c r="D32" i="58"/>
  <c r="J56" i="58"/>
  <c r="J46" i="58"/>
  <c r="D12" i="58"/>
  <c r="D7" i="58"/>
  <c r="K49" i="58"/>
  <c r="K50" i="58"/>
  <c r="D52" i="58"/>
  <c r="K58" i="58"/>
  <c r="D13" i="58"/>
  <c r="D37" i="58"/>
  <c r="D42" i="58"/>
  <c r="D47" i="58"/>
  <c r="D62" i="58"/>
  <c r="K2" i="58"/>
  <c r="K3" i="58" s="1"/>
  <c r="D17" i="58"/>
  <c r="K56" i="58"/>
  <c r="M134" i="58" l="1"/>
  <c r="K87" i="58"/>
  <c r="K75" i="58" s="1"/>
  <c r="L86" i="58"/>
  <c r="O86" i="58" s="1"/>
  <c r="L85" i="58"/>
  <c r="O85" i="58" s="1"/>
  <c r="L77" i="58"/>
  <c r="O77" i="58" s="1"/>
  <c r="J87" i="58"/>
  <c r="J75" i="58" s="1"/>
  <c r="L82" i="58"/>
  <c r="O82" i="58" s="1"/>
  <c r="L83" i="58"/>
  <c r="O83" i="58" s="1"/>
  <c r="L84" i="58"/>
  <c r="O84" i="58" s="1"/>
  <c r="L79" i="58"/>
  <c r="O79" i="58" s="1"/>
  <c r="L80" i="58"/>
  <c r="O80" i="58" s="1"/>
  <c r="L78" i="58"/>
  <c r="O78" i="58" s="1"/>
  <c r="M135" i="58"/>
  <c r="L81" i="58"/>
  <c r="O81" i="58" s="1"/>
  <c r="M110" i="58"/>
  <c r="N48" i="58"/>
  <c r="M137" i="58"/>
  <c r="M131" i="58"/>
  <c r="M116" i="58"/>
  <c r="M111" i="58"/>
  <c r="K93" i="58"/>
  <c r="L47" i="58"/>
  <c r="L60" i="58"/>
  <c r="N52" i="58"/>
  <c r="L48" i="58"/>
  <c r="L51" i="58"/>
  <c r="K95" i="58"/>
  <c r="J97" i="58"/>
  <c r="L53" i="58"/>
  <c r="M54" i="58" s="1"/>
  <c r="L55" i="58"/>
  <c r="M55" i="58" s="1"/>
  <c r="K99" i="58"/>
  <c r="O58" i="58"/>
  <c r="J100" i="58"/>
  <c r="K97" i="58"/>
  <c r="J95" i="58"/>
  <c r="M95" i="58" s="1"/>
  <c r="N53" i="58"/>
  <c r="N54" i="58"/>
  <c r="K98" i="58"/>
  <c r="M117" i="58"/>
  <c r="L57" i="58"/>
  <c r="N49" i="58"/>
  <c r="N51" i="58"/>
  <c r="N50" i="58"/>
  <c r="N57" i="58"/>
  <c r="J98" i="58"/>
  <c r="J93" i="58"/>
  <c r="J99" i="58"/>
  <c r="O52" i="58"/>
  <c r="N59" i="58"/>
  <c r="O54" i="58"/>
  <c r="O53" i="58"/>
  <c r="K100" i="58"/>
  <c r="L46" i="58"/>
  <c r="L52" i="58"/>
  <c r="M109" i="58"/>
  <c r="K94" i="58"/>
  <c r="N55" i="58"/>
  <c r="L59" i="58"/>
  <c r="N47" i="58"/>
  <c r="J92" i="58"/>
  <c r="K68" i="58"/>
  <c r="O50" i="58"/>
  <c r="K92" i="58"/>
  <c r="N56" i="58"/>
  <c r="J94" i="58"/>
  <c r="M138" i="58"/>
  <c r="N136" i="58" s="1"/>
  <c r="P136" i="58" s="1"/>
  <c r="Q117" i="58" s="1"/>
  <c r="S117" i="58" s="1"/>
  <c r="O47" i="58"/>
  <c r="O48" i="58"/>
  <c r="N58" i="58"/>
  <c r="K96" i="58"/>
  <c r="L58" i="58"/>
  <c r="K91" i="58"/>
  <c r="J91" i="58"/>
  <c r="K69" i="58"/>
  <c r="J96" i="58"/>
  <c r="O56" i="58"/>
  <c r="L56" i="58"/>
  <c r="J71" i="58"/>
  <c r="O49" i="58"/>
  <c r="O55" i="58"/>
  <c r="L50" i="58"/>
  <c r="O51" i="58"/>
  <c r="O59" i="58"/>
  <c r="O57" i="58"/>
  <c r="L49" i="58"/>
  <c r="M49" i="58" s="1"/>
  <c r="M51" i="58" l="1"/>
  <c r="L87" i="58"/>
  <c r="L75" i="58" s="1"/>
  <c r="M57" i="58"/>
  <c r="M53" i="58"/>
  <c r="M93" i="58"/>
  <c r="M100" i="58"/>
  <c r="M48" i="58"/>
  <c r="M47" i="58"/>
  <c r="M98" i="58"/>
  <c r="M97" i="58"/>
  <c r="M59" i="58"/>
  <c r="M119" i="58"/>
  <c r="N117" i="58" s="1"/>
  <c r="P117" i="58" s="1"/>
  <c r="R117" i="58" s="1"/>
  <c r="M99" i="58"/>
  <c r="M52" i="58"/>
  <c r="M68" i="58"/>
  <c r="M94" i="58"/>
  <c r="M96" i="58"/>
  <c r="M69" i="58"/>
  <c r="M92" i="58"/>
  <c r="N128" i="58"/>
  <c r="O128" i="58" s="1"/>
  <c r="N137" i="58"/>
  <c r="P137" i="58" s="1"/>
  <c r="Q118" i="58" s="1"/>
  <c r="S118" i="58" s="1"/>
  <c r="M91" i="58"/>
  <c r="N129" i="58"/>
  <c r="O129" i="58" s="1"/>
  <c r="O136" i="58"/>
  <c r="N62" i="58"/>
  <c r="N133" i="58"/>
  <c r="N134" i="58"/>
  <c r="N135" i="58"/>
  <c r="N131" i="58"/>
  <c r="N130" i="58"/>
  <c r="N132" i="58"/>
  <c r="O62" i="58"/>
  <c r="M58" i="58"/>
  <c r="M50" i="58"/>
  <c r="M56" i="58"/>
  <c r="N112" i="58" l="1"/>
  <c r="P112" i="58" s="1"/>
  <c r="R112" i="58" s="1"/>
  <c r="N118" i="58"/>
  <c r="P118" i="58" s="1"/>
  <c r="R118" i="58" s="1"/>
  <c r="N111" i="58"/>
  <c r="N109" i="58"/>
  <c r="N114" i="58"/>
  <c r="P114" i="58" s="1"/>
  <c r="R114" i="58" s="1"/>
  <c r="N110" i="58"/>
  <c r="P110" i="58" s="1"/>
  <c r="R110" i="58" s="1"/>
  <c r="N116" i="58"/>
  <c r="O116" i="58" s="1"/>
  <c r="M71" i="58"/>
  <c r="K8" i="58" s="1"/>
  <c r="Y21" i="58" s="1"/>
  <c r="N115" i="58"/>
  <c r="N113" i="58"/>
  <c r="O117" i="58"/>
  <c r="O137" i="58"/>
  <c r="P129" i="58"/>
  <c r="Q110" i="58" s="1"/>
  <c r="S110" i="58" s="1"/>
  <c r="M101" i="58"/>
  <c r="N96" i="58" s="1"/>
  <c r="O96" i="58" s="1"/>
  <c r="O112" i="58"/>
  <c r="P128" i="58"/>
  <c r="Q109" i="58" s="1"/>
  <c r="S109" i="58" s="1"/>
  <c r="P135" i="58"/>
  <c r="Q116" i="58" s="1"/>
  <c r="S116" i="58" s="1"/>
  <c r="O135" i="58"/>
  <c r="P133" i="58"/>
  <c r="Q114" i="58" s="1"/>
  <c r="S114" i="58" s="1"/>
  <c r="O133" i="58"/>
  <c r="P111" i="58"/>
  <c r="R111" i="58" s="1"/>
  <c r="O111" i="58"/>
  <c r="O131" i="58"/>
  <c r="P131" i="58"/>
  <c r="Q112" i="58" s="1"/>
  <c r="S112" i="58" s="1"/>
  <c r="P134" i="58"/>
  <c r="Q115" i="58" s="1"/>
  <c r="S115" i="58" s="1"/>
  <c r="O134" i="58"/>
  <c r="M62" i="58"/>
  <c r="M63" i="58" s="1"/>
  <c r="K7" i="58" s="1"/>
  <c r="Y10" i="58" s="1"/>
  <c r="N138" i="58"/>
  <c r="O109" i="58"/>
  <c r="P109" i="58"/>
  <c r="R109" i="58" s="1"/>
  <c r="P132" i="58"/>
  <c r="Q113" i="58" s="1"/>
  <c r="S113" i="58" s="1"/>
  <c r="O132" i="58"/>
  <c r="O130" i="58"/>
  <c r="P130" i="58"/>
  <c r="Q111" i="58" s="1"/>
  <c r="S111" i="58" s="1"/>
  <c r="O118" i="58" l="1"/>
  <c r="O110" i="58"/>
  <c r="O114" i="58"/>
  <c r="P116" i="58"/>
  <c r="R116" i="58" s="1"/>
  <c r="N119" i="58"/>
  <c r="O113" i="58"/>
  <c r="P113" i="58"/>
  <c r="R113" i="58" s="1"/>
  <c r="N94" i="58"/>
  <c r="O94" i="58" s="1"/>
  <c r="N92" i="58"/>
  <c r="O92" i="58" s="1"/>
  <c r="N95" i="58"/>
  <c r="P95" i="58" s="1"/>
  <c r="N98" i="58"/>
  <c r="P98" i="58" s="1"/>
  <c r="N93" i="58"/>
  <c r="O93" i="58" s="1"/>
  <c r="N99" i="58"/>
  <c r="O99" i="58" s="1"/>
  <c r="P96" i="58"/>
  <c r="N97" i="58"/>
  <c r="P97" i="58" s="1"/>
  <c r="N100" i="58"/>
  <c r="P100" i="58" s="1"/>
  <c r="P115" i="58"/>
  <c r="R115" i="58" s="1"/>
  <c r="O115" i="58"/>
  <c r="O140" i="58"/>
  <c r="N91" i="58"/>
  <c r="O121" i="58" l="1"/>
  <c r="O95" i="58"/>
  <c r="P94" i="58"/>
  <c r="P92" i="58"/>
  <c r="O98" i="58"/>
  <c r="P93" i="58"/>
  <c r="O97" i="58"/>
  <c r="P99" i="58"/>
  <c r="O100" i="58"/>
  <c r="N101" i="58"/>
  <c r="P91" i="58"/>
  <c r="O91" i="58"/>
  <c r="A112" i="55"/>
  <c r="A111" i="55"/>
  <c r="A110" i="55"/>
  <c r="A109" i="55"/>
  <c r="A108" i="55"/>
  <c r="A107" i="55"/>
  <c r="A106" i="55"/>
  <c r="A105" i="55"/>
  <c r="A104" i="55"/>
  <c r="A103" i="55"/>
  <c r="A102" i="55"/>
  <c r="A101" i="55"/>
  <c r="A100" i="55"/>
  <c r="A99" i="55"/>
  <c r="A98" i="55"/>
  <c r="A97" i="55"/>
  <c r="A96" i="55"/>
  <c r="A95" i="55"/>
  <c r="A94" i="55"/>
  <c r="A93" i="55"/>
  <c r="A92" i="55"/>
  <c r="A91" i="55"/>
  <c r="A90" i="55"/>
  <c r="A89" i="55"/>
  <c r="A88" i="55"/>
  <c r="A87" i="55"/>
  <c r="A86" i="55"/>
  <c r="A85" i="55"/>
  <c r="A84" i="55"/>
  <c r="A83" i="55"/>
  <c r="A82" i="55"/>
  <c r="A81" i="55"/>
  <c r="A80" i="55"/>
  <c r="A79" i="55"/>
  <c r="A78" i="55"/>
  <c r="A77" i="55"/>
  <c r="A76" i="55"/>
  <c r="A75" i="55"/>
  <c r="A74" i="55"/>
  <c r="A73" i="55"/>
  <c r="A72" i="55"/>
  <c r="A71" i="55"/>
  <c r="A70" i="55"/>
  <c r="A69" i="55"/>
  <c r="A68" i="55"/>
  <c r="A67" i="55"/>
  <c r="A66" i="55"/>
  <c r="A65" i="55"/>
  <c r="A64" i="55"/>
  <c r="A63" i="55"/>
  <c r="A62" i="55"/>
  <c r="A61" i="55"/>
  <c r="A60" i="55"/>
  <c r="A59" i="55"/>
  <c r="A58" i="55"/>
  <c r="A57" i="55"/>
  <c r="A56" i="55"/>
  <c r="A55" i="55"/>
  <c r="A54" i="55"/>
  <c r="A53" i="55"/>
  <c r="A52" i="55"/>
  <c r="A51" i="55"/>
  <c r="A50" i="55"/>
  <c r="A49" i="55"/>
  <c r="A48" i="55"/>
  <c r="A47" i="55"/>
  <c r="A46" i="55"/>
  <c r="A45" i="55"/>
  <c r="A44" i="55"/>
  <c r="A43" i="55"/>
  <c r="A42" i="55"/>
  <c r="A41" i="55"/>
  <c r="A40" i="55"/>
  <c r="A39" i="55"/>
  <c r="A38" i="55"/>
  <c r="A37" i="55"/>
  <c r="A36" i="55"/>
  <c r="A35" i="55"/>
  <c r="A34" i="55"/>
  <c r="A33" i="55"/>
  <c r="A32" i="55"/>
  <c r="A31" i="55"/>
  <c r="A30" i="55"/>
  <c r="A29" i="55"/>
  <c r="A28" i="55"/>
  <c r="A27" i="55"/>
  <c r="A26" i="55"/>
  <c r="A25" i="55"/>
  <c r="A24" i="55"/>
  <c r="A23" i="55"/>
  <c r="A22" i="55"/>
  <c r="A21" i="55"/>
  <c r="A20" i="55"/>
  <c r="A19" i="55"/>
  <c r="A18" i="55"/>
  <c r="A17" i="55"/>
  <c r="A16" i="55"/>
  <c r="A15" i="55"/>
  <c r="A14" i="55"/>
  <c r="A13" i="55"/>
  <c r="A12" i="55"/>
  <c r="A11" i="55"/>
  <c r="A10" i="55"/>
  <c r="A9" i="55"/>
  <c r="A8" i="55"/>
  <c r="O103" i="58" l="1"/>
  <c r="K10" i="58" s="1"/>
  <c r="E109" i="55"/>
  <c r="E108" i="55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E45" i="55"/>
  <c r="E44" i="55"/>
  <c r="E43" i="55"/>
  <c r="E42" i="55"/>
  <c r="E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107" i="56" l="1"/>
  <c r="D107" i="56"/>
  <c r="C107" i="56"/>
  <c r="A6" i="56" l="1"/>
  <c r="B6" i="56"/>
  <c r="AA107" i="56"/>
  <c r="AA111" i="56" s="1"/>
  <c r="D3" i="56"/>
  <c r="A2" i="56"/>
  <c r="A1" i="56"/>
  <c r="AA10" i="56"/>
  <c r="AB10" i="56" s="1"/>
  <c r="AC10" i="56" s="1"/>
  <c r="AA11" i="56"/>
  <c r="AB11" i="56" s="1"/>
  <c r="AC11" i="56" s="1"/>
  <c r="AA12" i="56"/>
  <c r="AB12" i="56" s="1"/>
  <c r="AC12" i="56" s="1"/>
  <c r="AA13" i="56"/>
  <c r="AB13" i="56" s="1"/>
  <c r="AC13" i="56" s="1"/>
  <c r="AA14" i="56"/>
  <c r="AB14" i="56" s="1"/>
  <c r="AC14" i="56" s="1"/>
  <c r="AA15" i="56"/>
  <c r="AB15" i="56" s="1"/>
  <c r="AC15" i="56" s="1"/>
  <c r="AA16" i="56"/>
  <c r="AB16" i="56" s="1"/>
  <c r="AC16" i="56" s="1"/>
  <c r="AA17" i="56"/>
  <c r="AB17" i="56" s="1"/>
  <c r="AC17" i="56" s="1"/>
  <c r="AA18" i="56"/>
  <c r="AB18" i="56" s="1"/>
  <c r="AC18" i="56" s="1"/>
  <c r="AA19" i="56"/>
  <c r="AB19" i="56" s="1"/>
  <c r="AC19" i="56" s="1"/>
  <c r="AA20" i="56"/>
  <c r="AB20" i="56" s="1"/>
  <c r="AC20" i="56" s="1"/>
  <c r="AA21" i="56"/>
  <c r="AB21" i="56" s="1"/>
  <c r="AC21" i="56" s="1"/>
  <c r="AA22" i="56"/>
  <c r="AB22" i="56" s="1"/>
  <c r="AC22" i="56" s="1"/>
  <c r="AA23" i="56"/>
  <c r="AB23" i="56" s="1"/>
  <c r="AC23" i="56" s="1"/>
  <c r="AA24" i="56"/>
  <c r="AB24" i="56" s="1"/>
  <c r="AC24" i="56" s="1"/>
  <c r="AA25" i="56"/>
  <c r="AB25" i="56" s="1"/>
  <c r="AC25" i="56" s="1"/>
  <c r="AA26" i="56"/>
  <c r="AB26" i="56" s="1"/>
  <c r="AC26" i="56" s="1"/>
  <c r="AA27" i="56"/>
  <c r="AB27" i="56" s="1"/>
  <c r="AC27" i="56" s="1"/>
  <c r="AA28" i="56"/>
  <c r="AB28" i="56" s="1"/>
  <c r="AC28" i="56" s="1"/>
  <c r="AA29" i="56"/>
  <c r="AB29" i="56" s="1"/>
  <c r="AC29" i="56" s="1"/>
  <c r="AA30" i="56"/>
  <c r="AB30" i="56" s="1"/>
  <c r="AC30" i="56" s="1"/>
  <c r="AA31" i="56"/>
  <c r="AB31" i="56" s="1"/>
  <c r="AC31" i="56" s="1"/>
  <c r="AA32" i="56"/>
  <c r="AB32" i="56" s="1"/>
  <c r="AC32" i="56" s="1"/>
  <c r="AA33" i="56"/>
  <c r="AB33" i="56" s="1"/>
  <c r="AC33" i="56" s="1"/>
  <c r="AA34" i="56"/>
  <c r="AB34" i="56" s="1"/>
  <c r="AC34" i="56" s="1"/>
  <c r="AA35" i="56"/>
  <c r="AB35" i="56" s="1"/>
  <c r="AC35" i="56" s="1"/>
  <c r="AA36" i="56"/>
  <c r="AB36" i="56" s="1"/>
  <c r="AC36" i="56" s="1"/>
  <c r="AA37" i="56"/>
  <c r="AB37" i="56" s="1"/>
  <c r="AC37" i="56" s="1"/>
  <c r="AA38" i="56"/>
  <c r="AB38" i="56" s="1"/>
  <c r="AC38" i="56" s="1"/>
  <c r="AA39" i="56"/>
  <c r="AB39" i="56" s="1"/>
  <c r="AC39" i="56" s="1"/>
  <c r="AA40" i="56"/>
  <c r="AB40" i="56" s="1"/>
  <c r="AC40" i="56" s="1"/>
  <c r="AA41" i="56"/>
  <c r="AB41" i="56" s="1"/>
  <c r="AC41" i="56" s="1"/>
  <c r="AA42" i="56"/>
  <c r="AB42" i="56" s="1"/>
  <c r="AC42" i="56" s="1"/>
  <c r="AA43" i="56"/>
  <c r="AB43" i="56" s="1"/>
  <c r="AC43" i="56" s="1"/>
  <c r="AA44" i="56"/>
  <c r="AB44" i="56" s="1"/>
  <c r="AC44" i="56" s="1"/>
  <c r="AA45" i="56"/>
  <c r="AB45" i="56" s="1"/>
  <c r="AC45" i="56" s="1"/>
  <c r="AA46" i="56"/>
  <c r="AB46" i="56" s="1"/>
  <c r="AC46" i="56" s="1"/>
  <c r="AA47" i="56"/>
  <c r="AB47" i="56" s="1"/>
  <c r="AC47" i="56" s="1"/>
  <c r="AA48" i="56"/>
  <c r="AB48" i="56" s="1"/>
  <c r="AC48" i="56" s="1"/>
  <c r="AA49" i="56"/>
  <c r="AB49" i="56" s="1"/>
  <c r="AC49" i="56" s="1"/>
  <c r="AA50" i="56"/>
  <c r="AB50" i="56" s="1"/>
  <c r="AC50" i="56" s="1"/>
  <c r="AA51" i="56"/>
  <c r="AB51" i="56" s="1"/>
  <c r="AC51" i="56" s="1"/>
  <c r="AA52" i="56"/>
  <c r="AB52" i="56" s="1"/>
  <c r="AC52" i="56" s="1"/>
  <c r="AA53" i="56"/>
  <c r="AB53" i="56" s="1"/>
  <c r="AC53" i="56" s="1"/>
  <c r="AA54" i="56"/>
  <c r="AB54" i="56" s="1"/>
  <c r="AC54" i="56" s="1"/>
  <c r="AA55" i="56"/>
  <c r="AB55" i="56" s="1"/>
  <c r="AC55" i="56" s="1"/>
  <c r="AA56" i="56"/>
  <c r="AB56" i="56" s="1"/>
  <c r="AC56" i="56" s="1"/>
  <c r="AA57" i="56"/>
  <c r="AB57" i="56" s="1"/>
  <c r="AC57" i="56" s="1"/>
  <c r="AA58" i="56"/>
  <c r="AB58" i="56" s="1"/>
  <c r="AC58" i="56" s="1"/>
  <c r="AA59" i="56"/>
  <c r="AB59" i="56" s="1"/>
  <c r="AC59" i="56" s="1"/>
  <c r="AA60" i="56"/>
  <c r="AB60" i="56" s="1"/>
  <c r="AC60" i="56" s="1"/>
  <c r="AA61" i="56"/>
  <c r="AB61" i="56" s="1"/>
  <c r="AC61" i="56" s="1"/>
  <c r="AA62" i="56"/>
  <c r="AB62" i="56" s="1"/>
  <c r="AC62" i="56" s="1"/>
  <c r="AA63" i="56"/>
  <c r="AB63" i="56" s="1"/>
  <c r="AC63" i="56" s="1"/>
  <c r="AA64" i="56"/>
  <c r="AB64" i="56" s="1"/>
  <c r="AC64" i="56" s="1"/>
  <c r="AA65" i="56"/>
  <c r="AB65" i="56" s="1"/>
  <c r="AC65" i="56" s="1"/>
  <c r="AA66" i="56"/>
  <c r="AB66" i="56" s="1"/>
  <c r="AC66" i="56" s="1"/>
  <c r="AA67" i="56"/>
  <c r="AB67" i="56" s="1"/>
  <c r="AC67" i="56" s="1"/>
  <c r="AA68" i="56"/>
  <c r="AB68" i="56" s="1"/>
  <c r="AC68" i="56" s="1"/>
  <c r="AA69" i="56"/>
  <c r="AB69" i="56" s="1"/>
  <c r="AC69" i="56" s="1"/>
  <c r="AA70" i="56"/>
  <c r="AB70" i="56" s="1"/>
  <c r="AC70" i="56" s="1"/>
  <c r="AA71" i="56"/>
  <c r="AB71" i="56" s="1"/>
  <c r="AC71" i="56" s="1"/>
  <c r="AA72" i="56"/>
  <c r="AB72" i="56" s="1"/>
  <c r="AC72" i="56" s="1"/>
  <c r="AA73" i="56"/>
  <c r="AB73" i="56" s="1"/>
  <c r="AC73" i="56" s="1"/>
  <c r="AA74" i="56"/>
  <c r="AB74" i="56" s="1"/>
  <c r="AC74" i="56" s="1"/>
  <c r="AA75" i="56"/>
  <c r="AB75" i="56" s="1"/>
  <c r="AC75" i="56" s="1"/>
  <c r="AA76" i="56"/>
  <c r="AB76" i="56" s="1"/>
  <c r="AC76" i="56" s="1"/>
  <c r="AA77" i="56"/>
  <c r="AB77" i="56" s="1"/>
  <c r="AC77" i="56" s="1"/>
  <c r="AA78" i="56"/>
  <c r="AB78" i="56" s="1"/>
  <c r="AC78" i="56" s="1"/>
  <c r="AA79" i="56"/>
  <c r="AB79" i="56" s="1"/>
  <c r="AC79" i="56" s="1"/>
  <c r="AA80" i="56"/>
  <c r="AB80" i="56" s="1"/>
  <c r="AC80" i="56" s="1"/>
  <c r="AA81" i="56"/>
  <c r="AB81" i="56" s="1"/>
  <c r="AC81" i="56" s="1"/>
  <c r="AA82" i="56"/>
  <c r="AB82" i="56" s="1"/>
  <c r="AC82" i="56" s="1"/>
  <c r="AA83" i="56"/>
  <c r="AB83" i="56" s="1"/>
  <c r="AC83" i="56" s="1"/>
  <c r="AA84" i="56"/>
  <c r="AB84" i="56" s="1"/>
  <c r="AC84" i="56" s="1"/>
  <c r="AA85" i="56"/>
  <c r="AB85" i="56" s="1"/>
  <c r="AC85" i="56" s="1"/>
  <c r="AA86" i="56"/>
  <c r="AB86" i="56" s="1"/>
  <c r="AC86" i="56" s="1"/>
  <c r="AA87" i="56"/>
  <c r="AB87" i="56" s="1"/>
  <c r="AC87" i="56" s="1"/>
  <c r="AA88" i="56"/>
  <c r="AB88" i="56" s="1"/>
  <c r="AC88" i="56" s="1"/>
  <c r="AA89" i="56"/>
  <c r="AB89" i="56" s="1"/>
  <c r="AC89" i="56" s="1"/>
  <c r="AA90" i="56"/>
  <c r="AB90" i="56" s="1"/>
  <c r="AC90" i="56" s="1"/>
  <c r="AA91" i="56"/>
  <c r="AB91" i="56" s="1"/>
  <c r="AC91" i="56" s="1"/>
  <c r="AA92" i="56"/>
  <c r="AB92" i="56" s="1"/>
  <c r="AC92" i="56" s="1"/>
  <c r="AA93" i="56"/>
  <c r="AB93" i="56" s="1"/>
  <c r="AC93" i="56" s="1"/>
  <c r="AA94" i="56"/>
  <c r="AB94" i="56" s="1"/>
  <c r="AC94" i="56" s="1"/>
  <c r="AA95" i="56"/>
  <c r="AB95" i="56" s="1"/>
  <c r="AC95" i="56" s="1"/>
  <c r="AA96" i="56"/>
  <c r="AB96" i="56" s="1"/>
  <c r="AC96" i="56" s="1"/>
  <c r="AA97" i="56"/>
  <c r="AB97" i="56" s="1"/>
  <c r="AC97" i="56" s="1"/>
  <c r="AA98" i="56"/>
  <c r="AB98" i="56" s="1"/>
  <c r="AC98" i="56" s="1"/>
  <c r="AA99" i="56"/>
  <c r="AB99" i="56" s="1"/>
  <c r="AC99" i="56" s="1"/>
  <c r="AA100" i="56"/>
  <c r="AB100" i="56" s="1"/>
  <c r="AC100" i="56" s="1"/>
  <c r="AA101" i="56"/>
  <c r="AB101" i="56" s="1"/>
  <c r="AC101" i="56" s="1"/>
  <c r="AA102" i="56"/>
  <c r="AB102" i="56" s="1"/>
  <c r="AC102" i="56" s="1"/>
  <c r="AA103" i="56"/>
  <c r="AB103" i="56" s="1"/>
  <c r="AC103" i="56" s="1"/>
  <c r="AA104" i="56"/>
  <c r="AB104" i="56" s="1"/>
  <c r="AC104" i="56" s="1"/>
  <c r="AA105" i="56"/>
  <c r="AB105" i="56" s="1"/>
  <c r="AC105" i="56" s="1"/>
  <c r="AA106" i="56"/>
  <c r="AB106" i="56" s="1"/>
  <c r="AC106" i="56" s="1"/>
  <c r="A106" i="56" l="1"/>
  <c r="B107" i="56"/>
  <c r="A107" i="56"/>
  <c r="B8" i="56"/>
  <c r="A9" i="56"/>
  <c r="A7" i="56"/>
  <c r="A8" i="56" l="1"/>
  <c r="AA9" i="56"/>
  <c r="AB9" i="56" s="1"/>
  <c r="AC9" i="56" s="1"/>
  <c r="AA8" i="56"/>
  <c r="AB8" i="56" s="1"/>
  <c r="AC8" i="56" s="1"/>
  <c r="A10" i="56"/>
  <c r="D8" i="56"/>
  <c r="E8" i="56"/>
  <c r="D9" i="56"/>
  <c r="E9" i="56"/>
  <c r="D10" i="56"/>
  <c r="E10" i="56"/>
  <c r="D11" i="56"/>
  <c r="E11" i="56"/>
  <c r="D12" i="56"/>
  <c r="E12" i="56"/>
  <c r="D13" i="56"/>
  <c r="E13" i="56"/>
  <c r="D14" i="56"/>
  <c r="E14" i="56"/>
  <c r="D15" i="56"/>
  <c r="E15" i="56"/>
  <c r="D16" i="56"/>
  <c r="E16" i="56"/>
  <c r="D17" i="56"/>
  <c r="E17" i="56"/>
  <c r="D18" i="56"/>
  <c r="E18" i="56"/>
  <c r="D19" i="56"/>
  <c r="E19" i="56"/>
  <c r="D20" i="56"/>
  <c r="E20" i="56"/>
  <c r="D21" i="56"/>
  <c r="E21" i="56"/>
  <c r="D22" i="56"/>
  <c r="E22" i="56"/>
  <c r="D23" i="56"/>
  <c r="E23" i="56"/>
  <c r="D24" i="56"/>
  <c r="E24" i="56"/>
  <c r="D25" i="56"/>
  <c r="E25" i="56"/>
  <c r="D26" i="56"/>
  <c r="E26" i="56"/>
  <c r="D27" i="56"/>
  <c r="E27" i="56"/>
  <c r="D28" i="56"/>
  <c r="E28" i="56"/>
  <c r="D29" i="56"/>
  <c r="E29" i="56"/>
  <c r="D30" i="56"/>
  <c r="E30" i="56"/>
  <c r="D31" i="56"/>
  <c r="E31" i="56"/>
  <c r="D32" i="56"/>
  <c r="E32" i="56"/>
  <c r="D33" i="56"/>
  <c r="E33" i="56"/>
  <c r="D34" i="56"/>
  <c r="E34" i="56"/>
  <c r="D35" i="56"/>
  <c r="E35" i="56"/>
  <c r="D36" i="56"/>
  <c r="E36" i="56"/>
  <c r="D37" i="56"/>
  <c r="E37" i="56"/>
  <c r="D38" i="56"/>
  <c r="E38" i="56"/>
  <c r="D39" i="56"/>
  <c r="E39" i="56"/>
  <c r="D40" i="56"/>
  <c r="E40" i="56"/>
  <c r="D41" i="56"/>
  <c r="E41" i="56"/>
  <c r="D42" i="56"/>
  <c r="E42" i="56"/>
  <c r="D43" i="56"/>
  <c r="E43" i="56"/>
  <c r="D44" i="56"/>
  <c r="E44" i="56"/>
  <c r="D45" i="56"/>
  <c r="E45" i="56"/>
  <c r="D46" i="56"/>
  <c r="E46" i="56"/>
  <c r="D47" i="56"/>
  <c r="E47" i="56"/>
  <c r="D48" i="56"/>
  <c r="E48" i="56"/>
  <c r="D49" i="56"/>
  <c r="E49" i="56"/>
  <c r="D50" i="56"/>
  <c r="E50" i="56"/>
  <c r="D51" i="56"/>
  <c r="E51" i="56"/>
  <c r="D52" i="56"/>
  <c r="E52" i="56"/>
  <c r="D53" i="56"/>
  <c r="E53" i="56"/>
  <c r="D54" i="56"/>
  <c r="E54" i="56"/>
  <c r="D55" i="56"/>
  <c r="E55" i="56"/>
  <c r="D56" i="56"/>
  <c r="E56" i="56"/>
  <c r="D57" i="56"/>
  <c r="E57" i="56"/>
  <c r="D58" i="56"/>
  <c r="E58" i="56"/>
  <c r="D59" i="56"/>
  <c r="E59" i="56"/>
  <c r="D60" i="56"/>
  <c r="E60" i="56"/>
  <c r="D61" i="56"/>
  <c r="E61" i="56"/>
  <c r="D62" i="56"/>
  <c r="E62" i="56"/>
  <c r="D63" i="56"/>
  <c r="E63" i="56"/>
  <c r="D64" i="56"/>
  <c r="E64" i="56"/>
  <c r="D65" i="56"/>
  <c r="E65" i="56"/>
  <c r="D66" i="56"/>
  <c r="E66" i="56"/>
  <c r="D67" i="56"/>
  <c r="E67" i="56"/>
  <c r="D68" i="56"/>
  <c r="E68" i="56"/>
  <c r="D69" i="56"/>
  <c r="E69" i="56"/>
  <c r="D70" i="56"/>
  <c r="E70" i="56"/>
  <c r="D71" i="56"/>
  <c r="E71" i="56"/>
  <c r="D72" i="56"/>
  <c r="E72" i="56"/>
  <c r="D73" i="56"/>
  <c r="E73" i="56"/>
  <c r="D74" i="56"/>
  <c r="E74" i="56"/>
  <c r="D75" i="56"/>
  <c r="E75" i="56"/>
  <c r="D76" i="56"/>
  <c r="E76" i="56"/>
  <c r="D77" i="56"/>
  <c r="E77" i="56"/>
  <c r="D78" i="56"/>
  <c r="E78" i="56"/>
  <c r="D79" i="56"/>
  <c r="E79" i="56"/>
  <c r="D80" i="56"/>
  <c r="E80" i="56"/>
  <c r="D81" i="56"/>
  <c r="E81" i="56"/>
  <c r="D82" i="56"/>
  <c r="E82" i="56"/>
  <c r="D83" i="56"/>
  <c r="E83" i="56"/>
  <c r="D84" i="56"/>
  <c r="E84" i="56"/>
  <c r="D85" i="56"/>
  <c r="E85" i="56"/>
  <c r="D86" i="56"/>
  <c r="E86" i="56"/>
  <c r="D87" i="56"/>
  <c r="E87" i="56"/>
  <c r="D88" i="56"/>
  <c r="E88" i="56"/>
  <c r="D89" i="56"/>
  <c r="E89" i="56"/>
  <c r="D90" i="56"/>
  <c r="E90" i="56"/>
  <c r="D91" i="56"/>
  <c r="E91" i="56"/>
  <c r="D92" i="56"/>
  <c r="E92" i="56"/>
  <c r="D93" i="56"/>
  <c r="E93" i="56"/>
  <c r="D94" i="56"/>
  <c r="E94" i="56"/>
  <c r="D95" i="56"/>
  <c r="E95" i="56"/>
  <c r="D96" i="56"/>
  <c r="E96" i="56"/>
  <c r="D97" i="56"/>
  <c r="E97" i="56"/>
  <c r="D98" i="56"/>
  <c r="E98" i="56"/>
  <c r="D99" i="56"/>
  <c r="E99" i="56"/>
  <c r="D100" i="56"/>
  <c r="E100" i="56"/>
  <c r="D101" i="56"/>
  <c r="E101" i="56"/>
  <c r="D102" i="56"/>
  <c r="E102" i="56"/>
  <c r="D103" i="56"/>
  <c r="E103" i="56"/>
  <c r="D104" i="56"/>
  <c r="E104" i="56"/>
  <c r="D105" i="56"/>
  <c r="E105" i="56"/>
  <c r="D106" i="56"/>
  <c r="E106" i="56"/>
  <c r="E7" i="56"/>
  <c r="D7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C25" i="56"/>
  <c r="C26" i="56"/>
  <c r="C27" i="56"/>
  <c r="C28" i="56"/>
  <c r="C29" i="56"/>
  <c r="C30" i="56"/>
  <c r="C31" i="56"/>
  <c r="C32" i="56"/>
  <c r="C33" i="56"/>
  <c r="C34" i="56"/>
  <c r="C35" i="56"/>
  <c r="C36" i="56"/>
  <c r="C37" i="56"/>
  <c r="C38" i="56"/>
  <c r="C39" i="56"/>
  <c r="C40" i="56"/>
  <c r="C41" i="56"/>
  <c r="C42" i="56"/>
  <c r="C43" i="56"/>
  <c r="C44" i="56"/>
  <c r="C45" i="56"/>
  <c r="C46" i="56"/>
  <c r="C47" i="56"/>
  <c r="C48" i="56"/>
  <c r="C49" i="56"/>
  <c r="C50" i="56"/>
  <c r="C51" i="56"/>
  <c r="C52" i="56"/>
  <c r="C53" i="56"/>
  <c r="C54" i="56"/>
  <c r="C55" i="56"/>
  <c r="C56" i="56"/>
  <c r="C57" i="56"/>
  <c r="C58" i="56"/>
  <c r="C59" i="56"/>
  <c r="C60" i="56"/>
  <c r="C61" i="56"/>
  <c r="C62" i="56"/>
  <c r="C63" i="56"/>
  <c r="C64" i="56"/>
  <c r="C65" i="56"/>
  <c r="C66" i="56"/>
  <c r="C67" i="56"/>
  <c r="C68" i="56"/>
  <c r="C69" i="56"/>
  <c r="C70" i="56"/>
  <c r="C71" i="56"/>
  <c r="C72" i="56"/>
  <c r="C73" i="56"/>
  <c r="C74" i="56"/>
  <c r="C75" i="56"/>
  <c r="C76" i="56"/>
  <c r="C77" i="56"/>
  <c r="C78" i="56"/>
  <c r="C79" i="56"/>
  <c r="C80" i="56"/>
  <c r="C81" i="56"/>
  <c r="C82" i="56"/>
  <c r="C83" i="56"/>
  <c r="C84" i="56"/>
  <c r="C85" i="56"/>
  <c r="C86" i="56"/>
  <c r="C87" i="56"/>
  <c r="C88" i="56"/>
  <c r="C89" i="56"/>
  <c r="C90" i="56"/>
  <c r="C91" i="56"/>
  <c r="C92" i="56"/>
  <c r="C93" i="56"/>
  <c r="C94" i="56"/>
  <c r="C95" i="56"/>
  <c r="C96" i="56"/>
  <c r="C97" i="56"/>
  <c r="C98" i="56"/>
  <c r="C99" i="56"/>
  <c r="C100" i="56"/>
  <c r="C101" i="56"/>
  <c r="C102" i="56"/>
  <c r="C103" i="56"/>
  <c r="C104" i="56"/>
  <c r="C105" i="56"/>
  <c r="C106" i="56"/>
  <c r="C8" i="56"/>
  <c r="C9" i="56"/>
  <c r="C10" i="56"/>
  <c r="C11" i="56"/>
  <c r="C12" i="56"/>
  <c r="C7" i="56"/>
  <c r="C132" i="56" l="1"/>
  <c r="C128" i="56"/>
  <c r="C124" i="56"/>
  <c r="B130" i="56"/>
  <c r="B126" i="56"/>
  <c r="C131" i="56"/>
  <c r="C127" i="56"/>
  <c r="C123" i="56"/>
  <c r="B129" i="56"/>
  <c r="B125" i="56"/>
  <c r="C130" i="56"/>
  <c r="C126" i="56"/>
  <c r="B132" i="56"/>
  <c r="F132" i="56" s="1"/>
  <c r="B128" i="56"/>
  <c r="F128" i="56" s="1"/>
  <c r="B124" i="56"/>
  <c r="C129" i="56"/>
  <c r="C125" i="56"/>
  <c r="B131" i="56"/>
  <c r="B127" i="56"/>
  <c r="B123" i="56"/>
  <c r="C108" i="56"/>
  <c r="D108" i="56"/>
  <c r="E108" i="56"/>
  <c r="AF18" i="56" s="1"/>
  <c r="AH18" i="56" s="1"/>
  <c r="C114" i="56"/>
  <c r="C112" i="56"/>
  <c r="E113" i="56"/>
  <c r="D113" i="56"/>
  <c r="D111" i="56"/>
  <c r="E114" i="56"/>
  <c r="E112" i="56"/>
  <c r="C111" i="56"/>
  <c r="C113" i="56"/>
  <c r="E111" i="56"/>
  <c r="D114" i="56"/>
  <c r="D112" i="56"/>
  <c r="A11" i="56"/>
  <c r="J16" i="55"/>
  <c r="K16" i="55"/>
  <c r="L16" i="55"/>
  <c r="J17" i="55"/>
  <c r="K17" i="55"/>
  <c r="L17" i="55"/>
  <c r="J18" i="55"/>
  <c r="K18" i="55"/>
  <c r="L18" i="55"/>
  <c r="J19" i="55"/>
  <c r="K19" i="55"/>
  <c r="L19" i="55"/>
  <c r="F124" i="56" l="1"/>
  <c r="F123" i="56"/>
  <c r="F127" i="56"/>
  <c r="F131" i="56"/>
  <c r="F130" i="56"/>
  <c r="F125" i="56"/>
  <c r="F129" i="56"/>
  <c r="F126" i="56"/>
  <c r="C119" i="56"/>
  <c r="K38" i="56"/>
  <c r="M38" i="56"/>
  <c r="L38" i="56"/>
  <c r="AF93" i="56"/>
  <c r="AH93" i="56" s="1"/>
  <c r="AF9" i="56"/>
  <c r="AH9" i="56" s="1"/>
  <c r="AG93" i="56"/>
  <c r="AF49" i="56"/>
  <c r="AH49" i="56" s="1"/>
  <c r="AG64" i="56"/>
  <c r="AF29" i="56"/>
  <c r="AH29" i="56" s="1"/>
  <c r="AG44" i="56"/>
  <c r="AG105" i="56"/>
  <c r="AG58" i="56"/>
  <c r="AF30" i="56"/>
  <c r="AH30" i="56" s="1"/>
  <c r="AF83" i="56"/>
  <c r="AH83" i="56" s="1"/>
  <c r="AF84" i="56"/>
  <c r="AH84" i="56" s="1"/>
  <c r="AF80" i="56"/>
  <c r="AH80" i="56" s="1"/>
  <c r="AG54" i="56"/>
  <c r="AG25" i="56"/>
  <c r="AG104" i="56"/>
  <c r="AG94" i="56"/>
  <c r="AG55" i="56"/>
  <c r="AF28" i="56"/>
  <c r="AH28" i="56" s="1"/>
  <c r="AF100" i="56"/>
  <c r="AH100" i="56" s="1"/>
  <c r="AG72" i="56"/>
  <c r="AG84" i="56"/>
  <c r="AG45" i="56"/>
  <c r="AG83" i="56"/>
  <c r="AG49" i="56"/>
  <c r="AF75" i="56"/>
  <c r="AH75" i="56" s="1"/>
  <c r="AF31" i="56"/>
  <c r="AH31" i="56" s="1"/>
  <c r="AG7" i="56"/>
  <c r="T7" i="56" s="1"/>
  <c r="AG57" i="56"/>
  <c r="AG50" i="56"/>
  <c r="AF62" i="56"/>
  <c r="AH62" i="56" s="1"/>
  <c r="AG70" i="56"/>
  <c r="AG27" i="56"/>
  <c r="AF19" i="56"/>
  <c r="AH19" i="56" s="1"/>
  <c r="AF24" i="56"/>
  <c r="AH24" i="56" s="1"/>
  <c r="AF78" i="56"/>
  <c r="AH78" i="56" s="1"/>
  <c r="AG10" i="56"/>
  <c r="AG38" i="56"/>
  <c r="AG31" i="56"/>
  <c r="AF7" i="56"/>
  <c r="AH7" i="56" s="1"/>
  <c r="AJ8" i="56" s="1"/>
  <c r="AG29" i="56"/>
  <c r="AF56" i="56"/>
  <c r="AH56" i="56" s="1"/>
  <c r="AF21" i="56"/>
  <c r="AH21" i="56" s="1"/>
  <c r="AG106" i="56"/>
  <c r="AG100" i="56"/>
  <c r="AF20" i="56"/>
  <c r="AH20" i="56" s="1"/>
  <c r="AG88" i="56"/>
  <c r="AF79" i="56"/>
  <c r="AH79" i="56" s="1"/>
  <c r="AG41" i="56"/>
  <c r="AG11" i="56"/>
  <c r="AG90" i="56"/>
  <c r="AG40" i="56"/>
  <c r="AG65" i="56"/>
  <c r="AF10" i="56"/>
  <c r="AH10" i="56" s="1"/>
  <c r="AF37" i="56"/>
  <c r="AH37" i="56" s="1"/>
  <c r="AF102" i="56"/>
  <c r="AH102" i="56" s="1"/>
  <c r="AG51" i="56"/>
  <c r="AG47" i="56"/>
  <c r="AG99" i="56"/>
  <c r="AF92" i="56"/>
  <c r="AH92" i="56" s="1"/>
  <c r="AF50" i="56"/>
  <c r="AH50" i="56" s="1"/>
  <c r="AF54" i="56"/>
  <c r="AH54" i="56" s="1"/>
  <c r="AG39" i="56"/>
  <c r="AG26" i="56"/>
  <c r="AF48" i="56"/>
  <c r="AH48" i="56" s="1"/>
  <c r="AF12" i="56"/>
  <c r="AH12" i="56" s="1"/>
  <c r="AG91" i="56"/>
  <c r="AF82" i="56"/>
  <c r="AH82" i="56" s="1"/>
  <c r="AF36" i="56"/>
  <c r="AH36" i="56" s="1"/>
  <c r="AG68" i="56"/>
  <c r="AG79" i="56"/>
  <c r="AG66" i="56"/>
  <c r="AG74" i="56"/>
  <c r="AF43" i="56"/>
  <c r="AH43" i="56" s="1"/>
  <c r="AF90" i="56"/>
  <c r="AH90" i="56" s="1"/>
  <c r="AG46" i="56"/>
  <c r="AG98" i="56"/>
  <c r="AF72" i="56"/>
  <c r="AH72" i="56" s="1"/>
  <c r="AG75" i="56"/>
  <c r="AG62" i="56"/>
  <c r="AF57" i="56"/>
  <c r="AH57" i="56" s="1"/>
  <c r="AG78" i="56"/>
  <c r="AF61" i="56"/>
  <c r="AH61" i="56" s="1"/>
  <c r="AG28" i="56"/>
  <c r="AG8" i="56"/>
  <c r="AG80" i="56"/>
  <c r="AF52" i="56"/>
  <c r="AH52" i="56" s="1"/>
  <c r="AG59" i="56"/>
  <c r="AF32" i="56"/>
  <c r="AH32" i="56" s="1"/>
  <c r="AG71" i="56"/>
  <c r="AF58" i="56"/>
  <c r="AH58" i="56" s="1"/>
  <c r="AF73" i="56"/>
  <c r="AH73" i="56" s="1"/>
  <c r="AG73" i="56"/>
  <c r="AG82" i="56"/>
  <c r="AG9" i="56"/>
  <c r="AG95" i="56"/>
  <c r="AF101" i="56"/>
  <c r="AH101" i="56" s="1"/>
  <c r="AF35" i="56"/>
  <c r="AH35" i="56" s="1"/>
  <c r="AF91" i="56"/>
  <c r="AH91" i="56" s="1"/>
  <c r="AG12" i="56"/>
  <c r="AG19" i="56"/>
  <c r="AF96" i="56"/>
  <c r="AH96" i="56" s="1"/>
  <c r="AG18" i="56"/>
  <c r="AG60" i="56"/>
  <c r="AG76" i="56"/>
  <c r="AF88" i="56"/>
  <c r="AH88" i="56" s="1"/>
  <c r="AF89" i="56"/>
  <c r="AH89" i="56" s="1"/>
  <c r="AF38" i="56"/>
  <c r="AH38" i="56" s="1"/>
  <c r="AF23" i="56"/>
  <c r="AH23" i="56" s="1"/>
  <c r="AF55" i="56"/>
  <c r="AH55" i="56" s="1"/>
  <c r="AG30" i="56"/>
  <c r="AF51" i="56"/>
  <c r="AH51" i="56" s="1"/>
  <c r="AF104" i="56"/>
  <c r="AH104" i="56" s="1"/>
  <c r="AF76" i="56"/>
  <c r="AH76" i="56" s="1"/>
  <c r="AF45" i="56"/>
  <c r="AH45" i="56" s="1"/>
  <c r="AF41" i="56"/>
  <c r="AH41" i="56" s="1"/>
  <c r="AF70" i="56"/>
  <c r="AH70" i="56" s="1"/>
  <c r="AG23" i="56"/>
  <c r="AG85" i="56"/>
  <c r="AF44" i="56"/>
  <c r="AH44" i="56" s="1"/>
  <c r="AF64" i="56"/>
  <c r="AH64" i="56" s="1"/>
  <c r="AG36" i="56"/>
  <c r="AG102" i="56"/>
  <c r="AF105" i="56"/>
  <c r="AH105" i="56" s="1"/>
  <c r="AG69" i="56"/>
  <c r="AF11" i="56"/>
  <c r="AH11" i="56" s="1"/>
  <c r="AG52" i="56"/>
  <c r="AF66" i="56"/>
  <c r="AH66" i="56" s="1"/>
  <c r="AF8" i="56"/>
  <c r="AH8" i="56" s="1"/>
  <c r="AG56" i="56"/>
  <c r="AF81" i="56"/>
  <c r="AH81" i="56" s="1"/>
  <c r="AF98" i="56"/>
  <c r="AH98" i="56" s="1"/>
  <c r="AF42" i="56"/>
  <c r="AH42" i="56" s="1"/>
  <c r="AF94" i="56"/>
  <c r="AH94" i="56" s="1"/>
  <c r="AG67" i="56"/>
  <c r="AG96" i="56"/>
  <c r="AF106" i="56"/>
  <c r="AH106" i="56" s="1"/>
  <c r="AF77" i="56"/>
  <c r="AH77" i="56" s="1"/>
  <c r="AG37" i="56"/>
  <c r="AF60" i="56"/>
  <c r="AH60" i="56" s="1"/>
  <c r="AG89" i="56"/>
  <c r="AG103" i="56"/>
  <c r="AG63" i="56"/>
  <c r="AF103" i="56"/>
  <c r="AH103" i="56" s="1"/>
  <c r="AF67" i="56"/>
  <c r="AH67" i="56" s="1"/>
  <c r="AG92" i="56"/>
  <c r="AG53" i="56"/>
  <c r="AF25" i="56"/>
  <c r="AH25" i="56" s="1"/>
  <c r="AG107" i="56"/>
  <c r="AG77" i="56"/>
  <c r="AF14" i="56"/>
  <c r="AH14" i="56" s="1"/>
  <c r="AF17" i="56"/>
  <c r="AH17" i="56" s="1"/>
  <c r="AG61" i="56"/>
  <c r="AG22" i="56"/>
  <c r="AG43" i="56"/>
  <c r="AG14" i="56"/>
  <c r="AF16" i="56"/>
  <c r="AH16" i="56" s="1"/>
  <c r="AF13" i="56"/>
  <c r="AH13" i="56" s="1"/>
  <c r="AG13" i="56"/>
  <c r="AF47" i="56"/>
  <c r="AH47" i="56" s="1"/>
  <c r="AF87" i="56"/>
  <c r="AH87" i="56" s="1"/>
  <c r="AF99" i="56"/>
  <c r="AH99" i="56" s="1"/>
  <c r="AF69" i="56"/>
  <c r="AH69" i="56" s="1"/>
  <c r="AG33" i="56"/>
  <c r="AF68" i="56"/>
  <c r="AH68" i="56" s="1"/>
  <c r="AF85" i="56"/>
  <c r="AH85" i="56" s="1"/>
  <c r="AG97" i="56"/>
  <c r="AF59" i="56"/>
  <c r="AH59" i="56" s="1"/>
  <c r="AF97" i="56"/>
  <c r="AH97" i="56" s="1"/>
  <c r="AF63" i="56"/>
  <c r="AH63" i="56" s="1"/>
  <c r="AG87" i="56"/>
  <c r="AG48" i="56"/>
  <c r="AF33" i="56"/>
  <c r="AH33" i="56" s="1"/>
  <c r="AF107" i="56"/>
  <c r="AH107" i="56" s="1"/>
  <c r="AG101" i="56"/>
  <c r="AF22" i="56"/>
  <c r="AH22" i="56" s="1"/>
  <c r="AG21" i="56"/>
  <c r="AF15" i="56"/>
  <c r="AH15" i="56" s="1"/>
  <c r="AF74" i="56"/>
  <c r="AH74" i="56" s="1"/>
  <c r="AF53" i="56"/>
  <c r="AH53" i="56" s="1"/>
  <c r="AF34" i="56"/>
  <c r="AH34" i="56" s="1"/>
  <c r="AG24" i="56"/>
  <c r="AG16" i="56"/>
  <c r="AF39" i="56"/>
  <c r="AH39" i="56" s="1"/>
  <c r="D119" i="56"/>
  <c r="L36" i="56"/>
  <c r="D116" i="56"/>
  <c r="M36" i="56"/>
  <c r="E116" i="56"/>
  <c r="AF26" i="56"/>
  <c r="AH26" i="56" s="1"/>
  <c r="K37" i="56"/>
  <c r="C118" i="56"/>
  <c r="D118" i="56"/>
  <c r="L37" i="56"/>
  <c r="L35" i="56" s="1"/>
  <c r="K36" i="56"/>
  <c r="C116" i="56"/>
  <c r="AF95" i="56"/>
  <c r="AH95" i="56" s="1"/>
  <c r="E118" i="56"/>
  <c r="M37" i="56"/>
  <c r="C117" i="56"/>
  <c r="E117" i="56"/>
  <c r="AF40" i="56"/>
  <c r="AH40" i="56" s="1"/>
  <c r="AF71" i="56"/>
  <c r="AH71" i="56" s="1"/>
  <c r="AG35" i="56"/>
  <c r="AF65" i="56"/>
  <c r="AH65" i="56" s="1"/>
  <c r="AG17" i="56"/>
  <c r="AG81" i="56"/>
  <c r="AG86" i="56"/>
  <c r="AG42" i="56"/>
  <c r="AG32" i="56"/>
  <c r="AG34" i="56"/>
  <c r="AG15" i="56"/>
  <c r="AF27" i="56"/>
  <c r="AH27" i="56" s="1"/>
  <c r="AF86" i="56"/>
  <c r="AH86" i="56" s="1"/>
  <c r="AG20" i="56"/>
  <c r="AF46" i="56"/>
  <c r="AH46" i="56" s="1"/>
  <c r="D117" i="56"/>
  <c r="E119" i="56"/>
  <c r="A12" i="56"/>
  <c r="F134" i="56" l="1"/>
  <c r="G126" i="56" s="1"/>
  <c r="H126" i="56" s="1"/>
  <c r="U7" i="56"/>
  <c r="V7" i="56" s="1"/>
  <c r="AJ9" i="56"/>
  <c r="AJ10" i="56" s="1"/>
  <c r="AJ11" i="56" s="1"/>
  <c r="AJ12" i="56" s="1"/>
  <c r="AJ13" i="56" s="1"/>
  <c r="AJ14" i="56" s="1"/>
  <c r="AJ15" i="56" s="1"/>
  <c r="AJ16" i="56" s="1"/>
  <c r="AJ17" i="56" s="1"/>
  <c r="AJ18" i="56" s="1"/>
  <c r="AJ19" i="56" s="1"/>
  <c r="AJ20" i="56" s="1"/>
  <c r="AJ21" i="56" s="1"/>
  <c r="AJ22" i="56" s="1"/>
  <c r="AJ23" i="56" s="1"/>
  <c r="AJ24" i="56" s="1"/>
  <c r="AJ25" i="56" s="1"/>
  <c r="AJ26" i="56" s="1"/>
  <c r="AJ27" i="56" s="1"/>
  <c r="AJ28" i="56" s="1"/>
  <c r="AJ29" i="56" s="1"/>
  <c r="AJ30" i="56" s="1"/>
  <c r="AJ31" i="56" s="1"/>
  <c r="AJ32" i="56" s="1"/>
  <c r="AJ33" i="56" s="1"/>
  <c r="AJ34" i="56" s="1"/>
  <c r="AJ35" i="56" s="1"/>
  <c r="AJ36" i="56" s="1"/>
  <c r="AJ37" i="56" s="1"/>
  <c r="AJ38" i="56" s="1"/>
  <c r="AJ39" i="56" s="1"/>
  <c r="AJ40" i="56" s="1"/>
  <c r="AJ41" i="56" s="1"/>
  <c r="AJ42" i="56" s="1"/>
  <c r="AJ43" i="56" s="1"/>
  <c r="AJ44" i="56" s="1"/>
  <c r="AJ45" i="56" s="1"/>
  <c r="AJ46" i="56" s="1"/>
  <c r="AJ47" i="56" s="1"/>
  <c r="AJ48" i="56" s="1"/>
  <c r="AJ49" i="56" s="1"/>
  <c r="AJ50" i="56" s="1"/>
  <c r="AJ51" i="56" s="1"/>
  <c r="AJ52" i="56" s="1"/>
  <c r="AJ53" i="56" s="1"/>
  <c r="AJ54" i="56" s="1"/>
  <c r="AJ55" i="56" s="1"/>
  <c r="AJ56" i="56" s="1"/>
  <c r="AJ57" i="56" s="1"/>
  <c r="AJ58" i="56" s="1"/>
  <c r="AJ59" i="56" s="1"/>
  <c r="AJ60" i="56" s="1"/>
  <c r="AJ61" i="56" s="1"/>
  <c r="AJ62" i="56" s="1"/>
  <c r="AJ63" i="56" s="1"/>
  <c r="AJ64" i="56" s="1"/>
  <c r="AJ65" i="56" s="1"/>
  <c r="AJ66" i="56" s="1"/>
  <c r="AJ67" i="56" s="1"/>
  <c r="AJ68" i="56" s="1"/>
  <c r="AJ69" i="56" s="1"/>
  <c r="AJ70" i="56" s="1"/>
  <c r="AJ71" i="56" s="1"/>
  <c r="AJ72" i="56" s="1"/>
  <c r="AJ73" i="56" s="1"/>
  <c r="AJ74" i="56" s="1"/>
  <c r="AJ75" i="56" s="1"/>
  <c r="AJ76" i="56" s="1"/>
  <c r="AJ77" i="56" s="1"/>
  <c r="AJ78" i="56" s="1"/>
  <c r="AJ79" i="56" s="1"/>
  <c r="AJ80" i="56" s="1"/>
  <c r="AJ81" i="56" s="1"/>
  <c r="AJ82" i="56" s="1"/>
  <c r="AJ83" i="56" s="1"/>
  <c r="AJ84" i="56" s="1"/>
  <c r="AJ85" i="56" s="1"/>
  <c r="AJ86" i="56" s="1"/>
  <c r="AJ87" i="56" s="1"/>
  <c r="AJ88" i="56" s="1"/>
  <c r="AJ89" i="56" s="1"/>
  <c r="AJ90" i="56" s="1"/>
  <c r="AJ91" i="56" s="1"/>
  <c r="AJ92" i="56" s="1"/>
  <c r="AJ93" i="56" s="1"/>
  <c r="AJ94" i="56" s="1"/>
  <c r="AJ95" i="56" s="1"/>
  <c r="AJ96" i="56" s="1"/>
  <c r="AJ97" i="56" s="1"/>
  <c r="AJ98" i="56" s="1"/>
  <c r="AJ99" i="56" s="1"/>
  <c r="AJ100" i="56" s="1"/>
  <c r="AJ101" i="56" s="1"/>
  <c r="AJ102" i="56" s="1"/>
  <c r="AJ103" i="56" s="1"/>
  <c r="AJ104" i="56" s="1"/>
  <c r="AJ105" i="56" s="1"/>
  <c r="AJ106" i="56" s="1"/>
  <c r="AJ107" i="56" s="1"/>
  <c r="AJ109" i="56" s="1"/>
  <c r="AI8" i="56"/>
  <c r="AI9" i="56" s="1"/>
  <c r="AI10" i="56" s="1"/>
  <c r="AI11" i="56" s="1"/>
  <c r="AI12" i="56" s="1"/>
  <c r="AI13" i="56" s="1"/>
  <c r="AI14" i="56" s="1"/>
  <c r="AI15" i="56" s="1"/>
  <c r="AI16" i="56" s="1"/>
  <c r="AI17" i="56" s="1"/>
  <c r="AI18" i="56" s="1"/>
  <c r="AI19" i="56" s="1"/>
  <c r="AI20" i="56" s="1"/>
  <c r="AI21" i="56" s="1"/>
  <c r="AI22" i="56" s="1"/>
  <c r="AI23" i="56" s="1"/>
  <c r="AI24" i="56" s="1"/>
  <c r="AI25" i="56" s="1"/>
  <c r="AI26" i="56" s="1"/>
  <c r="AI27" i="56" s="1"/>
  <c r="AI28" i="56" s="1"/>
  <c r="AI29" i="56" s="1"/>
  <c r="AI30" i="56" s="1"/>
  <c r="AI31" i="56" s="1"/>
  <c r="AI32" i="56" s="1"/>
  <c r="AI33" i="56" s="1"/>
  <c r="AI34" i="56" s="1"/>
  <c r="AI35" i="56" s="1"/>
  <c r="AI36" i="56" s="1"/>
  <c r="AI37" i="56" s="1"/>
  <c r="AI38" i="56" s="1"/>
  <c r="AI39" i="56" s="1"/>
  <c r="AI40" i="56" s="1"/>
  <c r="AI41" i="56" s="1"/>
  <c r="AI42" i="56" s="1"/>
  <c r="AI43" i="56" s="1"/>
  <c r="AI44" i="56" s="1"/>
  <c r="AI45" i="56" s="1"/>
  <c r="AI46" i="56" s="1"/>
  <c r="AI47" i="56" s="1"/>
  <c r="AI48" i="56" s="1"/>
  <c r="AI49" i="56" s="1"/>
  <c r="AI50" i="56" s="1"/>
  <c r="AI51" i="56" s="1"/>
  <c r="AI52" i="56" s="1"/>
  <c r="AI53" i="56" s="1"/>
  <c r="AI54" i="56" s="1"/>
  <c r="AI55" i="56" s="1"/>
  <c r="AI56" i="56" s="1"/>
  <c r="AI57" i="56" s="1"/>
  <c r="AI58" i="56" s="1"/>
  <c r="AI59" i="56" s="1"/>
  <c r="AI60" i="56" s="1"/>
  <c r="AI61" i="56" s="1"/>
  <c r="AI62" i="56" s="1"/>
  <c r="AI63" i="56" s="1"/>
  <c r="AI64" i="56" s="1"/>
  <c r="AI65" i="56" s="1"/>
  <c r="AI66" i="56" s="1"/>
  <c r="AI67" i="56" s="1"/>
  <c r="AI68" i="56" s="1"/>
  <c r="AI69" i="56" s="1"/>
  <c r="AI70" i="56" s="1"/>
  <c r="AI71" i="56" s="1"/>
  <c r="AI72" i="56" s="1"/>
  <c r="AI73" i="56" s="1"/>
  <c r="AI74" i="56" s="1"/>
  <c r="AI75" i="56" s="1"/>
  <c r="AI76" i="56" s="1"/>
  <c r="AI77" i="56" s="1"/>
  <c r="AI78" i="56" s="1"/>
  <c r="AI79" i="56" s="1"/>
  <c r="AI80" i="56" s="1"/>
  <c r="AI81" i="56" s="1"/>
  <c r="AI82" i="56" s="1"/>
  <c r="AI83" i="56" s="1"/>
  <c r="AI84" i="56" s="1"/>
  <c r="AI85" i="56" s="1"/>
  <c r="AI86" i="56" s="1"/>
  <c r="AI87" i="56" s="1"/>
  <c r="AI88" i="56" s="1"/>
  <c r="AI89" i="56" s="1"/>
  <c r="AI90" i="56" s="1"/>
  <c r="AI91" i="56" s="1"/>
  <c r="AI92" i="56" s="1"/>
  <c r="AI93" i="56" s="1"/>
  <c r="AI94" i="56" s="1"/>
  <c r="AI95" i="56" s="1"/>
  <c r="AI96" i="56" s="1"/>
  <c r="AI97" i="56" s="1"/>
  <c r="AI98" i="56" s="1"/>
  <c r="AI99" i="56" s="1"/>
  <c r="AI100" i="56" s="1"/>
  <c r="AI101" i="56" s="1"/>
  <c r="AI102" i="56" s="1"/>
  <c r="AI103" i="56" s="1"/>
  <c r="AI104" i="56" s="1"/>
  <c r="AI105" i="56" s="1"/>
  <c r="AI106" i="56" s="1"/>
  <c r="AI107" i="56" s="1"/>
  <c r="AI109" i="56" s="1"/>
  <c r="M35" i="56"/>
  <c r="K35" i="56"/>
  <c r="T8" i="56"/>
  <c r="A13" i="56"/>
  <c r="G129" i="56" l="1"/>
  <c r="H129" i="56" s="1"/>
  <c r="G130" i="56"/>
  <c r="H130" i="56" s="1"/>
  <c r="G124" i="56"/>
  <c r="H124" i="56" s="1"/>
  <c r="G132" i="56"/>
  <c r="H132" i="56" s="1"/>
  <c r="G123" i="56"/>
  <c r="G131" i="56"/>
  <c r="H131" i="56" s="1"/>
  <c r="G128" i="56"/>
  <c r="H128" i="56" s="1"/>
  <c r="G127" i="56"/>
  <c r="H127" i="56" s="1"/>
  <c r="G125" i="56"/>
  <c r="H125" i="56" s="1"/>
  <c r="U8" i="56"/>
  <c r="U9" i="56" s="1"/>
  <c r="T9" i="56"/>
  <c r="A14" i="56"/>
  <c r="G134" i="56" l="1"/>
  <c r="H123" i="56"/>
  <c r="H134" i="56" s="1"/>
  <c r="H135" i="56" s="1"/>
  <c r="V8" i="56"/>
  <c r="U10" i="56"/>
  <c r="V9" i="56"/>
  <c r="T10" i="56"/>
  <c r="A15" i="56"/>
  <c r="T11" i="56" l="1"/>
  <c r="U11" i="56"/>
  <c r="V10" i="56"/>
  <c r="A16" i="56"/>
  <c r="U12" i="56" l="1"/>
  <c r="V11" i="56"/>
  <c r="T12" i="56"/>
  <c r="A17" i="56"/>
  <c r="T13" i="56" l="1"/>
  <c r="U13" i="56"/>
  <c r="V12" i="56"/>
  <c r="A18" i="56"/>
  <c r="U14" i="56" l="1"/>
  <c r="V13" i="56"/>
  <c r="T14" i="56"/>
  <c r="A19" i="56"/>
  <c r="T15" i="56" l="1"/>
  <c r="U15" i="56"/>
  <c r="V14" i="56"/>
  <c r="A20" i="56"/>
  <c r="U16" i="56" l="1"/>
  <c r="V15" i="56"/>
  <c r="T16" i="56"/>
  <c r="A21" i="56"/>
  <c r="T17" i="56" l="1"/>
  <c r="U17" i="56"/>
  <c r="V16" i="56"/>
  <c r="A22" i="56"/>
  <c r="U18" i="56" l="1"/>
  <c r="V17" i="56"/>
  <c r="T18" i="56"/>
  <c r="A23" i="56"/>
  <c r="T19" i="56" l="1"/>
  <c r="U19" i="56"/>
  <c r="V18" i="56"/>
  <c r="A24" i="56"/>
  <c r="U20" i="56" l="1"/>
  <c r="V19" i="56"/>
  <c r="T20" i="56"/>
  <c r="A25" i="56"/>
  <c r="T21" i="56" l="1"/>
  <c r="U21" i="56"/>
  <c r="V20" i="56"/>
  <c r="A26" i="56"/>
  <c r="U22" i="56" l="1"/>
  <c r="V21" i="56"/>
  <c r="T22" i="56"/>
  <c r="A27" i="56"/>
  <c r="T23" i="56" l="1"/>
  <c r="U23" i="56"/>
  <c r="V22" i="56"/>
  <c r="A28" i="56"/>
  <c r="T24" i="56" l="1"/>
  <c r="U24" i="56"/>
  <c r="V23" i="56"/>
  <c r="A29" i="56"/>
  <c r="U25" i="56" l="1"/>
  <c r="V24" i="56"/>
  <c r="T25" i="56"/>
  <c r="A30" i="56"/>
  <c r="T26" i="56" l="1"/>
  <c r="U26" i="56"/>
  <c r="V25" i="56"/>
  <c r="A31" i="56"/>
  <c r="U27" i="56" l="1"/>
  <c r="V26" i="56"/>
  <c r="T27" i="56"/>
  <c r="A32" i="56"/>
  <c r="T28" i="56" l="1"/>
  <c r="U28" i="56"/>
  <c r="V27" i="56"/>
  <c r="A33" i="56"/>
  <c r="U29" i="56" l="1"/>
  <c r="V28" i="56"/>
  <c r="T29" i="56"/>
  <c r="A34" i="56"/>
  <c r="T30" i="56" l="1"/>
  <c r="U30" i="56"/>
  <c r="V29" i="56"/>
  <c r="A35" i="56"/>
  <c r="U31" i="56" l="1"/>
  <c r="V30" i="56"/>
  <c r="T31" i="56"/>
  <c r="A36" i="56"/>
  <c r="T32" i="56" l="1"/>
  <c r="U32" i="56"/>
  <c r="V31" i="56"/>
  <c r="A37" i="56"/>
  <c r="U33" i="56" l="1"/>
  <c r="V32" i="56"/>
  <c r="T33" i="56"/>
  <c r="A38" i="56"/>
  <c r="T34" i="56" l="1"/>
  <c r="U34" i="56"/>
  <c r="V33" i="56"/>
  <c r="A39" i="56"/>
  <c r="U35" i="56" l="1"/>
  <c r="V34" i="56"/>
  <c r="T35" i="56"/>
  <c r="A40" i="56"/>
  <c r="T36" i="56" l="1"/>
  <c r="U36" i="56"/>
  <c r="V35" i="56"/>
  <c r="A41" i="56"/>
  <c r="U37" i="56" l="1"/>
  <c r="V36" i="56"/>
  <c r="T37" i="56"/>
  <c r="A42" i="56"/>
  <c r="T38" i="56" l="1"/>
  <c r="U38" i="56"/>
  <c r="V37" i="56"/>
  <c r="A43" i="56"/>
  <c r="U39" i="56" l="1"/>
  <c r="V38" i="56"/>
  <c r="T39" i="56"/>
  <c r="A44" i="56"/>
  <c r="T40" i="56" l="1"/>
  <c r="U40" i="56"/>
  <c r="V39" i="56"/>
  <c r="A45" i="56"/>
  <c r="U41" i="56" l="1"/>
  <c r="V40" i="56"/>
  <c r="T41" i="56"/>
  <c r="A46" i="56"/>
  <c r="T42" i="56" l="1"/>
  <c r="U42" i="56"/>
  <c r="V41" i="56"/>
  <c r="A47" i="56"/>
  <c r="U43" i="56" l="1"/>
  <c r="V42" i="56"/>
  <c r="T43" i="56"/>
  <c r="A48" i="56"/>
  <c r="U44" i="56" l="1"/>
  <c r="V43" i="56"/>
  <c r="T44" i="56"/>
  <c r="A49" i="56"/>
  <c r="T45" i="56" l="1"/>
  <c r="U45" i="56"/>
  <c r="V44" i="56"/>
  <c r="A50" i="56"/>
  <c r="U46" i="56" l="1"/>
  <c r="V45" i="56"/>
  <c r="T46" i="56"/>
  <c r="A51" i="56"/>
  <c r="T47" i="56" l="1"/>
  <c r="U47" i="56"/>
  <c r="V46" i="56"/>
  <c r="A52" i="56"/>
  <c r="U48" i="56" l="1"/>
  <c r="V47" i="56"/>
  <c r="T48" i="56"/>
  <c r="A53" i="56"/>
  <c r="T49" i="56" l="1"/>
  <c r="U49" i="56"/>
  <c r="V48" i="56"/>
  <c r="A54" i="56"/>
  <c r="U50" i="56" l="1"/>
  <c r="V49" i="56"/>
  <c r="T50" i="56"/>
  <c r="A55" i="56"/>
  <c r="T51" i="56" l="1"/>
  <c r="U51" i="56"/>
  <c r="V50" i="56"/>
  <c r="A56" i="56"/>
  <c r="U52" i="56" l="1"/>
  <c r="V51" i="56"/>
  <c r="T52" i="56"/>
  <c r="A57" i="56"/>
  <c r="T53" i="56" l="1"/>
  <c r="U53" i="56"/>
  <c r="V52" i="56"/>
  <c r="A58" i="56"/>
  <c r="U54" i="56" l="1"/>
  <c r="V53" i="56"/>
  <c r="T54" i="56"/>
  <c r="A59" i="56"/>
  <c r="T55" i="56" l="1"/>
  <c r="U55" i="56"/>
  <c r="V54" i="56"/>
  <c r="A60" i="56"/>
  <c r="U56" i="56" l="1"/>
  <c r="V55" i="56"/>
  <c r="T56" i="56"/>
  <c r="A61" i="56"/>
  <c r="T57" i="56" l="1"/>
  <c r="U57" i="56"/>
  <c r="V56" i="56"/>
  <c r="A62" i="56"/>
  <c r="U58" i="56" l="1"/>
  <c r="V57" i="56"/>
  <c r="T58" i="56"/>
  <c r="A63" i="56"/>
  <c r="T59" i="56" l="1"/>
  <c r="U59" i="56"/>
  <c r="V58" i="56"/>
  <c r="A64" i="56"/>
  <c r="U60" i="56" l="1"/>
  <c r="V59" i="56"/>
  <c r="T60" i="56"/>
  <c r="A65" i="56"/>
  <c r="T61" i="56" l="1"/>
  <c r="U61" i="56"/>
  <c r="V60" i="56"/>
  <c r="A66" i="56"/>
  <c r="U62" i="56" l="1"/>
  <c r="V61" i="56"/>
  <c r="T62" i="56"/>
  <c r="A67" i="56"/>
  <c r="T63" i="56" l="1"/>
  <c r="U63" i="56"/>
  <c r="V62" i="56"/>
  <c r="A68" i="56"/>
  <c r="U64" i="56" l="1"/>
  <c r="V63" i="56"/>
  <c r="T64" i="56"/>
  <c r="A69" i="56"/>
  <c r="T65" i="56" l="1"/>
  <c r="U65" i="56"/>
  <c r="V64" i="56"/>
  <c r="A70" i="56"/>
  <c r="U66" i="56" l="1"/>
  <c r="V65" i="56"/>
  <c r="T66" i="56"/>
  <c r="A71" i="56"/>
  <c r="T67" i="56" l="1"/>
  <c r="U67" i="56"/>
  <c r="V66" i="56"/>
  <c r="A72" i="56"/>
  <c r="U68" i="56" l="1"/>
  <c r="V67" i="56"/>
  <c r="T68" i="56"/>
  <c r="A73" i="56"/>
  <c r="T69" i="56" l="1"/>
  <c r="U69" i="56"/>
  <c r="V68" i="56"/>
  <c r="A74" i="56"/>
  <c r="U70" i="56" l="1"/>
  <c r="V69" i="56"/>
  <c r="T70" i="56"/>
  <c r="A75" i="56"/>
  <c r="T71" i="56" l="1"/>
  <c r="U71" i="56"/>
  <c r="V70" i="56"/>
  <c r="A76" i="56"/>
  <c r="U72" i="56" l="1"/>
  <c r="V71" i="56"/>
  <c r="T72" i="56"/>
  <c r="A77" i="56"/>
  <c r="T73" i="56" l="1"/>
  <c r="U73" i="56"/>
  <c r="V72" i="56"/>
  <c r="A78" i="56"/>
  <c r="T74" i="56" l="1"/>
  <c r="U74" i="56"/>
  <c r="V73" i="56"/>
  <c r="A79" i="56"/>
  <c r="U75" i="56" l="1"/>
  <c r="V74" i="56"/>
  <c r="T75" i="56"/>
  <c r="A80" i="56"/>
  <c r="T76" i="56" l="1"/>
  <c r="U76" i="56"/>
  <c r="V75" i="56"/>
  <c r="A81" i="56"/>
  <c r="U77" i="56" l="1"/>
  <c r="V76" i="56"/>
  <c r="T77" i="56"/>
  <c r="A82" i="56"/>
  <c r="T78" i="56" l="1"/>
  <c r="U78" i="56"/>
  <c r="V77" i="56"/>
  <c r="A83" i="56"/>
  <c r="U79" i="56" l="1"/>
  <c r="V78" i="56"/>
  <c r="T79" i="56"/>
  <c r="A84" i="56"/>
  <c r="U80" i="56" l="1"/>
  <c r="V79" i="56"/>
  <c r="T80" i="56"/>
  <c r="A85" i="56"/>
  <c r="T81" i="56" l="1"/>
  <c r="U81" i="56"/>
  <c r="V80" i="56"/>
  <c r="A86" i="56"/>
  <c r="U82" i="56" l="1"/>
  <c r="V81" i="56"/>
  <c r="T82" i="56"/>
  <c r="A87" i="56"/>
  <c r="T83" i="56" l="1"/>
  <c r="U83" i="56"/>
  <c r="V82" i="56"/>
  <c r="A88" i="56"/>
  <c r="U84" i="56" l="1"/>
  <c r="V83" i="56"/>
  <c r="T84" i="56"/>
  <c r="A89" i="56"/>
  <c r="T85" i="56" l="1"/>
  <c r="U85" i="56"/>
  <c r="V84" i="56"/>
  <c r="A90" i="56"/>
  <c r="U86" i="56" l="1"/>
  <c r="V85" i="56"/>
  <c r="T86" i="56"/>
  <c r="A91" i="56"/>
  <c r="T87" i="56" l="1"/>
  <c r="U87" i="56"/>
  <c r="V86" i="56"/>
  <c r="A92" i="56"/>
  <c r="U88" i="56" l="1"/>
  <c r="V87" i="56"/>
  <c r="T88" i="56"/>
  <c r="A93" i="56"/>
  <c r="T89" i="56" l="1"/>
  <c r="U89" i="56"/>
  <c r="V88" i="56"/>
  <c r="A94" i="56"/>
  <c r="U90" i="56" l="1"/>
  <c r="V89" i="56"/>
  <c r="T90" i="56"/>
  <c r="A95" i="56"/>
  <c r="T91" i="56" l="1"/>
  <c r="U91" i="56"/>
  <c r="V90" i="56"/>
  <c r="A96" i="56"/>
  <c r="U92" i="56" l="1"/>
  <c r="V91" i="56"/>
  <c r="T92" i="56"/>
  <c r="A97" i="56"/>
  <c r="T93" i="56" l="1"/>
  <c r="U93" i="56"/>
  <c r="V92" i="56"/>
  <c r="A98" i="56"/>
  <c r="U94" i="56" l="1"/>
  <c r="V93" i="56"/>
  <c r="T94" i="56"/>
  <c r="A99" i="56"/>
  <c r="T95" i="56" l="1"/>
  <c r="U95" i="56"/>
  <c r="V94" i="56"/>
  <c r="A100" i="56"/>
  <c r="U96" i="56" l="1"/>
  <c r="V95" i="56"/>
  <c r="T96" i="56"/>
  <c r="A101" i="56"/>
  <c r="T97" i="56" l="1"/>
  <c r="U97" i="56"/>
  <c r="V96" i="56"/>
  <c r="A102" i="56"/>
  <c r="U98" i="56" l="1"/>
  <c r="V97" i="56"/>
  <c r="T98" i="56"/>
  <c r="A103" i="56"/>
  <c r="T99" i="56" l="1"/>
  <c r="U99" i="56"/>
  <c r="V98" i="56"/>
  <c r="A104" i="56"/>
  <c r="U100" i="56" l="1"/>
  <c r="V99" i="56"/>
  <c r="T100" i="56"/>
  <c r="A105" i="56"/>
  <c r="U101" i="56" l="1"/>
  <c r="V100" i="56"/>
  <c r="T101" i="56"/>
  <c r="T102" i="56" l="1"/>
  <c r="U102" i="56"/>
  <c r="V101" i="56"/>
  <c r="U103" i="56" l="1"/>
  <c r="V102" i="56"/>
  <c r="T103" i="56"/>
  <c r="T104" i="56" l="1"/>
  <c r="U104" i="56"/>
  <c r="V103" i="56"/>
  <c r="U105" i="56" l="1"/>
  <c r="V104" i="56"/>
  <c r="T105" i="56"/>
  <c r="T106" i="56" l="1"/>
  <c r="U106" i="56"/>
  <c r="V105" i="56"/>
  <c r="U107" i="56" l="1"/>
  <c r="V106" i="56"/>
  <c r="T107" i="56"/>
  <c r="U109" i="56" l="1"/>
  <c r="V107" i="56"/>
  <c r="T109" i="56"/>
  <c r="W7" i="56" l="1"/>
  <c r="W8" i="56"/>
  <c r="W9" i="56"/>
  <c r="W10" i="56"/>
  <c r="W11" i="56"/>
  <c r="W12" i="56"/>
  <c r="W13" i="56"/>
  <c r="W14" i="56"/>
  <c r="W15" i="56"/>
  <c r="W16" i="56"/>
  <c r="W17" i="56"/>
  <c r="W18" i="56"/>
  <c r="W19" i="56"/>
  <c r="W20" i="56"/>
  <c r="W21" i="56"/>
  <c r="W22" i="56"/>
  <c r="W23" i="56"/>
  <c r="W24" i="56"/>
  <c r="W25" i="56"/>
  <c r="W26" i="56"/>
  <c r="W27" i="56"/>
  <c r="W28" i="56"/>
  <c r="W29" i="56"/>
  <c r="W30" i="56"/>
  <c r="W31" i="56"/>
  <c r="W32" i="56"/>
  <c r="W33" i="56"/>
  <c r="W34" i="56"/>
  <c r="W35" i="56"/>
  <c r="W36" i="56"/>
  <c r="W37" i="56"/>
  <c r="W38" i="56"/>
  <c r="W39" i="56"/>
  <c r="W40" i="56"/>
  <c r="W41" i="56"/>
  <c r="W42" i="56"/>
  <c r="W43" i="56"/>
  <c r="W44" i="56"/>
  <c r="W45" i="56"/>
  <c r="W46" i="56"/>
  <c r="W47" i="56"/>
  <c r="W48" i="56"/>
  <c r="W49" i="56"/>
  <c r="W50" i="56"/>
  <c r="W51" i="56"/>
  <c r="W52" i="56"/>
  <c r="W53" i="56"/>
  <c r="W54" i="56"/>
  <c r="W55" i="56"/>
  <c r="W56" i="56"/>
  <c r="W57" i="56"/>
  <c r="W58" i="56"/>
  <c r="W59" i="56"/>
  <c r="W60" i="56"/>
  <c r="W61" i="56"/>
  <c r="W62" i="56"/>
  <c r="W63" i="56"/>
  <c r="W64" i="56"/>
  <c r="W65" i="56"/>
  <c r="W66" i="56"/>
  <c r="W67" i="56"/>
  <c r="W68" i="56"/>
  <c r="W69" i="56"/>
  <c r="W70" i="56"/>
  <c r="W71" i="56"/>
  <c r="W72" i="56"/>
  <c r="W73" i="56"/>
  <c r="W74" i="56"/>
  <c r="W75" i="56"/>
  <c r="W76" i="56"/>
  <c r="W77" i="56"/>
  <c r="W78" i="56"/>
  <c r="W79" i="56"/>
  <c r="W80" i="56"/>
  <c r="W81" i="56"/>
  <c r="W82" i="56"/>
  <c r="W83" i="56"/>
  <c r="W84" i="56"/>
  <c r="W85" i="56"/>
  <c r="W86" i="56"/>
  <c r="W87" i="56"/>
  <c r="W88" i="56"/>
  <c r="W89" i="56"/>
  <c r="W90" i="56"/>
  <c r="W91" i="56"/>
  <c r="W92" i="56"/>
  <c r="W93" i="56"/>
  <c r="W94" i="56"/>
  <c r="W95" i="56"/>
  <c r="W96" i="56"/>
  <c r="W97" i="56"/>
  <c r="W98" i="56"/>
  <c r="W99" i="56"/>
  <c r="W100" i="56"/>
  <c r="W101" i="56"/>
  <c r="W102" i="56"/>
  <c r="W103" i="56"/>
  <c r="W104" i="56"/>
  <c r="W105" i="56"/>
  <c r="W106" i="56"/>
  <c r="X7" i="56"/>
  <c r="X9" i="56"/>
  <c r="X8" i="56"/>
  <c r="X10" i="56"/>
  <c r="X11" i="56"/>
  <c r="X12" i="56"/>
  <c r="X13" i="56"/>
  <c r="X14" i="56"/>
  <c r="X15" i="56"/>
  <c r="X16" i="56"/>
  <c r="X17" i="56"/>
  <c r="X18" i="56"/>
  <c r="X19" i="56"/>
  <c r="X20" i="56"/>
  <c r="X21" i="56"/>
  <c r="X22" i="56"/>
  <c r="X23" i="56"/>
  <c r="X24" i="56"/>
  <c r="X25" i="56"/>
  <c r="X26" i="56"/>
  <c r="X27" i="56"/>
  <c r="X28" i="56"/>
  <c r="X29" i="56"/>
  <c r="X30" i="56"/>
  <c r="X31" i="56"/>
  <c r="X32" i="56"/>
  <c r="X33" i="56"/>
  <c r="X34" i="56"/>
  <c r="X35" i="56"/>
  <c r="X36" i="56"/>
  <c r="X37" i="56"/>
  <c r="X38" i="56"/>
  <c r="X39" i="56"/>
  <c r="X40" i="56"/>
  <c r="X41" i="56"/>
  <c r="X42" i="56"/>
  <c r="X43" i="56"/>
  <c r="X44" i="56"/>
  <c r="X45" i="56"/>
  <c r="X46" i="56"/>
  <c r="X47" i="56"/>
  <c r="X48" i="56"/>
  <c r="X49" i="56"/>
  <c r="X50" i="56"/>
  <c r="X51" i="56"/>
  <c r="X52" i="56"/>
  <c r="X53" i="56"/>
  <c r="X54" i="56"/>
  <c r="X55" i="56"/>
  <c r="X56" i="56"/>
  <c r="X57" i="56"/>
  <c r="X58" i="56"/>
  <c r="X59" i="56"/>
  <c r="X60" i="56"/>
  <c r="X61" i="56"/>
  <c r="X62" i="56"/>
  <c r="X63" i="56"/>
  <c r="X64" i="56"/>
  <c r="X65" i="56"/>
  <c r="X66" i="56"/>
  <c r="X67" i="56"/>
  <c r="X68" i="56"/>
  <c r="X69" i="56"/>
  <c r="X70" i="56"/>
  <c r="X71" i="56"/>
  <c r="X72" i="56"/>
  <c r="X73" i="56"/>
  <c r="X74" i="56"/>
  <c r="X75" i="56"/>
  <c r="X76" i="56"/>
  <c r="X77" i="56"/>
  <c r="X78" i="56"/>
  <c r="X79" i="56"/>
  <c r="X80" i="56"/>
  <c r="X81" i="56"/>
  <c r="X82" i="56"/>
  <c r="X83" i="56"/>
  <c r="X84" i="56"/>
  <c r="X85" i="56"/>
  <c r="X86" i="56"/>
  <c r="X87" i="56"/>
  <c r="X88" i="56"/>
  <c r="X89" i="56"/>
  <c r="X90" i="56"/>
  <c r="X91" i="56"/>
  <c r="X92" i="56"/>
  <c r="X93" i="56"/>
  <c r="X94" i="56"/>
  <c r="X95" i="56"/>
  <c r="X96" i="56"/>
  <c r="X97" i="56"/>
  <c r="X98" i="56"/>
  <c r="X99" i="56"/>
  <c r="X100" i="56"/>
  <c r="X101" i="56"/>
  <c r="X102" i="56"/>
  <c r="X103" i="56"/>
  <c r="X104" i="56"/>
  <c r="X105" i="56"/>
  <c r="X106" i="56"/>
  <c r="X107" i="56"/>
  <c r="W107" i="56"/>
  <c r="V109" i="56"/>
  <c r="Y107" i="56" s="1"/>
  <c r="X108" i="56" l="1"/>
  <c r="Y7" i="56"/>
  <c r="Y8" i="56"/>
  <c r="Y9" i="56"/>
  <c r="Y10" i="56"/>
  <c r="Y11" i="56"/>
  <c r="Y12" i="56"/>
  <c r="Y13" i="56"/>
  <c r="Y14" i="56"/>
  <c r="Y15" i="56"/>
  <c r="Y16" i="56"/>
  <c r="Y17" i="56"/>
  <c r="Y18" i="56"/>
  <c r="Y19" i="56"/>
  <c r="Y20" i="56"/>
  <c r="Y21" i="56"/>
  <c r="Y22" i="56"/>
  <c r="Y23" i="56"/>
  <c r="Y24" i="56"/>
  <c r="Y25" i="56"/>
  <c r="Y26" i="56"/>
  <c r="Y27" i="56"/>
  <c r="Y28" i="56"/>
  <c r="Y29" i="56"/>
  <c r="Y30" i="56"/>
  <c r="Y31" i="56"/>
  <c r="Y32" i="56"/>
  <c r="Y33" i="56"/>
  <c r="Y34" i="56"/>
  <c r="Y35" i="56"/>
  <c r="Y36" i="56"/>
  <c r="Y37" i="56"/>
  <c r="Y38" i="56"/>
  <c r="Y39" i="56"/>
  <c r="Y40" i="56"/>
  <c r="Y41" i="56"/>
  <c r="Y42" i="56"/>
  <c r="Y43" i="56"/>
  <c r="Y44" i="56"/>
  <c r="Y45" i="56"/>
  <c r="Y46" i="56"/>
  <c r="Y47" i="56"/>
  <c r="Y48" i="56"/>
  <c r="Y49" i="56"/>
  <c r="Y50" i="56"/>
  <c r="Y51" i="56"/>
  <c r="Y52" i="56"/>
  <c r="Y53" i="56"/>
  <c r="Y54" i="56"/>
  <c r="Y55" i="56"/>
  <c r="Y56" i="56"/>
  <c r="Y57" i="56"/>
  <c r="Y58" i="56"/>
  <c r="Y59" i="56"/>
  <c r="Y60" i="56"/>
  <c r="Y61" i="56"/>
  <c r="Y62" i="56"/>
  <c r="Y63" i="56"/>
  <c r="Y64" i="56"/>
  <c r="Y65" i="56"/>
  <c r="Y66" i="56"/>
  <c r="Y67" i="56"/>
  <c r="Y68" i="56"/>
  <c r="Y69" i="56"/>
  <c r="Y70" i="56"/>
  <c r="Y71" i="56"/>
  <c r="Y72" i="56"/>
  <c r="Y73" i="56"/>
  <c r="Y74" i="56"/>
  <c r="Y75" i="56"/>
  <c r="Y76" i="56"/>
  <c r="Y77" i="56"/>
  <c r="Y78" i="56"/>
  <c r="Y79" i="56"/>
  <c r="Y80" i="56"/>
  <c r="Y81" i="56"/>
  <c r="Y82" i="56"/>
  <c r="Y83" i="56"/>
  <c r="Y84" i="56"/>
  <c r="Y85" i="56"/>
  <c r="Y86" i="56"/>
  <c r="Y87" i="56"/>
  <c r="Y88" i="56"/>
  <c r="Y89" i="56"/>
  <c r="Y90" i="56"/>
  <c r="Y91" i="56"/>
  <c r="Y92" i="56"/>
  <c r="Y93" i="56"/>
  <c r="Y94" i="56"/>
  <c r="Y95" i="56"/>
  <c r="Y96" i="56"/>
  <c r="Y97" i="56"/>
  <c r="Y98" i="56"/>
  <c r="Y99" i="56"/>
  <c r="Y100" i="56"/>
  <c r="Y101" i="56"/>
  <c r="Y102" i="56"/>
  <c r="Y103" i="56"/>
  <c r="Y104" i="56"/>
  <c r="Y105" i="56"/>
  <c r="Y106" i="56"/>
  <c r="W108" i="56"/>
  <c r="U112" i="56"/>
  <c r="U111" i="56"/>
  <c r="U114" i="56"/>
  <c r="U113" i="56"/>
  <c r="T112" i="56"/>
  <c r="T111" i="56"/>
  <c r="T114" i="56"/>
  <c r="T113" i="56"/>
  <c r="AA112" i="56"/>
  <c r="AB107" i="56"/>
  <c r="AC107" i="56" s="1"/>
  <c r="AA113" i="56" l="1"/>
  <c r="AA114" i="56" s="1"/>
  <c r="AA115" i="56" s="1"/>
  <c r="AA116" i="56" s="1"/>
  <c r="AA117" i="56" s="1"/>
  <c r="AA108" i="56"/>
  <c r="Y108" i="56"/>
  <c r="U116" i="56"/>
  <c r="K33" i="56" s="1"/>
  <c r="T116" i="56"/>
  <c r="L33" i="56" s="1"/>
  <c r="V112" i="56"/>
  <c r="V111" i="56"/>
  <c r="V114" i="56"/>
  <c r="V113" i="56"/>
  <c r="AB108" i="56"/>
  <c r="U117" i="56" s="1"/>
  <c r="K32" i="56" s="1"/>
  <c r="AC108" i="56"/>
  <c r="V117" i="56"/>
  <c r="M32" i="56" s="1"/>
  <c r="T117" i="56" l="1"/>
  <c r="L32" i="56" s="1"/>
  <c r="V116" i="56"/>
  <c r="M33" i="56" s="1"/>
</calcChain>
</file>

<file path=xl/sharedStrings.xml><?xml version="1.0" encoding="utf-8"?>
<sst xmlns="http://schemas.openxmlformats.org/spreadsheetml/2006/main" count="181" uniqueCount="119">
  <si>
    <t>Année de naissance</t>
  </si>
  <si>
    <t>Âge révolu</t>
  </si>
  <si>
    <t>Ensemble</t>
  </si>
  <si>
    <t>105 ou plus</t>
  </si>
  <si>
    <t>Hommes</t>
  </si>
  <si>
    <t>Femmes</t>
  </si>
  <si>
    <t>Population totale</t>
  </si>
  <si>
    <t>Moins de 20 ans</t>
  </si>
  <si>
    <t>de 20 à 64 ans</t>
  </si>
  <si>
    <t>65 ans ou plus</t>
  </si>
  <si>
    <t>Champ : France métropolitaine.</t>
  </si>
  <si>
    <t>Source : Insee, estimations de population (résultats provisoires arrêtés à fin 2015).</t>
  </si>
  <si>
    <t>Nombre d'hommes</t>
  </si>
  <si>
    <t>Nombre de femmes</t>
  </si>
  <si>
    <t>Nombre
d'hommes</t>
  </si>
  <si>
    <t>Nombre
de femmes</t>
  </si>
  <si>
    <t>Total</t>
  </si>
  <si>
    <t>Dernière année d'observation écoulée :</t>
  </si>
  <si>
    <t>Début du dernier intervalle d'âge :</t>
  </si>
  <si>
    <t>multiplicateur</t>
  </si>
  <si>
    <t>Début d'intevalle d'âge médian</t>
  </si>
  <si>
    <t>Fin d'intevalle d'âge médian</t>
  </si>
  <si>
    <t>Age médian</t>
  </si>
  <si>
    <t>Age moyen</t>
  </si>
  <si>
    <t>Deux sexes</t>
  </si>
  <si>
    <t>&lt;20</t>
  </si>
  <si>
    <t>20-64</t>
  </si>
  <si>
    <t>65+</t>
  </si>
  <si>
    <t>80+</t>
  </si>
  <si>
    <t xml:space="preserve">
France métropolitaine</t>
  </si>
  <si>
    <t>Dernière année d'observation écoulée ou en cours :</t>
  </si>
  <si>
    <t>Soit:</t>
  </si>
  <si>
    <t>2. Séléctionnez le graphique en clic et copiez-le dans votre document avec des options qui vous conviennent</t>
  </si>
  <si>
    <t>Titre de graphique, ligne 2 :</t>
  </si>
  <si>
    <t>Titre de graphique, ligne 1 :</t>
  </si>
  <si>
    <t>Charge démographique p.100 personnes de 20 à 65 ans</t>
  </si>
  <si>
    <t>par &lt;20 et 65+</t>
  </si>
  <si>
    <t>par &lt;20</t>
  </si>
  <si>
    <t>par 65 et plus</t>
  </si>
  <si>
    <t>par 80 et plus</t>
  </si>
  <si>
    <t>% de la population totale deux sexes confondus</t>
  </si>
  <si>
    <t>Fréq cummulée vers début d'intevalle d'âge médian</t>
  </si>
  <si>
    <t>Fréq cummulée vers la fin d'intevalle d'âge médian</t>
  </si>
  <si>
    <t>centre d'intervalle d'âge</t>
  </si>
  <si>
    <t>1. Séléctionnez les cellules H5:P29 et copiez-les comme image dans votre document</t>
  </si>
  <si>
    <t>Amplitude du dernier intervalle d'âge :</t>
  </si>
  <si>
    <t>© Alexandre Avdeev (Insitut de démographie, Université Paris 1)</t>
  </si>
  <si>
    <t>voir le rapport</t>
  </si>
  <si>
    <t>Ouvrez la feuille de calculs "Data"</t>
  </si>
  <si>
    <t>Saisissez vos données dans les cellules C8:E113</t>
  </si>
  <si>
    <t>Tapez les titres et autre information demandée dans les cellules E1:E6</t>
  </si>
  <si>
    <t>Passez à la feuille "Pyramide" pour voir le rapport et le graphique</t>
  </si>
  <si>
    <t>Cet outil de dessin et de calculs est réalisé par Alexandre Avdeev</t>
  </si>
  <si>
    <t>professeur à Insitut de démographie, Université Paris 1 Panthéon Sorbonne</t>
  </si>
  <si>
    <t>© 1997-2016</t>
  </si>
  <si>
    <t>calculer l'âge moyen et l'âge médian de la population (hommes, femmes, l'ensemble de deux sexes)</t>
  </si>
  <si>
    <t>aavdeev@univ-paris1.fr</t>
  </si>
  <si>
    <r>
      <t xml:space="preserve">Ce classeur Excel contient un outil simple pour dessiner une pyramide démographique </t>
    </r>
    <r>
      <rPr>
        <b/>
        <i/>
        <sz val="10"/>
        <rFont val="Arial"/>
        <family val="2"/>
        <charset val="204"/>
      </rPr>
      <t>par année d'âge,</t>
    </r>
  </si>
  <si>
    <t>Pyramide par année d'âge</t>
  </si>
  <si>
    <t>Population par sexe et âge au recensement 1851</t>
  </si>
  <si>
    <t>1746 ou avant</t>
  </si>
  <si>
    <t>Enfants/Femmes ratio</t>
  </si>
  <si>
    <t>Estimation de la fécondité totale</t>
  </si>
  <si>
    <t>source:</t>
  </si>
  <si>
    <t>INSEE</t>
  </si>
  <si>
    <t>Indicateur</t>
  </si>
  <si>
    <t>score</t>
  </si>
  <si>
    <t>Interprétation</t>
  </si>
  <si>
    <t>UNASAI =</t>
  </si>
  <si>
    <t>UNASAI</t>
  </si>
  <si>
    <t>&lt;20 (précis);</t>
  </si>
  <si>
    <t>Précis</t>
  </si>
  <si>
    <t>Wipple Index</t>
  </si>
  <si>
    <t>de 20 à &lt; 40 (imprécis);</t>
  </si>
  <si>
    <t>Imprécis</t>
  </si>
  <si>
    <t>Myers blended Index</t>
  </si>
  <si>
    <t>40 et + (très imprécis)</t>
  </si>
  <si>
    <t>Très imprécis</t>
  </si>
  <si>
    <t>Indices de préférence d’âge de Whipple</t>
  </si>
  <si>
    <t>de 100 (pas de préférence pour les 0 et les 5 à la déclaration) à 500 (il n’y que les âges avec 0 et 5)</t>
  </si>
  <si>
    <t>Myers blended Index =</t>
  </si>
  <si>
    <t>de 0 (pas de préférence) à 90 (tout le monde a le même âge)</t>
  </si>
  <si>
    <t>age</t>
  </si>
  <si>
    <t>nRSx</t>
  </si>
  <si>
    <t>abs(nRSx-nRSx+n)</t>
  </si>
  <si>
    <t>abs(100 –nRAxm)</t>
  </si>
  <si>
    <t>abs(100 –nRAxf)</t>
  </si>
  <si>
    <t>Moyenne=</t>
  </si>
  <si>
    <t>très forte déformation</t>
  </si>
  <si>
    <t>chiffre</t>
  </si>
  <si>
    <t>Somme</t>
  </si>
  <si>
    <t>WI 0 =</t>
  </si>
  <si>
    <t>WI 5 =</t>
  </si>
  <si>
    <t>Age</t>
  </si>
  <si>
    <t>23-62</t>
  </si>
  <si>
    <t>WI 0,5 =</t>
  </si>
  <si>
    <t>Indice synthétique de Myers</t>
  </si>
  <si>
    <t>a</t>
  </si>
  <si>
    <t>Effectif 10+a</t>
  </si>
  <si>
    <t>Effectif 20+a</t>
  </si>
  <si>
    <t>poonderation</t>
  </si>
  <si>
    <t>Mélanges</t>
  </si>
  <si>
    <t>Structures</t>
  </si>
  <si>
    <t>Ecart de 10%</t>
  </si>
  <si>
    <t>plus de 100</t>
  </si>
  <si>
    <t>https://www.insee.fr/fr/statistiques/zones/2874226?debut=0</t>
  </si>
  <si>
    <t>Assez précises</t>
  </si>
  <si>
    <t>Plutôt satisfaisantes</t>
  </si>
  <si>
    <t>Très forte concentration</t>
  </si>
  <si>
    <t>France 1851</t>
  </si>
  <si>
    <t>Préférence pour un chiffre terminal d'âge selon le sexe en France RGP 1851 (indice de Myers)</t>
  </si>
  <si>
    <t>Whipple Index</t>
  </si>
  <si>
    <t>Homme</t>
  </si>
  <si>
    <t>Les deux sexes</t>
  </si>
  <si>
    <t>valeurs absolues</t>
  </si>
  <si>
    <t>Bachi Index</t>
  </si>
  <si>
    <t>Préférence pour un chiffre terminal d'âge selon le sexe en France RGP 1851 (indice de Bachi)</t>
  </si>
  <si>
    <t>Bachi</t>
  </si>
  <si>
    <t>de 0 (pas de préférence) à 180 (tout le monde a le même âge)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</si>
</sst>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"/>
    <numFmt numFmtId="167" formatCode="0.0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u/>
      <sz val="16"/>
      <color theme="4" tint="-0.249977111117893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2" fillId="0" borderId="0" xfId="42" applyFont="1"/>
    <xf numFmtId="0" fontId="23" fillId="0" borderId="0" xfId="42" applyFont="1"/>
    <xf numFmtId="0" fontId="21" fillId="0" borderId="19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center" vertical="center"/>
    </xf>
    <xf numFmtId="0" fontId="21" fillId="0" borderId="0" xfId="42" applyFont="1"/>
    <xf numFmtId="0" fontId="22" fillId="0" borderId="10" xfId="42" applyFont="1" applyBorder="1" applyAlignment="1">
      <alignment horizontal="center"/>
    </xf>
    <xf numFmtId="3" fontId="22" fillId="0" borderId="10" xfId="42" applyNumberFormat="1" applyFont="1" applyBorder="1"/>
    <xf numFmtId="164" fontId="22" fillId="0" borderId="0" xfId="43" applyNumberFormat="1" applyFont="1"/>
    <xf numFmtId="164" fontId="22" fillId="0" borderId="0" xfId="42" applyNumberFormat="1" applyFont="1"/>
    <xf numFmtId="0" fontId="24" fillId="0" borderId="11" xfId="42" applyFont="1" applyBorder="1" applyAlignment="1">
      <alignment horizontal="center"/>
    </xf>
    <xf numFmtId="3" fontId="24" fillId="0" borderId="10" xfId="42" applyNumberFormat="1" applyFont="1" applyBorder="1"/>
    <xf numFmtId="164" fontId="24" fillId="0" borderId="0" xfId="43" applyNumberFormat="1" applyFont="1"/>
    <xf numFmtId="164" fontId="24" fillId="0" borderId="0" xfId="42" applyNumberFormat="1" applyFont="1"/>
    <xf numFmtId="0" fontId="21" fillId="0" borderId="19" xfId="42" applyFont="1" applyBorder="1"/>
    <xf numFmtId="3" fontId="21" fillId="0" borderId="19" xfId="42" applyNumberFormat="1" applyFont="1" applyBorder="1"/>
    <xf numFmtId="164" fontId="22" fillId="0" borderId="0" xfId="44" applyNumberFormat="1" applyFont="1"/>
    <xf numFmtId="0" fontId="22" fillId="0" borderId="0" xfId="42" applyFont="1" applyAlignment="1"/>
    <xf numFmtId="0" fontId="22" fillId="0" borderId="0" xfId="42" applyNumberFormat="1" applyFont="1"/>
    <xf numFmtId="3" fontId="22" fillId="0" borderId="0" xfId="42" applyNumberFormat="1" applyFont="1"/>
    <xf numFmtId="9" fontId="22" fillId="0" borderId="0" xfId="44" applyFont="1"/>
    <xf numFmtId="0" fontId="23" fillId="0" borderId="0" xfId="42" applyFont="1" applyAlignment="1"/>
    <xf numFmtId="0" fontId="21" fillId="0" borderId="0" xfId="42" applyFont="1" applyAlignment="1">
      <alignment horizontal="center"/>
    </xf>
    <xf numFmtId="0" fontId="21" fillId="0" borderId="0" xfId="42" applyFont="1" applyAlignment="1">
      <alignment horizontal="center" wrapText="1"/>
    </xf>
    <xf numFmtId="0" fontId="22" fillId="0" borderId="0" xfId="42" applyFont="1" applyAlignment="1">
      <alignment horizontal="right"/>
    </xf>
    <xf numFmtId="0" fontId="22" fillId="25" borderId="0" xfId="42" applyFont="1" applyFill="1"/>
    <xf numFmtId="0" fontId="22" fillId="25" borderId="19" xfId="42" applyFont="1" applyFill="1" applyBorder="1"/>
    <xf numFmtId="0" fontId="22" fillId="25" borderId="12" xfId="42" applyFont="1" applyFill="1" applyBorder="1" applyAlignment="1">
      <alignment horizontal="right"/>
    </xf>
    <xf numFmtId="0" fontId="22" fillId="25" borderId="12" xfId="42" applyFont="1" applyFill="1" applyBorder="1"/>
    <xf numFmtId="0" fontId="22" fillId="25" borderId="11" xfId="42" applyFont="1" applyFill="1" applyBorder="1" applyAlignment="1">
      <alignment horizontal="right"/>
    </xf>
    <xf numFmtId="166" fontId="22" fillId="25" borderId="12" xfId="42" applyNumberFormat="1" applyFont="1" applyFill="1" applyBorder="1"/>
    <xf numFmtId="0" fontId="22" fillId="25" borderId="10" xfId="42" applyFont="1" applyFill="1" applyBorder="1" applyAlignment="1">
      <alignment horizontal="right"/>
    </xf>
    <xf numFmtId="166" fontId="22" fillId="25" borderId="10" xfId="42" applyNumberFormat="1" applyFont="1" applyFill="1" applyBorder="1"/>
    <xf numFmtId="0" fontId="21" fillId="25" borderId="0" xfId="42" applyFont="1" applyFill="1" applyBorder="1"/>
    <xf numFmtId="0" fontId="22" fillId="25" borderId="0" xfId="42" applyFont="1" applyFill="1" applyBorder="1"/>
    <xf numFmtId="0" fontId="22" fillId="0" borderId="0" xfId="42" applyFont="1" applyFill="1"/>
    <xf numFmtId="0" fontId="22" fillId="0" borderId="0" xfId="42" applyFont="1" applyFill="1" applyBorder="1"/>
    <xf numFmtId="0" fontId="21" fillId="0" borderId="0" xfId="42" applyFont="1" applyFill="1" applyAlignment="1">
      <alignment horizontal="center"/>
    </xf>
    <xf numFmtId="164" fontId="22" fillId="0" borderId="0" xfId="42" applyNumberFormat="1" applyFont="1" applyFill="1"/>
    <xf numFmtId="0" fontId="22" fillId="0" borderId="0" xfId="42" applyNumberFormat="1" applyFont="1" applyFill="1" applyBorder="1"/>
    <xf numFmtId="0" fontId="22" fillId="25" borderId="20" xfId="42" applyFont="1" applyFill="1" applyBorder="1"/>
    <xf numFmtId="0" fontId="22" fillId="25" borderId="21" xfId="42" applyNumberFormat="1" applyFont="1" applyFill="1" applyBorder="1"/>
    <xf numFmtId="0" fontId="22" fillId="25" borderId="22" xfId="42" applyNumberFormat="1" applyFont="1" applyFill="1" applyBorder="1"/>
    <xf numFmtId="0" fontId="21" fillId="25" borderId="19" xfId="42" applyFont="1" applyFill="1" applyBorder="1" applyAlignment="1">
      <alignment horizontal="center"/>
    </xf>
    <xf numFmtId="0" fontId="22" fillId="24" borderId="0" xfId="42" applyFont="1" applyFill="1"/>
    <xf numFmtId="0" fontId="25" fillId="0" borderId="0" xfId="0" applyFont="1"/>
    <xf numFmtId="165" fontId="22" fillId="25" borderId="11" xfId="42" applyNumberFormat="1" applyFont="1" applyFill="1" applyBorder="1"/>
    <xf numFmtId="0" fontId="22" fillId="25" borderId="18" xfId="42" applyFont="1" applyFill="1" applyBorder="1"/>
    <xf numFmtId="0" fontId="2" fillId="0" borderId="0" xfId="0" applyFont="1"/>
    <xf numFmtId="0" fontId="22" fillId="0" borderId="0" xfId="0" applyFont="1"/>
    <xf numFmtId="0" fontId="28" fillId="0" borderId="0" xfId="0" applyFont="1"/>
    <xf numFmtId="0" fontId="21" fillId="0" borderId="0" xfId="0" applyFont="1"/>
    <xf numFmtId="0" fontId="22" fillId="26" borderId="0" xfId="0" applyFont="1" applyFill="1" applyAlignment="1">
      <alignment vertical="top"/>
    </xf>
    <xf numFmtId="0" fontId="22" fillId="0" borderId="0" xfId="0" applyFont="1" applyBorder="1" applyAlignment="1"/>
    <xf numFmtId="3" fontId="22" fillId="0" borderId="0" xfId="0" applyNumberFormat="1" applyFont="1" applyBorder="1"/>
    <xf numFmtId="3" fontId="22" fillId="0" borderId="10" xfId="0" applyNumberFormat="1" applyFont="1" applyBorder="1"/>
    <xf numFmtId="3" fontId="22" fillId="0" borderId="10" xfId="0" quotePrefix="1" applyNumberFormat="1" applyFont="1" applyBorder="1"/>
    <xf numFmtId="3" fontId="22" fillId="0" borderId="11" xfId="0" applyNumberFormat="1" applyFont="1" applyBorder="1"/>
    <xf numFmtId="3" fontId="22" fillId="0" borderId="11" xfId="0" quotePrefix="1" applyNumberFormat="1" applyFont="1" applyBorder="1"/>
    <xf numFmtId="0" fontId="31" fillId="0" borderId="0" xfId="45" applyFont="1"/>
    <xf numFmtId="0" fontId="29" fillId="26" borderId="16" xfId="0" applyFont="1" applyFill="1" applyBorder="1" applyAlignment="1">
      <alignment horizontal="center" vertical="center" wrapText="1"/>
    </xf>
    <xf numFmtId="0" fontId="29" fillId="26" borderId="17" xfId="0" applyFont="1" applyFill="1" applyBorder="1" applyAlignment="1">
      <alignment horizontal="center" vertical="center" wrapText="1"/>
    </xf>
    <xf numFmtId="3" fontId="29" fillId="26" borderId="17" xfId="0" applyNumberFormat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left"/>
    </xf>
    <xf numFmtId="0" fontId="22" fillId="26" borderId="10" xfId="0" applyFont="1" applyFill="1" applyBorder="1" applyAlignment="1">
      <alignment horizontal="center"/>
    </xf>
    <xf numFmtId="0" fontId="22" fillId="26" borderId="11" xfId="0" applyFont="1" applyFill="1" applyBorder="1" applyAlignment="1">
      <alignment horizontal="left"/>
    </xf>
    <xf numFmtId="0" fontId="22" fillId="26" borderId="11" xfId="0" applyFont="1" applyFill="1" applyBorder="1" applyAlignment="1">
      <alignment horizontal="center"/>
    </xf>
    <xf numFmtId="0" fontId="25" fillId="26" borderId="0" xfId="0" applyFont="1" applyFill="1"/>
    <xf numFmtId="0" fontId="25" fillId="26" borderId="0" xfId="0" applyFont="1" applyFill="1" applyAlignment="1">
      <alignment vertical="top"/>
    </xf>
    <xf numFmtId="0" fontId="21" fillId="26" borderId="0" xfId="0" applyFont="1" applyFill="1" applyAlignment="1">
      <alignment horizontal="right" vertical="top"/>
    </xf>
    <xf numFmtId="0" fontId="26" fillId="26" borderId="0" xfId="0" applyFont="1" applyFill="1"/>
    <xf numFmtId="0" fontId="21" fillId="26" borderId="0" xfId="0" applyFont="1" applyFill="1" applyAlignment="1">
      <alignment vertical="top"/>
    </xf>
    <xf numFmtId="0" fontId="22" fillId="24" borderId="20" xfId="0" applyFont="1" applyFill="1" applyBorder="1" applyAlignment="1" applyProtection="1">
      <alignment vertical="top"/>
      <protection locked="0"/>
    </xf>
    <xf numFmtId="0" fontId="22" fillId="24" borderId="15" xfId="0" applyFont="1" applyFill="1" applyBorder="1" applyAlignment="1" applyProtection="1">
      <alignment vertical="top"/>
      <protection locked="0"/>
    </xf>
    <xf numFmtId="0" fontId="22" fillId="24" borderId="23" xfId="0" applyFont="1" applyFill="1" applyBorder="1"/>
    <xf numFmtId="0" fontId="22" fillId="24" borderId="21" xfId="0" applyFont="1" applyFill="1" applyBorder="1"/>
    <xf numFmtId="0" fontId="21" fillId="26" borderId="12" xfId="0" applyFont="1" applyFill="1" applyBorder="1" applyAlignment="1">
      <alignment horizontal="center"/>
    </xf>
    <xf numFmtId="0" fontId="22" fillId="26" borderId="13" xfId="0" applyFont="1" applyFill="1" applyBorder="1" applyAlignment="1"/>
    <xf numFmtId="3" fontId="22" fillId="26" borderId="12" xfId="0" applyNumberFormat="1" applyFont="1" applyFill="1" applyBorder="1"/>
    <xf numFmtId="0" fontId="22" fillId="26" borderId="14" xfId="0" applyFont="1" applyFill="1" applyBorder="1" applyAlignment="1"/>
    <xf numFmtId="3" fontId="22" fillId="26" borderId="10" xfId="0" applyNumberFormat="1" applyFont="1" applyFill="1" applyBorder="1"/>
    <xf numFmtId="3" fontId="22" fillId="26" borderId="0" xfId="0" applyNumberFormat="1" applyFont="1" applyFill="1" applyBorder="1"/>
    <xf numFmtId="0" fontId="22" fillId="26" borderId="15" xfId="0" applyFont="1" applyFill="1" applyBorder="1" applyAlignment="1"/>
    <xf numFmtId="3" fontId="22" fillId="26" borderId="11" xfId="0" applyNumberFormat="1" applyFont="1" applyFill="1" applyBorder="1"/>
    <xf numFmtId="0" fontId="21" fillId="26" borderId="19" xfId="0" applyFont="1" applyFill="1" applyBorder="1"/>
    <xf numFmtId="0" fontId="27" fillId="0" borderId="0" xfId="0" applyFont="1" applyAlignment="1">
      <alignment horizontal="center"/>
    </xf>
    <xf numFmtId="0" fontId="32" fillId="0" borderId="0" xfId="45" applyFont="1" applyAlignment="1">
      <alignment horizontal="center"/>
    </xf>
    <xf numFmtId="0" fontId="34" fillId="0" borderId="0" xfId="0" applyFont="1" applyAlignment="1">
      <alignment horizontal="center"/>
    </xf>
    <xf numFmtId="2" fontId="22" fillId="0" borderId="0" xfId="44" applyNumberFormat="1" applyFont="1"/>
    <xf numFmtId="166" fontId="22" fillId="0" borderId="0" xfId="42" applyNumberFormat="1" applyFont="1"/>
    <xf numFmtId="2" fontId="22" fillId="0" borderId="0" xfId="42" applyNumberFormat="1" applyFont="1"/>
    <xf numFmtId="2" fontId="22" fillId="25" borderId="12" xfId="42" applyNumberFormat="1" applyFont="1" applyFill="1" applyBorder="1"/>
    <xf numFmtId="2" fontId="22" fillId="25" borderId="11" xfId="42" applyNumberFormat="1" applyFont="1" applyFill="1" applyBorder="1"/>
    <xf numFmtId="0" fontId="22" fillId="24" borderId="15" xfId="42" applyFont="1" applyFill="1" applyBorder="1" applyAlignment="1" applyProtection="1">
      <alignment vertical="top"/>
      <protection locked="0"/>
    </xf>
    <xf numFmtId="0" fontId="22" fillId="24" borderId="23" xfId="42" applyFont="1" applyFill="1" applyBorder="1"/>
    <xf numFmtId="0" fontId="22" fillId="24" borderId="20" xfId="42" applyFont="1" applyFill="1" applyBorder="1" applyAlignment="1" applyProtection="1">
      <alignment vertical="top"/>
      <protection locked="0"/>
    </xf>
    <xf numFmtId="0" fontId="22" fillId="24" borderId="21" xfId="42" applyFont="1" applyFill="1" applyBorder="1"/>
    <xf numFmtId="4" fontId="22" fillId="0" borderId="0" xfId="42" applyNumberFormat="1" applyFont="1"/>
    <xf numFmtId="3" fontId="22" fillId="27" borderId="0" xfId="42" applyNumberFormat="1" applyFont="1" applyFill="1"/>
    <xf numFmtId="3" fontId="35" fillId="0" borderId="0" xfId="46" applyNumberFormat="1"/>
    <xf numFmtId="0" fontId="29" fillId="26" borderId="17" xfId="42" applyFont="1" applyFill="1" applyBorder="1" applyAlignment="1">
      <alignment horizontal="center" vertical="center" wrapText="1"/>
    </xf>
    <xf numFmtId="3" fontId="29" fillId="26" borderId="17" xfId="42" applyNumberFormat="1" applyFont="1" applyFill="1" applyBorder="1" applyAlignment="1">
      <alignment horizontal="center" vertical="center" wrapText="1"/>
    </xf>
    <xf numFmtId="0" fontId="31" fillId="0" borderId="0" xfId="47" applyFont="1"/>
    <xf numFmtId="0" fontId="22" fillId="0" borderId="19" xfId="42" applyFont="1" applyBorder="1" applyAlignment="1">
      <alignment horizontal="center"/>
    </xf>
    <xf numFmtId="0" fontId="22" fillId="26" borderId="10" xfId="42" applyFont="1" applyFill="1" applyBorder="1" applyAlignment="1">
      <alignment horizontal="center"/>
    </xf>
    <xf numFmtId="3" fontId="22" fillId="0" borderId="10" xfId="42" quotePrefix="1" applyNumberFormat="1" applyFont="1" applyBorder="1"/>
    <xf numFmtId="0" fontId="22" fillId="0" borderId="12" xfId="42" applyFont="1" applyBorder="1" applyAlignment="1">
      <alignment horizontal="right"/>
    </xf>
    <xf numFmtId="2" fontId="22" fillId="0" borderId="12" xfId="42" applyNumberFormat="1" applyFont="1" applyBorder="1"/>
    <xf numFmtId="0" fontId="22" fillId="0" borderId="12" xfId="42" applyFont="1" applyBorder="1"/>
    <xf numFmtId="0" fontId="22" fillId="0" borderId="10" xfId="42" applyFont="1" applyBorder="1" applyAlignment="1">
      <alignment horizontal="right"/>
    </xf>
    <xf numFmtId="2" fontId="22" fillId="0" borderId="10" xfId="42" applyNumberFormat="1" applyFont="1" applyBorder="1"/>
    <xf numFmtId="0" fontId="22" fillId="0" borderId="10" xfId="42" applyFont="1" applyBorder="1"/>
    <xf numFmtId="0" fontId="22" fillId="0" borderId="11" xfId="42" applyFont="1" applyBorder="1" applyAlignment="1">
      <alignment horizontal="right"/>
    </xf>
    <xf numFmtId="0" fontId="22" fillId="0" borderId="11" xfId="42" applyFont="1" applyBorder="1"/>
    <xf numFmtId="0" fontId="21" fillId="0" borderId="0" xfId="42" applyFont="1" applyAlignment="1">
      <alignment horizontal="left"/>
    </xf>
    <xf numFmtId="0" fontId="22" fillId="0" borderId="0" xfId="42" applyFont="1" applyAlignment="1">
      <alignment horizontal="center"/>
    </xf>
    <xf numFmtId="0" fontId="36" fillId="0" borderId="0" xfId="42" applyFont="1" applyAlignment="1">
      <alignment horizontal="center" wrapText="1"/>
    </xf>
    <xf numFmtId="165" fontId="22" fillId="0" borderId="0" xfId="42" applyNumberFormat="1" applyFont="1"/>
    <xf numFmtId="167" fontId="22" fillId="0" borderId="0" xfId="42" applyNumberFormat="1" applyFont="1"/>
    <xf numFmtId="2" fontId="21" fillId="28" borderId="0" xfId="42" applyNumberFormat="1" applyFont="1" applyFill="1"/>
    <xf numFmtId="164" fontId="22" fillId="0" borderId="0" xfId="48" applyNumberFormat="1" applyFont="1"/>
    <xf numFmtId="167" fontId="21" fillId="28" borderId="0" xfId="42" applyNumberFormat="1" applyFont="1" applyFill="1"/>
    <xf numFmtId="0" fontId="22" fillId="26" borderId="11" xfId="42" applyFont="1" applyFill="1" applyBorder="1" applyAlignment="1">
      <alignment horizontal="center"/>
    </xf>
    <xf numFmtId="0" fontId="22" fillId="0" borderId="18" xfId="42" applyFont="1" applyBorder="1"/>
    <xf numFmtId="0" fontId="22" fillId="0" borderId="0" xfId="42" applyFont="1" applyAlignment="1">
      <alignment vertical="top" wrapText="1"/>
    </xf>
    <xf numFmtId="165" fontId="21" fillId="28" borderId="0" xfId="42" applyNumberFormat="1" applyFont="1" applyFill="1"/>
    <xf numFmtId="165" fontId="21" fillId="0" borderId="0" xfId="42" applyNumberFormat="1" applyFont="1"/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8" xfId="0" applyFont="1" applyBorder="1" applyAlignment="1"/>
    <xf numFmtId="0" fontId="21" fillId="24" borderId="0" xfId="42" applyFont="1" applyFill="1" applyAlignment="1">
      <alignment horizontal="center" wrapText="1"/>
    </xf>
    <xf numFmtId="2" fontId="22" fillId="0" borderId="11" xfId="42" applyNumberFormat="1" applyFont="1" applyBorder="1"/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Lien hypertexte" xfId="45" builtinId="8"/>
    <cellStyle name="Lien hypertexte 2" xfId="46" xr:uid="{C760AEE5-02BE-432E-B99E-05F3AE66D381}"/>
    <cellStyle name="Lien hypertexte 2 2" xfId="47" xr:uid="{152CE20A-0ACE-4E3F-ABB2-6723C68E7273}"/>
    <cellStyle name="Neutre" xfId="31" builtinId="28" customBuiltin="1"/>
    <cellStyle name="Normal" xfId="0" builtinId="0"/>
    <cellStyle name="Normal 2" xfId="42" xr:uid="{00000000-0005-0000-0000-000021000000}"/>
    <cellStyle name="Note" xfId="28" builtinId="10" customBuiltin="1"/>
    <cellStyle name="Pourcentage" xfId="44" builtinId="5"/>
    <cellStyle name="Pourcentage 2" xfId="43" xr:uid="{00000000-0005-0000-0000-000023000000}"/>
    <cellStyle name="Pourcentage 3" xfId="48" xr:uid="{9F86A996-348D-43E2-B846-90CD8EB738FC}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Pyramide!$A$1:$A$2</c:f>
          <c:strCache>
            <c:ptCount val="2"/>
            <c:pt idx="0">
              <c:v>Population par sexe et âge au recensement 1851</c:v>
            </c:pt>
            <c:pt idx="1">
              <c:v>
France métropolitaine</c:v>
            </c:pt>
          </c:strCache>
        </c:strRef>
      </c:tx>
      <c:overlay val="0"/>
      <c:txPr>
        <a:bodyPr/>
        <a:lstStyle/>
        <a:p>
          <a:pPr>
            <a:defRPr b="1"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416092620486676"/>
          <c:y val="0.24290806253880814"/>
          <c:w val="0.83376039401592794"/>
          <c:h val="0.658808324314910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Pyramide!$AH$6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>
                <a:alpha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Pyramide!$B$7:$B$107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et plus</c:v>
                </c:pt>
              </c:strCache>
            </c:strRef>
          </c:cat>
          <c:val>
            <c:numRef>
              <c:f>Pyramide!$AH$7:$AH$107</c:f>
              <c:numCache>
                <c:formatCode>0.0%</c:formatCode>
                <c:ptCount val="101"/>
                <c:pt idx="0">
                  <c:v>9.3120323485847978E-3</c:v>
                </c:pt>
                <c:pt idx="1">
                  <c:v>9.1318263510058745E-3</c:v>
                </c:pt>
                <c:pt idx="2">
                  <c:v>1.0206881128119192E-2</c:v>
                </c:pt>
                <c:pt idx="3">
                  <c:v>9.3981497265990012E-3</c:v>
                </c:pt>
                <c:pt idx="4">
                  <c:v>9.0229979268898423E-3</c:v>
                </c:pt>
                <c:pt idx="5">
                  <c:v>9.2842588648666749E-3</c:v>
                </c:pt>
                <c:pt idx="6">
                  <c:v>9.5076773824299913E-3</c:v>
                </c:pt>
                <c:pt idx="7">
                  <c:v>9.5361780671316711E-3</c:v>
                </c:pt>
                <c:pt idx="8">
                  <c:v>9.4981958003751629E-3</c:v>
                </c:pt>
                <c:pt idx="9">
                  <c:v>9.058295143860912E-3</c:v>
                </c:pt>
                <c:pt idx="10">
                  <c:v>9.3666842994259009E-3</c:v>
                </c:pt>
                <c:pt idx="11">
                  <c:v>8.6760111806591829E-3</c:v>
                </c:pt>
                <c:pt idx="12">
                  <c:v>9.249493063998972E-3</c:v>
                </c:pt>
                <c:pt idx="13">
                  <c:v>8.4631370773574303E-3</c:v>
                </c:pt>
                <c:pt idx="14">
                  <c:v>9.0609522243777513E-3</c:v>
                </c:pt>
                <c:pt idx="15">
                  <c:v>9.3616498310782042E-3</c:v>
                </c:pt>
                <c:pt idx="16">
                  <c:v>8.8799630872780748E-3</c:v>
                </c:pt>
                <c:pt idx="17">
                  <c:v>8.9980773085687471E-3</c:v>
                </c:pt>
                <c:pt idx="18">
                  <c:v>9.1469297560489628E-3</c:v>
                </c:pt>
                <c:pt idx="19">
                  <c:v>8.1947999144252257E-3</c:v>
                </c:pt>
                <c:pt idx="20">
                  <c:v>8.1484268670892254E-3</c:v>
                </c:pt>
                <c:pt idx="21">
                  <c:v>7.7014220163510025E-3</c:v>
                </c:pt>
                <c:pt idx="22">
                  <c:v>8.3232907343658707E-3</c:v>
                </c:pt>
                <c:pt idx="23">
                  <c:v>8.1983520115372112E-3</c:v>
                </c:pt>
                <c:pt idx="24">
                  <c:v>8.2975590072554249E-3</c:v>
                </c:pt>
                <c:pt idx="25">
                  <c:v>8.5874045377397311E-3</c:v>
                </c:pt>
                <c:pt idx="26">
                  <c:v>7.9567534693849931E-3</c:v>
                </c:pt>
                <c:pt idx="27">
                  <c:v>8.0717351325926539E-3</c:v>
                </c:pt>
                <c:pt idx="28">
                  <c:v>8.424427609617367E-3</c:v>
                </c:pt>
                <c:pt idx="29">
                  <c:v>7.0904053745522782E-3</c:v>
                </c:pt>
                <c:pt idx="30">
                  <c:v>9.4453618519929512E-3</c:v>
                </c:pt>
                <c:pt idx="31">
                  <c:v>6.7092401820944827E-3</c:v>
                </c:pt>
                <c:pt idx="32">
                  <c:v>7.8266963704028414E-3</c:v>
                </c:pt>
                <c:pt idx="33">
                  <c:v>6.779666800425032E-3</c:v>
                </c:pt>
                <c:pt idx="34">
                  <c:v>7.0782107734434141E-3</c:v>
                </c:pt>
                <c:pt idx="35">
                  <c:v>8.287713824708819E-3</c:v>
                </c:pt>
                <c:pt idx="36">
                  <c:v>7.8288779733535103E-3</c:v>
                </c:pt>
                <c:pt idx="37">
                  <c:v>7.0076443087698729E-3</c:v>
                </c:pt>
                <c:pt idx="38">
                  <c:v>7.1104034016000713E-3</c:v>
                </c:pt>
                <c:pt idx="39">
                  <c:v>5.960698646597859E-3</c:v>
                </c:pt>
                <c:pt idx="40">
                  <c:v>9.1719622514444526E-3</c:v>
                </c:pt>
                <c:pt idx="41">
                  <c:v>5.7418391198160671E-3</c:v>
                </c:pt>
                <c:pt idx="42">
                  <c:v>6.8620083271784624E-3</c:v>
                </c:pt>
                <c:pt idx="43">
                  <c:v>5.6350804215763101E-3</c:v>
                </c:pt>
                <c:pt idx="44">
                  <c:v>5.726036483058021E-3</c:v>
                </c:pt>
                <c:pt idx="45">
                  <c:v>7.5038471029725265E-3</c:v>
                </c:pt>
                <c:pt idx="46">
                  <c:v>5.7233514332725834E-3</c:v>
                </c:pt>
                <c:pt idx="47">
                  <c:v>5.3080917023934446E-3</c:v>
                </c:pt>
                <c:pt idx="48">
                  <c:v>5.9126474431459583E-3</c:v>
                </c:pt>
                <c:pt idx="49">
                  <c:v>5.0251545812529212E-3</c:v>
                </c:pt>
                <c:pt idx="50">
                  <c:v>8.0196004159254E-3</c:v>
                </c:pt>
                <c:pt idx="51">
                  <c:v>5.2066191959187691E-3</c:v>
                </c:pt>
                <c:pt idx="52">
                  <c:v>5.701843065720481E-3</c:v>
                </c:pt>
                <c:pt idx="53">
                  <c:v>5.0186936802067107E-3</c:v>
                </c:pt>
                <c:pt idx="54">
                  <c:v>5.1301232463023859E-3</c:v>
                </c:pt>
                <c:pt idx="55">
                  <c:v>5.9496228162329275E-3</c:v>
                </c:pt>
                <c:pt idx="56">
                  <c:v>4.4949411564347208E-3</c:v>
                </c:pt>
                <c:pt idx="57">
                  <c:v>3.5412730050380765E-3</c:v>
                </c:pt>
                <c:pt idx="58">
                  <c:v>3.6728124752559376E-3</c:v>
                </c:pt>
                <c:pt idx="59">
                  <c:v>2.9851600374978392E-3</c:v>
                </c:pt>
                <c:pt idx="60">
                  <c:v>4.7920307274859908E-3</c:v>
                </c:pt>
                <c:pt idx="61">
                  <c:v>2.8087578604482854E-3</c:v>
                </c:pt>
                <c:pt idx="62">
                  <c:v>3.1076094954212491E-3</c:v>
                </c:pt>
                <c:pt idx="63">
                  <c:v>2.91190852303886E-3</c:v>
                </c:pt>
                <c:pt idx="64">
                  <c:v>2.9102023976543628E-3</c:v>
                </c:pt>
                <c:pt idx="65">
                  <c:v>3.3434183989736175E-3</c:v>
                </c:pt>
                <c:pt idx="66">
                  <c:v>2.8291754265250529E-3</c:v>
                </c:pt>
                <c:pt idx="67">
                  <c:v>2.4259704504117872E-3</c:v>
                </c:pt>
                <c:pt idx="68">
                  <c:v>2.5064380361691308E-3</c:v>
                </c:pt>
                <c:pt idx="69">
                  <c:v>2.0312681319524083E-3</c:v>
                </c:pt>
                <c:pt idx="70">
                  <c:v>2.8919104959910669E-3</c:v>
                </c:pt>
                <c:pt idx="71">
                  <c:v>1.708502772327888E-3</c:v>
                </c:pt>
                <c:pt idx="72">
                  <c:v>1.9249289727416264E-3</c:v>
                </c:pt>
                <c:pt idx="73">
                  <c:v>1.4011484797010376E-3</c:v>
                </c:pt>
                <c:pt idx="74">
                  <c:v>1.4065745178091101E-3</c:v>
                </c:pt>
                <c:pt idx="75">
                  <c:v>1.5698311386174572E-3</c:v>
                </c:pt>
                <c:pt idx="76">
                  <c:v>1.031031148339575E-3</c:v>
                </c:pt>
                <c:pt idx="77">
                  <c:v>8.2948459882013878E-4</c:v>
                </c:pt>
                <c:pt idx="78">
                  <c:v>7.9085903888586988E-4</c:v>
                </c:pt>
                <c:pt idx="79">
                  <c:v>5.5877004805707697E-4</c:v>
                </c:pt>
                <c:pt idx="80">
                  <c:v>7.2742473770489831E-4</c:v>
                </c:pt>
                <c:pt idx="81">
                  <c:v>3.8080159196601776E-4</c:v>
                </c:pt>
                <c:pt idx="82">
                  <c:v>3.7713761777963891E-4</c:v>
                </c:pt>
                <c:pt idx="83">
                  <c:v>2.8475512359941443E-4</c:v>
                </c:pt>
                <c:pt idx="84">
                  <c:v>2.8109114941303552E-4</c:v>
                </c:pt>
                <c:pt idx="85">
                  <c:v>2.351096718374106E-4</c:v>
                </c:pt>
                <c:pt idx="86">
                  <c:v>1.6065547882870409E-4</c:v>
                </c:pt>
                <c:pt idx="87">
                  <c:v>1.2063145546451962E-4</c:v>
                </c:pt>
                <c:pt idx="88">
                  <c:v>9.4480189325097907E-5</c:v>
                </c:pt>
                <c:pt idx="89">
                  <c:v>6.161629872208132E-5</c:v>
                </c:pt>
                <c:pt idx="90">
                  <c:v>5.9770326994592731E-5</c:v>
                </c:pt>
                <c:pt idx="91">
                  <c:v>3.1381519367306056E-5</c:v>
                </c:pt>
                <c:pt idx="92">
                  <c:v>2.7437852494944064E-5</c:v>
                </c:pt>
                <c:pt idx="93">
                  <c:v>1.5746698220849652E-5</c:v>
                </c:pt>
                <c:pt idx="94">
                  <c:v>1.3537126001583005E-5</c:v>
                </c:pt>
                <c:pt idx="95">
                  <c:v>1.3397279658591444E-5</c:v>
                </c:pt>
                <c:pt idx="96">
                  <c:v>8.9781352200581504E-6</c:v>
                </c:pt>
                <c:pt idx="97">
                  <c:v>5.9015156742438304E-6</c:v>
                </c:pt>
                <c:pt idx="98">
                  <c:v>5.4819766452691507E-6</c:v>
                </c:pt>
                <c:pt idx="99">
                  <c:v>2.8248961284295111E-6</c:v>
                </c:pt>
                <c:pt idx="100">
                  <c:v>9.5095513234260779E-8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1-4080-9869-F6A49C58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71674208"/>
        <c:axId val="-71684000"/>
      </c:barChart>
      <c:barChart>
        <c:barDir val="col"/>
        <c:grouping val="clustered"/>
        <c:varyColors val="0"/>
        <c:ser>
          <c:idx val="0"/>
          <c:order val="1"/>
          <c:tx>
            <c:strRef>
              <c:f>Pyramide!$AG$6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DE56CB">
                <a:alpha val="54000"/>
              </a:srgbClr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11-4080-9869-F6A49C5852D0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00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11-4080-9869-F6A49C5852D0}"/>
              </c:ext>
            </c:extLst>
          </c:dPt>
          <c:cat>
            <c:strRef>
              <c:f>Pyramide!$A$7:$A$107</c:f>
              <c:strCache>
                <c:ptCount val="101"/>
                <c:pt idx="0">
                  <c:v>1851</c:v>
                </c:pt>
                <c:pt idx="1">
                  <c:v>1850</c:v>
                </c:pt>
                <c:pt idx="2">
                  <c:v>1849</c:v>
                </c:pt>
                <c:pt idx="3">
                  <c:v>1848</c:v>
                </c:pt>
                <c:pt idx="4">
                  <c:v>1847</c:v>
                </c:pt>
                <c:pt idx="5">
                  <c:v>1846</c:v>
                </c:pt>
                <c:pt idx="6">
                  <c:v>1845</c:v>
                </c:pt>
                <c:pt idx="7">
                  <c:v>1844</c:v>
                </c:pt>
                <c:pt idx="8">
                  <c:v>1843</c:v>
                </c:pt>
                <c:pt idx="9">
                  <c:v>1842</c:v>
                </c:pt>
                <c:pt idx="10">
                  <c:v>1841</c:v>
                </c:pt>
                <c:pt idx="11">
                  <c:v>1840</c:v>
                </c:pt>
                <c:pt idx="12">
                  <c:v>1839</c:v>
                </c:pt>
                <c:pt idx="13">
                  <c:v>1838</c:v>
                </c:pt>
                <c:pt idx="14">
                  <c:v>1837</c:v>
                </c:pt>
                <c:pt idx="15">
                  <c:v>1836</c:v>
                </c:pt>
                <c:pt idx="16">
                  <c:v>1835</c:v>
                </c:pt>
                <c:pt idx="17">
                  <c:v>1834</c:v>
                </c:pt>
                <c:pt idx="18">
                  <c:v>1833</c:v>
                </c:pt>
                <c:pt idx="19">
                  <c:v>1832</c:v>
                </c:pt>
                <c:pt idx="20">
                  <c:v>1831</c:v>
                </c:pt>
                <c:pt idx="21">
                  <c:v>1830</c:v>
                </c:pt>
                <c:pt idx="22">
                  <c:v>1829</c:v>
                </c:pt>
                <c:pt idx="23">
                  <c:v>1828</c:v>
                </c:pt>
                <c:pt idx="24">
                  <c:v>1827</c:v>
                </c:pt>
                <c:pt idx="25">
                  <c:v>1826</c:v>
                </c:pt>
                <c:pt idx="26">
                  <c:v>1825</c:v>
                </c:pt>
                <c:pt idx="27">
                  <c:v>1824</c:v>
                </c:pt>
                <c:pt idx="28">
                  <c:v>1823</c:v>
                </c:pt>
                <c:pt idx="29">
                  <c:v>1822</c:v>
                </c:pt>
                <c:pt idx="30">
                  <c:v>1821</c:v>
                </c:pt>
                <c:pt idx="31">
                  <c:v>1820</c:v>
                </c:pt>
                <c:pt idx="32">
                  <c:v>1819</c:v>
                </c:pt>
                <c:pt idx="33">
                  <c:v>1818</c:v>
                </c:pt>
                <c:pt idx="34">
                  <c:v>1817</c:v>
                </c:pt>
                <c:pt idx="35">
                  <c:v>1816</c:v>
                </c:pt>
                <c:pt idx="36">
                  <c:v>1815</c:v>
                </c:pt>
                <c:pt idx="37">
                  <c:v>1814</c:v>
                </c:pt>
                <c:pt idx="38">
                  <c:v>1813</c:v>
                </c:pt>
                <c:pt idx="39">
                  <c:v>1812</c:v>
                </c:pt>
                <c:pt idx="40">
                  <c:v>1811</c:v>
                </c:pt>
                <c:pt idx="41">
                  <c:v>1810</c:v>
                </c:pt>
                <c:pt idx="42">
                  <c:v>1809</c:v>
                </c:pt>
                <c:pt idx="43">
                  <c:v>1808</c:v>
                </c:pt>
                <c:pt idx="44">
                  <c:v>1807</c:v>
                </c:pt>
                <c:pt idx="45">
                  <c:v>1806</c:v>
                </c:pt>
                <c:pt idx="46">
                  <c:v>1805</c:v>
                </c:pt>
                <c:pt idx="47">
                  <c:v>1804</c:v>
                </c:pt>
                <c:pt idx="48">
                  <c:v>1803</c:v>
                </c:pt>
                <c:pt idx="49">
                  <c:v>1802</c:v>
                </c:pt>
                <c:pt idx="50">
                  <c:v>1801</c:v>
                </c:pt>
                <c:pt idx="51">
                  <c:v>1800</c:v>
                </c:pt>
                <c:pt idx="52">
                  <c:v>1799</c:v>
                </c:pt>
                <c:pt idx="53">
                  <c:v>1798</c:v>
                </c:pt>
                <c:pt idx="54">
                  <c:v>1797</c:v>
                </c:pt>
                <c:pt idx="55">
                  <c:v>1796</c:v>
                </c:pt>
                <c:pt idx="56">
                  <c:v>1795</c:v>
                </c:pt>
                <c:pt idx="57">
                  <c:v>1794</c:v>
                </c:pt>
                <c:pt idx="58">
                  <c:v>1793</c:v>
                </c:pt>
                <c:pt idx="59">
                  <c:v>1792</c:v>
                </c:pt>
                <c:pt idx="60">
                  <c:v>1791</c:v>
                </c:pt>
                <c:pt idx="61">
                  <c:v>1790</c:v>
                </c:pt>
                <c:pt idx="62">
                  <c:v>1789</c:v>
                </c:pt>
                <c:pt idx="63">
                  <c:v>1788</c:v>
                </c:pt>
                <c:pt idx="64">
                  <c:v>1787</c:v>
                </c:pt>
                <c:pt idx="65">
                  <c:v>1786</c:v>
                </c:pt>
                <c:pt idx="66">
                  <c:v>1785</c:v>
                </c:pt>
                <c:pt idx="67">
                  <c:v>1784</c:v>
                </c:pt>
                <c:pt idx="68">
                  <c:v>1783</c:v>
                </c:pt>
                <c:pt idx="69">
                  <c:v>1782</c:v>
                </c:pt>
                <c:pt idx="70">
                  <c:v>1781</c:v>
                </c:pt>
                <c:pt idx="71">
                  <c:v>1780</c:v>
                </c:pt>
                <c:pt idx="72">
                  <c:v>1779</c:v>
                </c:pt>
                <c:pt idx="73">
                  <c:v>1778</c:v>
                </c:pt>
                <c:pt idx="74">
                  <c:v>1777</c:v>
                </c:pt>
                <c:pt idx="75">
                  <c:v>1776</c:v>
                </c:pt>
                <c:pt idx="76">
                  <c:v>1775</c:v>
                </c:pt>
                <c:pt idx="77">
                  <c:v>1774</c:v>
                </c:pt>
                <c:pt idx="78">
                  <c:v>1773</c:v>
                </c:pt>
                <c:pt idx="79">
                  <c:v>1772</c:v>
                </c:pt>
                <c:pt idx="80">
                  <c:v>1771</c:v>
                </c:pt>
                <c:pt idx="81">
                  <c:v>1770</c:v>
                </c:pt>
                <c:pt idx="82">
                  <c:v>1769</c:v>
                </c:pt>
                <c:pt idx="83">
                  <c:v>1768</c:v>
                </c:pt>
                <c:pt idx="84">
                  <c:v>1767</c:v>
                </c:pt>
                <c:pt idx="85">
                  <c:v>1766</c:v>
                </c:pt>
                <c:pt idx="86">
                  <c:v>1765</c:v>
                </c:pt>
                <c:pt idx="87">
                  <c:v>1764</c:v>
                </c:pt>
                <c:pt idx="88">
                  <c:v>1763</c:v>
                </c:pt>
                <c:pt idx="89">
                  <c:v>1762</c:v>
                </c:pt>
                <c:pt idx="90">
                  <c:v>1761</c:v>
                </c:pt>
                <c:pt idx="91">
                  <c:v>1760</c:v>
                </c:pt>
                <c:pt idx="92">
                  <c:v>1759</c:v>
                </c:pt>
                <c:pt idx="93">
                  <c:v>1758</c:v>
                </c:pt>
                <c:pt idx="94">
                  <c:v>1757</c:v>
                </c:pt>
                <c:pt idx="95">
                  <c:v>1756</c:v>
                </c:pt>
                <c:pt idx="96">
                  <c:v>1755</c:v>
                </c:pt>
                <c:pt idx="97">
                  <c:v>1754</c:v>
                </c:pt>
                <c:pt idx="98">
                  <c:v>1753</c:v>
                </c:pt>
                <c:pt idx="99">
                  <c:v>1752</c:v>
                </c:pt>
                <c:pt idx="100">
                  <c:v>1751 ou avant</c:v>
                </c:pt>
              </c:strCache>
            </c:strRef>
          </c:cat>
          <c:val>
            <c:numRef>
              <c:f>Pyramide!$AG$7:$AG$107</c:f>
              <c:numCache>
                <c:formatCode>0.0%</c:formatCode>
                <c:ptCount val="101"/>
                <c:pt idx="0">
                  <c:v>9.015418255099699E-3</c:v>
                </c:pt>
                <c:pt idx="1">
                  <c:v>8.7403404984353009E-3</c:v>
                </c:pt>
                <c:pt idx="2">
                  <c:v>9.9382642725010031E-3</c:v>
                </c:pt>
                <c:pt idx="3">
                  <c:v>9.1990085341790203E-3</c:v>
                </c:pt>
                <c:pt idx="4">
                  <c:v>8.9439288045624135E-3</c:v>
                </c:pt>
                <c:pt idx="5">
                  <c:v>9.0028880227676564E-3</c:v>
                </c:pt>
                <c:pt idx="6">
                  <c:v>9.336561397145518E-3</c:v>
                </c:pt>
                <c:pt idx="7">
                  <c:v>9.1155762059502553E-3</c:v>
                </c:pt>
                <c:pt idx="8">
                  <c:v>9.1594599883810073E-3</c:v>
                </c:pt>
                <c:pt idx="9">
                  <c:v>8.6658303668893984E-3</c:v>
                </c:pt>
                <c:pt idx="10">
                  <c:v>9.1310432114851212E-3</c:v>
                </c:pt>
                <c:pt idx="11">
                  <c:v>8.3850748486995422E-3</c:v>
                </c:pt>
                <c:pt idx="12">
                  <c:v>8.8382049692607954E-3</c:v>
                </c:pt>
                <c:pt idx="13">
                  <c:v>8.2277477128340371E-3</c:v>
                </c:pt>
                <c:pt idx="14">
                  <c:v>8.604913299882274E-3</c:v>
                </c:pt>
                <c:pt idx="15">
                  <c:v>9.0193898912406603E-3</c:v>
                </c:pt>
                <c:pt idx="16">
                  <c:v>8.7594155396193505E-3</c:v>
                </c:pt>
                <c:pt idx="17">
                  <c:v>8.5575053896081357E-3</c:v>
                </c:pt>
                <c:pt idx="18">
                  <c:v>9.1372523891139461E-3</c:v>
                </c:pt>
                <c:pt idx="19">
                  <c:v>7.9981759561790922E-3</c:v>
                </c:pt>
                <c:pt idx="20">
                  <c:v>9.1430140584451997E-3</c:v>
                </c:pt>
                <c:pt idx="21">
                  <c:v>7.8464986125704461E-3</c:v>
                </c:pt>
                <c:pt idx="22">
                  <c:v>8.8634891880736682E-3</c:v>
                </c:pt>
                <c:pt idx="23">
                  <c:v>8.2467388462122912E-3</c:v>
                </c:pt>
                <c:pt idx="24">
                  <c:v>8.493399825980805E-3</c:v>
                </c:pt>
                <c:pt idx="25">
                  <c:v>8.8404704800172582E-3</c:v>
                </c:pt>
                <c:pt idx="26">
                  <c:v>8.1916673563422141E-3</c:v>
                </c:pt>
                <c:pt idx="27">
                  <c:v>7.7801275381866519E-3</c:v>
                </c:pt>
                <c:pt idx="28">
                  <c:v>8.4837224590457883E-3</c:v>
                </c:pt>
                <c:pt idx="29">
                  <c:v>6.7742687315855577E-3</c:v>
                </c:pt>
                <c:pt idx="30">
                  <c:v>9.8712778742080474E-3</c:v>
                </c:pt>
                <c:pt idx="31">
                  <c:v>6.3585335231402485E-3</c:v>
                </c:pt>
                <c:pt idx="32">
                  <c:v>7.7694712468506953E-3</c:v>
                </c:pt>
                <c:pt idx="33">
                  <c:v>6.7612350524187447E-3</c:v>
                </c:pt>
                <c:pt idx="34">
                  <c:v>7.054744557089431E-3</c:v>
                </c:pt>
                <c:pt idx="35">
                  <c:v>8.3257520300025218E-3</c:v>
                </c:pt>
                <c:pt idx="36">
                  <c:v>7.7820853869885343E-3</c:v>
                </c:pt>
                <c:pt idx="37">
                  <c:v>6.6599023922870601E-3</c:v>
                </c:pt>
                <c:pt idx="38">
                  <c:v>7.1212554778162162E-3</c:v>
                </c:pt>
                <c:pt idx="39">
                  <c:v>5.7955401155248268E-3</c:v>
                </c:pt>
                <c:pt idx="40">
                  <c:v>9.4538645096468379E-3</c:v>
                </c:pt>
                <c:pt idx="41">
                  <c:v>5.4892206858361131E-3</c:v>
                </c:pt>
                <c:pt idx="42">
                  <c:v>6.5970554457466532E-3</c:v>
                </c:pt>
                <c:pt idx="43">
                  <c:v>5.5547247128933603E-3</c:v>
                </c:pt>
                <c:pt idx="44">
                  <c:v>5.7323855070298378E-3</c:v>
                </c:pt>
                <c:pt idx="45">
                  <c:v>7.3695946137006287E-3</c:v>
                </c:pt>
                <c:pt idx="46">
                  <c:v>5.6534562310454018E-3</c:v>
                </c:pt>
                <c:pt idx="47">
                  <c:v>5.1383182420016915E-3</c:v>
                </c:pt>
                <c:pt idx="48">
                  <c:v>6.1149771321861481E-3</c:v>
                </c:pt>
                <c:pt idx="49">
                  <c:v>4.9418061608299509E-3</c:v>
                </c:pt>
                <c:pt idx="50">
                  <c:v>8.5343188659401346E-3</c:v>
                </c:pt>
                <c:pt idx="51">
                  <c:v>4.7844510556958476E-3</c:v>
                </c:pt>
                <c:pt idx="52">
                  <c:v>5.5217209759473524E-3</c:v>
                </c:pt>
                <c:pt idx="53">
                  <c:v>4.8672121214782529E-3</c:v>
                </c:pt>
                <c:pt idx="54">
                  <c:v>5.0358108725888778E-3</c:v>
                </c:pt>
                <c:pt idx="55">
                  <c:v>6.1058032120859017E-3</c:v>
                </c:pt>
                <c:pt idx="56">
                  <c:v>4.7708859604256668E-3</c:v>
                </c:pt>
                <c:pt idx="57">
                  <c:v>4.1487655189934129E-3</c:v>
                </c:pt>
                <c:pt idx="58">
                  <c:v>4.5845546930237124E-3</c:v>
                </c:pt>
                <c:pt idx="59">
                  <c:v>3.6473884101000721E-3</c:v>
                </c:pt>
                <c:pt idx="60">
                  <c:v>6.4979043885656368E-3</c:v>
                </c:pt>
                <c:pt idx="61">
                  <c:v>3.3198123362766421E-3</c:v>
                </c:pt>
                <c:pt idx="62">
                  <c:v>3.6431930198103251E-3</c:v>
                </c:pt>
                <c:pt idx="63">
                  <c:v>3.3594447898804502E-3</c:v>
                </c:pt>
                <c:pt idx="64">
                  <c:v>3.3515574561357262E-3</c:v>
                </c:pt>
                <c:pt idx="65">
                  <c:v>3.9776495337089405E-3</c:v>
                </c:pt>
                <c:pt idx="66">
                  <c:v>3.1016520412098085E-3</c:v>
                </c:pt>
                <c:pt idx="67">
                  <c:v>2.6214196993767916E-3</c:v>
                </c:pt>
                <c:pt idx="68">
                  <c:v>2.8184631966518994E-3</c:v>
                </c:pt>
                <c:pt idx="69">
                  <c:v>2.19114047126036E-3</c:v>
                </c:pt>
                <c:pt idx="70">
                  <c:v>3.2600420092820494E-3</c:v>
                </c:pt>
                <c:pt idx="71">
                  <c:v>1.797333169396127E-3</c:v>
                </c:pt>
                <c:pt idx="72">
                  <c:v>2.0689147674857362E-3</c:v>
                </c:pt>
                <c:pt idx="73">
                  <c:v>1.518535500008153E-3</c:v>
                </c:pt>
                <c:pt idx="74">
                  <c:v>1.5380580494897748E-3</c:v>
                </c:pt>
                <c:pt idx="75">
                  <c:v>1.8081293070750753E-3</c:v>
                </c:pt>
                <c:pt idx="76">
                  <c:v>1.2464504550837739E-3</c:v>
                </c:pt>
                <c:pt idx="77">
                  <c:v>1.0213537814045591E-3</c:v>
                </c:pt>
                <c:pt idx="78">
                  <c:v>1.0490433573168878E-3</c:v>
                </c:pt>
                <c:pt idx="79">
                  <c:v>7.1534201367042752E-4</c:v>
                </c:pt>
                <c:pt idx="80">
                  <c:v>1.0288775146575051E-3</c:v>
                </c:pt>
                <c:pt idx="81">
                  <c:v>4.8663730434203036E-4</c:v>
                </c:pt>
                <c:pt idx="82">
                  <c:v>4.9972692204604036E-4</c:v>
                </c:pt>
                <c:pt idx="83">
                  <c:v>3.6441160056740698E-4</c:v>
                </c:pt>
                <c:pt idx="84">
                  <c:v>3.6737634303882802E-4</c:v>
                </c:pt>
                <c:pt idx="85">
                  <c:v>3.0206810086176952E-4</c:v>
                </c:pt>
                <c:pt idx="86">
                  <c:v>2.0048371731270037E-4</c:v>
                </c:pt>
                <c:pt idx="87">
                  <c:v>1.5447427046847714E-4</c:v>
                </c:pt>
                <c:pt idx="88">
                  <c:v>1.2661687894455838E-4</c:v>
                </c:pt>
                <c:pt idx="89">
                  <c:v>9.0312768303949431E-5</c:v>
                </c:pt>
                <c:pt idx="90">
                  <c:v>8.7264118026733416E-5</c:v>
                </c:pt>
                <c:pt idx="91">
                  <c:v>4.5198338054872178E-5</c:v>
                </c:pt>
                <c:pt idx="92">
                  <c:v>4.0667316541945639E-5</c:v>
                </c:pt>
                <c:pt idx="93">
                  <c:v>2.4529048560719619E-5</c:v>
                </c:pt>
                <c:pt idx="94">
                  <c:v>2.2039783655469852E-5</c:v>
                </c:pt>
                <c:pt idx="95">
                  <c:v>2.0948982180135684E-5</c:v>
                </c:pt>
                <c:pt idx="96">
                  <c:v>1.3565095270181318E-5</c:v>
                </c:pt>
                <c:pt idx="97">
                  <c:v>8.4187498480919098E-6</c:v>
                </c:pt>
                <c:pt idx="98">
                  <c:v>6.9643478809796864E-6</c:v>
                </c:pt>
                <c:pt idx="99">
                  <c:v>3.4122507689940631E-6</c:v>
                </c:pt>
                <c:pt idx="100">
                  <c:v>1.6781561158987196E-7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11-4080-9869-F6A49C58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71682912"/>
        <c:axId val="-71682368"/>
      </c:barChart>
      <c:catAx>
        <c:axId val="-71674208"/>
        <c:scaling>
          <c:orientation val="minMax"/>
        </c:scaling>
        <c:delete val="0"/>
        <c:axPos val="b"/>
        <c:title>
          <c:tx>
            <c:strRef>
              <c:f>Pyramide!$B$6</c:f>
              <c:strCache>
                <c:ptCount val="1"/>
                <c:pt idx="0">
                  <c:v>Âge révolu</c:v>
                </c:pt>
              </c:strCache>
            </c:strRef>
          </c:tx>
          <c:layout>
            <c:manualLayout>
              <c:xMode val="edge"/>
              <c:yMode val="edge"/>
              <c:x val="0.42981177095573181"/>
              <c:y val="0.141979574828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71684000"/>
        <c:crosses val="autoZero"/>
        <c:auto val="1"/>
        <c:lblAlgn val="ctr"/>
        <c:lblOffset val="100"/>
        <c:tickLblSkip val="5"/>
        <c:noMultiLvlLbl val="0"/>
      </c:catAx>
      <c:valAx>
        <c:axId val="-71684000"/>
        <c:scaling>
          <c:orientation val="minMax"/>
          <c:max val="1.1000000000000003E-2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strRef>
              <c:f>Pyramide!$AF$5</c:f>
              <c:strCache>
                <c:ptCount val="1"/>
                <c:pt idx="0">
                  <c:v>% de la population totale deux sexes confondus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9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fr-FR"/>
            </a:p>
          </c:txPr>
        </c:title>
        <c:numFmt formatCode="0.0%;[Black]0.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  <a:headEnd type="none"/>
            <a:tailEnd type="triangle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71674208"/>
        <c:crosses val="autoZero"/>
        <c:crossBetween val="between"/>
        <c:majorUnit val="1.0000000000000002E-3"/>
      </c:valAx>
      <c:catAx>
        <c:axId val="-716829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Pyramide!$A$6</c:f>
              <c:strCache>
                <c:ptCount val="1"/>
                <c:pt idx="0">
                  <c:v>Année de naissance</c:v>
                </c:pt>
              </c:strCache>
            </c:strRef>
          </c:tx>
          <c:layout>
            <c:manualLayout>
              <c:xMode val="edge"/>
              <c:yMode val="edge"/>
              <c:x val="0.42653021968144395"/>
              <c:y val="0.94051622694082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333333"/>
                  </a:solidFill>
                  <a:latin typeface="Calibri"/>
                  <a:ea typeface="Calibri"/>
                  <a:cs typeface="Calibri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71682368"/>
        <c:crosses val="max"/>
        <c:auto val="1"/>
        <c:lblAlgn val="ctr"/>
        <c:lblOffset val="100"/>
        <c:tickLblSkip val="10"/>
        <c:tickMarkSkip val="5"/>
        <c:noMultiLvlLbl val="0"/>
      </c:catAx>
      <c:valAx>
        <c:axId val="-7168236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-71682912"/>
        <c:crosses val="max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legend>
      <c:legendPos val="r"/>
      <c:layout>
        <c:manualLayout>
          <c:xMode val="edge"/>
          <c:yMode val="edge"/>
          <c:x val="0.76761488004393952"/>
          <c:y val="0.29833638093816472"/>
          <c:w val="0.12889561189070919"/>
          <c:h val="0.1181084947319973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Pyramide!$A$1:$A$2</c:f>
          <c:strCache>
            <c:ptCount val="2"/>
            <c:pt idx="0">
              <c:v>Population par sexe et âge au recensement 1851</c:v>
            </c:pt>
            <c:pt idx="1">
              <c:v>
France métropolitaine</c:v>
            </c:pt>
          </c:strCache>
        </c:strRef>
      </c:tx>
      <c:layout>
        <c:manualLayout>
          <c:xMode val="edge"/>
          <c:yMode val="edge"/>
          <c:x val="0.23319246143971425"/>
          <c:y val="3.3332241371874398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423235364297952E-2"/>
          <c:y val="0.13864845811697343"/>
          <c:w val="0.84976674082331816"/>
          <c:h val="0.7593919717381298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Pyramide!$AF$6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>
                <a:lumMod val="75000"/>
                <a:alpha val="54000"/>
              </a:schemeClr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2A-4237-B679-6E0DF4DE3DE0}"/>
              </c:ext>
            </c:extLst>
          </c:dPt>
          <c:dPt>
            <c:idx val="62"/>
            <c:invertIfNegative val="0"/>
            <c:bubble3D val="0"/>
            <c:spPr>
              <a:solidFill>
                <a:srgbClr val="FFFF00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2A-4237-B679-6E0DF4DE3DE0}"/>
              </c:ext>
            </c:extLst>
          </c:dPt>
          <c:cat>
            <c:strRef>
              <c:f>Pyramide!$A$7:$A$107</c:f>
              <c:strCache>
                <c:ptCount val="101"/>
                <c:pt idx="0">
                  <c:v>1851</c:v>
                </c:pt>
                <c:pt idx="1">
                  <c:v>1850</c:v>
                </c:pt>
                <c:pt idx="2">
                  <c:v>1849</c:v>
                </c:pt>
                <c:pt idx="3">
                  <c:v>1848</c:v>
                </c:pt>
                <c:pt idx="4">
                  <c:v>1847</c:v>
                </c:pt>
                <c:pt idx="5">
                  <c:v>1846</c:v>
                </c:pt>
                <c:pt idx="6">
                  <c:v>1845</c:v>
                </c:pt>
                <c:pt idx="7">
                  <c:v>1844</c:v>
                </c:pt>
                <c:pt idx="8">
                  <c:v>1843</c:v>
                </c:pt>
                <c:pt idx="9">
                  <c:v>1842</c:v>
                </c:pt>
                <c:pt idx="10">
                  <c:v>1841</c:v>
                </c:pt>
                <c:pt idx="11">
                  <c:v>1840</c:v>
                </c:pt>
                <c:pt idx="12">
                  <c:v>1839</c:v>
                </c:pt>
                <c:pt idx="13">
                  <c:v>1838</c:v>
                </c:pt>
                <c:pt idx="14">
                  <c:v>1837</c:v>
                </c:pt>
                <c:pt idx="15">
                  <c:v>1836</c:v>
                </c:pt>
                <c:pt idx="16">
                  <c:v>1835</c:v>
                </c:pt>
                <c:pt idx="17">
                  <c:v>1834</c:v>
                </c:pt>
                <c:pt idx="18">
                  <c:v>1833</c:v>
                </c:pt>
                <c:pt idx="19">
                  <c:v>1832</c:v>
                </c:pt>
                <c:pt idx="20">
                  <c:v>1831</c:v>
                </c:pt>
                <c:pt idx="21">
                  <c:v>1830</c:v>
                </c:pt>
                <c:pt idx="22">
                  <c:v>1829</c:v>
                </c:pt>
                <c:pt idx="23">
                  <c:v>1828</c:v>
                </c:pt>
                <c:pt idx="24">
                  <c:v>1827</c:v>
                </c:pt>
                <c:pt idx="25">
                  <c:v>1826</c:v>
                </c:pt>
                <c:pt idx="26">
                  <c:v>1825</c:v>
                </c:pt>
                <c:pt idx="27">
                  <c:v>1824</c:v>
                </c:pt>
                <c:pt idx="28">
                  <c:v>1823</c:v>
                </c:pt>
                <c:pt idx="29">
                  <c:v>1822</c:v>
                </c:pt>
                <c:pt idx="30">
                  <c:v>1821</c:v>
                </c:pt>
                <c:pt idx="31">
                  <c:v>1820</c:v>
                </c:pt>
                <c:pt idx="32">
                  <c:v>1819</c:v>
                </c:pt>
                <c:pt idx="33">
                  <c:v>1818</c:v>
                </c:pt>
                <c:pt idx="34">
                  <c:v>1817</c:v>
                </c:pt>
                <c:pt idx="35">
                  <c:v>1816</c:v>
                </c:pt>
                <c:pt idx="36">
                  <c:v>1815</c:v>
                </c:pt>
                <c:pt idx="37">
                  <c:v>1814</c:v>
                </c:pt>
                <c:pt idx="38">
                  <c:v>1813</c:v>
                </c:pt>
                <c:pt idx="39">
                  <c:v>1812</c:v>
                </c:pt>
                <c:pt idx="40">
                  <c:v>1811</c:v>
                </c:pt>
                <c:pt idx="41">
                  <c:v>1810</c:v>
                </c:pt>
                <c:pt idx="42">
                  <c:v>1809</c:v>
                </c:pt>
                <c:pt idx="43">
                  <c:v>1808</c:v>
                </c:pt>
                <c:pt idx="44">
                  <c:v>1807</c:v>
                </c:pt>
                <c:pt idx="45">
                  <c:v>1806</c:v>
                </c:pt>
                <c:pt idx="46">
                  <c:v>1805</c:v>
                </c:pt>
                <c:pt idx="47">
                  <c:v>1804</c:v>
                </c:pt>
                <c:pt idx="48">
                  <c:v>1803</c:v>
                </c:pt>
                <c:pt idx="49">
                  <c:v>1802</c:v>
                </c:pt>
                <c:pt idx="50">
                  <c:v>1801</c:v>
                </c:pt>
                <c:pt idx="51">
                  <c:v>1800</c:v>
                </c:pt>
                <c:pt idx="52">
                  <c:v>1799</c:v>
                </c:pt>
                <c:pt idx="53">
                  <c:v>1798</c:v>
                </c:pt>
                <c:pt idx="54">
                  <c:v>1797</c:v>
                </c:pt>
                <c:pt idx="55">
                  <c:v>1796</c:v>
                </c:pt>
                <c:pt idx="56">
                  <c:v>1795</c:v>
                </c:pt>
                <c:pt idx="57">
                  <c:v>1794</c:v>
                </c:pt>
                <c:pt idx="58">
                  <c:v>1793</c:v>
                </c:pt>
                <c:pt idx="59">
                  <c:v>1792</c:v>
                </c:pt>
                <c:pt idx="60">
                  <c:v>1791</c:v>
                </c:pt>
                <c:pt idx="61">
                  <c:v>1790</c:v>
                </c:pt>
                <c:pt idx="62">
                  <c:v>1789</c:v>
                </c:pt>
                <c:pt idx="63">
                  <c:v>1788</c:v>
                </c:pt>
                <c:pt idx="64">
                  <c:v>1787</c:v>
                </c:pt>
                <c:pt idx="65">
                  <c:v>1786</c:v>
                </c:pt>
                <c:pt idx="66">
                  <c:v>1785</c:v>
                </c:pt>
                <c:pt idx="67">
                  <c:v>1784</c:v>
                </c:pt>
                <c:pt idx="68">
                  <c:v>1783</c:v>
                </c:pt>
                <c:pt idx="69">
                  <c:v>1782</c:v>
                </c:pt>
                <c:pt idx="70">
                  <c:v>1781</c:v>
                </c:pt>
                <c:pt idx="71">
                  <c:v>1780</c:v>
                </c:pt>
                <c:pt idx="72">
                  <c:v>1779</c:v>
                </c:pt>
                <c:pt idx="73">
                  <c:v>1778</c:v>
                </c:pt>
                <c:pt idx="74">
                  <c:v>1777</c:v>
                </c:pt>
                <c:pt idx="75">
                  <c:v>1776</c:v>
                </c:pt>
                <c:pt idx="76">
                  <c:v>1775</c:v>
                </c:pt>
                <c:pt idx="77">
                  <c:v>1774</c:v>
                </c:pt>
                <c:pt idx="78">
                  <c:v>1773</c:v>
                </c:pt>
                <c:pt idx="79">
                  <c:v>1772</c:v>
                </c:pt>
                <c:pt idx="80">
                  <c:v>1771</c:v>
                </c:pt>
                <c:pt idx="81">
                  <c:v>1770</c:v>
                </c:pt>
                <c:pt idx="82">
                  <c:v>1769</c:v>
                </c:pt>
                <c:pt idx="83">
                  <c:v>1768</c:v>
                </c:pt>
                <c:pt idx="84">
                  <c:v>1767</c:v>
                </c:pt>
                <c:pt idx="85">
                  <c:v>1766</c:v>
                </c:pt>
                <c:pt idx="86">
                  <c:v>1765</c:v>
                </c:pt>
                <c:pt idx="87">
                  <c:v>1764</c:v>
                </c:pt>
                <c:pt idx="88">
                  <c:v>1763</c:v>
                </c:pt>
                <c:pt idx="89">
                  <c:v>1762</c:v>
                </c:pt>
                <c:pt idx="90">
                  <c:v>1761</c:v>
                </c:pt>
                <c:pt idx="91">
                  <c:v>1760</c:v>
                </c:pt>
                <c:pt idx="92">
                  <c:v>1759</c:v>
                </c:pt>
                <c:pt idx="93">
                  <c:v>1758</c:v>
                </c:pt>
                <c:pt idx="94">
                  <c:v>1757</c:v>
                </c:pt>
                <c:pt idx="95">
                  <c:v>1756</c:v>
                </c:pt>
                <c:pt idx="96">
                  <c:v>1755</c:v>
                </c:pt>
                <c:pt idx="97">
                  <c:v>1754</c:v>
                </c:pt>
                <c:pt idx="98">
                  <c:v>1753</c:v>
                </c:pt>
                <c:pt idx="99">
                  <c:v>1752</c:v>
                </c:pt>
                <c:pt idx="100">
                  <c:v>1751 ou avant</c:v>
                </c:pt>
              </c:strCache>
            </c:strRef>
          </c:cat>
          <c:val>
            <c:numRef>
              <c:f>Pyramide!$AF$7:$AF$107</c:f>
              <c:numCache>
                <c:formatCode>0.0%</c:formatCode>
                <c:ptCount val="101"/>
                <c:pt idx="0">
                  <c:v>-9.3120323485847978E-3</c:v>
                </c:pt>
                <c:pt idx="1">
                  <c:v>-9.1318263510058745E-3</c:v>
                </c:pt>
                <c:pt idx="2">
                  <c:v>-1.0206881128119192E-2</c:v>
                </c:pt>
                <c:pt idx="3">
                  <c:v>-9.3981497265990012E-3</c:v>
                </c:pt>
                <c:pt idx="4">
                  <c:v>-9.0229979268898423E-3</c:v>
                </c:pt>
                <c:pt idx="5">
                  <c:v>-9.2842588648666749E-3</c:v>
                </c:pt>
                <c:pt idx="6">
                  <c:v>-9.5076773824299913E-3</c:v>
                </c:pt>
                <c:pt idx="7">
                  <c:v>-9.5361780671316711E-3</c:v>
                </c:pt>
                <c:pt idx="8">
                  <c:v>-9.4981958003751629E-3</c:v>
                </c:pt>
                <c:pt idx="9">
                  <c:v>-9.058295143860912E-3</c:v>
                </c:pt>
                <c:pt idx="10">
                  <c:v>-9.3666842994259009E-3</c:v>
                </c:pt>
                <c:pt idx="11">
                  <c:v>-8.6760111806591829E-3</c:v>
                </c:pt>
                <c:pt idx="12">
                  <c:v>-9.249493063998972E-3</c:v>
                </c:pt>
                <c:pt idx="13">
                  <c:v>-8.4631370773574303E-3</c:v>
                </c:pt>
                <c:pt idx="14">
                  <c:v>-9.0609522243777513E-3</c:v>
                </c:pt>
                <c:pt idx="15">
                  <c:v>-9.3616498310782042E-3</c:v>
                </c:pt>
                <c:pt idx="16">
                  <c:v>-8.8799630872780748E-3</c:v>
                </c:pt>
                <c:pt idx="17">
                  <c:v>-8.9980773085687471E-3</c:v>
                </c:pt>
                <c:pt idx="18">
                  <c:v>-9.1469297560489628E-3</c:v>
                </c:pt>
                <c:pt idx="19">
                  <c:v>-8.1947999144252257E-3</c:v>
                </c:pt>
                <c:pt idx="20">
                  <c:v>-8.1484268670892254E-3</c:v>
                </c:pt>
                <c:pt idx="21">
                  <c:v>-7.7014220163510025E-3</c:v>
                </c:pt>
                <c:pt idx="22">
                  <c:v>-8.3232907343658707E-3</c:v>
                </c:pt>
                <c:pt idx="23">
                  <c:v>-8.1983520115372112E-3</c:v>
                </c:pt>
                <c:pt idx="24">
                  <c:v>-8.2975590072554249E-3</c:v>
                </c:pt>
                <c:pt idx="25">
                  <c:v>-8.5874045377397311E-3</c:v>
                </c:pt>
                <c:pt idx="26">
                  <c:v>-7.9567534693849931E-3</c:v>
                </c:pt>
                <c:pt idx="27">
                  <c:v>-8.0717351325926539E-3</c:v>
                </c:pt>
                <c:pt idx="28">
                  <c:v>-8.424427609617367E-3</c:v>
                </c:pt>
                <c:pt idx="29">
                  <c:v>-7.0904053745522782E-3</c:v>
                </c:pt>
                <c:pt idx="30">
                  <c:v>-9.4453618519929512E-3</c:v>
                </c:pt>
                <c:pt idx="31">
                  <c:v>-6.7092401820944827E-3</c:v>
                </c:pt>
                <c:pt idx="32">
                  <c:v>-7.8266963704028414E-3</c:v>
                </c:pt>
                <c:pt idx="33">
                  <c:v>-6.779666800425032E-3</c:v>
                </c:pt>
                <c:pt idx="34">
                  <c:v>-7.0782107734434141E-3</c:v>
                </c:pt>
                <c:pt idx="35">
                  <c:v>-8.287713824708819E-3</c:v>
                </c:pt>
                <c:pt idx="36">
                  <c:v>-7.8288779733535103E-3</c:v>
                </c:pt>
                <c:pt idx="37">
                  <c:v>-7.0076443087698729E-3</c:v>
                </c:pt>
                <c:pt idx="38">
                  <c:v>-7.1104034016000713E-3</c:v>
                </c:pt>
                <c:pt idx="39">
                  <c:v>-5.960698646597859E-3</c:v>
                </c:pt>
                <c:pt idx="40">
                  <c:v>-9.1719622514444526E-3</c:v>
                </c:pt>
                <c:pt idx="41">
                  <c:v>-5.7418391198160671E-3</c:v>
                </c:pt>
                <c:pt idx="42">
                  <c:v>-6.8620083271784624E-3</c:v>
                </c:pt>
                <c:pt idx="43">
                  <c:v>-5.6350804215763101E-3</c:v>
                </c:pt>
                <c:pt idx="44">
                  <c:v>-5.726036483058021E-3</c:v>
                </c:pt>
                <c:pt idx="45">
                  <c:v>-7.5038471029725265E-3</c:v>
                </c:pt>
                <c:pt idx="46">
                  <c:v>-5.7233514332725834E-3</c:v>
                </c:pt>
                <c:pt idx="47">
                  <c:v>-5.3080917023934446E-3</c:v>
                </c:pt>
                <c:pt idx="48">
                  <c:v>-5.9126474431459583E-3</c:v>
                </c:pt>
                <c:pt idx="49">
                  <c:v>-5.0251545812529212E-3</c:v>
                </c:pt>
                <c:pt idx="50">
                  <c:v>-8.0196004159254E-3</c:v>
                </c:pt>
                <c:pt idx="51">
                  <c:v>-5.2066191959187691E-3</c:v>
                </c:pt>
                <c:pt idx="52">
                  <c:v>-5.701843065720481E-3</c:v>
                </c:pt>
                <c:pt idx="53">
                  <c:v>-5.0186936802067107E-3</c:v>
                </c:pt>
                <c:pt idx="54">
                  <c:v>-5.1301232463023859E-3</c:v>
                </c:pt>
                <c:pt idx="55">
                  <c:v>-5.9496228162329275E-3</c:v>
                </c:pt>
                <c:pt idx="56">
                  <c:v>-4.4949411564347208E-3</c:v>
                </c:pt>
                <c:pt idx="57">
                  <c:v>-3.5412730050380765E-3</c:v>
                </c:pt>
                <c:pt idx="58">
                  <c:v>-3.6728124752559376E-3</c:v>
                </c:pt>
                <c:pt idx="59">
                  <c:v>-2.9851600374978392E-3</c:v>
                </c:pt>
                <c:pt idx="60">
                  <c:v>-4.7920307274859908E-3</c:v>
                </c:pt>
                <c:pt idx="61">
                  <c:v>-2.8087578604482854E-3</c:v>
                </c:pt>
                <c:pt idx="62">
                  <c:v>-3.1076094954212491E-3</c:v>
                </c:pt>
                <c:pt idx="63">
                  <c:v>-2.91190852303886E-3</c:v>
                </c:pt>
                <c:pt idx="64">
                  <c:v>-2.9102023976543628E-3</c:v>
                </c:pt>
                <c:pt idx="65">
                  <c:v>-3.3434183989736175E-3</c:v>
                </c:pt>
                <c:pt idx="66">
                  <c:v>-2.8291754265250529E-3</c:v>
                </c:pt>
                <c:pt idx="67">
                  <c:v>-2.4259704504117872E-3</c:v>
                </c:pt>
                <c:pt idx="68">
                  <c:v>-2.5064380361691308E-3</c:v>
                </c:pt>
                <c:pt idx="69">
                  <c:v>-2.0312681319524083E-3</c:v>
                </c:pt>
                <c:pt idx="70">
                  <c:v>-2.8919104959910669E-3</c:v>
                </c:pt>
                <c:pt idx="71">
                  <c:v>-1.708502772327888E-3</c:v>
                </c:pt>
                <c:pt idx="72">
                  <c:v>-1.9249289727416264E-3</c:v>
                </c:pt>
                <c:pt idx="73">
                  <c:v>-1.4011484797010376E-3</c:v>
                </c:pt>
                <c:pt idx="74">
                  <c:v>-1.4065745178091101E-3</c:v>
                </c:pt>
                <c:pt idx="75">
                  <c:v>-1.5698311386174572E-3</c:v>
                </c:pt>
                <c:pt idx="76">
                  <c:v>-1.031031148339575E-3</c:v>
                </c:pt>
                <c:pt idx="77">
                  <c:v>-8.2948459882013878E-4</c:v>
                </c:pt>
                <c:pt idx="78">
                  <c:v>-7.9085903888586988E-4</c:v>
                </c:pt>
                <c:pt idx="79">
                  <c:v>-5.5877004805707697E-4</c:v>
                </c:pt>
                <c:pt idx="80">
                  <c:v>-7.2742473770489831E-4</c:v>
                </c:pt>
                <c:pt idx="81">
                  <c:v>-3.8080159196601776E-4</c:v>
                </c:pt>
                <c:pt idx="82">
                  <c:v>-3.7713761777963891E-4</c:v>
                </c:pt>
                <c:pt idx="83">
                  <c:v>-2.8475512359941443E-4</c:v>
                </c:pt>
                <c:pt idx="84">
                  <c:v>-2.8109114941303552E-4</c:v>
                </c:pt>
                <c:pt idx="85">
                  <c:v>-2.351096718374106E-4</c:v>
                </c:pt>
                <c:pt idx="86">
                  <c:v>-1.6065547882870409E-4</c:v>
                </c:pt>
                <c:pt idx="87">
                  <c:v>-1.2063145546451962E-4</c:v>
                </c:pt>
                <c:pt idx="88">
                  <c:v>-9.4480189325097907E-5</c:v>
                </c:pt>
                <c:pt idx="89">
                  <c:v>-6.161629872208132E-5</c:v>
                </c:pt>
                <c:pt idx="90">
                  <c:v>-5.9770326994592731E-5</c:v>
                </c:pt>
                <c:pt idx="91">
                  <c:v>-3.1381519367306056E-5</c:v>
                </c:pt>
                <c:pt idx="92">
                  <c:v>-2.7437852494944064E-5</c:v>
                </c:pt>
                <c:pt idx="93">
                  <c:v>-1.5746698220849652E-5</c:v>
                </c:pt>
                <c:pt idx="94">
                  <c:v>-1.3537126001583005E-5</c:v>
                </c:pt>
                <c:pt idx="95">
                  <c:v>-1.3397279658591444E-5</c:v>
                </c:pt>
                <c:pt idx="96">
                  <c:v>-8.9781352200581504E-6</c:v>
                </c:pt>
                <c:pt idx="97">
                  <c:v>-5.9015156742438304E-6</c:v>
                </c:pt>
                <c:pt idx="98">
                  <c:v>-5.4819766452691507E-6</c:v>
                </c:pt>
                <c:pt idx="99">
                  <c:v>-2.8248961284295111E-6</c:v>
                </c:pt>
                <c:pt idx="100">
                  <c:v>-9.5095513234260779E-8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2A-4237-B679-6E0DF4DE3DE0}"/>
            </c:ext>
          </c:extLst>
        </c:ser>
        <c:ser>
          <c:idx val="0"/>
          <c:order val="1"/>
          <c:tx>
            <c:strRef>
              <c:f>Pyramide!$AG$6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93AA">
                <a:alpha val="53725"/>
              </a:srgbClr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2A-4237-B679-6E0DF4DE3DE0}"/>
              </c:ext>
            </c:extLst>
          </c:dPt>
          <c:dPt>
            <c:idx val="62"/>
            <c:invertIfNegative val="0"/>
            <c:bubble3D val="0"/>
            <c:spPr>
              <a:solidFill>
                <a:srgbClr val="FFFF00">
                  <a:alpha val="5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2A-4237-B679-6E0DF4DE3DE0}"/>
              </c:ext>
            </c:extLst>
          </c:dPt>
          <c:cat>
            <c:strRef>
              <c:f>Pyramide!$A$7:$A$107</c:f>
              <c:strCache>
                <c:ptCount val="101"/>
                <c:pt idx="0">
                  <c:v>1851</c:v>
                </c:pt>
                <c:pt idx="1">
                  <c:v>1850</c:v>
                </c:pt>
                <c:pt idx="2">
                  <c:v>1849</c:v>
                </c:pt>
                <c:pt idx="3">
                  <c:v>1848</c:v>
                </c:pt>
                <c:pt idx="4">
                  <c:v>1847</c:v>
                </c:pt>
                <c:pt idx="5">
                  <c:v>1846</c:v>
                </c:pt>
                <c:pt idx="6">
                  <c:v>1845</c:v>
                </c:pt>
                <c:pt idx="7">
                  <c:v>1844</c:v>
                </c:pt>
                <c:pt idx="8">
                  <c:v>1843</c:v>
                </c:pt>
                <c:pt idx="9">
                  <c:v>1842</c:v>
                </c:pt>
                <c:pt idx="10">
                  <c:v>1841</c:v>
                </c:pt>
                <c:pt idx="11">
                  <c:v>1840</c:v>
                </c:pt>
                <c:pt idx="12">
                  <c:v>1839</c:v>
                </c:pt>
                <c:pt idx="13">
                  <c:v>1838</c:v>
                </c:pt>
                <c:pt idx="14">
                  <c:v>1837</c:v>
                </c:pt>
                <c:pt idx="15">
                  <c:v>1836</c:v>
                </c:pt>
                <c:pt idx="16">
                  <c:v>1835</c:v>
                </c:pt>
                <c:pt idx="17">
                  <c:v>1834</c:v>
                </c:pt>
                <c:pt idx="18">
                  <c:v>1833</c:v>
                </c:pt>
                <c:pt idx="19">
                  <c:v>1832</c:v>
                </c:pt>
                <c:pt idx="20">
                  <c:v>1831</c:v>
                </c:pt>
                <c:pt idx="21">
                  <c:v>1830</c:v>
                </c:pt>
                <c:pt idx="22">
                  <c:v>1829</c:v>
                </c:pt>
                <c:pt idx="23">
                  <c:v>1828</c:v>
                </c:pt>
                <c:pt idx="24">
                  <c:v>1827</c:v>
                </c:pt>
                <c:pt idx="25">
                  <c:v>1826</c:v>
                </c:pt>
                <c:pt idx="26">
                  <c:v>1825</c:v>
                </c:pt>
                <c:pt idx="27">
                  <c:v>1824</c:v>
                </c:pt>
                <c:pt idx="28">
                  <c:v>1823</c:v>
                </c:pt>
                <c:pt idx="29">
                  <c:v>1822</c:v>
                </c:pt>
                <c:pt idx="30">
                  <c:v>1821</c:v>
                </c:pt>
                <c:pt idx="31">
                  <c:v>1820</c:v>
                </c:pt>
                <c:pt idx="32">
                  <c:v>1819</c:v>
                </c:pt>
                <c:pt idx="33">
                  <c:v>1818</c:v>
                </c:pt>
                <c:pt idx="34">
                  <c:v>1817</c:v>
                </c:pt>
                <c:pt idx="35">
                  <c:v>1816</c:v>
                </c:pt>
                <c:pt idx="36">
                  <c:v>1815</c:v>
                </c:pt>
                <c:pt idx="37">
                  <c:v>1814</c:v>
                </c:pt>
                <c:pt idx="38">
                  <c:v>1813</c:v>
                </c:pt>
                <c:pt idx="39">
                  <c:v>1812</c:v>
                </c:pt>
                <c:pt idx="40">
                  <c:v>1811</c:v>
                </c:pt>
                <c:pt idx="41">
                  <c:v>1810</c:v>
                </c:pt>
                <c:pt idx="42">
                  <c:v>1809</c:v>
                </c:pt>
                <c:pt idx="43">
                  <c:v>1808</c:v>
                </c:pt>
                <c:pt idx="44">
                  <c:v>1807</c:v>
                </c:pt>
                <c:pt idx="45">
                  <c:v>1806</c:v>
                </c:pt>
                <c:pt idx="46">
                  <c:v>1805</c:v>
                </c:pt>
                <c:pt idx="47">
                  <c:v>1804</c:v>
                </c:pt>
                <c:pt idx="48">
                  <c:v>1803</c:v>
                </c:pt>
                <c:pt idx="49">
                  <c:v>1802</c:v>
                </c:pt>
                <c:pt idx="50">
                  <c:v>1801</c:v>
                </c:pt>
                <c:pt idx="51">
                  <c:v>1800</c:v>
                </c:pt>
                <c:pt idx="52">
                  <c:v>1799</c:v>
                </c:pt>
                <c:pt idx="53">
                  <c:v>1798</c:v>
                </c:pt>
                <c:pt idx="54">
                  <c:v>1797</c:v>
                </c:pt>
                <c:pt idx="55">
                  <c:v>1796</c:v>
                </c:pt>
                <c:pt idx="56">
                  <c:v>1795</c:v>
                </c:pt>
                <c:pt idx="57">
                  <c:v>1794</c:v>
                </c:pt>
                <c:pt idx="58">
                  <c:v>1793</c:v>
                </c:pt>
                <c:pt idx="59">
                  <c:v>1792</c:v>
                </c:pt>
                <c:pt idx="60">
                  <c:v>1791</c:v>
                </c:pt>
                <c:pt idx="61">
                  <c:v>1790</c:v>
                </c:pt>
                <c:pt idx="62">
                  <c:v>1789</c:v>
                </c:pt>
                <c:pt idx="63">
                  <c:v>1788</c:v>
                </c:pt>
                <c:pt idx="64">
                  <c:v>1787</c:v>
                </c:pt>
                <c:pt idx="65">
                  <c:v>1786</c:v>
                </c:pt>
                <c:pt idx="66">
                  <c:v>1785</c:v>
                </c:pt>
                <c:pt idx="67">
                  <c:v>1784</c:v>
                </c:pt>
                <c:pt idx="68">
                  <c:v>1783</c:v>
                </c:pt>
                <c:pt idx="69">
                  <c:v>1782</c:v>
                </c:pt>
                <c:pt idx="70">
                  <c:v>1781</c:v>
                </c:pt>
                <c:pt idx="71">
                  <c:v>1780</c:v>
                </c:pt>
                <c:pt idx="72">
                  <c:v>1779</c:v>
                </c:pt>
                <c:pt idx="73">
                  <c:v>1778</c:v>
                </c:pt>
                <c:pt idx="74">
                  <c:v>1777</c:v>
                </c:pt>
                <c:pt idx="75">
                  <c:v>1776</c:v>
                </c:pt>
                <c:pt idx="76">
                  <c:v>1775</c:v>
                </c:pt>
                <c:pt idx="77">
                  <c:v>1774</c:v>
                </c:pt>
                <c:pt idx="78">
                  <c:v>1773</c:v>
                </c:pt>
                <c:pt idx="79">
                  <c:v>1772</c:v>
                </c:pt>
                <c:pt idx="80">
                  <c:v>1771</c:v>
                </c:pt>
                <c:pt idx="81">
                  <c:v>1770</c:v>
                </c:pt>
                <c:pt idx="82">
                  <c:v>1769</c:v>
                </c:pt>
                <c:pt idx="83">
                  <c:v>1768</c:v>
                </c:pt>
                <c:pt idx="84">
                  <c:v>1767</c:v>
                </c:pt>
                <c:pt idx="85">
                  <c:v>1766</c:v>
                </c:pt>
                <c:pt idx="86">
                  <c:v>1765</c:v>
                </c:pt>
                <c:pt idx="87">
                  <c:v>1764</c:v>
                </c:pt>
                <c:pt idx="88">
                  <c:v>1763</c:v>
                </c:pt>
                <c:pt idx="89">
                  <c:v>1762</c:v>
                </c:pt>
                <c:pt idx="90">
                  <c:v>1761</c:v>
                </c:pt>
                <c:pt idx="91">
                  <c:v>1760</c:v>
                </c:pt>
                <c:pt idx="92">
                  <c:v>1759</c:v>
                </c:pt>
                <c:pt idx="93">
                  <c:v>1758</c:v>
                </c:pt>
                <c:pt idx="94">
                  <c:v>1757</c:v>
                </c:pt>
                <c:pt idx="95">
                  <c:v>1756</c:v>
                </c:pt>
                <c:pt idx="96">
                  <c:v>1755</c:v>
                </c:pt>
                <c:pt idx="97">
                  <c:v>1754</c:v>
                </c:pt>
                <c:pt idx="98">
                  <c:v>1753</c:v>
                </c:pt>
                <c:pt idx="99">
                  <c:v>1752</c:v>
                </c:pt>
                <c:pt idx="100">
                  <c:v>1751 ou avant</c:v>
                </c:pt>
              </c:strCache>
            </c:strRef>
          </c:cat>
          <c:val>
            <c:numRef>
              <c:f>Pyramide!$AG$7:$AG$107</c:f>
              <c:numCache>
                <c:formatCode>0.0%</c:formatCode>
                <c:ptCount val="101"/>
                <c:pt idx="0">
                  <c:v>9.015418255099699E-3</c:v>
                </c:pt>
                <c:pt idx="1">
                  <c:v>8.7403404984353009E-3</c:v>
                </c:pt>
                <c:pt idx="2">
                  <c:v>9.9382642725010031E-3</c:v>
                </c:pt>
                <c:pt idx="3">
                  <c:v>9.1990085341790203E-3</c:v>
                </c:pt>
                <c:pt idx="4">
                  <c:v>8.9439288045624135E-3</c:v>
                </c:pt>
                <c:pt idx="5">
                  <c:v>9.0028880227676564E-3</c:v>
                </c:pt>
                <c:pt idx="6">
                  <c:v>9.336561397145518E-3</c:v>
                </c:pt>
                <c:pt idx="7">
                  <c:v>9.1155762059502553E-3</c:v>
                </c:pt>
                <c:pt idx="8">
                  <c:v>9.1594599883810073E-3</c:v>
                </c:pt>
                <c:pt idx="9">
                  <c:v>8.6658303668893984E-3</c:v>
                </c:pt>
                <c:pt idx="10">
                  <c:v>9.1310432114851212E-3</c:v>
                </c:pt>
                <c:pt idx="11">
                  <c:v>8.3850748486995422E-3</c:v>
                </c:pt>
                <c:pt idx="12">
                  <c:v>8.8382049692607954E-3</c:v>
                </c:pt>
                <c:pt idx="13">
                  <c:v>8.2277477128340371E-3</c:v>
                </c:pt>
                <c:pt idx="14">
                  <c:v>8.604913299882274E-3</c:v>
                </c:pt>
                <c:pt idx="15">
                  <c:v>9.0193898912406603E-3</c:v>
                </c:pt>
                <c:pt idx="16">
                  <c:v>8.7594155396193505E-3</c:v>
                </c:pt>
                <c:pt idx="17">
                  <c:v>8.5575053896081357E-3</c:v>
                </c:pt>
                <c:pt idx="18">
                  <c:v>9.1372523891139461E-3</c:v>
                </c:pt>
                <c:pt idx="19">
                  <c:v>7.9981759561790922E-3</c:v>
                </c:pt>
                <c:pt idx="20">
                  <c:v>9.1430140584451997E-3</c:v>
                </c:pt>
                <c:pt idx="21">
                  <c:v>7.8464986125704461E-3</c:v>
                </c:pt>
                <c:pt idx="22">
                  <c:v>8.8634891880736682E-3</c:v>
                </c:pt>
                <c:pt idx="23">
                  <c:v>8.2467388462122912E-3</c:v>
                </c:pt>
                <c:pt idx="24">
                  <c:v>8.493399825980805E-3</c:v>
                </c:pt>
                <c:pt idx="25">
                  <c:v>8.8404704800172582E-3</c:v>
                </c:pt>
                <c:pt idx="26">
                  <c:v>8.1916673563422141E-3</c:v>
                </c:pt>
                <c:pt idx="27">
                  <c:v>7.7801275381866519E-3</c:v>
                </c:pt>
                <c:pt idx="28">
                  <c:v>8.4837224590457883E-3</c:v>
                </c:pt>
                <c:pt idx="29">
                  <c:v>6.7742687315855577E-3</c:v>
                </c:pt>
                <c:pt idx="30">
                  <c:v>9.8712778742080474E-3</c:v>
                </c:pt>
                <c:pt idx="31">
                  <c:v>6.3585335231402485E-3</c:v>
                </c:pt>
                <c:pt idx="32">
                  <c:v>7.7694712468506953E-3</c:v>
                </c:pt>
                <c:pt idx="33">
                  <c:v>6.7612350524187447E-3</c:v>
                </c:pt>
                <c:pt idx="34">
                  <c:v>7.054744557089431E-3</c:v>
                </c:pt>
                <c:pt idx="35">
                  <c:v>8.3257520300025218E-3</c:v>
                </c:pt>
                <c:pt idx="36">
                  <c:v>7.7820853869885343E-3</c:v>
                </c:pt>
                <c:pt idx="37">
                  <c:v>6.6599023922870601E-3</c:v>
                </c:pt>
                <c:pt idx="38">
                  <c:v>7.1212554778162162E-3</c:v>
                </c:pt>
                <c:pt idx="39">
                  <c:v>5.7955401155248268E-3</c:v>
                </c:pt>
                <c:pt idx="40">
                  <c:v>9.4538645096468379E-3</c:v>
                </c:pt>
                <c:pt idx="41">
                  <c:v>5.4892206858361131E-3</c:v>
                </c:pt>
                <c:pt idx="42">
                  <c:v>6.5970554457466532E-3</c:v>
                </c:pt>
                <c:pt idx="43">
                  <c:v>5.5547247128933603E-3</c:v>
                </c:pt>
                <c:pt idx="44">
                  <c:v>5.7323855070298378E-3</c:v>
                </c:pt>
                <c:pt idx="45">
                  <c:v>7.3695946137006287E-3</c:v>
                </c:pt>
                <c:pt idx="46">
                  <c:v>5.6534562310454018E-3</c:v>
                </c:pt>
                <c:pt idx="47">
                  <c:v>5.1383182420016915E-3</c:v>
                </c:pt>
                <c:pt idx="48">
                  <c:v>6.1149771321861481E-3</c:v>
                </c:pt>
                <c:pt idx="49">
                  <c:v>4.9418061608299509E-3</c:v>
                </c:pt>
                <c:pt idx="50">
                  <c:v>8.5343188659401346E-3</c:v>
                </c:pt>
                <c:pt idx="51">
                  <c:v>4.7844510556958476E-3</c:v>
                </c:pt>
                <c:pt idx="52">
                  <c:v>5.5217209759473524E-3</c:v>
                </c:pt>
                <c:pt idx="53">
                  <c:v>4.8672121214782529E-3</c:v>
                </c:pt>
                <c:pt idx="54">
                  <c:v>5.0358108725888778E-3</c:v>
                </c:pt>
                <c:pt idx="55">
                  <c:v>6.1058032120859017E-3</c:v>
                </c:pt>
                <c:pt idx="56">
                  <c:v>4.7708859604256668E-3</c:v>
                </c:pt>
                <c:pt idx="57">
                  <c:v>4.1487655189934129E-3</c:v>
                </c:pt>
                <c:pt idx="58">
                  <c:v>4.5845546930237124E-3</c:v>
                </c:pt>
                <c:pt idx="59">
                  <c:v>3.6473884101000721E-3</c:v>
                </c:pt>
                <c:pt idx="60">
                  <c:v>6.4979043885656368E-3</c:v>
                </c:pt>
                <c:pt idx="61">
                  <c:v>3.3198123362766421E-3</c:v>
                </c:pt>
                <c:pt idx="62">
                  <c:v>3.6431930198103251E-3</c:v>
                </c:pt>
                <c:pt idx="63">
                  <c:v>3.3594447898804502E-3</c:v>
                </c:pt>
                <c:pt idx="64">
                  <c:v>3.3515574561357262E-3</c:v>
                </c:pt>
                <c:pt idx="65">
                  <c:v>3.9776495337089405E-3</c:v>
                </c:pt>
                <c:pt idx="66">
                  <c:v>3.1016520412098085E-3</c:v>
                </c:pt>
                <c:pt idx="67">
                  <c:v>2.6214196993767916E-3</c:v>
                </c:pt>
                <c:pt idx="68">
                  <c:v>2.8184631966518994E-3</c:v>
                </c:pt>
                <c:pt idx="69">
                  <c:v>2.19114047126036E-3</c:v>
                </c:pt>
                <c:pt idx="70">
                  <c:v>3.2600420092820494E-3</c:v>
                </c:pt>
                <c:pt idx="71">
                  <c:v>1.797333169396127E-3</c:v>
                </c:pt>
                <c:pt idx="72">
                  <c:v>2.0689147674857362E-3</c:v>
                </c:pt>
                <c:pt idx="73">
                  <c:v>1.518535500008153E-3</c:v>
                </c:pt>
                <c:pt idx="74">
                  <c:v>1.5380580494897748E-3</c:v>
                </c:pt>
                <c:pt idx="75">
                  <c:v>1.8081293070750753E-3</c:v>
                </c:pt>
                <c:pt idx="76">
                  <c:v>1.2464504550837739E-3</c:v>
                </c:pt>
                <c:pt idx="77">
                  <c:v>1.0213537814045591E-3</c:v>
                </c:pt>
                <c:pt idx="78">
                  <c:v>1.0490433573168878E-3</c:v>
                </c:pt>
                <c:pt idx="79">
                  <c:v>7.1534201367042752E-4</c:v>
                </c:pt>
                <c:pt idx="80">
                  <c:v>1.0288775146575051E-3</c:v>
                </c:pt>
                <c:pt idx="81">
                  <c:v>4.8663730434203036E-4</c:v>
                </c:pt>
                <c:pt idx="82">
                  <c:v>4.9972692204604036E-4</c:v>
                </c:pt>
                <c:pt idx="83">
                  <c:v>3.6441160056740698E-4</c:v>
                </c:pt>
                <c:pt idx="84">
                  <c:v>3.6737634303882802E-4</c:v>
                </c:pt>
                <c:pt idx="85">
                  <c:v>3.0206810086176952E-4</c:v>
                </c:pt>
                <c:pt idx="86">
                  <c:v>2.0048371731270037E-4</c:v>
                </c:pt>
                <c:pt idx="87">
                  <c:v>1.5447427046847714E-4</c:v>
                </c:pt>
                <c:pt idx="88">
                  <c:v>1.2661687894455838E-4</c:v>
                </c:pt>
                <c:pt idx="89">
                  <c:v>9.0312768303949431E-5</c:v>
                </c:pt>
                <c:pt idx="90">
                  <c:v>8.7264118026733416E-5</c:v>
                </c:pt>
                <c:pt idx="91">
                  <c:v>4.5198338054872178E-5</c:v>
                </c:pt>
                <c:pt idx="92">
                  <c:v>4.0667316541945639E-5</c:v>
                </c:pt>
                <c:pt idx="93">
                  <c:v>2.4529048560719619E-5</c:v>
                </c:pt>
                <c:pt idx="94">
                  <c:v>2.2039783655469852E-5</c:v>
                </c:pt>
                <c:pt idx="95">
                  <c:v>2.0948982180135684E-5</c:v>
                </c:pt>
                <c:pt idx="96">
                  <c:v>1.3565095270181318E-5</c:v>
                </c:pt>
                <c:pt idx="97">
                  <c:v>8.4187498480919098E-6</c:v>
                </c:pt>
                <c:pt idx="98">
                  <c:v>6.9643478809796864E-6</c:v>
                </c:pt>
                <c:pt idx="99">
                  <c:v>3.4122507689940631E-6</c:v>
                </c:pt>
                <c:pt idx="100">
                  <c:v>1.6781561158987196E-7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2A-4237-B679-6E0DF4DE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71680192"/>
        <c:axId val="-71679648"/>
      </c:barChart>
      <c:barChart>
        <c:barDir val="bar"/>
        <c:grouping val="clustered"/>
        <c:varyColors val="0"/>
        <c:ser>
          <c:idx val="2"/>
          <c:order val="2"/>
          <c:spPr>
            <a:noFill/>
            <a:ln w="3175">
              <a:solidFill>
                <a:schemeClr val="accent1">
                  <a:lumMod val="75000"/>
                </a:schemeClr>
              </a:solidFill>
              <a:prstDash val="sysDot"/>
            </a:ln>
          </c:spPr>
          <c:invertIfNegative val="0"/>
          <c:cat>
            <c:strRef>
              <c:f>Pyramide!$B$7:$B$107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 et plus</c:v>
                </c:pt>
              </c:strCache>
            </c:strRef>
          </c:cat>
          <c:val>
            <c:numRef>
              <c:f>Pyramide!$AH$7:$AH$107</c:f>
              <c:numCache>
                <c:formatCode>0.0%</c:formatCode>
                <c:ptCount val="101"/>
                <c:pt idx="0">
                  <c:v>9.3120323485847978E-3</c:v>
                </c:pt>
                <c:pt idx="1">
                  <c:v>9.1318263510058745E-3</c:v>
                </c:pt>
                <c:pt idx="2">
                  <c:v>1.0206881128119192E-2</c:v>
                </c:pt>
                <c:pt idx="3">
                  <c:v>9.3981497265990012E-3</c:v>
                </c:pt>
                <c:pt idx="4">
                  <c:v>9.0229979268898423E-3</c:v>
                </c:pt>
                <c:pt idx="5">
                  <c:v>9.2842588648666749E-3</c:v>
                </c:pt>
                <c:pt idx="6">
                  <c:v>9.5076773824299913E-3</c:v>
                </c:pt>
                <c:pt idx="7">
                  <c:v>9.5361780671316711E-3</c:v>
                </c:pt>
                <c:pt idx="8">
                  <c:v>9.4981958003751629E-3</c:v>
                </c:pt>
                <c:pt idx="9">
                  <c:v>9.058295143860912E-3</c:v>
                </c:pt>
                <c:pt idx="10">
                  <c:v>9.3666842994259009E-3</c:v>
                </c:pt>
                <c:pt idx="11">
                  <c:v>8.6760111806591829E-3</c:v>
                </c:pt>
                <c:pt idx="12">
                  <c:v>9.249493063998972E-3</c:v>
                </c:pt>
                <c:pt idx="13">
                  <c:v>8.4631370773574303E-3</c:v>
                </c:pt>
                <c:pt idx="14">
                  <c:v>9.0609522243777513E-3</c:v>
                </c:pt>
                <c:pt idx="15">
                  <c:v>9.3616498310782042E-3</c:v>
                </c:pt>
                <c:pt idx="16">
                  <c:v>8.8799630872780748E-3</c:v>
                </c:pt>
                <c:pt idx="17">
                  <c:v>8.9980773085687471E-3</c:v>
                </c:pt>
                <c:pt idx="18">
                  <c:v>9.1469297560489628E-3</c:v>
                </c:pt>
                <c:pt idx="19">
                  <c:v>8.1947999144252257E-3</c:v>
                </c:pt>
                <c:pt idx="20">
                  <c:v>8.1484268670892254E-3</c:v>
                </c:pt>
                <c:pt idx="21">
                  <c:v>7.7014220163510025E-3</c:v>
                </c:pt>
                <c:pt idx="22">
                  <c:v>8.3232907343658707E-3</c:v>
                </c:pt>
                <c:pt idx="23">
                  <c:v>8.1983520115372112E-3</c:v>
                </c:pt>
                <c:pt idx="24">
                  <c:v>8.2975590072554249E-3</c:v>
                </c:pt>
                <c:pt idx="25">
                  <c:v>8.5874045377397311E-3</c:v>
                </c:pt>
                <c:pt idx="26">
                  <c:v>7.9567534693849931E-3</c:v>
                </c:pt>
                <c:pt idx="27">
                  <c:v>8.0717351325926539E-3</c:v>
                </c:pt>
                <c:pt idx="28">
                  <c:v>8.424427609617367E-3</c:v>
                </c:pt>
                <c:pt idx="29">
                  <c:v>7.0904053745522782E-3</c:v>
                </c:pt>
                <c:pt idx="30">
                  <c:v>9.4453618519929512E-3</c:v>
                </c:pt>
                <c:pt idx="31">
                  <c:v>6.7092401820944827E-3</c:v>
                </c:pt>
                <c:pt idx="32">
                  <c:v>7.8266963704028414E-3</c:v>
                </c:pt>
                <c:pt idx="33">
                  <c:v>6.779666800425032E-3</c:v>
                </c:pt>
                <c:pt idx="34">
                  <c:v>7.0782107734434141E-3</c:v>
                </c:pt>
                <c:pt idx="35">
                  <c:v>8.287713824708819E-3</c:v>
                </c:pt>
                <c:pt idx="36">
                  <c:v>7.8288779733535103E-3</c:v>
                </c:pt>
                <c:pt idx="37">
                  <c:v>7.0076443087698729E-3</c:v>
                </c:pt>
                <c:pt idx="38">
                  <c:v>7.1104034016000713E-3</c:v>
                </c:pt>
                <c:pt idx="39">
                  <c:v>5.960698646597859E-3</c:v>
                </c:pt>
                <c:pt idx="40">
                  <c:v>9.1719622514444526E-3</c:v>
                </c:pt>
                <c:pt idx="41">
                  <c:v>5.7418391198160671E-3</c:v>
                </c:pt>
                <c:pt idx="42">
                  <c:v>6.8620083271784624E-3</c:v>
                </c:pt>
                <c:pt idx="43">
                  <c:v>5.6350804215763101E-3</c:v>
                </c:pt>
                <c:pt idx="44">
                  <c:v>5.726036483058021E-3</c:v>
                </c:pt>
                <c:pt idx="45">
                  <c:v>7.5038471029725265E-3</c:v>
                </c:pt>
                <c:pt idx="46">
                  <c:v>5.7233514332725834E-3</c:v>
                </c:pt>
                <c:pt idx="47">
                  <c:v>5.3080917023934446E-3</c:v>
                </c:pt>
                <c:pt idx="48">
                  <c:v>5.9126474431459583E-3</c:v>
                </c:pt>
                <c:pt idx="49">
                  <c:v>5.0251545812529212E-3</c:v>
                </c:pt>
                <c:pt idx="50">
                  <c:v>8.0196004159254E-3</c:v>
                </c:pt>
                <c:pt idx="51">
                  <c:v>5.2066191959187691E-3</c:v>
                </c:pt>
                <c:pt idx="52">
                  <c:v>5.701843065720481E-3</c:v>
                </c:pt>
                <c:pt idx="53">
                  <c:v>5.0186936802067107E-3</c:v>
                </c:pt>
                <c:pt idx="54">
                  <c:v>5.1301232463023859E-3</c:v>
                </c:pt>
                <c:pt idx="55">
                  <c:v>5.9496228162329275E-3</c:v>
                </c:pt>
                <c:pt idx="56">
                  <c:v>4.4949411564347208E-3</c:v>
                </c:pt>
                <c:pt idx="57">
                  <c:v>3.5412730050380765E-3</c:v>
                </c:pt>
                <c:pt idx="58">
                  <c:v>3.6728124752559376E-3</c:v>
                </c:pt>
                <c:pt idx="59">
                  <c:v>2.9851600374978392E-3</c:v>
                </c:pt>
                <c:pt idx="60">
                  <c:v>4.7920307274859908E-3</c:v>
                </c:pt>
                <c:pt idx="61">
                  <c:v>2.8087578604482854E-3</c:v>
                </c:pt>
                <c:pt idx="62">
                  <c:v>3.1076094954212491E-3</c:v>
                </c:pt>
                <c:pt idx="63">
                  <c:v>2.91190852303886E-3</c:v>
                </c:pt>
                <c:pt idx="64">
                  <c:v>2.9102023976543628E-3</c:v>
                </c:pt>
                <c:pt idx="65">
                  <c:v>3.3434183989736175E-3</c:v>
                </c:pt>
                <c:pt idx="66">
                  <c:v>2.8291754265250529E-3</c:v>
                </c:pt>
                <c:pt idx="67">
                  <c:v>2.4259704504117872E-3</c:v>
                </c:pt>
                <c:pt idx="68">
                  <c:v>2.5064380361691308E-3</c:v>
                </c:pt>
                <c:pt idx="69">
                  <c:v>2.0312681319524083E-3</c:v>
                </c:pt>
                <c:pt idx="70">
                  <c:v>2.8919104959910669E-3</c:v>
                </c:pt>
                <c:pt idx="71">
                  <c:v>1.708502772327888E-3</c:v>
                </c:pt>
                <c:pt idx="72">
                  <c:v>1.9249289727416264E-3</c:v>
                </c:pt>
                <c:pt idx="73">
                  <c:v>1.4011484797010376E-3</c:v>
                </c:pt>
                <c:pt idx="74">
                  <c:v>1.4065745178091101E-3</c:v>
                </c:pt>
                <c:pt idx="75">
                  <c:v>1.5698311386174572E-3</c:v>
                </c:pt>
                <c:pt idx="76">
                  <c:v>1.031031148339575E-3</c:v>
                </c:pt>
                <c:pt idx="77">
                  <c:v>8.2948459882013878E-4</c:v>
                </c:pt>
                <c:pt idx="78">
                  <c:v>7.9085903888586988E-4</c:v>
                </c:pt>
                <c:pt idx="79">
                  <c:v>5.5877004805707697E-4</c:v>
                </c:pt>
                <c:pt idx="80">
                  <c:v>7.2742473770489831E-4</c:v>
                </c:pt>
                <c:pt idx="81">
                  <c:v>3.8080159196601776E-4</c:v>
                </c:pt>
                <c:pt idx="82">
                  <c:v>3.7713761777963891E-4</c:v>
                </c:pt>
                <c:pt idx="83">
                  <c:v>2.8475512359941443E-4</c:v>
                </c:pt>
                <c:pt idx="84">
                  <c:v>2.8109114941303552E-4</c:v>
                </c:pt>
                <c:pt idx="85">
                  <c:v>2.351096718374106E-4</c:v>
                </c:pt>
                <c:pt idx="86">
                  <c:v>1.6065547882870409E-4</c:v>
                </c:pt>
                <c:pt idx="87">
                  <c:v>1.2063145546451962E-4</c:v>
                </c:pt>
                <c:pt idx="88">
                  <c:v>9.4480189325097907E-5</c:v>
                </c:pt>
                <c:pt idx="89">
                  <c:v>6.161629872208132E-5</c:v>
                </c:pt>
                <c:pt idx="90">
                  <c:v>5.9770326994592731E-5</c:v>
                </c:pt>
                <c:pt idx="91">
                  <c:v>3.1381519367306056E-5</c:v>
                </c:pt>
                <c:pt idx="92">
                  <c:v>2.7437852494944064E-5</c:v>
                </c:pt>
                <c:pt idx="93">
                  <c:v>1.5746698220849652E-5</c:v>
                </c:pt>
                <c:pt idx="94">
                  <c:v>1.3537126001583005E-5</c:v>
                </c:pt>
                <c:pt idx="95">
                  <c:v>1.3397279658591444E-5</c:v>
                </c:pt>
                <c:pt idx="96">
                  <c:v>8.9781352200581504E-6</c:v>
                </c:pt>
                <c:pt idx="97">
                  <c:v>5.9015156742438304E-6</c:v>
                </c:pt>
                <c:pt idx="98">
                  <c:v>5.4819766452691507E-6</c:v>
                </c:pt>
                <c:pt idx="99">
                  <c:v>2.8248961284295111E-6</c:v>
                </c:pt>
                <c:pt idx="100">
                  <c:v>9.5095513234260779E-8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2A-4237-B679-6E0DF4DE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61554064"/>
        <c:axId val="-71679104"/>
      </c:barChart>
      <c:catAx>
        <c:axId val="-71680192"/>
        <c:scaling>
          <c:orientation val="minMax"/>
        </c:scaling>
        <c:delete val="0"/>
        <c:axPos val="l"/>
        <c:majorGridlines/>
        <c:title>
          <c:tx>
            <c:strRef>
              <c:f>Pyramide!$A$6</c:f>
              <c:strCache>
                <c:ptCount val="1"/>
                <c:pt idx="0">
                  <c:v>Année de naissance</c:v>
                </c:pt>
              </c:strCache>
            </c:strRef>
          </c:tx>
          <c:layout>
            <c:manualLayout>
              <c:xMode val="edge"/>
              <c:yMode val="edge"/>
              <c:x val="3.2018296169239568E-2"/>
              <c:y val="7.7814431963777034E-2"/>
            </c:manualLayout>
          </c:layout>
          <c:overlay val="0"/>
          <c:txPr>
            <a:bodyPr rot="0" vert="horz"/>
            <a:lstStyle/>
            <a:p>
              <a:pPr>
                <a:defRPr sz="800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7167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71679648"/>
        <c:scaling>
          <c:orientation val="minMax"/>
          <c:max val="1.1000000000000003E-2"/>
          <c:min val="-1.1000000000000003E-2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strRef>
              <c:f>Pyramide!$AF$5</c:f>
              <c:strCache>
                <c:ptCount val="1"/>
                <c:pt idx="0">
                  <c:v>% de la population totale deux sexes confondus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900" b="0" i="0" u="none" strike="noStrike" baseline="0">
                  <a:solidFill>
                    <a:srgbClr val="333333"/>
                  </a:solidFill>
                  <a:latin typeface="Calibri"/>
                  <a:ea typeface="Calibri"/>
                  <a:cs typeface="Calibri"/>
                </a:defRPr>
              </a:pPr>
              <a:endParaRPr lang="fr-FR"/>
            </a:p>
          </c:txPr>
        </c:title>
        <c:numFmt formatCode="0.0%;[Black]0.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  <a:headEnd type="triangle"/>
            <a:tailEnd type="triangle"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-71680192"/>
        <c:crosses val="autoZero"/>
        <c:crossBetween val="midCat"/>
        <c:majorUnit val="1.0000000000000002E-3"/>
      </c:valAx>
      <c:valAx>
        <c:axId val="-71679104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-161554064"/>
        <c:crosses val="autoZero"/>
        <c:crossBetween val="midCat"/>
      </c:valAx>
      <c:catAx>
        <c:axId val="-161554064"/>
        <c:scaling>
          <c:orientation val="minMax"/>
        </c:scaling>
        <c:delete val="0"/>
        <c:axPos val="r"/>
        <c:title>
          <c:tx>
            <c:strRef>
              <c:f>Pyramide!$B$6</c:f>
              <c:strCache>
                <c:ptCount val="1"/>
                <c:pt idx="0">
                  <c:v>Âge révolu</c:v>
                </c:pt>
              </c:strCache>
            </c:strRef>
          </c:tx>
          <c:layout>
            <c:manualLayout>
              <c:xMode val="edge"/>
              <c:yMode val="edge"/>
              <c:x val="0.87557452402497715"/>
              <c:y val="8.4133547287631699E-2"/>
            </c:manualLayout>
          </c:layout>
          <c:overlay val="0"/>
          <c:txPr>
            <a:bodyPr rot="0" vert="horz"/>
            <a:lstStyle/>
            <a:p>
              <a:pPr>
                <a:defRPr sz="800"/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-71679104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'Indices de précision'!$Y$6</c:f>
          <c:strCache>
            <c:ptCount val="1"/>
            <c:pt idx="0">
              <c:v>UNASAI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3961279033669178"/>
          <c:y val="0.11574074074074074"/>
          <c:w val="0.5341175363832209"/>
          <c:h val="0.8324154272382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'Indices de précision'!$X$7</c:f>
              <c:strCache>
                <c:ptCount val="1"/>
                <c:pt idx="0">
                  <c:v>Précis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6268788682581786"/>
                  <c:y val="2.243000874890553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0-4716-BFB9-CCDB93F53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'Indices de précision'!$Y$6</c:f>
              <c:strCache>
                <c:ptCount val="1"/>
                <c:pt idx="0">
                  <c:v>UNASAI</c:v>
                </c:pt>
              </c:strCache>
            </c:strRef>
          </c:cat>
          <c:val>
            <c:numRef>
              <c:f>'Indices de précision'!$Y$7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0-4716-BFB9-CCDB93F53B82}"/>
            </c:ext>
          </c:extLst>
        </c:ser>
        <c:ser>
          <c:idx val="1"/>
          <c:order val="1"/>
          <c:tx>
            <c:strRef>
              <c:f>'Indices de précision'!$X$8</c:f>
              <c:strCache>
                <c:ptCount val="1"/>
                <c:pt idx="0">
                  <c:v>Imprécis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6268788682581786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0-4716-BFB9-CCDB93F53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'Indices de précision'!$Y$6</c:f>
              <c:strCache>
                <c:ptCount val="1"/>
                <c:pt idx="0">
                  <c:v>UNASAI</c:v>
                </c:pt>
              </c:strCache>
            </c:strRef>
          </c:cat>
          <c:val>
            <c:numRef>
              <c:f>'Indices de précision'!$Y$8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0-4716-BFB9-CCDB93F53B82}"/>
            </c:ext>
          </c:extLst>
        </c:ser>
        <c:ser>
          <c:idx val="2"/>
          <c:order val="2"/>
          <c:tx>
            <c:strRef>
              <c:f>'Indices de précision'!$X$9</c:f>
              <c:strCache>
                <c:ptCount val="1"/>
                <c:pt idx="0">
                  <c:v>Très imprécis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915119363395225"/>
                  <c:y val="1.388888888888884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0-4716-BFB9-CCDB93F53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'Indices de précision'!$Y$6</c:f>
              <c:strCache>
                <c:ptCount val="1"/>
                <c:pt idx="0">
                  <c:v>UNASAI</c:v>
                </c:pt>
              </c:strCache>
            </c:strRef>
          </c:cat>
          <c:val>
            <c:numRef>
              <c:f>'Indices de précision'!$Y$9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E0-4716-BFB9-CCDB93F53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24916575"/>
        <c:axId val="1233265727"/>
      </c:barChart>
      <c:lineChart>
        <c:grouping val="standard"/>
        <c:varyColors val="0"/>
        <c:ser>
          <c:idx val="3"/>
          <c:order val="3"/>
          <c:tx>
            <c:strRef>
              <c:f>'Indices de précision'!$X$10</c:f>
              <c:strCache>
                <c:ptCount val="1"/>
                <c:pt idx="0">
                  <c:v>France 1851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7.3950084196464691E-2"/>
                  <c:y val="3.2407589676290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725190265195339"/>
                      <c:h val="0.157685185185185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6E0-4716-BFB9-CCDB93F53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603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'Indices de précision'!$Y$6</c:f>
              <c:strCache>
                <c:ptCount val="1"/>
                <c:pt idx="0">
                  <c:v>UNASAI</c:v>
                </c:pt>
              </c:strCache>
            </c:strRef>
          </c:cat>
          <c:val>
            <c:numRef>
              <c:f>'Indices de précision'!$Y$10</c:f>
              <c:numCache>
                <c:formatCode>0.00</c:formatCode>
                <c:ptCount val="1"/>
                <c:pt idx="0">
                  <c:v>16.985197311196348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E0-4716-BFB9-CCDB93F53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531247"/>
        <c:axId val="1468327231"/>
      </c:lineChart>
      <c:catAx>
        <c:axId val="14249165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3265727"/>
        <c:crosses val="autoZero"/>
        <c:auto val="1"/>
        <c:lblAlgn val="ctr"/>
        <c:lblOffset val="100"/>
        <c:noMultiLvlLbl val="0"/>
      </c:catAx>
      <c:valAx>
        <c:axId val="1233265727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4916575"/>
        <c:crosses val="autoZero"/>
        <c:crossBetween val="between"/>
        <c:majorUnit val="10"/>
        <c:minorUnit val="5"/>
      </c:valAx>
      <c:valAx>
        <c:axId val="1468327231"/>
        <c:scaling>
          <c:orientation val="minMax"/>
          <c:max val="90"/>
        </c:scaling>
        <c:delete val="1"/>
        <c:axPos val="r"/>
        <c:numFmt formatCode="0.00" sourceLinked="1"/>
        <c:majorTickMark val="out"/>
        <c:minorTickMark val="none"/>
        <c:tickLblPos val="nextTo"/>
        <c:crossAx val="1463531247"/>
        <c:crosses val="max"/>
        <c:crossBetween val="between"/>
      </c:valAx>
      <c:catAx>
        <c:axId val="1463531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83272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'Indices de précision'!$J$8</c:f>
          <c:strCache>
            <c:ptCount val="1"/>
            <c:pt idx="0">
              <c:v>Whipple Index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3961279033669178"/>
          <c:y val="0.11574074074074074"/>
          <c:w val="0.5341175363832209"/>
          <c:h val="0.8324154272382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'Indices de précision'!$X$16</c:f>
              <c:strCache>
                <c:ptCount val="1"/>
                <c:pt idx="0">
                  <c:v>Précis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235772357723581E-2"/>
                  <c:y val="-2.88184438040345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8-4B16-BB6C-B1793AC0D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'Indices de précision'!$Y$15</c:f>
              <c:strCache>
                <c:ptCount val="1"/>
                <c:pt idx="0">
                  <c:v>Wipple Index</c:v>
                </c:pt>
              </c:strCache>
            </c:strRef>
          </c:cat>
          <c:val>
            <c:numRef>
              <c:f>'Indices de précision'!$Y$16</c:f>
              <c:numCache>
                <c:formatCode>General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8-4B16-BB6C-B1793AC0D078}"/>
            </c:ext>
          </c:extLst>
        </c:ser>
        <c:ser>
          <c:idx val="1"/>
          <c:order val="1"/>
          <c:tx>
            <c:strRef>
              <c:f>'Indices de précision'!$X$17</c:f>
              <c:strCache>
                <c:ptCount val="1"/>
                <c:pt idx="0">
                  <c:v>Assez précises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'Indices de précision'!$Y$15</c:f>
              <c:strCache>
                <c:ptCount val="1"/>
                <c:pt idx="0">
                  <c:v>Wipple Index</c:v>
                </c:pt>
              </c:strCache>
            </c:strRef>
          </c:cat>
          <c:val>
            <c:numRef>
              <c:f>'Indices de précision'!$Y$17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8-4B16-BB6C-B1793AC0D078}"/>
            </c:ext>
          </c:extLst>
        </c:ser>
        <c:ser>
          <c:idx val="2"/>
          <c:order val="2"/>
          <c:tx>
            <c:strRef>
              <c:f>'Indices de précision'!$X$18</c:f>
              <c:strCache>
                <c:ptCount val="1"/>
                <c:pt idx="0">
                  <c:v>Plutôt satisfaisantes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'Indices de précision'!$Y$15</c:f>
              <c:strCache>
                <c:ptCount val="1"/>
                <c:pt idx="0">
                  <c:v>Wipple Index</c:v>
                </c:pt>
              </c:strCache>
            </c:strRef>
          </c:cat>
          <c:val>
            <c:numRef>
              <c:f>'Indices de précision'!$Y$18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8-4B16-BB6C-B1793AC0D078}"/>
            </c:ext>
          </c:extLst>
        </c:ser>
        <c:ser>
          <c:idx val="4"/>
          <c:order val="3"/>
          <c:tx>
            <c:strRef>
              <c:f>'Indices de précision'!$X$19</c:f>
              <c:strCache>
                <c:ptCount val="1"/>
                <c:pt idx="0">
                  <c:v>Imprécis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4092219020172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E8-4B16-BB6C-B1793AC0D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'Indices de précision'!$Y$15</c:f>
              <c:strCache>
                <c:ptCount val="1"/>
                <c:pt idx="0">
                  <c:v>Wipple Index</c:v>
                </c:pt>
              </c:strCache>
            </c:strRef>
          </c:cat>
          <c:val>
            <c:numRef>
              <c:f>'Indices de précision'!$Y$19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E8-4B16-BB6C-B1793AC0D078}"/>
            </c:ext>
          </c:extLst>
        </c:ser>
        <c:ser>
          <c:idx val="5"/>
          <c:order val="5"/>
          <c:tx>
            <c:strRef>
              <c:f>'Indices de précision'!$X$20</c:f>
              <c:strCache>
                <c:ptCount val="1"/>
                <c:pt idx="0">
                  <c:v>Très forte concentration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93083573487031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E8-4B16-BB6C-B1793AC0D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'Indices de précision'!$Y$15</c:f>
              <c:strCache>
                <c:ptCount val="1"/>
                <c:pt idx="0">
                  <c:v>Wipple Index</c:v>
                </c:pt>
              </c:strCache>
            </c:strRef>
          </c:cat>
          <c:val>
            <c:numRef>
              <c:f>'Indices de précision'!$Y$20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E8-4B16-BB6C-B1793AC0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4916575"/>
        <c:axId val="1233265727"/>
      </c:barChart>
      <c:lineChart>
        <c:grouping val="standard"/>
        <c:varyColors val="0"/>
        <c:ser>
          <c:idx val="3"/>
          <c:order val="4"/>
          <c:tx>
            <c:strRef>
              <c:f>'Indices de précision'!$X$21</c:f>
              <c:strCache>
                <c:ptCount val="1"/>
                <c:pt idx="0">
                  <c:v>France 1851</c:v>
                </c:pt>
              </c:strCache>
            </c:strRef>
          </c:tx>
          <c:spPr>
            <a:ln w="38100" cap="rnd">
              <a:solidFill>
                <a:schemeClr val="tx1">
                  <a:alpha val="52000"/>
                </a:schemeClr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>
                  <a:alpha val="47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5040650406504066"/>
                  <c:y val="-1.0566640661411407E-1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E8-4B16-BB6C-B1793AC0D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60325" cap="flat" cmpd="sng" algn="ctr">
                <a:solidFill>
                  <a:schemeClr val="tx1">
                    <a:alpha val="45000"/>
                  </a:schemeClr>
                </a:solidFill>
                <a:round/>
              </a:ln>
              <a:effectLst/>
            </c:spPr>
          </c:errBars>
          <c:cat>
            <c:strRef>
              <c:f>'Indices de précision'!$Y$15</c:f>
              <c:strCache>
                <c:ptCount val="1"/>
                <c:pt idx="0">
                  <c:v>Wipple Index</c:v>
                </c:pt>
              </c:strCache>
            </c:strRef>
          </c:cat>
          <c:val>
            <c:numRef>
              <c:f>'Indices de précision'!$Y$21</c:f>
              <c:numCache>
                <c:formatCode>0.00</c:formatCode>
                <c:ptCount val="1"/>
                <c:pt idx="0">
                  <c:v>123.90239450769253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E8-4B16-BB6C-B1793AC0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531247"/>
        <c:axId val="1468327231"/>
      </c:lineChart>
      <c:catAx>
        <c:axId val="14249165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3265727"/>
        <c:crosses val="autoZero"/>
        <c:auto val="1"/>
        <c:lblAlgn val="ctr"/>
        <c:lblOffset val="100"/>
        <c:noMultiLvlLbl val="0"/>
      </c:catAx>
      <c:valAx>
        <c:axId val="1233265727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4916575"/>
        <c:crosses val="autoZero"/>
        <c:crossBetween val="between"/>
        <c:majorUnit val="20"/>
        <c:minorUnit val="5"/>
      </c:valAx>
      <c:valAx>
        <c:axId val="1468327231"/>
        <c:scaling>
          <c:orientation val="minMax"/>
          <c:max val="90"/>
        </c:scaling>
        <c:delete val="1"/>
        <c:axPos val="r"/>
        <c:numFmt formatCode="0.00" sourceLinked="1"/>
        <c:majorTickMark val="out"/>
        <c:minorTickMark val="none"/>
        <c:tickLblPos val="nextTo"/>
        <c:crossAx val="1463531247"/>
        <c:crosses val="max"/>
        <c:crossBetween val="between"/>
      </c:valAx>
      <c:catAx>
        <c:axId val="1463531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83272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'Indices de précision'!$S$123</c:f>
          <c:strCache>
            <c:ptCount val="1"/>
            <c:pt idx="0">
              <c:v>Préférence pour un chiffre terminal d'âge selon le sexe en France RGP 1851 (indice de Myers)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751825693224953E-2"/>
          <c:y val="0.1990595238095238"/>
          <c:w val="0.8905981941333565"/>
          <c:h val="0.64261547619047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'Indices de précision'!$P$108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'Indices de précision'!$I$109:$I$118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'Indices de précision'!$R$109:$R$118</c:f>
              <c:numCache>
                <c:formatCode>0.0</c:formatCode>
                <c:ptCount val="10"/>
                <c:pt idx="0">
                  <c:v>2.1750819531170777</c:v>
                </c:pt>
                <c:pt idx="1">
                  <c:v>-1.1742572638770543</c:v>
                </c:pt>
                <c:pt idx="2">
                  <c:v>0.17915529235882355</c:v>
                </c:pt>
                <c:pt idx="3">
                  <c:v>-0.72666493717672287</c:v>
                </c:pt>
                <c:pt idx="4">
                  <c:v>-0.24515743715886051</c:v>
                </c:pt>
                <c:pt idx="5">
                  <c:v>1.3365889945027243</c:v>
                </c:pt>
                <c:pt idx="6">
                  <c:v>-2.2575136865529699E-3</c:v>
                </c:pt>
                <c:pt idx="7">
                  <c:v>-0.48157293072420559</c:v>
                </c:pt>
                <c:pt idx="8">
                  <c:v>0.13665542518778717</c:v>
                </c:pt>
                <c:pt idx="9">
                  <c:v>-1.1975715825430209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4-44E0-A132-B8B9DF09E45E}"/>
            </c:ext>
          </c:extLst>
        </c:ser>
        <c:ser>
          <c:idx val="1"/>
          <c:order val="1"/>
          <c:tx>
            <c:strRef>
              <c:f>'Indices de précision'!$Q$108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'Indices de précision'!$I$109:$I$118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'Indices de précision'!$S$109:$S$118</c:f>
              <c:numCache>
                <c:formatCode>0.0</c:formatCode>
                <c:ptCount val="10"/>
                <c:pt idx="0">
                  <c:v>3.0856417355874051</c:v>
                </c:pt>
                <c:pt idx="1">
                  <c:v>-1.4666745343118932</c:v>
                </c:pt>
                <c:pt idx="2">
                  <c:v>0.1066233010318246</c:v>
                </c:pt>
                <c:pt idx="3">
                  <c:v>-0.87451799995510582</c:v>
                </c:pt>
                <c:pt idx="4">
                  <c:v>-0.36068671947773467</c:v>
                </c:pt>
                <c:pt idx="5">
                  <c:v>1.3227133098591026</c:v>
                </c:pt>
                <c:pt idx="6">
                  <c:v>-3.7596738087516957E-2</c:v>
                </c:pt>
                <c:pt idx="7">
                  <c:v>-0.76517256080872875</c:v>
                </c:pt>
                <c:pt idx="8">
                  <c:v>0.3503554752562088</c:v>
                </c:pt>
                <c:pt idx="9">
                  <c:v>-1.36068526909357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4-44E0-A132-B8B9DF09E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"/>
        <c:axId val="1192957360"/>
        <c:axId val="1356839104"/>
      </c:barChart>
      <c:catAx>
        <c:axId val="119295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6839104"/>
        <c:crosses val="autoZero"/>
        <c:auto val="1"/>
        <c:lblAlgn val="ctr"/>
        <c:lblOffset val="100"/>
        <c:noMultiLvlLbl val="0"/>
      </c:catAx>
      <c:valAx>
        <c:axId val="1356839104"/>
        <c:scaling>
          <c:orientation val="minMax"/>
          <c:max val="5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957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932686763489879"/>
          <c:y val="0.31993214285714283"/>
          <c:w val="0.27408541950397147"/>
          <c:h val="0.10787751391544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'Indices de précision'!$I$74</c:f>
          <c:strCache>
            <c:ptCount val="1"/>
            <c:pt idx="0">
              <c:v>Préférence pour un chiffre terminal d'âge selon le sexe en France RGP 1851 (indice de Bachi)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311926081851794E-2"/>
          <c:y val="0.23333148148148147"/>
          <c:w val="0.8905981941333565"/>
          <c:h val="0.6510231481481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'Indices de précision'!$J$76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'Indices de précision'!$I$109:$I$118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'Indices de précision'!$J$77:$J$86</c:f>
              <c:numCache>
                <c:formatCode>0.000</c:formatCode>
                <c:ptCount val="10"/>
                <c:pt idx="0">
                  <c:v>3.1002167779203056</c:v>
                </c:pt>
                <c:pt idx="1">
                  <c:v>-1.3044613177327591</c:v>
                </c:pt>
                <c:pt idx="2">
                  <c:v>0.25408202069825059</c:v>
                </c:pt>
                <c:pt idx="3">
                  <c:v>-1.410296846951919</c:v>
                </c:pt>
                <c:pt idx="4">
                  <c:v>-1.8352230969888694E-2</c:v>
                </c:pt>
                <c:pt idx="5">
                  <c:v>2.0141921619482606</c:v>
                </c:pt>
                <c:pt idx="6">
                  <c:v>0.3498132197901711</c:v>
                </c:pt>
                <c:pt idx="7">
                  <c:v>-0.46490020636276341</c:v>
                </c:pt>
                <c:pt idx="8">
                  <c:v>1.747411336368998E-2</c:v>
                </c:pt>
                <c:pt idx="9">
                  <c:v>-1.4134838914619934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4-4EB9-BC43-7AE429A93344}"/>
            </c:ext>
          </c:extLst>
        </c:ser>
        <c:ser>
          <c:idx val="1"/>
          <c:order val="1"/>
          <c:tx>
            <c:strRef>
              <c:f>'Indices de précision'!$K$76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'Indices de précision'!$I$109:$I$118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'Indices de précision'!$K$77:$K$86</c:f>
              <c:numCache>
                <c:formatCode>0.000</c:formatCode>
                <c:ptCount val="10"/>
                <c:pt idx="0">
                  <c:v>3.9755774587487167</c:v>
                </c:pt>
                <c:pt idx="1">
                  <c:v>-1.7043108532179705</c:v>
                </c:pt>
                <c:pt idx="2">
                  <c:v>2.6593993725100518E-2</c:v>
                </c:pt>
                <c:pt idx="3">
                  <c:v>-1.6093805059683302</c:v>
                </c:pt>
                <c:pt idx="4">
                  <c:v>-0.12508668932489364</c:v>
                </c:pt>
                <c:pt idx="5">
                  <c:v>2.0031885873204409</c:v>
                </c:pt>
                <c:pt idx="6">
                  <c:v>0.32418293898934891</c:v>
                </c:pt>
                <c:pt idx="7">
                  <c:v>-0.65551964334931512</c:v>
                </c:pt>
                <c:pt idx="8">
                  <c:v>0.29076923783944864</c:v>
                </c:pt>
                <c:pt idx="9">
                  <c:v>-1.544678854779745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4-4EB9-BC43-7AE429A93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"/>
        <c:axId val="1192957360"/>
        <c:axId val="1356839104"/>
      </c:barChart>
      <c:catAx>
        <c:axId val="119295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6839104"/>
        <c:crosses val="autoZero"/>
        <c:auto val="1"/>
        <c:lblAlgn val="ctr"/>
        <c:lblOffset val="100"/>
        <c:noMultiLvlLbl val="0"/>
      </c:catAx>
      <c:valAx>
        <c:axId val="1356839104"/>
        <c:scaling>
          <c:orientation val="minMax"/>
          <c:max val="5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957360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774981761914308"/>
          <c:y val="0.3321486111111111"/>
          <c:w val="0.26253086258875924"/>
          <c:h val="6.922286821705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66175</xdr:colOff>
      <xdr:row>0</xdr:row>
      <xdr:rowOff>135857</xdr:rowOff>
    </xdr:from>
    <xdr:to>
      <xdr:col>5</xdr:col>
      <xdr:colOff>494556</xdr:colOff>
      <xdr:row>4</xdr:row>
      <xdr:rowOff>42042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833" y="135857"/>
          <a:ext cx="1952381" cy="547869"/>
        </a:xfrm>
        <a:prstGeom prst="rect">
          <a:avLst/>
        </a:prstGeom>
      </xdr:spPr>
    </xdr:pic>
    <xdr:clientData/>
  </xdr:twoCellAnchor>
  <xdr:twoCellAnchor editAs="oneCell">
    <xdr:from>
      <xdr:col>4</xdr:col>
      <xdr:colOff>36955</xdr:colOff>
      <xdr:row>13</xdr:row>
      <xdr:rowOff>186202</xdr:rowOff>
    </xdr:from>
    <xdr:to>
      <xdr:col>5</xdr:col>
      <xdr:colOff>75055</xdr:colOff>
      <xdr:row>18</xdr:row>
      <xdr:rowOff>10026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8" t="5728" r="12689" b="7215"/>
        <a:stretch/>
      </xdr:blipFill>
      <xdr:spPr bwMode="auto">
        <a:xfrm>
          <a:off x="2573613" y="2231570"/>
          <a:ext cx="800100" cy="66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41</xdr:row>
      <xdr:rowOff>95250</xdr:rowOff>
    </xdr:from>
    <xdr:to>
      <xdr:col>14</xdr:col>
      <xdr:colOff>495300</xdr:colOff>
      <xdr:row>66</xdr:row>
      <xdr:rowOff>66675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92245</xdr:colOff>
      <xdr:row>4</xdr:row>
      <xdr:rowOff>83802</xdr:rowOff>
    </xdr:from>
    <xdr:to>
      <xdr:col>15</xdr:col>
      <xdr:colOff>149396</xdr:colOff>
      <xdr:row>28</xdr:row>
      <xdr:rowOff>55227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0.67577</cdr:x>
      <cdr:y>0.18245</cdr:y>
    </cdr:from>
    <cdr:to>
      <cdr:x>0.83871</cdr:x>
      <cdr:y>0.23695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752850" y="733425"/>
          <a:ext cx="904875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Femmes</a:t>
          </a:r>
        </a:p>
      </cdr:txBody>
    </cdr:sp>
  </cdr:relSizeAnchor>
  <cdr:relSizeAnchor xmlns:cdr="http://schemas.openxmlformats.org/drawingml/2006/chartDrawing">
    <cdr:from>
      <cdr:x>0.20125</cdr:x>
      <cdr:y>0.18324</cdr:y>
    </cdr:from>
    <cdr:to>
      <cdr:x>0.36419</cdr:x>
      <cdr:y>0.23774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117600" y="736600"/>
          <a:ext cx="904875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/>
            <a:t>Hommes</a:t>
          </a:r>
        </a:p>
      </cdr:txBody>
    </cdr:sp>
  </cdr:relSizeAnchor>
  <cdr:relSizeAnchor xmlns:cdr="http://schemas.openxmlformats.org/drawingml/2006/chartDrawing">
    <cdr:from>
      <cdr:x>0</cdr:x>
      <cdr:y>0.95983</cdr:y>
    </cdr:from>
    <cdr:to>
      <cdr:x>0.3244</cdr:x>
      <cdr:y>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0CB2B987-1235-47C7-A8AD-32AFC7326A6D}"/>
            </a:ext>
          </a:extLst>
        </cdr:cNvPr>
        <cdr:cNvSpPr txBox="1"/>
      </cdr:nvSpPr>
      <cdr:spPr>
        <a:xfrm xmlns:a="http://schemas.openxmlformats.org/drawingml/2006/main">
          <a:off x="0" y="4083812"/>
          <a:ext cx="2045191" cy="170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600"/>
            <a:t>© Alexandre Avdeev (IDUP, Université Panthéon Sorbonne)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50346</xdr:colOff>
      <xdr:row>11</xdr:row>
      <xdr:rowOff>106589</xdr:rowOff>
    </xdr:from>
    <xdr:to>
      <xdr:col>11</xdr:col>
      <xdr:colOff>682171</xdr:colOff>
      <xdr:row>28</xdr:row>
      <xdr:rowOff>43089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866208-2244-47E6-B800-DBB03C58A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730250</xdr:colOff>
      <xdr:row>11</xdr:row>
      <xdr:rowOff>140606</xdr:rowOff>
    </xdr:from>
    <xdr:to>
      <xdr:col>15</xdr:col>
      <xdr:colOff>209550</xdr:colOff>
      <xdr:row>38</xdr:row>
      <xdr:rowOff>89807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4649C50-DC0C-4326-B849-E7AD8028F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511628</xdr:colOff>
      <xdr:row>16</xdr:row>
      <xdr:rowOff>76201</xdr:rowOff>
    </xdr:from>
    <xdr:to>
      <xdr:col>21</xdr:col>
      <xdr:colOff>358371</xdr:colOff>
      <xdr:row>33</xdr:row>
      <xdr:rowOff>344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E44351B-62D2-49AE-84FF-7E6361ED8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544285</xdr:colOff>
      <xdr:row>34</xdr:row>
      <xdr:rowOff>125184</xdr:rowOff>
    </xdr:from>
    <xdr:to>
      <xdr:col>21</xdr:col>
      <xdr:colOff>391028</xdr:colOff>
      <xdr:row>51</xdr:row>
      <xdr:rowOff>49326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3BEC52A-CF5F-46A3-B537-3E94860BE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avdeev@univ-paris1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6-Demographic%20tools/Pyramides/My%20pyramide/pyramide-1-fr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2"/>
  <sheetViews>
    <sheetView showGridLines="0" zoomScale="95" zoomScaleNormal="95" workbookViewId="0">
      <selection activeCell="H15" sqref="H15"/>
    </sheetView>
  </sheetViews>
  <sheetFormatPr baseColWidth="10" defaultRowHeight="12.45" x14ac:dyDescent="0.3"/>
  <cols>
    <col min="1" max="1" width="3.69140625" customWidth="1"/>
  </cols>
  <sheetData>
    <row r="6" spans="2:8" ht="20.6" x14ac:dyDescent="0.55000000000000004">
      <c r="E6" s="87" t="s">
        <v>58</v>
      </c>
    </row>
    <row r="8" spans="2:8" x14ac:dyDescent="0.3">
      <c r="B8" s="48" t="s">
        <v>57</v>
      </c>
    </row>
    <row r="9" spans="2:8" x14ac:dyDescent="0.3">
      <c r="B9" s="48" t="s">
        <v>55</v>
      </c>
    </row>
    <row r="11" spans="2:8" ht="15.9" x14ac:dyDescent="0.45">
      <c r="B11" s="45">
        <v>1</v>
      </c>
      <c r="C11" s="45" t="s">
        <v>48</v>
      </c>
      <c r="D11" s="45"/>
      <c r="E11" s="45"/>
      <c r="F11" s="45"/>
      <c r="G11" s="45"/>
      <c r="H11" s="45"/>
    </row>
    <row r="12" spans="2:8" ht="15.9" x14ac:dyDescent="0.45">
      <c r="B12" s="45">
        <v>2</v>
      </c>
      <c r="C12" s="45" t="s">
        <v>49</v>
      </c>
      <c r="D12" s="45"/>
      <c r="E12" s="45"/>
      <c r="F12" s="45"/>
      <c r="G12" s="45"/>
      <c r="H12" s="45"/>
    </row>
    <row r="13" spans="2:8" ht="15.9" x14ac:dyDescent="0.45">
      <c r="B13" s="45">
        <v>3</v>
      </c>
      <c r="C13" s="45" t="s">
        <v>50</v>
      </c>
      <c r="D13" s="45"/>
      <c r="E13" s="45"/>
      <c r="F13" s="45"/>
      <c r="G13" s="45"/>
      <c r="H13" s="45"/>
    </row>
    <row r="14" spans="2:8" ht="15.9" x14ac:dyDescent="0.45">
      <c r="B14" s="45">
        <v>4</v>
      </c>
      <c r="C14" s="45" t="s">
        <v>51</v>
      </c>
      <c r="D14" s="45"/>
      <c r="E14" s="45"/>
      <c r="F14" s="45"/>
      <c r="G14" s="45"/>
      <c r="H14" s="45"/>
    </row>
    <row r="19" spans="5:5" x14ac:dyDescent="0.3">
      <c r="E19" s="85" t="s">
        <v>52</v>
      </c>
    </row>
    <row r="20" spans="5:5" x14ac:dyDescent="0.3">
      <c r="E20" s="85" t="s">
        <v>53</v>
      </c>
    </row>
    <row r="21" spans="5:5" ht="12.9" x14ac:dyDescent="0.35">
      <c r="E21" s="86" t="s">
        <v>56</v>
      </c>
    </row>
    <row r="22" spans="5:5" x14ac:dyDescent="0.3">
      <c r="E22" s="85" t="s">
        <v>54</v>
      </c>
    </row>
  </sheetData>
  <hyperlinks>
    <hyperlink ref="E21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L116"/>
  <sheetViews>
    <sheetView workbookViewId="0">
      <selection activeCell="E1" sqref="E1:E2"/>
    </sheetView>
  </sheetViews>
  <sheetFormatPr baseColWidth="10" defaultColWidth="11.3828125" defaultRowHeight="12.9" x14ac:dyDescent="0.35"/>
  <cols>
    <col min="1" max="1" width="14.84375" style="49" bestFit="1" customWidth="1"/>
    <col min="2" max="2" width="10.84375" style="49" customWidth="1"/>
    <col min="3" max="6" width="11.3828125" style="49"/>
    <col min="7" max="7" width="14.15234375" style="49" customWidth="1"/>
    <col min="8" max="8" width="3.84375" style="49" customWidth="1"/>
    <col min="9" max="9" width="13.61328125" style="49" customWidth="1"/>
    <col min="10" max="16384" width="11.3828125" style="49"/>
  </cols>
  <sheetData>
    <row r="1" spans="1:12" ht="15" customHeight="1" x14ac:dyDescent="0.45">
      <c r="A1" s="67"/>
      <c r="B1" s="68"/>
      <c r="C1" s="67"/>
      <c r="D1" s="69" t="s">
        <v>34</v>
      </c>
      <c r="E1" s="73" t="s">
        <v>59</v>
      </c>
      <c r="F1" s="74"/>
      <c r="G1" s="74"/>
      <c r="I1" s="50" t="s">
        <v>46</v>
      </c>
    </row>
    <row r="2" spans="1:12" ht="15.9" x14ac:dyDescent="0.45">
      <c r="A2" s="67"/>
      <c r="B2" s="68"/>
      <c r="C2" s="67"/>
      <c r="D2" s="69" t="s">
        <v>33</v>
      </c>
      <c r="E2" s="72" t="s">
        <v>29</v>
      </c>
      <c r="F2" s="75"/>
      <c r="G2" s="75"/>
    </row>
    <row r="3" spans="1:12" s="51" customFormat="1" ht="15.9" x14ac:dyDescent="0.45">
      <c r="A3" s="70"/>
      <c r="B3" s="68"/>
      <c r="C3" s="68"/>
      <c r="D3" s="69" t="s">
        <v>30</v>
      </c>
      <c r="E3" s="72">
        <v>1851</v>
      </c>
    </row>
    <row r="4" spans="1:12" ht="15.9" x14ac:dyDescent="0.45">
      <c r="A4" s="67"/>
      <c r="B4" s="68"/>
      <c r="C4" s="68"/>
      <c r="D4" s="69" t="s">
        <v>18</v>
      </c>
      <c r="E4" s="72">
        <v>100</v>
      </c>
    </row>
    <row r="5" spans="1:12" x14ac:dyDescent="0.35">
      <c r="A5" s="71"/>
      <c r="B5" s="52"/>
      <c r="C5" s="52"/>
      <c r="D5" s="69" t="s">
        <v>45</v>
      </c>
      <c r="E5" s="72">
        <v>6</v>
      </c>
    </row>
    <row r="6" spans="1:12" x14ac:dyDescent="0.35">
      <c r="A6" s="53"/>
      <c r="B6" s="53"/>
      <c r="C6" s="54"/>
      <c r="D6" s="54"/>
      <c r="E6" s="54"/>
      <c r="G6" s="51"/>
    </row>
    <row r="7" spans="1:12" s="51" customFormat="1" ht="25.75" x14ac:dyDescent="0.35">
      <c r="A7" s="60" t="s">
        <v>0</v>
      </c>
      <c r="B7" s="61" t="s">
        <v>1</v>
      </c>
      <c r="C7" s="62" t="s">
        <v>12</v>
      </c>
      <c r="D7" s="62" t="s">
        <v>13</v>
      </c>
      <c r="E7" s="62" t="s">
        <v>2</v>
      </c>
      <c r="F7" s="49"/>
      <c r="G7" s="59" t="s">
        <v>47</v>
      </c>
    </row>
    <row r="8" spans="1:12" x14ac:dyDescent="0.35">
      <c r="A8" s="63">
        <f>$E$3-B8</f>
        <v>1851</v>
      </c>
      <c r="B8" s="64">
        <v>0</v>
      </c>
      <c r="C8" s="55">
        <v>332938</v>
      </c>
      <c r="D8" s="56">
        <v>322333</v>
      </c>
      <c r="E8" s="56">
        <f>D8+C8</f>
        <v>655271</v>
      </c>
    </row>
    <row r="9" spans="1:12" x14ac:dyDescent="0.35">
      <c r="A9" s="63">
        <f t="shared" ref="A9:A72" si="0">$E$3-B9</f>
        <v>1850</v>
      </c>
      <c r="B9" s="64">
        <v>1</v>
      </c>
      <c r="C9" s="55">
        <v>326495</v>
      </c>
      <c r="D9" s="56">
        <v>312498</v>
      </c>
      <c r="E9" s="56">
        <f t="shared" ref="E9:E72" si="1">D9+C9</f>
        <v>638993</v>
      </c>
    </row>
    <row r="10" spans="1:12" x14ac:dyDescent="0.35">
      <c r="A10" s="63">
        <f t="shared" si="0"/>
        <v>1849</v>
      </c>
      <c r="B10" s="64">
        <v>2</v>
      </c>
      <c r="C10" s="55">
        <v>364932</v>
      </c>
      <c r="D10" s="56">
        <v>355328</v>
      </c>
      <c r="E10" s="56">
        <f t="shared" si="1"/>
        <v>720260</v>
      </c>
    </row>
    <row r="11" spans="1:12" x14ac:dyDescent="0.35">
      <c r="A11" s="63">
        <f t="shared" si="0"/>
        <v>1848</v>
      </c>
      <c r="B11" s="64">
        <v>3</v>
      </c>
      <c r="C11" s="55">
        <v>336017</v>
      </c>
      <c r="D11" s="56">
        <v>328897</v>
      </c>
      <c r="E11" s="56">
        <f t="shared" si="1"/>
        <v>664914</v>
      </c>
    </row>
    <row r="12" spans="1:12" x14ac:dyDescent="0.35">
      <c r="A12" s="63">
        <f t="shared" si="0"/>
        <v>1847</v>
      </c>
      <c r="B12" s="64">
        <v>4</v>
      </c>
      <c r="C12" s="55">
        <v>322604</v>
      </c>
      <c r="D12" s="56">
        <v>319777</v>
      </c>
      <c r="E12" s="56">
        <f t="shared" si="1"/>
        <v>642381</v>
      </c>
    </row>
    <row r="13" spans="1:12" x14ac:dyDescent="0.35">
      <c r="A13" s="63">
        <f t="shared" si="0"/>
        <v>1846</v>
      </c>
      <c r="B13" s="64">
        <v>5</v>
      </c>
      <c r="C13" s="55">
        <v>331945</v>
      </c>
      <c r="D13" s="56">
        <v>321885</v>
      </c>
      <c r="E13" s="56">
        <f t="shared" si="1"/>
        <v>653830</v>
      </c>
    </row>
    <row r="14" spans="1:12" x14ac:dyDescent="0.35">
      <c r="A14" s="63">
        <f t="shared" si="0"/>
        <v>1845</v>
      </c>
      <c r="B14" s="64">
        <v>6</v>
      </c>
      <c r="C14" s="55">
        <v>339933</v>
      </c>
      <c r="D14" s="56">
        <v>333815</v>
      </c>
      <c r="E14" s="56">
        <f t="shared" si="1"/>
        <v>673748</v>
      </c>
    </row>
    <row r="15" spans="1:12" x14ac:dyDescent="0.35">
      <c r="A15" s="63">
        <f t="shared" si="0"/>
        <v>1844</v>
      </c>
      <c r="B15" s="64">
        <v>7</v>
      </c>
      <c r="C15" s="55">
        <v>340952</v>
      </c>
      <c r="D15" s="56">
        <v>325914</v>
      </c>
      <c r="E15" s="56">
        <f t="shared" si="1"/>
        <v>666866</v>
      </c>
      <c r="I15" s="84"/>
      <c r="J15" s="76" t="s">
        <v>4</v>
      </c>
      <c r="K15" s="76" t="s">
        <v>5</v>
      </c>
      <c r="L15" s="76" t="s">
        <v>2</v>
      </c>
    </row>
    <row r="16" spans="1:12" x14ac:dyDescent="0.35">
      <c r="A16" s="63">
        <f t="shared" si="0"/>
        <v>1843</v>
      </c>
      <c r="B16" s="64">
        <v>8</v>
      </c>
      <c r="C16" s="55">
        <v>339594</v>
      </c>
      <c r="D16" s="56">
        <v>327483</v>
      </c>
      <c r="E16" s="56">
        <f t="shared" si="1"/>
        <v>667077</v>
      </c>
      <c r="I16" s="77" t="s">
        <v>6</v>
      </c>
      <c r="J16" s="78">
        <f>SUM(C8:C113)</f>
        <v>17777012</v>
      </c>
      <c r="K16" s="78">
        <f>SUM(D8:D113)</f>
        <v>17976515</v>
      </c>
      <c r="L16" s="78">
        <f>SUM(E8:E113)</f>
        <v>35753527</v>
      </c>
    </row>
    <row r="17" spans="1:12" x14ac:dyDescent="0.35">
      <c r="A17" s="63">
        <f t="shared" si="0"/>
        <v>1842</v>
      </c>
      <c r="B17" s="64">
        <v>9</v>
      </c>
      <c r="C17" s="55">
        <v>323866</v>
      </c>
      <c r="D17" s="56">
        <v>309834</v>
      </c>
      <c r="E17" s="56">
        <f t="shared" si="1"/>
        <v>633700</v>
      </c>
      <c r="I17" s="79" t="s">
        <v>7</v>
      </c>
      <c r="J17" s="80">
        <f>SUM(C8:C27)</f>
        <v>6555559</v>
      </c>
      <c r="K17" s="81">
        <f>SUM(D8:D27)</f>
        <v>6356119</v>
      </c>
      <c r="L17" s="80">
        <f>SUM(E8:E27)</f>
        <v>12911678</v>
      </c>
    </row>
    <row r="18" spans="1:12" x14ac:dyDescent="0.35">
      <c r="A18" s="63">
        <f t="shared" si="0"/>
        <v>1841</v>
      </c>
      <c r="B18" s="64">
        <v>10</v>
      </c>
      <c r="C18" s="55">
        <v>334892</v>
      </c>
      <c r="D18" s="56">
        <v>326467</v>
      </c>
      <c r="E18" s="56">
        <f t="shared" si="1"/>
        <v>661359</v>
      </c>
      <c r="I18" s="79" t="s">
        <v>8</v>
      </c>
      <c r="J18" s="80">
        <f>SUM(C28:C72)</f>
        <v>10143115</v>
      </c>
      <c r="K18" s="81">
        <f>SUM(D28:D72)</f>
        <v>10382160</v>
      </c>
      <c r="L18" s="80">
        <f>SUM(E28:E72)</f>
        <v>20525275</v>
      </c>
    </row>
    <row r="19" spans="1:12" x14ac:dyDescent="0.35">
      <c r="A19" s="63">
        <f t="shared" si="0"/>
        <v>1840</v>
      </c>
      <c r="B19" s="64">
        <v>11</v>
      </c>
      <c r="C19" s="55">
        <v>310198</v>
      </c>
      <c r="D19" s="56">
        <v>299796</v>
      </c>
      <c r="E19" s="56">
        <f t="shared" si="1"/>
        <v>609994</v>
      </c>
      <c r="I19" s="82" t="s">
        <v>9</v>
      </c>
      <c r="J19" s="83">
        <f>SUM(C73:C113)</f>
        <v>1078338</v>
      </c>
      <c r="K19" s="83">
        <f>SUM(D73:D113)</f>
        <v>1238236</v>
      </c>
      <c r="L19" s="83">
        <f>SUM(E73:E113)</f>
        <v>2316574</v>
      </c>
    </row>
    <row r="20" spans="1:12" x14ac:dyDescent="0.35">
      <c r="A20" s="63">
        <f t="shared" si="0"/>
        <v>1839</v>
      </c>
      <c r="B20" s="64">
        <v>12</v>
      </c>
      <c r="C20" s="55">
        <v>330702</v>
      </c>
      <c r="D20" s="56">
        <v>315997</v>
      </c>
      <c r="E20" s="56">
        <f t="shared" si="1"/>
        <v>646699</v>
      </c>
    </row>
    <row r="21" spans="1:12" x14ac:dyDescent="0.35">
      <c r="A21" s="63">
        <f t="shared" si="0"/>
        <v>1838</v>
      </c>
      <c r="B21" s="64">
        <v>13</v>
      </c>
      <c r="C21" s="55">
        <v>302587</v>
      </c>
      <c r="D21" s="56">
        <v>294171</v>
      </c>
      <c r="E21" s="56">
        <f t="shared" si="1"/>
        <v>596758</v>
      </c>
    </row>
    <row r="22" spans="1:12" x14ac:dyDescent="0.35">
      <c r="A22" s="63">
        <f t="shared" si="0"/>
        <v>1837</v>
      </c>
      <c r="B22" s="64">
        <v>14</v>
      </c>
      <c r="C22" s="55">
        <v>323961</v>
      </c>
      <c r="D22" s="56">
        <v>307656</v>
      </c>
      <c r="E22" s="56">
        <f t="shared" si="1"/>
        <v>631617</v>
      </c>
    </row>
    <row r="23" spans="1:12" x14ac:dyDescent="0.35">
      <c r="A23" s="63">
        <f t="shared" si="0"/>
        <v>1836</v>
      </c>
      <c r="B23" s="64">
        <v>15</v>
      </c>
      <c r="C23" s="55">
        <v>334712</v>
      </c>
      <c r="D23" s="56">
        <v>322475</v>
      </c>
      <c r="E23" s="56">
        <f t="shared" si="1"/>
        <v>657187</v>
      </c>
    </row>
    <row r="24" spans="1:12" x14ac:dyDescent="0.35">
      <c r="A24" s="63">
        <f t="shared" si="0"/>
        <v>1835</v>
      </c>
      <c r="B24" s="64">
        <v>16</v>
      </c>
      <c r="C24" s="55">
        <v>317490</v>
      </c>
      <c r="D24" s="56">
        <v>313180</v>
      </c>
      <c r="E24" s="56">
        <f t="shared" si="1"/>
        <v>630670</v>
      </c>
    </row>
    <row r="25" spans="1:12" x14ac:dyDescent="0.35">
      <c r="A25" s="63">
        <f t="shared" si="0"/>
        <v>1834</v>
      </c>
      <c r="B25" s="64">
        <v>17</v>
      </c>
      <c r="C25" s="55">
        <v>321713</v>
      </c>
      <c r="D25" s="56">
        <v>305961</v>
      </c>
      <c r="E25" s="56">
        <f t="shared" si="1"/>
        <v>627674</v>
      </c>
    </row>
    <row r="26" spans="1:12" x14ac:dyDescent="0.35">
      <c r="A26" s="63">
        <f t="shared" si="0"/>
        <v>1833</v>
      </c>
      <c r="B26" s="64">
        <v>18</v>
      </c>
      <c r="C26" s="55">
        <v>327035</v>
      </c>
      <c r="D26" s="56">
        <v>326689</v>
      </c>
      <c r="E26" s="56">
        <f t="shared" si="1"/>
        <v>653724</v>
      </c>
    </row>
    <row r="27" spans="1:12" x14ac:dyDescent="0.35">
      <c r="A27" s="63">
        <f t="shared" si="0"/>
        <v>1832</v>
      </c>
      <c r="B27" s="64">
        <v>19</v>
      </c>
      <c r="C27" s="55">
        <v>292993</v>
      </c>
      <c r="D27" s="56">
        <v>285963</v>
      </c>
      <c r="E27" s="56">
        <f t="shared" si="1"/>
        <v>578956</v>
      </c>
    </row>
    <row r="28" spans="1:12" x14ac:dyDescent="0.35">
      <c r="A28" s="63">
        <f t="shared" si="0"/>
        <v>1831</v>
      </c>
      <c r="B28" s="64">
        <v>20</v>
      </c>
      <c r="C28" s="55">
        <v>291335</v>
      </c>
      <c r="D28" s="56">
        <v>326895</v>
      </c>
      <c r="E28" s="56">
        <f t="shared" si="1"/>
        <v>618230</v>
      </c>
    </row>
    <row r="29" spans="1:12" x14ac:dyDescent="0.35">
      <c r="A29" s="63">
        <f t="shared" si="0"/>
        <v>1830</v>
      </c>
      <c r="B29" s="64">
        <v>21</v>
      </c>
      <c r="C29" s="55">
        <v>275353</v>
      </c>
      <c r="D29" s="56">
        <v>280540</v>
      </c>
      <c r="E29" s="56">
        <f t="shared" si="1"/>
        <v>555893</v>
      </c>
    </row>
    <row r="30" spans="1:12" x14ac:dyDescent="0.35">
      <c r="A30" s="63">
        <f t="shared" si="0"/>
        <v>1829</v>
      </c>
      <c r="B30" s="64">
        <v>22</v>
      </c>
      <c r="C30" s="55">
        <v>297587</v>
      </c>
      <c r="D30" s="56">
        <v>316901</v>
      </c>
      <c r="E30" s="56">
        <f t="shared" si="1"/>
        <v>614488</v>
      </c>
    </row>
    <row r="31" spans="1:12" x14ac:dyDescent="0.35">
      <c r="A31" s="63">
        <f t="shared" si="0"/>
        <v>1828</v>
      </c>
      <c r="B31" s="64">
        <v>23</v>
      </c>
      <c r="C31" s="55">
        <v>293120</v>
      </c>
      <c r="D31" s="56">
        <v>294850</v>
      </c>
      <c r="E31" s="56">
        <f t="shared" si="1"/>
        <v>587970</v>
      </c>
    </row>
    <row r="32" spans="1:12" x14ac:dyDescent="0.35">
      <c r="A32" s="63">
        <f t="shared" si="0"/>
        <v>1827</v>
      </c>
      <c r="B32" s="64">
        <v>24</v>
      </c>
      <c r="C32" s="55">
        <v>296667</v>
      </c>
      <c r="D32" s="56">
        <v>303669</v>
      </c>
      <c r="E32" s="56">
        <f t="shared" si="1"/>
        <v>600336</v>
      </c>
    </row>
    <row r="33" spans="1:5" x14ac:dyDescent="0.35">
      <c r="A33" s="63">
        <f t="shared" si="0"/>
        <v>1826</v>
      </c>
      <c r="B33" s="64">
        <v>25</v>
      </c>
      <c r="C33" s="55">
        <v>307030</v>
      </c>
      <c r="D33" s="56">
        <v>316078</v>
      </c>
      <c r="E33" s="56">
        <f t="shared" si="1"/>
        <v>623108</v>
      </c>
    </row>
    <row r="34" spans="1:5" x14ac:dyDescent="0.35">
      <c r="A34" s="63">
        <f t="shared" si="0"/>
        <v>1825</v>
      </c>
      <c r="B34" s="64">
        <v>26</v>
      </c>
      <c r="C34" s="55">
        <v>284482</v>
      </c>
      <c r="D34" s="56">
        <v>292881</v>
      </c>
      <c r="E34" s="56">
        <f t="shared" si="1"/>
        <v>577363</v>
      </c>
    </row>
    <row r="35" spans="1:5" x14ac:dyDescent="0.35">
      <c r="A35" s="63">
        <f t="shared" si="0"/>
        <v>1824</v>
      </c>
      <c r="B35" s="64">
        <v>27</v>
      </c>
      <c r="C35" s="55">
        <v>288593</v>
      </c>
      <c r="D35" s="56">
        <v>278167</v>
      </c>
      <c r="E35" s="56">
        <f t="shared" si="1"/>
        <v>566760</v>
      </c>
    </row>
    <row r="36" spans="1:5" x14ac:dyDescent="0.35">
      <c r="A36" s="63">
        <f t="shared" si="0"/>
        <v>1823</v>
      </c>
      <c r="B36" s="64">
        <v>28</v>
      </c>
      <c r="C36" s="55">
        <v>301203</v>
      </c>
      <c r="D36" s="56">
        <v>303323</v>
      </c>
      <c r="E36" s="56">
        <f t="shared" si="1"/>
        <v>604526</v>
      </c>
    </row>
    <row r="37" spans="1:5" x14ac:dyDescent="0.35">
      <c r="A37" s="63">
        <f t="shared" si="0"/>
        <v>1822</v>
      </c>
      <c r="B37" s="64">
        <v>29</v>
      </c>
      <c r="C37" s="55">
        <v>253507</v>
      </c>
      <c r="D37" s="56">
        <v>242204</v>
      </c>
      <c r="E37" s="56">
        <f t="shared" si="1"/>
        <v>495711</v>
      </c>
    </row>
    <row r="38" spans="1:5" x14ac:dyDescent="0.35">
      <c r="A38" s="63">
        <f t="shared" si="0"/>
        <v>1821</v>
      </c>
      <c r="B38" s="64">
        <v>30</v>
      </c>
      <c r="C38" s="55">
        <v>337705</v>
      </c>
      <c r="D38" s="56">
        <v>352933</v>
      </c>
      <c r="E38" s="56">
        <f t="shared" si="1"/>
        <v>690638</v>
      </c>
    </row>
    <row r="39" spans="1:5" x14ac:dyDescent="0.35">
      <c r="A39" s="63">
        <f t="shared" si="0"/>
        <v>1820</v>
      </c>
      <c r="B39" s="64">
        <v>31</v>
      </c>
      <c r="C39" s="55">
        <v>239879</v>
      </c>
      <c r="D39" s="56">
        <v>227340</v>
      </c>
      <c r="E39" s="56">
        <f t="shared" si="1"/>
        <v>467219</v>
      </c>
    </row>
    <row r="40" spans="1:5" x14ac:dyDescent="0.35">
      <c r="A40" s="63">
        <f t="shared" si="0"/>
        <v>1819</v>
      </c>
      <c r="B40" s="64">
        <v>32</v>
      </c>
      <c r="C40" s="55">
        <v>279832</v>
      </c>
      <c r="D40" s="56">
        <v>277786</v>
      </c>
      <c r="E40" s="56">
        <f t="shared" si="1"/>
        <v>557618</v>
      </c>
    </row>
    <row r="41" spans="1:5" x14ac:dyDescent="0.35">
      <c r="A41" s="63">
        <f t="shared" si="0"/>
        <v>1818</v>
      </c>
      <c r="B41" s="64">
        <v>33</v>
      </c>
      <c r="C41" s="55">
        <v>242397</v>
      </c>
      <c r="D41" s="56">
        <v>241738</v>
      </c>
      <c r="E41" s="56">
        <f t="shared" si="1"/>
        <v>484135</v>
      </c>
    </row>
    <row r="42" spans="1:5" x14ac:dyDescent="0.35">
      <c r="A42" s="63">
        <f t="shared" si="0"/>
        <v>1817</v>
      </c>
      <c r="B42" s="64">
        <v>34</v>
      </c>
      <c r="C42" s="55">
        <v>253071</v>
      </c>
      <c r="D42" s="56">
        <v>252232</v>
      </c>
      <c r="E42" s="56">
        <f t="shared" si="1"/>
        <v>505303</v>
      </c>
    </row>
    <row r="43" spans="1:5" x14ac:dyDescent="0.35">
      <c r="A43" s="63">
        <f t="shared" si="0"/>
        <v>1816</v>
      </c>
      <c r="B43" s="64">
        <v>35</v>
      </c>
      <c r="C43" s="55">
        <v>296315</v>
      </c>
      <c r="D43" s="56">
        <v>297675</v>
      </c>
      <c r="E43" s="56">
        <f t="shared" si="1"/>
        <v>593990</v>
      </c>
    </row>
    <row r="44" spans="1:5" x14ac:dyDescent="0.35">
      <c r="A44" s="63">
        <f t="shared" si="0"/>
        <v>1815</v>
      </c>
      <c r="B44" s="64">
        <v>36</v>
      </c>
      <c r="C44" s="55">
        <v>279910</v>
      </c>
      <c r="D44" s="56">
        <v>278237</v>
      </c>
      <c r="E44" s="56">
        <f t="shared" si="1"/>
        <v>558147</v>
      </c>
    </row>
    <row r="45" spans="1:5" x14ac:dyDescent="0.35">
      <c r="A45" s="63">
        <f t="shared" si="0"/>
        <v>1814</v>
      </c>
      <c r="B45" s="64">
        <v>37</v>
      </c>
      <c r="C45" s="55">
        <v>250548</v>
      </c>
      <c r="D45" s="56">
        <v>238115</v>
      </c>
      <c r="E45" s="56">
        <f t="shared" si="1"/>
        <v>488663</v>
      </c>
    </row>
    <row r="46" spans="1:5" x14ac:dyDescent="0.35">
      <c r="A46" s="63">
        <f t="shared" si="0"/>
        <v>1813</v>
      </c>
      <c r="B46" s="64">
        <v>38</v>
      </c>
      <c r="C46" s="55">
        <v>254222</v>
      </c>
      <c r="D46" s="56">
        <v>254610</v>
      </c>
      <c r="E46" s="56">
        <f t="shared" si="1"/>
        <v>508832</v>
      </c>
    </row>
    <row r="47" spans="1:5" x14ac:dyDescent="0.35">
      <c r="A47" s="63">
        <f t="shared" si="0"/>
        <v>1812</v>
      </c>
      <c r="B47" s="64">
        <v>39</v>
      </c>
      <c r="C47" s="55">
        <v>213116</v>
      </c>
      <c r="D47" s="56">
        <v>207211</v>
      </c>
      <c r="E47" s="56">
        <f t="shared" si="1"/>
        <v>420327</v>
      </c>
    </row>
    <row r="48" spans="1:5" x14ac:dyDescent="0.35">
      <c r="A48" s="63">
        <f t="shared" si="0"/>
        <v>1811</v>
      </c>
      <c r="B48" s="64">
        <v>40</v>
      </c>
      <c r="C48" s="55">
        <v>327930</v>
      </c>
      <c r="D48" s="56">
        <v>338009</v>
      </c>
      <c r="E48" s="56">
        <f t="shared" si="1"/>
        <v>665939</v>
      </c>
    </row>
    <row r="49" spans="1:5" x14ac:dyDescent="0.35">
      <c r="A49" s="63">
        <f t="shared" si="0"/>
        <v>1810</v>
      </c>
      <c r="B49" s="64">
        <v>41</v>
      </c>
      <c r="C49" s="55">
        <v>205291</v>
      </c>
      <c r="D49" s="56">
        <v>196259</v>
      </c>
      <c r="E49" s="56">
        <f t="shared" si="1"/>
        <v>401550</v>
      </c>
    </row>
    <row r="50" spans="1:5" x14ac:dyDescent="0.35">
      <c r="A50" s="63">
        <f t="shared" si="0"/>
        <v>1809</v>
      </c>
      <c r="B50" s="64">
        <v>42</v>
      </c>
      <c r="C50" s="55">
        <v>245341</v>
      </c>
      <c r="D50" s="56">
        <v>235868</v>
      </c>
      <c r="E50" s="56">
        <f t="shared" si="1"/>
        <v>481209</v>
      </c>
    </row>
    <row r="51" spans="1:5" x14ac:dyDescent="0.35">
      <c r="A51" s="63">
        <f t="shared" si="0"/>
        <v>1808</v>
      </c>
      <c r="B51" s="64">
        <v>43</v>
      </c>
      <c r="C51" s="55">
        <v>201474</v>
      </c>
      <c r="D51" s="56">
        <v>198601</v>
      </c>
      <c r="E51" s="56">
        <f t="shared" si="1"/>
        <v>400075</v>
      </c>
    </row>
    <row r="52" spans="1:5" x14ac:dyDescent="0.35">
      <c r="A52" s="63">
        <f t="shared" si="0"/>
        <v>1807</v>
      </c>
      <c r="B52" s="64">
        <v>44</v>
      </c>
      <c r="C52" s="55">
        <v>204726</v>
      </c>
      <c r="D52" s="56">
        <v>204953</v>
      </c>
      <c r="E52" s="56">
        <f t="shared" si="1"/>
        <v>409679</v>
      </c>
    </row>
    <row r="53" spans="1:5" x14ac:dyDescent="0.35">
      <c r="A53" s="63">
        <f t="shared" si="0"/>
        <v>1806</v>
      </c>
      <c r="B53" s="64">
        <v>45</v>
      </c>
      <c r="C53" s="55">
        <v>268289</v>
      </c>
      <c r="D53" s="56">
        <v>263489</v>
      </c>
      <c r="E53" s="56">
        <f t="shared" si="1"/>
        <v>531778</v>
      </c>
    </row>
    <row r="54" spans="1:5" x14ac:dyDescent="0.35">
      <c r="A54" s="63">
        <f t="shared" si="0"/>
        <v>1805</v>
      </c>
      <c r="B54" s="64">
        <v>46</v>
      </c>
      <c r="C54" s="55">
        <v>204630</v>
      </c>
      <c r="D54" s="56">
        <v>202131</v>
      </c>
      <c r="E54" s="56">
        <f t="shared" si="1"/>
        <v>406761</v>
      </c>
    </row>
    <row r="55" spans="1:5" x14ac:dyDescent="0.35">
      <c r="A55" s="63">
        <f t="shared" si="0"/>
        <v>1804</v>
      </c>
      <c r="B55" s="64">
        <v>47</v>
      </c>
      <c r="C55" s="55">
        <v>189783</v>
      </c>
      <c r="D55" s="56">
        <v>183713</v>
      </c>
      <c r="E55" s="56">
        <f t="shared" si="1"/>
        <v>373496</v>
      </c>
    </row>
    <row r="56" spans="1:5" x14ac:dyDescent="0.35">
      <c r="A56" s="63">
        <f t="shared" si="0"/>
        <v>1803</v>
      </c>
      <c r="B56" s="64">
        <v>48</v>
      </c>
      <c r="C56" s="55">
        <v>211398</v>
      </c>
      <c r="D56" s="56">
        <v>218632</v>
      </c>
      <c r="E56" s="56">
        <f t="shared" si="1"/>
        <v>430030</v>
      </c>
    </row>
    <row r="57" spans="1:5" x14ac:dyDescent="0.35">
      <c r="A57" s="63">
        <f t="shared" si="0"/>
        <v>1802</v>
      </c>
      <c r="B57" s="64">
        <v>49</v>
      </c>
      <c r="C57" s="55">
        <v>179667</v>
      </c>
      <c r="D57" s="56">
        <v>176687</v>
      </c>
      <c r="E57" s="56">
        <f t="shared" si="1"/>
        <v>356354</v>
      </c>
    </row>
    <row r="58" spans="1:5" x14ac:dyDescent="0.35">
      <c r="A58" s="63">
        <f t="shared" si="0"/>
        <v>1801</v>
      </c>
      <c r="B58" s="64">
        <v>50</v>
      </c>
      <c r="C58" s="55">
        <v>286729</v>
      </c>
      <c r="D58" s="56">
        <v>305132</v>
      </c>
      <c r="E58" s="56">
        <f t="shared" si="1"/>
        <v>591861</v>
      </c>
    </row>
    <row r="59" spans="1:5" x14ac:dyDescent="0.35">
      <c r="A59" s="63">
        <f t="shared" si="0"/>
        <v>1800</v>
      </c>
      <c r="B59" s="64">
        <v>51</v>
      </c>
      <c r="C59" s="55">
        <v>186155</v>
      </c>
      <c r="D59" s="56">
        <v>171061</v>
      </c>
      <c r="E59" s="56">
        <f t="shared" si="1"/>
        <v>357216</v>
      </c>
    </row>
    <row r="60" spans="1:5" x14ac:dyDescent="0.35">
      <c r="A60" s="63">
        <f t="shared" si="0"/>
        <v>1799</v>
      </c>
      <c r="B60" s="64">
        <v>52</v>
      </c>
      <c r="C60" s="55">
        <v>203861</v>
      </c>
      <c r="D60" s="56">
        <v>197421</v>
      </c>
      <c r="E60" s="56">
        <f t="shared" si="1"/>
        <v>401282</v>
      </c>
    </row>
    <row r="61" spans="1:5" x14ac:dyDescent="0.35">
      <c r="A61" s="63">
        <f t="shared" si="0"/>
        <v>1798</v>
      </c>
      <c r="B61" s="64">
        <v>53</v>
      </c>
      <c r="C61" s="55">
        <v>179436</v>
      </c>
      <c r="D61" s="56">
        <v>174020</v>
      </c>
      <c r="E61" s="56">
        <f t="shared" si="1"/>
        <v>353456</v>
      </c>
    </row>
    <row r="62" spans="1:5" x14ac:dyDescent="0.35">
      <c r="A62" s="63">
        <f t="shared" si="0"/>
        <v>1797</v>
      </c>
      <c r="B62" s="64">
        <v>54</v>
      </c>
      <c r="C62" s="55">
        <v>183420</v>
      </c>
      <c r="D62" s="56">
        <v>180048</v>
      </c>
      <c r="E62" s="56">
        <f t="shared" si="1"/>
        <v>363468</v>
      </c>
    </row>
    <row r="63" spans="1:5" x14ac:dyDescent="0.35">
      <c r="A63" s="63">
        <f t="shared" si="0"/>
        <v>1796</v>
      </c>
      <c r="B63" s="64">
        <v>55</v>
      </c>
      <c r="C63" s="55">
        <v>212720</v>
      </c>
      <c r="D63" s="56">
        <v>218304</v>
      </c>
      <c r="E63" s="56">
        <f t="shared" si="1"/>
        <v>431024</v>
      </c>
    </row>
    <row r="64" spans="1:5" x14ac:dyDescent="0.35">
      <c r="A64" s="63">
        <f t="shared" si="0"/>
        <v>1795</v>
      </c>
      <c r="B64" s="64">
        <v>56</v>
      </c>
      <c r="C64" s="55">
        <v>160710</v>
      </c>
      <c r="D64" s="56">
        <v>170576</v>
      </c>
      <c r="E64" s="56">
        <f t="shared" si="1"/>
        <v>331286</v>
      </c>
    </row>
    <row r="65" spans="1:5" x14ac:dyDescent="0.35">
      <c r="A65" s="63">
        <f t="shared" si="0"/>
        <v>1794</v>
      </c>
      <c r="B65" s="64">
        <v>57</v>
      </c>
      <c r="C65" s="55">
        <v>126613</v>
      </c>
      <c r="D65" s="56">
        <v>148333</v>
      </c>
      <c r="E65" s="56">
        <f t="shared" si="1"/>
        <v>274946</v>
      </c>
    </row>
    <row r="66" spans="1:5" x14ac:dyDescent="0.35">
      <c r="A66" s="63">
        <f t="shared" si="0"/>
        <v>1793</v>
      </c>
      <c r="B66" s="64">
        <v>58</v>
      </c>
      <c r="C66" s="55">
        <v>131316</v>
      </c>
      <c r="D66" s="56">
        <v>163914</v>
      </c>
      <c r="E66" s="56">
        <f t="shared" si="1"/>
        <v>295230</v>
      </c>
    </row>
    <row r="67" spans="1:5" x14ac:dyDescent="0.35">
      <c r="A67" s="63">
        <f t="shared" si="0"/>
        <v>1792</v>
      </c>
      <c r="B67" s="64">
        <v>59</v>
      </c>
      <c r="C67" s="55">
        <v>106730</v>
      </c>
      <c r="D67" s="56">
        <v>130407</v>
      </c>
      <c r="E67" s="56">
        <f t="shared" si="1"/>
        <v>237137</v>
      </c>
    </row>
    <row r="68" spans="1:5" x14ac:dyDescent="0.35">
      <c r="A68" s="63">
        <f t="shared" si="0"/>
        <v>1791</v>
      </c>
      <c r="B68" s="64">
        <v>60</v>
      </c>
      <c r="C68" s="55">
        <v>171332</v>
      </c>
      <c r="D68" s="56">
        <v>232323</v>
      </c>
      <c r="E68" s="56">
        <f t="shared" si="1"/>
        <v>403655</v>
      </c>
    </row>
    <row r="69" spans="1:5" x14ac:dyDescent="0.35">
      <c r="A69" s="63">
        <f t="shared" si="0"/>
        <v>1790</v>
      </c>
      <c r="B69" s="64">
        <v>61</v>
      </c>
      <c r="C69" s="55">
        <v>100423</v>
      </c>
      <c r="D69" s="56">
        <v>118695</v>
      </c>
      <c r="E69" s="56">
        <f t="shared" si="1"/>
        <v>219118</v>
      </c>
    </row>
    <row r="70" spans="1:5" x14ac:dyDescent="0.35">
      <c r="A70" s="63">
        <f t="shared" si="0"/>
        <v>1789</v>
      </c>
      <c r="B70" s="64">
        <v>62</v>
      </c>
      <c r="C70" s="55">
        <v>111108</v>
      </c>
      <c r="D70" s="56">
        <v>130257</v>
      </c>
      <c r="E70" s="56">
        <f t="shared" si="1"/>
        <v>241365</v>
      </c>
    </row>
    <row r="71" spans="1:5" x14ac:dyDescent="0.35">
      <c r="A71" s="63">
        <f t="shared" si="0"/>
        <v>1788</v>
      </c>
      <c r="B71" s="64">
        <v>63</v>
      </c>
      <c r="C71" s="55">
        <v>104111</v>
      </c>
      <c r="D71" s="56">
        <v>120112</v>
      </c>
      <c r="E71" s="56">
        <f t="shared" si="1"/>
        <v>224223</v>
      </c>
    </row>
    <row r="72" spans="1:5" x14ac:dyDescent="0.35">
      <c r="A72" s="63">
        <f t="shared" si="0"/>
        <v>1787</v>
      </c>
      <c r="B72" s="64">
        <v>64</v>
      </c>
      <c r="C72" s="55">
        <v>104050</v>
      </c>
      <c r="D72" s="56">
        <v>119830</v>
      </c>
      <c r="E72" s="56">
        <f t="shared" si="1"/>
        <v>223880</v>
      </c>
    </row>
    <row r="73" spans="1:5" x14ac:dyDescent="0.35">
      <c r="A73" s="63">
        <f t="shared" ref="A73:A112" si="2">$E$3-B73</f>
        <v>1786</v>
      </c>
      <c r="B73" s="64">
        <v>65</v>
      </c>
      <c r="C73" s="55">
        <v>119539</v>
      </c>
      <c r="D73" s="56">
        <v>142215</v>
      </c>
      <c r="E73" s="56">
        <f t="shared" ref="E73:E109" si="3">D73+C73</f>
        <v>261754</v>
      </c>
    </row>
    <row r="74" spans="1:5" x14ac:dyDescent="0.35">
      <c r="A74" s="63">
        <f t="shared" si="2"/>
        <v>1785</v>
      </c>
      <c r="B74" s="64">
        <v>66</v>
      </c>
      <c r="C74" s="55">
        <v>101153</v>
      </c>
      <c r="D74" s="56">
        <v>110895</v>
      </c>
      <c r="E74" s="56">
        <f t="shared" si="3"/>
        <v>212048</v>
      </c>
    </row>
    <row r="75" spans="1:5" x14ac:dyDescent="0.35">
      <c r="A75" s="63">
        <f t="shared" si="2"/>
        <v>1784</v>
      </c>
      <c r="B75" s="64">
        <v>67</v>
      </c>
      <c r="C75" s="55">
        <v>86737</v>
      </c>
      <c r="D75" s="56">
        <v>93725</v>
      </c>
      <c r="E75" s="56">
        <f t="shared" si="3"/>
        <v>180462</v>
      </c>
    </row>
    <row r="76" spans="1:5" x14ac:dyDescent="0.35">
      <c r="A76" s="63">
        <f t="shared" si="2"/>
        <v>1783</v>
      </c>
      <c r="B76" s="64">
        <v>68</v>
      </c>
      <c r="C76" s="55">
        <v>89614</v>
      </c>
      <c r="D76" s="56">
        <v>100770</v>
      </c>
      <c r="E76" s="56">
        <f t="shared" si="3"/>
        <v>190384</v>
      </c>
    </row>
    <row r="77" spans="1:5" x14ac:dyDescent="0.35">
      <c r="A77" s="63">
        <f t="shared" si="2"/>
        <v>1782</v>
      </c>
      <c r="B77" s="64">
        <v>69</v>
      </c>
      <c r="C77" s="55">
        <v>72625</v>
      </c>
      <c r="D77" s="56">
        <v>78341</v>
      </c>
      <c r="E77" s="56">
        <f t="shared" si="3"/>
        <v>150966</v>
      </c>
    </row>
    <row r="78" spans="1:5" x14ac:dyDescent="0.35">
      <c r="A78" s="63">
        <f t="shared" si="2"/>
        <v>1781</v>
      </c>
      <c r="B78" s="64">
        <v>70</v>
      </c>
      <c r="C78" s="55">
        <v>103396</v>
      </c>
      <c r="D78" s="56">
        <v>116558</v>
      </c>
      <c r="E78" s="56">
        <f t="shared" si="3"/>
        <v>219954</v>
      </c>
    </row>
    <row r="79" spans="1:5" x14ac:dyDescent="0.35">
      <c r="A79" s="63">
        <f t="shared" si="2"/>
        <v>1780</v>
      </c>
      <c r="B79" s="64">
        <v>71</v>
      </c>
      <c r="C79" s="55">
        <v>61085</v>
      </c>
      <c r="D79" s="56">
        <v>64261</v>
      </c>
      <c r="E79" s="56">
        <f t="shared" si="3"/>
        <v>125346</v>
      </c>
    </row>
    <row r="80" spans="1:5" x14ac:dyDescent="0.35">
      <c r="A80" s="63">
        <f t="shared" si="2"/>
        <v>1779</v>
      </c>
      <c r="B80" s="64">
        <v>72</v>
      </c>
      <c r="C80" s="55">
        <v>68823</v>
      </c>
      <c r="D80" s="56">
        <v>73971</v>
      </c>
      <c r="E80" s="56">
        <f t="shared" si="3"/>
        <v>142794</v>
      </c>
    </row>
    <row r="81" spans="1:5" x14ac:dyDescent="0.35">
      <c r="A81" s="63">
        <f t="shared" si="2"/>
        <v>1778</v>
      </c>
      <c r="B81" s="64">
        <v>73</v>
      </c>
      <c r="C81" s="55">
        <v>50096</v>
      </c>
      <c r="D81" s="56">
        <v>54293</v>
      </c>
      <c r="E81" s="56">
        <f t="shared" si="3"/>
        <v>104389</v>
      </c>
    </row>
    <row r="82" spans="1:5" x14ac:dyDescent="0.35">
      <c r="A82" s="63">
        <f t="shared" si="2"/>
        <v>1777</v>
      </c>
      <c r="B82" s="64">
        <v>74</v>
      </c>
      <c r="C82" s="55">
        <v>50290</v>
      </c>
      <c r="D82" s="56">
        <v>54991</v>
      </c>
      <c r="E82" s="56">
        <f t="shared" si="3"/>
        <v>105281</v>
      </c>
    </row>
    <row r="83" spans="1:5" x14ac:dyDescent="0.35">
      <c r="A83" s="63">
        <f t="shared" si="2"/>
        <v>1776</v>
      </c>
      <c r="B83" s="64">
        <v>75</v>
      </c>
      <c r="C83" s="55">
        <v>56127</v>
      </c>
      <c r="D83" s="56">
        <v>64647</v>
      </c>
      <c r="E83" s="56">
        <f t="shared" si="3"/>
        <v>120774</v>
      </c>
    </row>
    <row r="84" spans="1:5" x14ac:dyDescent="0.35">
      <c r="A84" s="63">
        <f t="shared" si="2"/>
        <v>1775</v>
      </c>
      <c r="B84" s="64">
        <v>76</v>
      </c>
      <c r="C84" s="55">
        <v>36863</v>
      </c>
      <c r="D84" s="56">
        <v>44565</v>
      </c>
      <c r="E84" s="56">
        <f t="shared" si="3"/>
        <v>81428</v>
      </c>
    </row>
    <row r="85" spans="1:5" x14ac:dyDescent="0.35">
      <c r="A85" s="63">
        <f t="shared" si="2"/>
        <v>1774</v>
      </c>
      <c r="B85" s="64">
        <v>77</v>
      </c>
      <c r="C85" s="55">
        <v>29657</v>
      </c>
      <c r="D85" s="56">
        <v>36517</v>
      </c>
      <c r="E85" s="56">
        <f t="shared" si="3"/>
        <v>66174</v>
      </c>
    </row>
    <row r="86" spans="1:5" x14ac:dyDescent="0.35">
      <c r="A86" s="63">
        <f t="shared" si="2"/>
        <v>1773</v>
      </c>
      <c r="B86" s="64">
        <v>78</v>
      </c>
      <c r="C86" s="55">
        <v>28276</v>
      </c>
      <c r="D86" s="56">
        <v>37507</v>
      </c>
      <c r="E86" s="56">
        <f t="shared" si="3"/>
        <v>65783</v>
      </c>
    </row>
    <row r="87" spans="1:5" x14ac:dyDescent="0.35">
      <c r="A87" s="63">
        <f t="shared" si="2"/>
        <v>1772</v>
      </c>
      <c r="B87" s="64">
        <v>79</v>
      </c>
      <c r="C87" s="55">
        <v>19978</v>
      </c>
      <c r="D87" s="56">
        <v>25576</v>
      </c>
      <c r="E87" s="56">
        <f t="shared" si="3"/>
        <v>45554</v>
      </c>
    </row>
    <row r="88" spans="1:5" x14ac:dyDescent="0.35">
      <c r="A88" s="63">
        <f t="shared" si="2"/>
        <v>1771</v>
      </c>
      <c r="B88" s="64">
        <v>80</v>
      </c>
      <c r="C88" s="55">
        <v>26008</v>
      </c>
      <c r="D88" s="56">
        <v>36786</v>
      </c>
      <c r="E88" s="56">
        <f t="shared" si="3"/>
        <v>62794</v>
      </c>
    </row>
    <row r="89" spans="1:5" x14ac:dyDescent="0.35">
      <c r="A89" s="63">
        <f t="shared" si="2"/>
        <v>1770</v>
      </c>
      <c r="B89" s="64">
        <v>81</v>
      </c>
      <c r="C89" s="55">
        <v>13615</v>
      </c>
      <c r="D89" s="56">
        <v>17399</v>
      </c>
      <c r="E89" s="56">
        <f t="shared" si="3"/>
        <v>31014</v>
      </c>
    </row>
    <row r="90" spans="1:5" x14ac:dyDescent="0.35">
      <c r="A90" s="63">
        <f t="shared" si="2"/>
        <v>1769</v>
      </c>
      <c r="B90" s="64">
        <v>82</v>
      </c>
      <c r="C90" s="55">
        <v>13484</v>
      </c>
      <c r="D90" s="56">
        <v>17867</v>
      </c>
      <c r="E90" s="56">
        <f t="shared" si="3"/>
        <v>31351</v>
      </c>
    </row>
    <row r="91" spans="1:5" x14ac:dyDescent="0.35">
      <c r="A91" s="63">
        <f t="shared" si="2"/>
        <v>1768</v>
      </c>
      <c r="B91" s="64">
        <v>83</v>
      </c>
      <c r="C91" s="55">
        <v>10181</v>
      </c>
      <c r="D91" s="56">
        <v>13029</v>
      </c>
      <c r="E91" s="56">
        <f t="shared" si="3"/>
        <v>23210</v>
      </c>
    </row>
    <row r="92" spans="1:5" x14ac:dyDescent="0.35">
      <c r="A92" s="63">
        <f t="shared" si="2"/>
        <v>1767</v>
      </c>
      <c r="B92" s="64">
        <v>84</v>
      </c>
      <c r="C92" s="55">
        <v>10050</v>
      </c>
      <c r="D92" s="56">
        <v>13135</v>
      </c>
      <c r="E92" s="56">
        <f t="shared" si="3"/>
        <v>23185</v>
      </c>
    </row>
    <row r="93" spans="1:5" x14ac:dyDescent="0.35">
      <c r="A93" s="63">
        <f t="shared" si="2"/>
        <v>1766</v>
      </c>
      <c r="B93" s="64">
        <v>85</v>
      </c>
      <c r="C93" s="55">
        <v>8406</v>
      </c>
      <c r="D93" s="56">
        <v>10800</v>
      </c>
      <c r="E93" s="56">
        <f t="shared" si="3"/>
        <v>19206</v>
      </c>
    </row>
    <row r="94" spans="1:5" x14ac:dyDescent="0.35">
      <c r="A94" s="63">
        <f t="shared" si="2"/>
        <v>1765</v>
      </c>
      <c r="B94" s="64">
        <v>86</v>
      </c>
      <c r="C94" s="55">
        <v>5744</v>
      </c>
      <c r="D94" s="56">
        <v>7168</v>
      </c>
      <c r="E94" s="56">
        <f t="shared" si="3"/>
        <v>12912</v>
      </c>
    </row>
    <row r="95" spans="1:5" x14ac:dyDescent="0.35">
      <c r="A95" s="63">
        <f t="shared" si="2"/>
        <v>1764</v>
      </c>
      <c r="B95" s="64">
        <v>87</v>
      </c>
      <c r="C95" s="55">
        <v>4313</v>
      </c>
      <c r="D95" s="56">
        <v>5523</v>
      </c>
      <c r="E95" s="56">
        <f t="shared" si="3"/>
        <v>9836</v>
      </c>
    </row>
    <row r="96" spans="1:5" x14ac:dyDescent="0.35">
      <c r="A96" s="63">
        <f t="shared" si="2"/>
        <v>1763</v>
      </c>
      <c r="B96" s="64">
        <v>88</v>
      </c>
      <c r="C96" s="55">
        <v>3378</v>
      </c>
      <c r="D96" s="56">
        <v>4527</v>
      </c>
      <c r="E96" s="56">
        <f t="shared" si="3"/>
        <v>7905</v>
      </c>
    </row>
    <row r="97" spans="1:5" x14ac:dyDescent="0.35">
      <c r="A97" s="63">
        <f t="shared" si="2"/>
        <v>1762</v>
      </c>
      <c r="B97" s="64">
        <v>89</v>
      </c>
      <c r="C97" s="55">
        <v>2203</v>
      </c>
      <c r="D97" s="56">
        <v>3229</v>
      </c>
      <c r="E97" s="56">
        <f t="shared" si="3"/>
        <v>5432</v>
      </c>
    </row>
    <row r="98" spans="1:5" x14ac:dyDescent="0.35">
      <c r="A98" s="63">
        <f t="shared" si="2"/>
        <v>1761</v>
      </c>
      <c r="B98" s="64">
        <v>90</v>
      </c>
      <c r="C98" s="55">
        <v>2137</v>
      </c>
      <c r="D98" s="56">
        <v>3120</v>
      </c>
      <c r="E98" s="56">
        <f t="shared" si="3"/>
        <v>5257</v>
      </c>
    </row>
    <row r="99" spans="1:5" x14ac:dyDescent="0.35">
      <c r="A99" s="63">
        <f t="shared" si="2"/>
        <v>1760</v>
      </c>
      <c r="B99" s="64">
        <v>91</v>
      </c>
      <c r="C99" s="55">
        <v>1122</v>
      </c>
      <c r="D99" s="56">
        <v>1616</v>
      </c>
      <c r="E99" s="56">
        <f t="shared" si="3"/>
        <v>2738</v>
      </c>
    </row>
    <row r="100" spans="1:5" x14ac:dyDescent="0.35">
      <c r="A100" s="63">
        <f t="shared" si="2"/>
        <v>1759</v>
      </c>
      <c r="B100" s="64">
        <v>92</v>
      </c>
      <c r="C100" s="55">
        <v>981</v>
      </c>
      <c r="D100" s="56">
        <v>1454</v>
      </c>
      <c r="E100" s="56">
        <f t="shared" si="3"/>
        <v>2435</v>
      </c>
    </row>
    <row r="101" spans="1:5" x14ac:dyDescent="0.35">
      <c r="A101" s="63">
        <f t="shared" si="2"/>
        <v>1758</v>
      </c>
      <c r="B101" s="64">
        <v>93</v>
      </c>
      <c r="C101" s="55">
        <v>563</v>
      </c>
      <c r="D101" s="56">
        <v>877</v>
      </c>
      <c r="E101" s="56">
        <f t="shared" si="3"/>
        <v>1440</v>
      </c>
    </row>
    <row r="102" spans="1:5" x14ac:dyDescent="0.35">
      <c r="A102" s="63">
        <f t="shared" si="2"/>
        <v>1757</v>
      </c>
      <c r="B102" s="64">
        <v>94</v>
      </c>
      <c r="C102" s="55">
        <v>484</v>
      </c>
      <c r="D102" s="56">
        <v>788</v>
      </c>
      <c r="E102" s="56">
        <f t="shared" si="3"/>
        <v>1272</v>
      </c>
    </row>
    <row r="103" spans="1:5" x14ac:dyDescent="0.35">
      <c r="A103" s="63">
        <f t="shared" si="2"/>
        <v>1756</v>
      </c>
      <c r="B103" s="64">
        <v>95</v>
      </c>
      <c r="C103" s="55">
        <v>479</v>
      </c>
      <c r="D103" s="56">
        <v>749</v>
      </c>
      <c r="E103" s="56">
        <f t="shared" si="3"/>
        <v>1228</v>
      </c>
    </row>
    <row r="104" spans="1:5" x14ac:dyDescent="0.35">
      <c r="A104" s="63">
        <f t="shared" si="2"/>
        <v>1755</v>
      </c>
      <c r="B104" s="64">
        <v>96</v>
      </c>
      <c r="C104" s="55">
        <v>321</v>
      </c>
      <c r="D104" s="56">
        <v>485</v>
      </c>
      <c r="E104" s="56">
        <f t="shared" si="3"/>
        <v>806</v>
      </c>
    </row>
    <row r="105" spans="1:5" x14ac:dyDescent="0.35">
      <c r="A105" s="63">
        <f t="shared" si="2"/>
        <v>1754</v>
      </c>
      <c r="B105" s="64">
        <v>97</v>
      </c>
      <c r="C105" s="55">
        <v>211</v>
      </c>
      <c r="D105" s="56">
        <v>301</v>
      </c>
      <c r="E105" s="56">
        <f t="shared" si="3"/>
        <v>512</v>
      </c>
    </row>
    <row r="106" spans="1:5" x14ac:dyDescent="0.35">
      <c r="A106" s="63">
        <f t="shared" si="2"/>
        <v>1753</v>
      </c>
      <c r="B106" s="64">
        <v>98</v>
      </c>
      <c r="C106" s="55">
        <v>196</v>
      </c>
      <c r="D106" s="56">
        <v>249</v>
      </c>
      <c r="E106" s="56">
        <f t="shared" si="3"/>
        <v>445</v>
      </c>
    </row>
    <row r="107" spans="1:5" x14ac:dyDescent="0.35">
      <c r="A107" s="63">
        <f t="shared" si="2"/>
        <v>1752</v>
      </c>
      <c r="B107" s="64">
        <v>99</v>
      </c>
      <c r="C107" s="55">
        <v>101</v>
      </c>
      <c r="D107" s="56">
        <v>122</v>
      </c>
      <c r="E107" s="56">
        <f t="shared" si="3"/>
        <v>223</v>
      </c>
    </row>
    <row r="108" spans="1:5" x14ac:dyDescent="0.35">
      <c r="A108" s="63">
        <f t="shared" si="2"/>
        <v>1751</v>
      </c>
      <c r="B108" s="64">
        <v>100</v>
      </c>
      <c r="C108" s="55">
        <v>62</v>
      </c>
      <c r="D108" s="56">
        <v>118</v>
      </c>
      <c r="E108" s="56">
        <f t="shared" si="3"/>
        <v>180</v>
      </c>
    </row>
    <row r="109" spans="1:5" x14ac:dyDescent="0.35">
      <c r="A109" s="63">
        <f t="shared" si="2"/>
        <v>1750</v>
      </c>
      <c r="B109" s="64">
        <v>101</v>
      </c>
      <c r="C109" s="55">
        <v>40</v>
      </c>
      <c r="D109" s="56">
        <v>62</v>
      </c>
      <c r="E109" s="56">
        <f t="shared" si="3"/>
        <v>102</v>
      </c>
    </row>
    <row r="110" spans="1:5" x14ac:dyDescent="0.35">
      <c r="A110" s="63">
        <f t="shared" si="2"/>
        <v>1749</v>
      </c>
      <c r="B110" s="64">
        <v>102</v>
      </c>
      <c r="C110" s="55"/>
      <c r="D110" s="56"/>
      <c r="E110" s="56"/>
    </row>
    <row r="111" spans="1:5" x14ac:dyDescent="0.35">
      <c r="A111" s="63">
        <f t="shared" si="2"/>
        <v>1748</v>
      </c>
      <c r="B111" s="64">
        <v>103</v>
      </c>
      <c r="C111" s="55"/>
      <c r="D111" s="56"/>
      <c r="E111" s="56"/>
    </row>
    <row r="112" spans="1:5" x14ac:dyDescent="0.35">
      <c r="A112" s="63">
        <f t="shared" si="2"/>
        <v>1747</v>
      </c>
      <c r="B112" s="64">
        <v>104</v>
      </c>
      <c r="C112" s="55"/>
      <c r="D112" s="56"/>
      <c r="E112" s="56"/>
    </row>
    <row r="113" spans="1:5" x14ac:dyDescent="0.35">
      <c r="A113" s="65" t="s">
        <v>60</v>
      </c>
      <c r="B113" s="66" t="s">
        <v>3</v>
      </c>
      <c r="C113" s="57"/>
      <c r="D113" s="58"/>
      <c r="E113" s="58"/>
    </row>
    <row r="114" spans="1:5" x14ac:dyDescent="0.35">
      <c r="A114" s="129"/>
      <c r="B114" s="129"/>
      <c r="C114" s="129"/>
      <c r="D114" s="129"/>
      <c r="E114" s="129"/>
    </row>
    <row r="115" spans="1:5" x14ac:dyDescent="0.35">
      <c r="A115" s="128" t="s">
        <v>10</v>
      </c>
      <c r="B115" s="128"/>
      <c r="C115" s="128"/>
      <c r="D115" s="128"/>
      <c r="E115" s="128"/>
    </row>
    <row r="116" spans="1:5" ht="28.5" customHeight="1" x14ac:dyDescent="0.35">
      <c r="A116" s="127" t="s">
        <v>11</v>
      </c>
      <c r="B116" s="128"/>
      <c r="C116" s="128"/>
      <c r="D116" s="128"/>
      <c r="E116" s="128"/>
    </row>
  </sheetData>
  <mergeCells count="3">
    <mergeCell ref="A116:E116"/>
    <mergeCell ref="A114:E114"/>
    <mergeCell ref="A115:E115"/>
  </mergeCells>
  <phoneticPr fontId="0" type="noConversion"/>
  <hyperlinks>
    <hyperlink ref="G7" r:id="rId1" location="Pyramide!A1" xr:uid="{00000000-0004-0000-01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AK135"/>
  <sheetViews>
    <sheetView zoomScale="115" zoomScaleNormal="115" workbookViewId="0">
      <selection activeCell="T107" sqref="T107"/>
    </sheetView>
  </sheetViews>
  <sheetFormatPr baseColWidth="10" defaultColWidth="11.3828125" defaultRowHeight="12.9" x14ac:dyDescent="0.35"/>
  <cols>
    <col min="1" max="1" width="10.15234375" style="1" customWidth="1"/>
    <col min="2" max="2" width="10.84375" style="1" customWidth="1"/>
    <col min="3" max="3" width="9.53515625" style="1" customWidth="1"/>
    <col min="4" max="4" width="10.69140625" style="1" customWidth="1"/>
    <col min="5" max="5" width="10" style="1" customWidth="1"/>
    <col min="6" max="6" width="14.15234375" style="1" customWidth="1"/>
    <col min="7" max="7" width="6.23046875" style="1" customWidth="1"/>
    <col min="8" max="9" width="10.53515625" style="1" customWidth="1"/>
    <col min="10" max="10" width="14.69140625" style="1" customWidth="1"/>
    <col min="11" max="14" width="10.53515625" style="1" customWidth="1"/>
    <col min="15" max="15" width="10.15234375" style="1" customWidth="1"/>
    <col min="16" max="19" width="4.3828125" style="1" customWidth="1"/>
    <col min="20" max="20" width="8.3828125" style="1" customWidth="1"/>
    <col min="21" max="21" width="8.15234375" style="1" customWidth="1"/>
    <col min="22" max="22" width="7.84375" style="1" customWidth="1"/>
    <col min="23" max="25" width="5" style="1" customWidth="1"/>
    <col min="26" max="26" width="5.84375" style="1" customWidth="1"/>
    <col min="27" max="29" width="6.84375" style="1" customWidth="1"/>
    <col min="30" max="31" width="5" style="1" customWidth="1"/>
    <col min="32" max="34" width="5.3828125" style="1" customWidth="1"/>
    <col min="35" max="37" width="6.15234375" style="1" customWidth="1"/>
    <col min="38" max="16384" width="11.3828125" style="1"/>
  </cols>
  <sheetData>
    <row r="1" spans="1:37" x14ac:dyDescent="0.35">
      <c r="A1" s="2" t="str">
        <f>Data!E1</f>
        <v>Population par sexe et âge au recensement 1851</v>
      </c>
      <c r="B1" s="17"/>
      <c r="C1" s="17"/>
      <c r="D1" s="17"/>
      <c r="E1" s="17"/>
      <c r="G1" s="44" t="s">
        <v>31</v>
      </c>
      <c r="H1" s="44" t="s">
        <v>44</v>
      </c>
      <c r="I1" s="44"/>
      <c r="J1" s="44"/>
      <c r="K1" s="44"/>
      <c r="L1" s="44"/>
      <c r="M1" s="44"/>
      <c r="N1" s="44"/>
      <c r="O1" s="44"/>
    </row>
    <row r="2" spans="1:37" x14ac:dyDescent="0.35">
      <c r="A2" s="21" t="str">
        <f>Data!E2</f>
        <v xml:space="preserve">
France métropolitaine</v>
      </c>
      <c r="G2" s="44"/>
      <c r="H2" s="44" t="s">
        <v>32</v>
      </c>
      <c r="I2" s="44"/>
      <c r="J2" s="44"/>
      <c r="K2" s="44"/>
      <c r="L2" s="44"/>
      <c r="M2" s="44"/>
      <c r="N2" s="44"/>
      <c r="O2" s="44"/>
    </row>
    <row r="3" spans="1:37" x14ac:dyDescent="0.35">
      <c r="A3" s="1" t="s">
        <v>17</v>
      </c>
      <c r="D3" s="1">
        <f>Data!E3</f>
        <v>1851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37" x14ac:dyDescent="0.35">
      <c r="A4" s="1" t="s">
        <v>18</v>
      </c>
      <c r="D4" s="1">
        <v>100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37" x14ac:dyDescent="0.35">
      <c r="A5" s="2"/>
      <c r="H5" s="35"/>
      <c r="I5" s="34"/>
      <c r="J5" s="34"/>
      <c r="K5" s="34"/>
      <c r="L5" s="34"/>
      <c r="M5" s="34"/>
      <c r="N5" s="34"/>
      <c r="O5" s="34"/>
      <c r="P5" s="34"/>
      <c r="Q5" s="35"/>
      <c r="R5" s="35"/>
      <c r="S5" s="35"/>
      <c r="T5" s="35"/>
      <c r="AF5" s="1" t="s">
        <v>40</v>
      </c>
    </row>
    <row r="6" spans="1:37" s="5" customFormat="1" ht="37.5" customHeight="1" x14ac:dyDescent="0.35">
      <c r="A6" s="3" t="str">
        <f>Data!A7</f>
        <v>Année de naissance</v>
      </c>
      <c r="B6" s="3" t="str">
        <f>Data!B7</f>
        <v>Âge révolu</v>
      </c>
      <c r="C6" s="3" t="s">
        <v>14</v>
      </c>
      <c r="D6" s="3" t="s">
        <v>15</v>
      </c>
      <c r="E6" s="4" t="s">
        <v>2</v>
      </c>
      <c r="H6" s="33"/>
      <c r="I6" s="33"/>
      <c r="J6" s="33"/>
      <c r="K6" s="33"/>
      <c r="L6" s="33"/>
      <c r="M6" s="33"/>
      <c r="N6" s="33"/>
      <c r="O6" s="33"/>
      <c r="P6" s="33"/>
      <c r="Q6" s="35"/>
      <c r="R6" s="35"/>
      <c r="S6" s="35"/>
      <c r="T6" s="37" t="s">
        <v>5</v>
      </c>
      <c r="U6" s="22" t="s">
        <v>4</v>
      </c>
      <c r="V6" s="23" t="s">
        <v>24</v>
      </c>
      <c r="W6" s="130" t="s">
        <v>19</v>
      </c>
      <c r="X6" s="130"/>
      <c r="Y6" s="130"/>
      <c r="Z6" s="1"/>
      <c r="AA6" s="1" t="s">
        <v>43</v>
      </c>
      <c r="AB6" s="1"/>
      <c r="AC6" s="1"/>
      <c r="AD6" s="1"/>
      <c r="AE6" s="1"/>
      <c r="AF6" s="5" t="s">
        <v>4</v>
      </c>
      <c r="AG6" s="5" t="s">
        <v>5</v>
      </c>
      <c r="AH6" s="5" t="s">
        <v>4</v>
      </c>
      <c r="AK6" s="1"/>
    </row>
    <row r="7" spans="1:37" x14ac:dyDescent="0.35">
      <c r="A7" s="6">
        <f t="shared" ref="A7:A38" si="0">$D$3-B7</f>
        <v>1851</v>
      </c>
      <c r="B7" s="6">
        <v>0</v>
      </c>
      <c r="C7" s="7">
        <f>Data!C8</f>
        <v>332938</v>
      </c>
      <c r="D7" s="7">
        <f>Data!D8</f>
        <v>322333</v>
      </c>
      <c r="E7" s="7">
        <f>Data!E8</f>
        <v>655271</v>
      </c>
      <c r="H7" s="34"/>
      <c r="I7" s="34"/>
      <c r="J7" s="34"/>
      <c r="K7" s="34"/>
      <c r="L7" s="34"/>
      <c r="M7" s="34"/>
      <c r="N7" s="34"/>
      <c r="O7" s="34"/>
      <c r="P7" s="34"/>
      <c r="Q7" s="35"/>
      <c r="R7" s="35"/>
      <c r="S7" s="35"/>
      <c r="T7" s="38">
        <f>AG7</f>
        <v>9.015418255099699E-3</v>
      </c>
      <c r="U7" s="9">
        <f>AH7</f>
        <v>9.3120323485847978E-3</v>
      </c>
      <c r="V7" s="9">
        <f>U7+T7</f>
        <v>1.8327450603684497E-2</v>
      </c>
      <c r="W7" s="1">
        <f>(IF(AND(T7&lt;=T$109,T8&gt;=T$109),1,0))</f>
        <v>0</v>
      </c>
      <c r="X7" s="1">
        <f t="shared" ref="X7:Y7" si="1">(IF(AND(U7&lt;=U$109,U8&gt;=U$109),1,0))</f>
        <v>0</v>
      </c>
      <c r="Y7" s="1">
        <f t="shared" si="1"/>
        <v>0</v>
      </c>
      <c r="AF7" s="8">
        <f t="shared" ref="AF7:AF38" si="2">-C7/$E$108</f>
        <v>-9.3120323485847978E-3</v>
      </c>
      <c r="AG7" s="8">
        <f t="shared" ref="AG7:AG38" si="3">D7/$E$108</f>
        <v>9.015418255099699E-3</v>
      </c>
      <c r="AH7" s="9">
        <f>-AF7</f>
        <v>9.3120323485847978E-3</v>
      </c>
      <c r="AI7" s="1">
        <v>0</v>
      </c>
      <c r="AJ7" s="1">
        <v>0</v>
      </c>
    </row>
    <row r="8" spans="1:37" x14ac:dyDescent="0.35">
      <c r="A8" s="6">
        <f t="shared" si="0"/>
        <v>1850</v>
      </c>
      <c r="B8" s="6">
        <f>B7+1</f>
        <v>1</v>
      </c>
      <c r="C8" s="7">
        <f>Data!C9</f>
        <v>326495</v>
      </c>
      <c r="D8" s="7">
        <f>Data!D9</f>
        <v>312498</v>
      </c>
      <c r="E8" s="7">
        <f>Data!E9</f>
        <v>638993</v>
      </c>
      <c r="G8" s="9"/>
      <c r="H8" s="34"/>
      <c r="I8" s="34"/>
      <c r="J8" s="34"/>
      <c r="K8" s="34"/>
      <c r="L8" s="34"/>
      <c r="M8" s="34"/>
      <c r="N8" s="34"/>
      <c r="O8" s="34"/>
      <c r="P8" s="34"/>
      <c r="Q8" s="35"/>
      <c r="R8" s="35"/>
      <c r="S8" s="35"/>
      <c r="T8" s="38">
        <f t="shared" ref="T8:T39" si="4">T7+AG8</f>
        <v>1.7755758753535002E-2</v>
      </c>
      <c r="U8" s="9">
        <f t="shared" ref="U8:U39" si="5">U7+AH8</f>
        <v>1.8443858699590671E-2</v>
      </c>
      <c r="V8" s="9">
        <f t="shared" ref="V8:V71" si="6">U8+T8</f>
        <v>3.6199617453125672E-2</v>
      </c>
      <c r="W8" s="1">
        <f t="shared" ref="W8:W71" si="7">(IF(AND(T8&lt;=T$109,T9&gt;=T$109),1,0))</f>
        <v>0</v>
      </c>
      <c r="X8" s="1">
        <f t="shared" ref="X8:X71" si="8">(IF(AND(U8&lt;=U$109,U9&gt;=U$109),1,0))</f>
        <v>0</v>
      </c>
      <c r="Y8" s="1">
        <f t="shared" ref="Y8:Y71" si="9">(IF(AND(V8&lt;=V$109,V9&gt;=V$109),1,0))</f>
        <v>0</v>
      </c>
      <c r="AA8" s="1">
        <f t="shared" ref="AA8:AA39" si="10">B7+0.5*(B8-B7)</f>
        <v>0.5</v>
      </c>
      <c r="AB8" s="1">
        <f>AA8</f>
        <v>0.5</v>
      </c>
      <c r="AC8" s="1">
        <f>AB8</f>
        <v>0.5</v>
      </c>
      <c r="AF8" s="8">
        <f t="shared" si="2"/>
        <v>-9.1318263510058745E-3</v>
      </c>
      <c r="AG8" s="8">
        <f t="shared" si="3"/>
        <v>8.7403404984353009E-3</v>
      </c>
      <c r="AH8" s="9">
        <f t="shared" ref="AH8:AH71" si="11">-AF8</f>
        <v>9.1318263510058745E-3</v>
      </c>
      <c r="AI8" s="9">
        <f>AI7+AG7</f>
        <v>9.015418255099699E-3</v>
      </c>
      <c r="AJ8" s="9">
        <f>AJ7+AH7</f>
        <v>9.3120323485847978E-3</v>
      </c>
    </row>
    <row r="9" spans="1:37" x14ac:dyDescent="0.35">
      <c r="A9" s="6">
        <f t="shared" si="0"/>
        <v>1849</v>
      </c>
      <c r="B9" s="6">
        <v>2</v>
      </c>
      <c r="C9" s="7">
        <f>Data!C10</f>
        <v>364932</v>
      </c>
      <c r="D9" s="7">
        <f>Data!D10</f>
        <v>355328</v>
      </c>
      <c r="E9" s="7">
        <f>Data!E10</f>
        <v>720260</v>
      </c>
      <c r="G9" s="9"/>
      <c r="H9" s="34"/>
      <c r="I9" s="34"/>
      <c r="J9" s="34"/>
      <c r="K9" s="34"/>
      <c r="L9" s="34"/>
      <c r="M9" s="34"/>
      <c r="N9" s="34"/>
      <c r="O9" s="34"/>
      <c r="P9" s="34"/>
      <c r="Q9" s="35"/>
      <c r="R9" s="35"/>
      <c r="S9" s="35"/>
      <c r="T9" s="38">
        <f t="shared" si="4"/>
        <v>2.7694023026036005E-2</v>
      </c>
      <c r="U9" s="9">
        <f t="shared" si="5"/>
        <v>2.865073982770986E-2</v>
      </c>
      <c r="V9" s="9">
        <f t="shared" si="6"/>
        <v>5.6344762853745865E-2</v>
      </c>
      <c r="W9" s="1">
        <f t="shared" si="7"/>
        <v>0</v>
      </c>
      <c r="X9" s="1">
        <f t="shared" si="8"/>
        <v>0</v>
      </c>
      <c r="Y9" s="1">
        <f t="shared" si="9"/>
        <v>0</v>
      </c>
      <c r="AA9" s="1">
        <f t="shared" si="10"/>
        <v>1.5</v>
      </c>
      <c r="AB9" s="1">
        <f t="shared" ref="AB9:AC9" si="12">AA9</f>
        <v>1.5</v>
      </c>
      <c r="AC9" s="1">
        <f t="shared" si="12"/>
        <v>1.5</v>
      </c>
      <c r="AF9" s="8">
        <f t="shared" si="2"/>
        <v>-1.0206881128119192E-2</v>
      </c>
      <c r="AG9" s="8">
        <f t="shared" si="3"/>
        <v>9.9382642725010031E-3</v>
      </c>
      <c r="AH9" s="9">
        <f t="shared" si="11"/>
        <v>1.0206881128119192E-2</v>
      </c>
      <c r="AI9" s="9">
        <f t="shared" ref="AI9:AI72" si="13">AI8+AG8</f>
        <v>1.7755758753535002E-2</v>
      </c>
      <c r="AJ9" s="9">
        <f t="shared" ref="AJ9:AJ72" si="14">AJ8+AH8</f>
        <v>1.8443858699590671E-2</v>
      </c>
    </row>
    <row r="10" spans="1:37" x14ac:dyDescent="0.35">
      <c r="A10" s="6">
        <f t="shared" si="0"/>
        <v>1848</v>
      </c>
      <c r="B10" s="6">
        <v>3</v>
      </c>
      <c r="C10" s="7">
        <f>Data!C11</f>
        <v>336017</v>
      </c>
      <c r="D10" s="7">
        <f>Data!D11</f>
        <v>328897</v>
      </c>
      <c r="E10" s="7">
        <f>Data!E11</f>
        <v>664914</v>
      </c>
      <c r="G10" s="9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5"/>
      <c r="S10" s="35"/>
      <c r="T10" s="38">
        <f t="shared" si="4"/>
        <v>3.6893031560215027E-2</v>
      </c>
      <c r="U10" s="9">
        <f t="shared" si="5"/>
        <v>3.8048889554308865E-2</v>
      </c>
      <c r="V10" s="9">
        <f t="shared" si="6"/>
        <v>7.4941921114523885E-2</v>
      </c>
      <c r="W10" s="1">
        <f t="shared" si="7"/>
        <v>0</v>
      </c>
      <c r="X10" s="1">
        <f t="shared" si="8"/>
        <v>0</v>
      </c>
      <c r="Y10" s="1">
        <f t="shared" si="9"/>
        <v>0</v>
      </c>
      <c r="AA10" s="1">
        <f t="shared" si="10"/>
        <v>2.5</v>
      </c>
      <c r="AB10" s="1">
        <f t="shared" ref="AB10:AC10" si="15">AA10</f>
        <v>2.5</v>
      </c>
      <c r="AC10" s="1">
        <f t="shared" si="15"/>
        <v>2.5</v>
      </c>
      <c r="AF10" s="8">
        <f t="shared" si="2"/>
        <v>-9.3981497265990012E-3</v>
      </c>
      <c r="AG10" s="8">
        <f t="shared" si="3"/>
        <v>9.1990085341790203E-3</v>
      </c>
      <c r="AH10" s="9">
        <f t="shared" si="11"/>
        <v>9.3981497265990012E-3</v>
      </c>
      <c r="AI10" s="9">
        <f t="shared" si="13"/>
        <v>2.7694023026036005E-2</v>
      </c>
      <c r="AJ10" s="9">
        <f t="shared" si="14"/>
        <v>2.865073982770986E-2</v>
      </c>
    </row>
    <row r="11" spans="1:37" x14ac:dyDescent="0.35">
      <c r="A11" s="6">
        <f t="shared" si="0"/>
        <v>1847</v>
      </c>
      <c r="B11" s="6">
        <v>4</v>
      </c>
      <c r="C11" s="7">
        <f>Data!C12</f>
        <v>322604</v>
      </c>
      <c r="D11" s="7">
        <f>Data!D12</f>
        <v>319777</v>
      </c>
      <c r="E11" s="7">
        <f>Data!E12</f>
        <v>642381</v>
      </c>
      <c r="G11" s="9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5"/>
      <c r="T11" s="38">
        <f t="shared" si="4"/>
        <v>4.583696036477744E-2</v>
      </c>
      <c r="U11" s="9">
        <f t="shared" si="5"/>
        <v>4.7071887481198706E-2</v>
      </c>
      <c r="V11" s="9">
        <f t="shared" si="6"/>
        <v>9.2908847845976139E-2</v>
      </c>
      <c r="W11" s="1">
        <f t="shared" si="7"/>
        <v>0</v>
      </c>
      <c r="X11" s="1">
        <f t="shared" si="8"/>
        <v>0</v>
      </c>
      <c r="Y11" s="1">
        <f t="shared" si="9"/>
        <v>0</v>
      </c>
      <c r="AA11" s="1">
        <f t="shared" si="10"/>
        <v>3.5</v>
      </c>
      <c r="AB11" s="1">
        <f t="shared" ref="AB11:AC11" si="16">AA11</f>
        <v>3.5</v>
      </c>
      <c r="AC11" s="1">
        <f t="shared" si="16"/>
        <v>3.5</v>
      </c>
      <c r="AF11" s="8">
        <f t="shared" si="2"/>
        <v>-9.0229979268898423E-3</v>
      </c>
      <c r="AG11" s="8">
        <f t="shared" si="3"/>
        <v>8.9439288045624135E-3</v>
      </c>
      <c r="AH11" s="9">
        <f t="shared" si="11"/>
        <v>9.0229979268898423E-3</v>
      </c>
      <c r="AI11" s="9">
        <f t="shared" si="13"/>
        <v>3.6893031560215027E-2</v>
      </c>
      <c r="AJ11" s="9">
        <f t="shared" si="14"/>
        <v>3.8048889554308865E-2</v>
      </c>
    </row>
    <row r="12" spans="1:37" x14ac:dyDescent="0.35">
      <c r="A12" s="6">
        <f t="shared" si="0"/>
        <v>1846</v>
      </c>
      <c r="B12" s="6">
        <v>5</v>
      </c>
      <c r="C12" s="7">
        <f>Data!C13</f>
        <v>331945</v>
      </c>
      <c r="D12" s="7">
        <f>Data!D13</f>
        <v>321885</v>
      </c>
      <c r="E12" s="7">
        <f>Data!E13</f>
        <v>653830</v>
      </c>
      <c r="G12" s="9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5"/>
      <c r="S12" s="35"/>
      <c r="T12" s="38">
        <f t="shared" si="4"/>
        <v>5.4839848387545097E-2</v>
      </c>
      <c r="U12" s="9">
        <f t="shared" si="5"/>
        <v>5.6356146346065381E-2</v>
      </c>
      <c r="V12" s="9">
        <f t="shared" si="6"/>
        <v>0.11119599473361047</v>
      </c>
      <c r="W12" s="1">
        <f t="shared" si="7"/>
        <v>0</v>
      </c>
      <c r="X12" s="1">
        <f t="shared" si="8"/>
        <v>0</v>
      </c>
      <c r="Y12" s="1">
        <f t="shared" si="9"/>
        <v>0</v>
      </c>
      <c r="AA12" s="1">
        <f t="shared" si="10"/>
        <v>4.5</v>
      </c>
      <c r="AB12" s="1">
        <f t="shared" ref="AB12:AC12" si="17">AA12</f>
        <v>4.5</v>
      </c>
      <c r="AC12" s="1">
        <f t="shared" si="17"/>
        <v>4.5</v>
      </c>
      <c r="AF12" s="8">
        <f t="shared" si="2"/>
        <v>-9.2842588648666749E-3</v>
      </c>
      <c r="AG12" s="8">
        <f t="shared" si="3"/>
        <v>9.0028880227676564E-3</v>
      </c>
      <c r="AH12" s="9">
        <f t="shared" si="11"/>
        <v>9.2842588648666749E-3</v>
      </c>
      <c r="AI12" s="9">
        <f t="shared" si="13"/>
        <v>4.583696036477744E-2</v>
      </c>
      <c r="AJ12" s="9">
        <f t="shared" si="14"/>
        <v>4.7071887481198706E-2</v>
      </c>
    </row>
    <row r="13" spans="1:37" x14ac:dyDescent="0.35">
      <c r="A13" s="6">
        <f t="shared" si="0"/>
        <v>1845</v>
      </c>
      <c r="B13" s="6">
        <v>6</v>
      </c>
      <c r="C13" s="7">
        <f>Data!C14</f>
        <v>339933</v>
      </c>
      <c r="D13" s="7">
        <f>Data!D14</f>
        <v>333815</v>
      </c>
      <c r="E13" s="7">
        <f>Data!E14</f>
        <v>673748</v>
      </c>
      <c r="G13" s="9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5"/>
      <c r="S13" s="35"/>
      <c r="T13" s="38">
        <f t="shared" si="4"/>
        <v>6.4176409784690608E-2</v>
      </c>
      <c r="U13" s="9">
        <f t="shared" si="5"/>
        <v>6.5863823728495377E-2</v>
      </c>
      <c r="V13" s="9">
        <f t="shared" si="6"/>
        <v>0.130040233513186</v>
      </c>
      <c r="W13" s="1">
        <f t="shared" si="7"/>
        <v>0</v>
      </c>
      <c r="X13" s="1">
        <f t="shared" si="8"/>
        <v>0</v>
      </c>
      <c r="Y13" s="1">
        <f t="shared" si="9"/>
        <v>0</v>
      </c>
      <c r="AA13" s="1">
        <f t="shared" si="10"/>
        <v>5.5</v>
      </c>
      <c r="AB13" s="1">
        <f t="shared" ref="AB13:AC13" si="18">AA13</f>
        <v>5.5</v>
      </c>
      <c r="AC13" s="1">
        <f t="shared" si="18"/>
        <v>5.5</v>
      </c>
      <c r="AF13" s="8">
        <f t="shared" si="2"/>
        <v>-9.5076773824299913E-3</v>
      </c>
      <c r="AG13" s="8">
        <f t="shared" si="3"/>
        <v>9.336561397145518E-3</v>
      </c>
      <c r="AH13" s="9">
        <f t="shared" si="11"/>
        <v>9.5076773824299913E-3</v>
      </c>
      <c r="AI13" s="9">
        <f t="shared" si="13"/>
        <v>5.4839848387545097E-2</v>
      </c>
      <c r="AJ13" s="9">
        <f t="shared" si="14"/>
        <v>5.6356146346065381E-2</v>
      </c>
    </row>
    <row r="14" spans="1:37" x14ac:dyDescent="0.35">
      <c r="A14" s="6">
        <f t="shared" si="0"/>
        <v>1844</v>
      </c>
      <c r="B14" s="6">
        <v>7</v>
      </c>
      <c r="C14" s="7">
        <f>Data!C15</f>
        <v>340952</v>
      </c>
      <c r="D14" s="7">
        <f>Data!D15</f>
        <v>325914</v>
      </c>
      <c r="E14" s="7">
        <f>Data!E15</f>
        <v>666866</v>
      </c>
      <c r="G14" s="9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8">
        <f t="shared" si="4"/>
        <v>7.3291985990640865E-2</v>
      </c>
      <c r="U14" s="9">
        <f t="shared" si="5"/>
        <v>7.5400001795627045E-2</v>
      </c>
      <c r="V14" s="9">
        <f t="shared" si="6"/>
        <v>0.14869198778626791</v>
      </c>
      <c r="W14" s="1">
        <f t="shared" si="7"/>
        <v>0</v>
      </c>
      <c r="X14" s="1">
        <f t="shared" si="8"/>
        <v>0</v>
      </c>
      <c r="Y14" s="1">
        <f t="shared" si="9"/>
        <v>0</v>
      </c>
      <c r="AA14" s="1">
        <f t="shared" si="10"/>
        <v>6.5</v>
      </c>
      <c r="AB14" s="1">
        <f t="shared" ref="AB14:AC14" si="19">AA14</f>
        <v>6.5</v>
      </c>
      <c r="AC14" s="1">
        <f t="shared" si="19"/>
        <v>6.5</v>
      </c>
      <c r="AF14" s="8">
        <f t="shared" si="2"/>
        <v>-9.5361780671316711E-3</v>
      </c>
      <c r="AG14" s="8">
        <f t="shared" si="3"/>
        <v>9.1155762059502553E-3</v>
      </c>
      <c r="AH14" s="9">
        <f t="shared" si="11"/>
        <v>9.5361780671316711E-3</v>
      </c>
      <c r="AI14" s="9">
        <f t="shared" si="13"/>
        <v>6.4176409784690608E-2</v>
      </c>
      <c r="AJ14" s="9">
        <f t="shared" si="14"/>
        <v>6.5863823728495377E-2</v>
      </c>
    </row>
    <row r="15" spans="1:37" x14ac:dyDescent="0.35">
      <c r="A15" s="6">
        <f t="shared" si="0"/>
        <v>1843</v>
      </c>
      <c r="B15" s="6">
        <v>8</v>
      </c>
      <c r="C15" s="7">
        <f>Data!C16</f>
        <v>339594</v>
      </c>
      <c r="D15" s="7">
        <f>Data!D16</f>
        <v>327483</v>
      </c>
      <c r="E15" s="7">
        <f>Data!E16</f>
        <v>667077</v>
      </c>
      <c r="G15" s="9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8">
        <f t="shared" si="4"/>
        <v>8.2451445979021876E-2</v>
      </c>
      <c r="U15" s="9">
        <f t="shared" si="5"/>
        <v>8.4898197596002201E-2</v>
      </c>
      <c r="V15" s="9">
        <f t="shared" si="6"/>
        <v>0.16734964357502408</v>
      </c>
      <c r="W15" s="1">
        <f t="shared" si="7"/>
        <v>0</v>
      </c>
      <c r="X15" s="1">
        <f t="shared" si="8"/>
        <v>0</v>
      </c>
      <c r="Y15" s="1">
        <f t="shared" si="9"/>
        <v>0</v>
      </c>
      <c r="AA15" s="1">
        <f t="shared" si="10"/>
        <v>7.5</v>
      </c>
      <c r="AB15" s="1">
        <f t="shared" ref="AB15:AC15" si="20">AA15</f>
        <v>7.5</v>
      </c>
      <c r="AC15" s="1">
        <f t="shared" si="20"/>
        <v>7.5</v>
      </c>
      <c r="AF15" s="8">
        <f t="shared" si="2"/>
        <v>-9.4981958003751629E-3</v>
      </c>
      <c r="AG15" s="8">
        <f t="shared" si="3"/>
        <v>9.1594599883810073E-3</v>
      </c>
      <c r="AH15" s="9">
        <f t="shared" si="11"/>
        <v>9.4981958003751629E-3</v>
      </c>
      <c r="AI15" s="9">
        <f t="shared" si="13"/>
        <v>7.3291985990640865E-2</v>
      </c>
      <c r="AJ15" s="9">
        <f t="shared" si="14"/>
        <v>7.5400001795627045E-2</v>
      </c>
    </row>
    <row r="16" spans="1:37" x14ac:dyDescent="0.35">
      <c r="A16" s="6">
        <f t="shared" si="0"/>
        <v>1842</v>
      </c>
      <c r="B16" s="6">
        <v>9</v>
      </c>
      <c r="C16" s="7">
        <f>Data!C17</f>
        <v>323866</v>
      </c>
      <c r="D16" s="7">
        <f>Data!D17</f>
        <v>309834</v>
      </c>
      <c r="E16" s="7">
        <f>Data!E17</f>
        <v>633700</v>
      </c>
      <c r="G16" s="9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8">
        <f t="shared" si="4"/>
        <v>9.1117276345911269E-2</v>
      </c>
      <c r="U16" s="9">
        <f t="shared" si="5"/>
        <v>9.3956492739863118E-2</v>
      </c>
      <c r="V16" s="9">
        <f t="shared" si="6"/>
        <v>0.18507376908577439</v>
      </c>
      <c r="W16" s="1">
        <f t="shared" si="7"/>
        <v>0</v>
      </c>
      <c r="X16" s="1">
        <f t="shared" si="8"/>
        <v>0</v>
      </c>
      <c r="Y16" s="1">
        <f t="shared" si="9"/>
        <v>0</v>
      </c>
      <c r="AA16" s="1">
        <f t="shared" si="10"/>
        <v>8.5</v>
      </c>
      <c r="AB16" s="1">
        <f t="shared" ref="AB16:AC16" si="21">AA16</f>
        <v>8.5</v>
      </c>
      <c r="AC16" s="1">
        <f t="shared" si="21"/>
        <v>8.5</v>
      </c>
      <c r="AF16" s="8">
        <f t="shared" si="2"/>
        <v>-9.058295143860912E-3</v>
      </c>
      <c r="AG16" s="8">
        <f t="shared" si="3"/>
        <v>8.6658303668893984E-3</v>
      </c>
      <c r="AH16" s="9">
        <f t="shared" si="11"/>
        <v>9.058295143860912E-3</v>
      </c>
      <c r="AI16" s="9">
        <f t="shared" si="13"/>
        <v>8.2451445979021876E-2</v>
      </c>
      <c r="AJ16" s="9">
        <f t="shared" si="14"/>
        <v>8.4898197596002201E-2</v>
      </c>
    </row>
    <row r="17" spans="1:36" x14ac:dyDescent="0.35">
      <c r="A17" s="6">
        <f t="shared" si="0"/>
        <v>1841</v>
      </c>
      <c r="B17" s="6">
        <v>10</v>
      </c>
      <c r="C17" s="7">
        <f>Data!C18</f>
        <v>334892</v>
      </c>
      <c r="D17" s="7">
        <f>Data!D18</f>
        <v>326467</v>
      </c>
      <c r="E17" s="7">
        <f>Data!E18</f>
        <v>661359</v>
      </c>
      <c r="G17" s="9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8">
        <f t="shared" si="4"/>
        <v>0.1002483195573964</v>
      </c>
      <c r="U17" s="9">
        <f t="shared" si="5"/>
        <v>0.10332317703928902</v>
      </c>
      <c r="V17" s="9">
        <f t="shared" si="6"/>
        <v>0.20357149659668541</v>
      </c>
      <c r="W17" s="1">
        <f t="shared" si="7"/>
        <v>0</v>
      </c>
      <c r="X17" s="1">
        <f t="shared" si="8"/>
        <v>0</v>
      </c>
      <c r="Y17" s="1">
        <f t="shared" si="9"/>
        <v>0</v>
      </c>
      <c r="AA17" s="1">
        <f t="shared" si="10"/>
        <v>9.5</v>
      </c>
      <c r="AB17" s="1">
        <f t="shared" ref="AB17:AC17" si="22">AA17</f>
        <v>9.5</v>
      </c>
      <c r="AC17" s="1">
        <f t="shared" si="22"/>
        <v>9.5</v>
      </c>
      <c r="AF17" s="8">
        <f t="shared" si="2"/>
        <v>-9.3666842994259009E-3</v>
      </c>
      <c r="AG17" s="8">
        <f t="shared" si="3"/>
        <v>9.1310432114851212E-3</v>
      </c>
      <c r="AH17" s="9">
        <f t="shared" si="11"/>
        <v>9.3666842994259009E-3</v>
      </c>
      <c r="AI17" s="9">
        <f t="shared" si="13"/>
        <v>9.1117276345911269E-2</v>
      </c>
      <c r="AJ17" s="9">
        <f t="shared" si="14"/>
        <v>9.3956492739863118E-2</v>
      </c>
    </row>
    <row r="18" spans="1:36" x14ac:dyDescent="0.35">
      <c r="A18" s="6">
        <f t="shared" si="0"/>
        <v>1840</v>
      </c>
      <c r="B18" s="6">
        <v>11</v>
      </c>
      <c r="C18" s="7">
        <f>Data!C19</f>
        <v>310198</v>
      </c>
      <c r="D18" s="7">
        <f>Data!D19</f>
        <v>299796</v>
      </c>
      <c r="E18" s="7">
        <f>Data!E19</f>
        <v>609994</v>
      </c>
      <c r="G18" s="9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8">
        <f t="shared" si="4"/>
        <v>0.10863339440609594</v>
      </c>
      <c r="U18" s="9">
        <f t="shared" si="5"/>
        <v>0.1119991882199482</v>
      </c>
      <c r="V18" s="9">
        <f t="shared" si="6"/>
        <v>0.22063258262604413</v>
      </c>
      <c r="W18" s="1">
        <f t="shared" si="7"/>
        <v>0</v>
      </c>
      <c r="X18" s="1">
        <f t="shared" si="8"/>
        <v>0</v>
      </c>
      <c r="Y18" s="1">
        <f t="shared" si="9"/>
        <v>0</v>
      </c>
      <c r="AA18" s="1">
        <f t="shared" si="10"/>
        <v>10.5</v>
      </c>
      <c r="AB18" s="1">
        <f t="shared" ref="AB18:AC18" si="23">AA18</f>
        <v>10.5</v>
      </c>
      <c r="AC18" s="1">
        <f t="shared" si="23"/>
        <v>10.5</v>
      </c>
      <c r="AF18" s="8">
        <f t="shared" si="2"/>
        <v>-8.6760111806591829E-3</v>
      </c>
      <c r="AG18" s="8">
        <f t="shared" si="3"/>
        <v>8.3850748486995422E-3</v>
      </c>
      <c r="AH18" s="9">
        <f t="shared" si="11"/>
        <v>8.6760111806591829E-3</v>
      </c>
      <c r="AI18" s="9">
        <f t="shared" si="13"/>
        <v>0.1002483195573964</v>
      </c>
      <c r="AJ18" s="9">
        <f t="shared" si="14"/>
        <v>0.10332317703928902</v>
      </c>
    </row>
    <row r="19" spans="1:36" x14ac:dyDescent="0.35">
      <c r="A19" s="6">
        <f t="shared" si="0"/>
        <v>1839</v>
      </c>
      <c r="B19" s="6">
        <v>12</v>
      </c>
      <c r="C19" s="7">
        <f>Data!C20</f>
        <v>330702</v>
      </c>
      <c r="D19" s="7">
        <f>Data!D20</f>
        <v>315997</v>
      </c>
      <c r="E19" s="7">
        <f>Data!E20</f>
        <v>646699</v>
      </c>
      <c r="G19" s="9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8">
        <f t="shared" si="4"/>
        <v>0.11747159937535674</v>
      </c>
      <c r="U19" s="9">
        <f t="shared" si="5"/>
        <v>0.12124868128394717</v>
      </c>
      <c r="V19" s="9">
        <f t="shared" si="6"/>
        <v>0.2387202806593039</v>
      </c>
      <c r="W19" s="1">
        <f t="shared" si="7"/>
        <v>0</v>
      </c>
      <c r="X19" s="1">
        <f t="shared" si="8"/>
        <v>0</v>
      </c>
      <c r="Y19" s="1">
        <f t="shared" si="9"/>
        <v>0</v>
      </c>
      <c r="AA19" s="1">
        <f t="shared" si="10"/>
        <v>11.5</v>
      </c>
      <c r="AB19" s="1">
        <f t="shared" ref="AB19:AC19" si="24">AA19</f>
        <v>11.5</v>
      </c>
      <c r="AC19" s="1">
        <f t="shared" si="24"/>
        <v>11.5</v>
      </c>
      <c r="AF19" s="8">
        <f t="shared" si="2"/>
        <v>-9.249493063998972E-3</v>
      </c>
      <c r="AG19" s="8">
        <f t="shared" si="3"/>
        <v>8.8382049692607954E-3</v>
      </c>
      <c r="AH19" s="9">
        <f t="shared" si="11"/>
        <v>9.249493063998972E-3</v>
      </c>
      <c r="AI19" s="9">
        <f t="shared" si="13"/>
        <v>0.10863339440609594</v>
      </c>
      <c r="AJ19" s="9">
        <f t="shared" si="14"/>
        <v>0.1119991882199482</v>
      </c>
    </row>
    <row r="20" spans="1:36" x14ac:dyDescent="0.35">
      <c r="A20" s="6">
        <f t="shared" si="0"/>
        <v>1838</v>
      </c>
      <c r="B20" s="6">
        <v>13</v>
      </c>
      <c r="C20" s="7">
        <f>Data!C21</f>
        <v>302587</v>
      </c>
      <c r="D20" s="7">
        <f>Data!D21</f>
        <v>294171</v>
      </c>
      <c r="E20" s="7">
        <f>Data!E21</f>
        <v>596758</v>
      </c>
      <c r="G20" s="9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8">
        <f t="shared" si="4"/>
        <v>0.12569934708819078</v>
      </c>
      <c r="U20" s="9">
        <f t="shared" si="5"/>
        <v>0.1297118183613046</v>
      </c>
      <c r="V20" s="9">
        <f t="shared" si="6"/>
        <v>0.25541116544949538</v>
      </c>
      <c r="W20" s="1">
        <f t="shared" si="7"/>
        <v>0</v>
      </c>
      <c r="X20" s="1">
        <f t="shared" si="8"/>
        <v>0</v>
      </c>
      <c r="Y20" s="1">
        <f t="shared" si="9"/>
        <v>0</v>
      </c>
      <c r="AA20" s="1">
        <f t="shared" si="10"/>
        <v>12.5</v>
      </c>
      <c r="AB20" s="1">
        <f t="shared" ref="AB20:AC20" si="25">AA20</f>
        <v>12.5</v>
      </c>
      <c r="AC20" s="1">
        <f t="shared" si="25"/>
        <v>12.5</v>
      </c>
      <c r="AF20" s="8">
        <f t="shared" si="2"/>
        <v>-8.4631370773574303E-3</v>
      </c>
      <c r="AG20" s="8">
        <f t="shared" si="3"/>
        <v>8.2277477128340371E-3</v>
      </c>
      <c r="AH20" s="9">
        <f t="shared" si="11"/>
        <v>8.4631370773574303E-3</v>
      </c>
      <c r="AI20" s="9">
        <f t="shared" si="13"/>
        <v>0.11747159937535674</v>
      </c>
      <c r="AJ20" s="9">
        <f t="shared" si="14"/>
        <v>0.12124868128394717</v>
      </c>
    </row>
    <row r="21" spans="1:36" x14ac:dyDescent="0.35">
      <c r="A21" s="6">
        <f t="shared" si="0"/>
        <v>1837</v>
      </c>
      <c r="B21" s="6">
        <v>14</v>
      </c>
      <c r="C21" s="7">
        <f>Data!C22</f>
        <v>323961</v>
      </c>
      <c r="D21" s="7">
        <f>Data!D22</f>
        <v>307656</v>
      </c>
      <c r="E21" s="7">
        <f>Data!E22</f>
        <v>631617</v>
      </c>
      <c r="G21" s="9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8">
        <f t="shared" si="4"/>
        <v>0.13430426038807305</v>
      </c>
      <c r="U21" s="9">
        <f t="shared" si="5"/>
        <v>0.13877277058568235</v>
      </c>
      <c r="V21" s="9">
        <f t="shared" si="6"/>
        <v>0.27307703097375541</v>
      </c>
      <c r="W21" s="1">
        <f t="shared" si="7"/>
        <v>0</v>
      </c>
      <c r="X21" s="1">
        <f t="shared" si="8"/>
        <v>0</v>
      </c>
      <c r="Y21" s="1">
        <f t="shared" si="9"/>
        <v>0</v>
      </c>
      <c r="AA21" s="1">
        <f t="shared" si="10"/>
        <v>13.5</v>
      </c>
      <c r="AB21" s="1">
        <f t="shared" ref="AB21:AC21" si="26">AA21</f>
        <v>13.5</v>
      </c>
      <c r="AC21" s="1">
        <f t="shared" si="26"/>
        <v>13.5</v>
      </c>
      <c r="AF21" s="8">
        <f t="shared" si="2"/>
        <v>-9.0609522243777513E-3</v>
      </c>
      <c r="AG21" s="8">
        <f t="shared" si="3"/>
        <v>8.604913299882274E-3</v>
      </c>
      <c r="AH21" s="9">
        <f t="shared" si="11"/>
        <v>9.0609522243777513E-3</v>
      </c>
      <c r="AI21" s="9">
        <f t="shared" si="13"/>
        <v>0.12569934708819078</v>
      </c>
      <c r="AJ21" s="9">
        <f t="shared" si="14"/>
        <v>0.1297118183613046</v>
      </c>
    </row>
    <row r="22" spans="1:36" x14ac:dyDescent="0.35">
      <c r="A22" s="6">
        <f t="shared" si="0"/>
        <v>1836</v>
      </c>
      <c r="B22" s="6">
        <v>15</v>
      </c>
      <c r="C22" s="7">
        <f>Data!C23</f>
        <v>334712</v>
      </c>
      <c r="D22" s="7">
        <f>Data!D23</f>
        <v>322475</v>
      </c>
      <c r="E22" s="7">
        <f>Data!E23</f>
        <v>657187</v>
      </c>
      <c r="G22" s="9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8">
        <f t="shared" si="4"/>
        <v>0.14332365027931371</v>
      </c>
      <c r="U22" s="9">
        <f t="shared" si="5"/>
        <v>0.14813442041676056</v>
      </c>
      <c r="V22" s="9">
        <f t="shared" si="6"/>
        <v>0.29145807069607427</v>
      </c>
      <c r="W22" s="1">
        <f t="shared" si="7"/>
        <v>0</v>
      </c>
      <c r="X22" s="1">
        <f t="shared" si="8"/>
        <v>0</v>
      </c>
      <c r="Y22" s="1">
        <f t="shared" si="9"/>
        <v>0</v>
      </c>
      <c r="AA22" s="1">
        <f t="shared" si="10"/>
        <v>14.5</v>
      </c>
      <c r="AB22" s="1">
        <f t="shared" ref="AB22:AC22" si="27">AA22</f>
        <v>14.5</v>
      </c>
      <c r="AC22" s="1">
        <f t="shared" si="27"/>
        <v>14.5</v>
      </c>
      <c r="AF22" s="8">
        <f t="shared" si="2"/>
        <v>-9.3616498310782042E-3</v>
      </c>
      <c r="AG22" s="8">
        <f t="shared" si="3"/>
        <v>9.0193898912406603E-3</v>
      </c>
      <c r="AH22" s="9">
        <f t="shared" si="11"/>
        <v>9.3616498310782042E-3</v>
      </c>
      <c r="AI22" s="9">
        <f t="shared" si="13"/>
        <v>0.13430426038807305</v>
      </c>
      <c r="AJ22" s="9">
        <f t="shared" si="14"/>
        <v>0.13877277058568235</v>
      </c>
    </row>
    <row r="23" spans="1:36" x14ac:dyDescent="0.35">
      <c r="A23" s="6">
        <f t="shared" si="0"/>
        <v>1835</v>
      </c>
      <c r="B23" s="6">
        <v>16</v>
      </c>
      <c r="C23" s="7">
        <f>Data!C24</f>
        <v>317490</v>
      </c>
      <c r="D23" s="7">
        <f>Data!D24</f>
        <v>313180</v>
      </c>
      <c r="E23" s="7">
        <f>Data!E24</f>
        <v>630670</v>
      </c>
      <c r="G23" s="9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8">
        <f t="shared" si="4"/>
        <v>0.15208306581893305</v>
      </c>
      <c r="U23" s="9">
        <f t="shared" si="5"/>
        <v>0.15701438350403862</v>
      </c>
      <c r="V23" s="9">
        <f t="shared" si="6"/>
        <v>0.30909744932297167</v>
      </c>
      <c r="W23" s="1">
        <f t="shared" si="7"/>
        <v>0</v>
      </c>
      <c r="X23" s="1">
        <f t="shared" si="8"/>
        <v>0</v>
      </c>
      <c r="Y23" s="1">
        <f t="shared" si="9"/>
        <v>0</v>
      </c>
      <c r="AA23" s="1">
        <f t="shared" si="10"/>
        <v>15.5</v>
      </c>
      <c r="AB23" s="1">
        <f t="shared" ref="AB23:AC23" si="28">AA23</f>
        <v>15.5</v>
      </c>
      <c r="AC23" s="1">
        <f t="shared" si="28"/>
        <v>15.5</v>
      </c>
      <c r="AF23" s="8">
        <f t="shared" si="2"/>
        <v>-8.8799630872780748E-3</v>
      </c>
      <c r="AG23" s="8">
        <f t="shared" si="3"/>
        <v>8.7594155396193505E-3</v>
      </c>
      <c r="AH23" s="9">
        <f t="shared" si="11"/>
        <v>8.8799630872780748E-3</v>
      </c>
      <c r="AI23" s="9">
        <f t="shared" si="13"/>
        <v>0.14332365027931371</v>
      </c>
      <c r="AJ23" s="9">
        <f t="shared" si="14"/>
        <v>0.14813442041676056</v>
      </c>
    </row>
    <row r="24" spans="1:36" x14ac:dyDescent="0.35">
      <c r="A24" s="6">
        <f t="shared" si="0"/>
        <v>1834</v>
      </c>
      <c r="B24" s="6">
        <v>17</v>
      </c>
      <c r="C24" s="7">
        <f>Data!C25</f>
        <v>321713</v>
      </c>
      <c r="D24" s="7">
        <f>Data!D25</f>
        <v>305961</v>
      </c>
      <c r="E24" s="7">
        <f>Data!E25</f>
        <v>627674</v>
      </c>
      <c r="G24" s="9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8">
        <f t="shared" si="4"/>
        <v>0.16064057120854119</v>
      </c>
      <c r="U24" s="9">
        <f t="shared" si="5"/>
        <v>0.16601246081260737</v>
      </c>
      <c r="V24" s="9">
        <f t="shared" si="6"/>
        <v>0.32665303202114859</v>
      </c>
      <c r="W24" s="1">
        <f t="shared" si="7"/>
        <v>0</v>
      </c>
      <c r="X24" s="1">
        <f t="shared" si="8"/>
        <v>0</v>
      </c>
      <c r="Y24" s="1">
        <f t="shared" si="9"/>
        <v>0</v>
      </c>
      <c r="AA24" s="1">
        <f t="shared" si="10"/>
        <v>16.5</v>
      </c>
      <c r="AB24" s="1">
        <f t="shared" ref="AB24:AC24" si="29">AA24</f>
        <v>16.5</v>
      </c>
      <c r="AC24" s="1">
        <f t="shared" si="29"/>
        <v>16.5</v>
      </c>
      <c r="AF24" s="8">
        <f t="shared" si="2"/>
        <v>-8.9980773085687471E-3</v>
      </c>
      <c r="AG24" s="8">
        <f t="shared" si="3"/>
        <v>8.5575053896081357E-3</v>
      </c>
      <c r="AH24" s="9">
        <f t="shared" si="11"/>
        <v>8.9980773085687471E-3</v>
      </c>
      <c r="AI24" s="9">
        <f t="shared" si="13"/>
        <v>0.15208306581893305</v>
      </c>
      <c r="AJ24" s="9">
        <f t="shared" si="14"/>
        <v>0.15701438350403862</v>
      </c>
    </row>
    <row r="25" spans="1:36" x14ac:dyDescent="0.35">
      <c r="A25" s="6">
        <f t="shared" si="0"/>
        <v>1833</v>
      </c>
      <c r="B25" s="6">
        <v>18</v>
      </c>
      <c r="C25" s="7">
        <f>Data!C26</f>
        <v>327035</v>
      </c>
      <c r="D25" s="7">
        <f>Data!D26</f>
        <v>326689</v>
      </c>
      <c r="E25" s="7">
        <f>Data!E26</f>
        <v>653724</v>
      </c>
      <c r="G25" s="9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8">
        <f t="shared" si="4"/>
        <v>0.16977782359765514</v>
      </c>
      <c r="U25" s="9">
        <f t="shared" si="5"/>
        <v>0.17515939056865634</v>
      </c>
      <c r="V25" s="9">
        <f t="shared" si="6"/>
        <v>0.34493721416631151</v>
      </c>
      <c r="W25" s="1">
        <f t="shared" si="7"/>
        <v>0</v>
      </c>
      <c r="X25" s="1">
        <f t="shared" si="8"/>
        <v>0</v>
      </c>
      <c r="Y25" s="1">
        <f t="shared" si="9"/>
        <v>0</v>
      </c>
      <c r="AA25" s="1">
        <f t="shared" si="10"/>
        <v>17.5</v>
      </c>
      <c r="AB25" s="1">
        <f t="shared" ref="AB25:AC25" si="30">AA25</f>
        <v>17.5</v>
      </c>
      <c r="AC25" s="1">
        <f t="shared" si="30"/>
        <v>17.5</v>
      </c>
      <c r="AF25" s="8">
        <f t="shared" si="2"/>
        <v>-9.1469297560489628E-3</v>
      </c>
      <c r="AG25" s="8">
        <f t="shared" si="3"/>
        <v>9.1372523891139461E-3</v>
      </c>
      <c r="AH25" s="9">
        <f t="shared" si="11"/>
        <v>9.1469297560489628E-3</v>
      </c>
      <c r="AI25" s="9">
        <f t="shared" si="13"/>
        <v>0.16064057120854119</v>
      </c>
      <c r="AJ25" s="9">
        <f t="shared" si="14"/>
        <v>0.16601246081260737</v>
      </c>
    </row>
    <row r="26" spans="1:36" x14ac:dyDescent="0.35">
      <c r="A26" s="6">
        <f t="shared" si="0"/>
        <v>1832</v>
      </c>
      <c r="B26" s="6">
        <v>19</v>
      </c>
      <c r="C26" s="7">
        <f>Data!C27</f>
        <v>292993</v>
      </c>
      <c r="D26" s="7">
        <f>Data!D27</f>
        <v>285963</v>
      </c>
      <c r="E26" s="7">
        <f>Data!E27</f>
        <v>578956</v>
      </c>
      <c r="G26" s="9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8">
        <f t="shared" si="4"/>
        <v>0.17777599955383425</v>
      </c>
      <c r="U26" s="9">
        <f t="shared" si="5"/>
        <v>0.18335419048308157</v>
      </c>
      <c r="V26" s="9">
        <f t="shared" si="6"/>
        <v>0.36113019003691582</v>
      </c>
      <c r="W26" s="1">
        <f t="shared" si="7"/>
        <v>0</v>
      </c>
      <c r="X26" s="1">
        <f t="shared" si="8"/>
        <v>0</v>
      </c>
      <c r="Y26" s="1">
        <f t="shared" si="9"/>
        <v>0</v>
      </c>
      <c r="AA26" s="1">
        <f t="shared" si="10"/>
        <v>18.5</v>
      </c>
      <c r="AB26" s="1">
        <f t="shared" ref="AB26:AC26" si="31">AA26</f>
        <v>18.5</v>
      </c>
      <c r="AC26" s="1">
        <f t="shared" si="31"/>
        <v>18.5</v>
      </c>
      <c r="AF26" s="8">
        <f t="shared" si="2"/>
        <v>-8.1947999144252257E-3</v>
      </c>
      <c r="AG26" s="8">
        <f t="shared" si="3"/>
        <v>7.9981759561790922E-3</v>
      </c>
      <c r="AH26" s="9">
        <f t="shared" si="11"/>
        <v>8.1947999144252257E-3</v>
      </c>
      <c r="AI26" s="9">
        <f t="shared" si="13"/>
        <v>0.16977782359765514</v>
      </c>
      <c r="AJ26" s="9">
        <f t="shared" si="14"/>
        <v>0.17515939056865634</v>
      </c>
    </row>
    <row r="27" spans="1:36" x14ac:dyDescent="0.35">
      <c r="A27" s="6">
        <f t="shared" si="0"/>
        <v>1831</v>
      </c>
      <c r="B27" s="6">
        <v>20</v>
      </c>
      <c r="C27" s="7">
        <f>Data!C28</f>
        <v>291335</v>
      </c>
      <c r="D27" s="7">
        <f>Data!D28</f>
        <v>326895</v>
      </c>
      <c r="E27" s="7">
        <f>Data!E28</f>
        <v>618230</v>
      </c>
      <c r="G27" s="9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8">
        <f t="shared" si="4"/>
        <v>0.18691901361227944</v>
      </c>
      <c r="U27" s="9">
        <f t="shared" si="5"/>
        <v>0.1915026173501708</v>
      </c>
      <c r="V27" s="9">
        <f t="shared" si="6"/>
        <v>0.37842163096245024</v>
      </c>
      <c r="W27" s="1">
        <f t="shared" si="7"/>
        <v>0</v>
      </c>
      <c r="X27" s="1">
        <f t="shared" si="8"/>
        <v>0</v>
      </c>
      <c r="Y27" s="1">
        <f t="shared" si="9"/>
        <v>0</v>
      </c>
      <c r="AA27" s="1">
        <f t="shared" si="10"/>
        <v>19.5</v>
      </c>
      <c r="AB27" s="1">
        <f t="shared" ref="AB27:AC27" si="32">AA27</f>
        <v>19.5</v>
      </c>
      <c r="AC27" s="1">
        <f t="shared" si="32"/>
        <v>19.5</v>
      </c>
      <c r="AF27" s="8">
        <f t="shared" si="2"/>
        <v>-8.1484268670892254E-3</v>
      </c>
      <c r="AG27" s="8">
        <f t="shared" si="3"/>
        <v>9.1430140584451997E-3</v>
      </c>
      <c r="AH27" s="9">
        <f t="shared" si="11"/>
        <v>8.1484268670892254E-3</v>
      </c>
      <c r="AI27" s="9">
        <f t="shared" si="13"/>
        <v>0.17777599955383425</v>
      </c>
      <c r="AJ27" s="9">
        <f t="shared" si="14"/>
        <v>0.18335419048308157</v>
      </c>
    </row>
    <row r="28" spans="1:36" x14ac:dyDescent="0.35">
      <c r="A28" s="6">
        <f t="shared" si="0"/>
        <v>1830</v>
      </c>
      <c r="B28" s="6">
        <v>21</v>
      </c>
      <c r="C28" s="7">
        <f>Data!C29</f>
        <v>275353</v>
      </c>
      <c r="D28" s="7">
        <f>Data!D29</f>
        <v>280540</v>
      </c>
      <c r="E28" s="7">
        <f>Data!E29</f>
        <v>555893</v>
      </c>
      <c r="G28" s="9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8">
        <f t="shared" si="4"/>
        <v>0.19476551222484989</v>
      </c>
      <c r="U28" s="9">
        <f t="shared" si="5"/>
        <v>0.19920403936652178</v>
      </c>
      <c r="V28" s="9">
        <f t="shared" si="6"/>
        <v>0.3939695515913717</v>
      </c>
      <c r="W28" s="1">
        <f t="shared" si="7"/>
        <v>0</v>
      </c>
      <c r="X28" s="1">
        <f t="shared" si="8"/>
        <v>0</v>
      </c>
      <c r="Y28" s="1">
        <f t="shared" si="9"/>
        <v>0</v>
      </c>
      <c r="AA28" s="1">
        <f t="shared" si="10"/>
        <v>20.5</v>
      </c>
      <c r="AB28" s="1">
        <f t="shared" ref="AB28:AC28" si="33">AA28</f>
        <v>20.5</v>
      </c>
      <c r="AC28" s="1">
        <f t="shared" si="33"/>
        <v>20.5</v>
      </c>
      <c r="AF28" s="8">
        <f t="shared" si="2"/>
        <v>-7.7014220163510025E-3</v>
      </c>
      <c r="AG28" s="8">
        <f t="shared" si="3"/>
        <v>7.8464986125704461E-3</v>
      </c>
      <c r="AH28" s="9">
        <f t="shared" si="11"/>
        <v>7.7014220163510025E-3</v>
      </c>
      <c r="AI28" s="9">
        <f t="shared" si="13"/>
        <v>0.18691901361227944</v>
      </c>
      <c r="AJ28" s="9">
        <f t="shared" si="14"/>
        <v>0.1915026173501708</v>
      </c>
    </row>
    <row r="29" spans="1:36" x14ac:dyDescent="0.35">
      <c r="A29" s="6">
        <f t="shared" si="0"/>
        <v>1829</v>
      </c>
      <c r="B29" s="6">
        <v>22</v>
      </c>
      <c r="C29" s="7">
        <f>Data!C30</f>
        <v>297587</v>
      </c>
      <c r="D29" s="7">
        <f>Data!D30</f>
        <v>316901</v>
      </c>
      <c r="E29" s="7">
        <f>Data!E30</f>
        <v>614488</v>
      </c>
      <c r="G29" s="9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8">
        <f t="shared" si="4"/>
        <v>0.20362900141292356</v>
      </c>
      <c r="U29" s="9">
        <f t="shared" si="5"/>
        <v>0.20752733010088764</v>
      </c>
      <c r="V29" s="9">
        <f t="shared" si="6"/>
        <v>0.4111563315138112</v>
      </c>
      <c r="W29" s="1">
        <f t="shared" si="7"/>
        <v>0</v>
      </c>
      <c r="X29" s="1">
        <f t="shared" si="8"/>
        <v>0</v>
      </c>
      <c r="Y29" s="1">
        <f t="shared" si="9"/>
        <v>0</v>
      </c>
      <c r="AA29" s="1">
        <f t="shared" si="10"/>
        <v>21.5</v>
      </c>
      <c r="AB29" s="1">
        <f t="shared" ref="AB29:AC29" si="34">AA29</f>
        <v>21.5</v>
      </c>
      <c r="AC29" s="1">
        <f t="shared" si="34"/>
        <v>21.5</v>
      </c>
      <c r="AF29" s="8">
        <f t="shared" si="2"/>
        <v>-8.3232907343658707E-3</v>
      </c>
      <c r="AG29" s="8">
        <f t="shared" si="3"/>
        <v>8.8634891880736682E-3</v>
      </c>
      <c r="AH29" s="9">
        <f t="shared" si="11"/>
        <v>8.3232907343658707E-3</v>
      </c>
      <c r="AI29" s="9">
        <f t="shared" si="13"/>
        <v>0.19476551222484989</v>
      </c>
      <c r="AJ29" s="9">
        <f t="shared" si="14"/>
        <v>0.19920403936652178</v>
      </c>
    </row>
    <row r="30" spans="1:36" x14ac:dyDescent="0.35">
      <c r="A30" s="6">
        <f t="shared" si="0"/>
        <v>1828</v>
      </c>
      <c r="B30" s="6">
        <v>23</v>
      </c>
      <c r="C30" s="7">
        <f>Data!C31</f>
        <v>293120</v>
      </c>
      <c r="D30" s="7">
        <f>Data!D31</f>
        <v>294850</v>
      </c>
      <c r="E30" s="7">
        <f>Data!E31</f>
        <v>587970</v>
      </c>
      <c r="G30" s="9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8">
        <f t="shared" si="4"/>
        <v>0.21187574025913586</v>
      </c>
      <c r="U30" s="9">
        <f t="shared" si="5"/>
        <v>0.21572568211242485</v>
      </c>
      <c r="V30" s="9">
        <f t="shared" si="6"/>
        <v>0.42760142237156074</v>
      </c>
      <c r="W30" s="1">
        <f t="shared" si="7"/>
        <v>0</v>
      </c>
      <c r="X30" s="1">
        <f t="shared" si="8"/>
        <v>0</v>
      </c>
      <c r="Y30" s="1">
        <f t="shared" si="9"/>
        <v>0</v>
      </c>
      <c r="AA30" s="1">
        <f t="shared" si="10"/>
        <v>22.5</v>
      </c>
      <c r="AB30" s="1">
        <f t="shared" ref="AB30:AC30" si="35">AA30</f>
        <v>22.5</v>
      </c>
      <c r="AC30" s="1">
        <f t="shared" si="35"/>
        <v>22.5</v>
      </c>
      <c r="AF30" s="8">
        <f t="shared" si="2"/>
        <v>-8.1983520115372112E-3</v>
      </c>
      <c r="AG30" s="8">
        <f t="shared" si="3"/>
        <v>8.2467388462122912E-3</v>
      </c>
      <c r="AH30" s="9">
        <f t="shared" si="11"/>
        <v>8.1983520115372112E-3</v>
      </c>
      <c r="AI30" s="9">
        <f t="shared" si="13"/>
        <v>0.20362900141292356</v>
      </c>
      <c r="AJ30" s="9">
        <f t="shared" si="14"/>
        <v>0.20752733010088764</v>
      </c>
    </row>
    <row r="31" spans="1:36" x14ac:dyDescent="0.35">
      <c r="A31" s="6">
        <f t="shared" si="0"/>
        <v>1827</v>
      </c>
      <c r="B31" s="6">
        <v>24</v>
      </c>
      <c r="C31" s="7">
        <f>Data!C32</f>
        <v>296667</v>
      </c>
      <c r="D31" s="7">
        <f>Data!D32</f>
        <v>303669</v>
      </c>
      <c r="E31" s="7">
        <f>Data!E32</f>
        <v>600336</v>
      </c>
      <c r="G31" s="9"/>
      <c r="H31" s="34"/>
      <c r="I31" s="34"/>
      <c r="J31" s="26"/>
      <c r="K31" s="43" t="s">
        <v>4</v>
      </c>
      <c r="L31" s="43" t="s">
        <v>5</v>
      </c>
      <c r="M31" s="43" t="s">
        <v>24</v>
      </c>
      <c r="N31" s="25"/>
      <c r="O31" s="34"/>
      <c r="P31" s="34"/>
      <c r="Q31" s="35"/>
      <c r="R31" s="35"/>
      <c r="S31" s="35"/>
      <c r="T31" s="38">
        <f t="shared" si="4"/>
        <v>0.22036914008511665</v>
      </c>
      <c r="U31" s="9">
        <f t="shared" si="5"/>
        <v>0.22402324111968028</v>
      </c>
      <c r="V31" s="9">
        <f t="shared" si="6"/>
        <v>0.44439238120479696</v>
      </c>
      <c r="W31" s="1">
        <f t="shared" si="7"/>
        <v>0</v>
      </c>
      <c r="X31" s="1">
        <f t="shared" si="8"/>
        <v>0</v>
      </c>
      <c r="Y31" s="1">
        <f t="shared" si="9"/>
        <v>0</v>
      </c>
      <c r="AA31" s="1">
        <f t="shared" si="10"/>
        <v>23.5</v>
      </c>
      <c r="AB31" s="1">
        <f t="shared" ref="AB31:AC31" si="36">AA31</f>
        <v>23.5</v>
      </c>
      <c r="AC31" s="1">
        <f t="shared" si="36"/>
        <v>23.5</v>
      </c>
      <c r="AF31" s="8">
        <f t="shared" si="2"/>
        <v>-8.2975590072554249E-3</v>
      </c>
      <c r="AG31" s="8">
        <f t="shared" si="3"/>
        <v>8.493399825980805E-3</v>
      </c>
      <c r="AH31" s="9">
        <f t="shared" si="11"/>
        <v>8.2975590072554249E-3</v>
      </c>
      <c r="AI31" s="9">
        <f t="shared" si="13"/>
        <v>0.21187574025913586</v>
      </c>
      <c r="AJ31" s="9">
        <f t="shared" si="14"/>
        <v>0.21572568211242485</v>
      </c>
    </row>
    <row r="32" spans="1:36" x14ac:dyDescent="0.35">
      <c r="A32" s="6">
        <f t="shared" si="0"/>
        <v>1826</v>
      </c>
      <c r="B32" s="6">
        <v>25</v>
      </c>
      <c r="C32" s="7">
        <f>Data!C33</f>
        <v>307030</v>
      </c>
      <c r="D32" s="7">
        <f>Data!D33</f>
        <v>316078</v>
      </c>
      <c r="E32" s="7">
        <f>Data!E33</f>
        <v>623108</v>
      </c>
      <c r="G32" s="9"/>
      <c r="H32" s="34"/>
      <c r="I32" s="34"/>
      <c r="J32" s="27" t="s">
        <v>23</v>
      </c>
      <c r="K32" s="91">
        <f>U117</f>
        <v>30.361999999999998</v>
      </c>
      <c r="L32" s="91">
        <f>T117</f>
        <v>31.273</v>
      </c>
      <c r="M32" s="28">
        <f>V117</f>
        <v>30.82</v>
      </c>
      <c r="N32" s="25"/>
      <c r="O32" s="34"/>
      <c r="P32" s="34"/>
      <c r="Q32" s="35"/>
      <c r="R32" s="35"/>
      <c r="S32" s="35"/>
      <c r="T32" s="38">
        <f t="shared" si="4"/>
        <v>0.22920961056513392</v>
      </c>
      <c r="U32" s="9">
        <f t="shared" si="5"/>
        <v>0.23261064565742001</v>
      </c>
      <c r="V32" s="9">
        <f t="shared" si="6"/>
        <v>0.46182025622255396</v>
      </c>
      <c r="W32" s="1">
        <f t="shared" si="7"/>
        <v>0</v>
      </c>
      <c r="X32" s="1">
        <f t="shared" si="8"/>
        <v>0</v>
      </c>
      <c r="Y32" s="1">
        <f t="shared" si="9"/>
        <v>0</v>
      </c>
      <c r="AA32" s="1">
        <f t="shared" si="10"/>
        <v>24.5</v>
      </c>
      <c r="AB32" s="1">
        <f t="shared" ref="AB32:AC32" si="37">AA32</f>
        <v>24.5</v>
      </c>
      <c r="AC32" s="1">
        <f t="shared" si="37"/>
        <v>24.5</v>
      </c>
      <c r="AF32" s="8">
        <f t="shared" si="2"/>
        <v>-8.5874045377397311E-3</v>
      </c>
      <c r="AG32" s="8">
        <f t="shared" si="3"/>
        <v>8.8404704800172582E-3</v>
      </c>
      <c r="AH32" s="9">
        <f t="shared" si="11"/>
        <v>8.5874045377397311E-3</v>
      </c>
      <c r="AI32" s="9">
        <f t="shared" si="13"/>
        <v>0.22036914008511665</v>
      </c>
      <c r="AJ32" s="9">
        <f t="shared" si="14"/>
        <v>0.22402324111968028</v>
      </c>
    </row>
    <row r="33" spans="1:36" x14ac:dyDescent="0.35">
      <c r="A33" s="6">
        <f t="shared" si="0"/>
        <v>1825</v>
      </c>
      <c r="B33" s="6">
        <v>26</v>
      </c>
      <c r="C33" s="7">
        <f>Data!C34</f>
        <v>284482</v>
      </c>
      <c r="D33" s="7">
        <f>Data!D34</f>
        <v>292881</v>
      </c>
      <c r="E33" s="7">
        <f>Data!E34</f>
        <v>577363</v>
      </c>
      <c r="G33" s="9"/>
      <c r="H33" s="34"/>
      <c r="I33" s="34"/>
      <c r="J33" s="29" t="s">
        <v>22</v>
      </c>
      <c r="K33" s="92">
        <f>U116</f>
        <v>26.995999999999999</v>
      </c>
      <c r="L33" s="92">
        <f>T116</f>
        <v>27.731999999999999</v>
      </c>
      <c r="M33" s="46">
        <f>V116</f>
        <v>27.364999999999998</v>
      </c>
      <c r="N33" s="25"/>
      <c r="O33" s="34"/>
      <c r="P33" s="34"/>
      <c r="Q33" s="35"/>
      <c r="R33" s="35"/>
      <c r="S33" s="35"/>
      <c r="T33" s="38">
        <f t="shared" si="4"/>
        <v>0.23740127792147614</v>
      </c>
      <c r="U33" s="9">
        <f t="shared" si="5"/>
        <v>0.240567399126805</v>
      </c>
      <c r="V33" s="9">
        <f t="shared" si="6"/>
        <v>0.47796867704828117</v>
      </c>
      <c r="W33" s="1">
        <f t="shared" si="7"/>
        <v>0</v>
      </c>
      <c r="X33" s="1">
        <f t="shared" si="8"/>
        <v>1</v>
      </c>
      <c r="Y33" s="1">
        <f t="shared" si="9"/>
        <v>0</v>
      </c>
      <c r="AA33" s="1">
        <f t="shared" si="10"/>
        <v>25.5</v>
      </c>
      <c r="AB33" s="1">
        <f t="shared" ref="AB33:AC33" si="38">AA33</f>
        <v>25.5</v>
      </c>
      <c r="AC33" s="1">
        <f t="shared" si="38"/>
        <v>25.5</v>
      </c>
      <c r="AF33" s="8">
        <f t="shared" si="2"/>
        <v>-7.9567534693849931E-3</v>
      </c>
      <c r="AG33" s="8">
        <f t="shared" si="3"/>
        <v>8.1916673563422141E-3</v>
      </c>
      <c r="AH33" s="9">
        <f t="shared" si="11"/>
        <v>7.9567534693849931E-3</v>
      </c>
      <c r="AI33" s="9">
        <f t="shared" si="13"/>
        <v>0.22920961056513392</v>
      </c>
      <c r="AJ33" s="9">
        <f t="shared" si="14"/>
        <v>0.23261064565742001</v>
      </c>
    </row>
    <row r="34" spans="1:36" x14ac:dyDescent="0.35">
      <c r="A34" s="6">
        <f t="shared" si="0"/>
        <v>1824</v>
      </c>
      <c r="B34" s="6">
        <v>27</v>
      </c>
      <c r="C34" s="7">
        <f>Data!C35</f>
        <v>288593</v>
      </c>
      <c r="D34" s="7">
        <f>Data!D35</f>
        <v>278167</v>
      </c>
      <c r="E34" s="7">
        <f>Data!E35</f>
        <v>566760</v>
      </c>
      <c r="G34" s="9"/>
      <c r="H34" s="34"/>
      <c r="I34" s="34"/>
      <c r="J34" s="40" t="s">
        <v>35</v>
      </c>
      <c r="K34" s="41"/>
      <c r="L34" s="41"/>
      <c r="M34" s="42"/>
      <c r="N34" s="25"/>
      <c r="O34" s="34"/>
      <c r="P34" s="34"/>
      <c r="Q34" s="35"/>
      <c r="R34" s="35"/>
      <c r="S34" s="35"/>
      <c r="T34" s="38">
        <f t="shared" si="4"/>
        <v>0.2451814054596628</v>
      </c>
      <c r="U34" s="9">
        <f t="shared" si="5"/>
        <v>0.24863913425939765</v>
      </c>
      <c r="V34" s="9">
        <f t="shared" si="6"/>
        <v>0.49382053971906048</v>
      </c>
      <c r="W34" s="1">
        <f t="shared" si="7"/>
        <v>1</v>
      </c>
      <c r="X34" s="1">
        <f t="shared" si="8"/>
        <v>0</v>
      </c>
      <c r="Y34" s="1">
        <f t="shared" si="9"/>
        <v>1</v>
      </c>
      <c r="AA34" s="1">
        <f t="shared" si="10"/>
        <v>26.5</v>
      </c>
      <c r="AB34" s="1">
        <f t="shared" ref="AB34:AC34" si="39">AA34</f>
        <v>26.5</v>
      </c>
      <c r="AC34" s="1">
        <f t="shared" si="39"/>
        <v>26.5</v>
      </c>
      <c r="AF34" s="8">
        <f t="shared" si="2"/>
        <v>-8.0717351325926539E-3</v>
      </c>
      <c r="AG34" s="8">
        <f t="shared" si="3"/>
        <v>7.7801275381866519E-3</v>
      </c>
      <c r="AH34" s="9">
        <f t="shared" si="11"/>
        <v>8.0717351325926539E-3</v>
      </c>
      <c r="AI34" s="9">
        <f t="shared" si="13"/>
        <v>0.23740127792147614</v>
      </c>
      <c r="AJ34" s="9">
        <f t="shared" si="14"/>
        <v>0.240567399126805</v>
      </c>
    </row>
    <row r="35" spans="1:36" x14ac:dyDescent="0.35">
      <c r="A35" s="6">
        <f t="shared" si="0"/>
        <v>1823</v>
      </c>
      <c r="B35" s="6">
        <v>28</v>
      </c>
      <c r="C35" s="7">
        <f>Data!C36</f>
        <v>301203</v>
      </c>
      <c r="D35" s="7">
        <f>Data!D36</f>
        <v>303323</v>
      </c>
      <c r="E35" s="7">
        <f>Data!E36</f>
        <v>604526</v>
      </c>
      <c r="G35" s="9"/>
      <c r="H35" s="34"/>
      <c r="I35" s="34"/>
      <c r="J35" s="27" t="s">
        <v>36</v>
      </c>
      <c r="K35" s="30">
        <f>(K37+K36)</f>
        <v>75.261021885288685</v>
      </c>
      <c r="L35" s="30">
        <f>(L37+L36)</f>
        <v>73.146676606794728</v>
      </c>
      <c r="M35" s="30">
        <f>(M37+M36)</f>
        <v>74.191537019601441</v>
      </c>
      <c r="N35" s="25"/>
      <c r="O35" s="34"/>
      <c r="P35" s="34"/>
      <c r="Q35" s="35"/>
      <c r="R35" s="35"/>
      <c r="S35" s="35"/>
      <c r="T35" s="38">
        <f t="shared" si="4"/>
        <v>0.2536651279187086</v>
      </c>
      <c r="U35" s="9">
        <f t="shared" si="5"/>
        <v>0.25706356186901502</v>
      </c>
      <c r="V35" s="9">
        <f t="shared" si="6"/>
        <v>0.51072868978772368</v>
      </c>
      <c r="W35" s="1">
        <f t="shared" si="7"/>
        <v>0</v>
      </c>
      <c r="X35" s="1">
        <f t="shared" si="8"/>
        <v>0</v>
      </c>
      <c r="Y35" s="1">
        <f t="shared" si="9"/>
        <v>0</v>
      </c>
      <c r="AA35" s="1">
        <f t="shared" si="10"/>
        <v>27.5</v>
      </c>
      <c r="AB35" s="1">
        <f t="shared" ref="AB35:AC35" si="40">AA35</f>
        <v>27.5</v>
      </c>
      <c r="AC35" s="1">
        <f t="shared" si="40"/>
        <v>27.5</v>
      </c>
      <c r="AF35" s="8">
        <f t="shared" si="2"/>
        <v>-8.424427609617367E-3</v>
      </c>
      <c r="AG35" s="8">
        <f t="shared" si="3"/>
        <v>8.4837224590457883E-3</v>
      </c>
      <c r="AH35" s="9">
        <f t="shared" si="11"/>
        <v>8.424427609617367E-3</v>
      </c>
      <c r="AI35" s="9">
        <f t="shared" si="13"/>
        <v>0.2451814054596628</v>
      </c>
      <c r="AJ35" s="9">
        <f t="shared" si="14"/>
        <v>0.24863913425939765</v>
      </c>
    </row>
    <row r="36" spans="1:36" x14ac:dyDescent="0.35">
      <c r="A36" s="6">
        <f t="shared" si="0"/>
        <v>1822</v>
      </c>
      <c r="B36" s="6">
        <v>29</v>
      </c>
      <c r="C36" s="7">
        <f>Data!C37</f>
        <v>253507</v>
      </c>
      <c r="D36" s="7">
        <f>Data!D37</f>
        <v>242204</v>
      </c>
      <c r="E36" s="7">
        <f>Data!E37</f>
        <v>495711</v>
      </c>
      <c r="G36" s="9"/>
      <c r="H36" s="34"/>
      <c r="I36" s="34"/>
      <c r="J36" s="31" t="s">
        <v>37</v>
      </c>
      <c r="K36" s="32">
        <f>(C111/C$112)*100</f>
        <v>64.630628756550621</v>
      </c>
      <c r="L36" s="32">
        <f>(D111/D$112)*100</f>
        <v>61.221547346602243</v>
      </c>
      <c r="M36" s="32">
        <f>(E111/E$112)*100</f>
        <v>62.906236335444952</v>
      </c>
      <c r="N36" s="25"/>
      <c r="O36" s="34"/>
      <c r="P36" s="34"/>
      <c r="Q36" s="35"/>
      <c r="R36" s="35"/>
      <c r="S36" s="35"/>
      <c r="T36" s="38">
        <f t="shared" si="4"/>
        <v>0.26043939665029414</v>
      </c>
      <c r="U36" s="9">
        <f t="shared" si="5"/>
        <v>0.26415396724356732</v>
      </c>
      <c r="V36" s="9">
        <f t="shared" si="6"/>
        <v>0.52459336389386146</v>
      </c>
      <c r="W36" s="1">
        <f t="shared" si="7"/>
        <v>0</v>
      </c>
      <c r="X36" s="1">
        <f t="shared" si="8"/>
        <v>0</v>
      </c>
      <c r="Y36" s="1">
        <f t="shared" si="9"/>
        <v>0</v>
      </c>
      <c r="AA36" s="1">
        <f t="shared" si="10"/>
        <v>28.5</v>
      </c>
      <c r="AB36" s="1">
        <f t="shared" ref="AB36:AC36" si="41">AA36</f>
        <v>28.5</v>
      </c>
      <c r="AC36" s="1">
        <f t="shared" si="41"/>
        <v>28.5</v>
      </c>
      <c r="AF36" s="8">
        <f t="shared" si="2"/>
        <v>-7.0904053745522782E-3</v>
      </c>
      <c r="AG36" s="8">
        <f t="shared" si="3"/>
        <v>6.7742687315855577E-3</v>
      </c>
      <c r="AH36" s="9">
        <f t="shared" si="11"/>
        <v>7.0904053745522782E-3</v>
      </c>
      <c r="AI36" s="9">
        <f t="shared" si="13"/>
        <v>0.2536651279187086</v>
      </c>
      <c r="AJ36" s="9">
        <f t="shared" si="14"/>
        <v>0.25706356186901502</v>
      </c>
    </row>
    <row r="37" spans="1:36" x14ac:dyDescent="0.35">
      <c r="A37" s="6">
        <f t="shared" si="0"/>
        <v>1821</v>
      </c>
      <c r="B37" s="6">
        <v>30</v>
      </c>
      <c r="C37" s="7">
        <f>Data!C38</f>
        <v>337705</v>
      </c>
      <c r="D37" s="7">
        <f>Data!D38</f>
        <v>352933</v>
      </c>
      <c r="E37" s="7">
        <f>Data!E38</f>
        <v>690638</v>
      </c>
      <c r="G37" s="9"/>
      <c r="H37" s="34"/>
      <c r="I37" s="34"/>
      <c r="J37" s="31" t="s">
        <v>38</v>
      </c>
      <c r="K37" s="32">
        <f t="shared" ref="K37:M38" si="42">(C113/C$112)*100</f>
        <v>10.630393128738065</v>
      </c>
      <c r="L37" s="32">
        <f t="shared" si="42"/>
        <v>11.925129260192485</v>
      </c>
      <c r="M37" s="32">
        <f t="shared" si="42"/>
        <v>11.285300684156486</v>
      </c>
      <c r="N37" s="25"/>
      <c r="O37" s="34"/>
      <c r="P37" s="34"/>
      <c r="Q37" s="35"/>
      <c r="R37" s="35"/>
      <c r="S37" s="35"/>
      <c r="T37" s="38">
        <f t="shared" si="4"/>
        <v>0.27031067452450219</v>
      </c>
      <c r="U37" s="9">
        <f t="shared" si="5"/>
        <v>0.27359932909556028</v>
      </c>
      <c r="V37" s="9">
        <f t="shared" si="6"/>
        <v>0.54391000362006248</v>
      </c>
      <c r="W37" s="1">
        <f t="shared" si="7"/>
        <v>0</v>
      </c>
      <c r="X37" s="1">
        <f t="shared" si="8"/>
        <v>0</v>
      </c>
      <c r="Y37" s="1">
        <f t="shared" si="9"/>
        <v>0</v>
      </c>
      <c r="AA37" s="1">
        <f t="shared" si="10"/>
        <v>29.5</v>
      </c>
      <c r="AB37" s="1">
        <f t="shared" ref="AB37:AC37" si="43">AA37</f>
        <v>29.5</v>
      </c>
      <c r="AC37" s="1">
        <f t="shared" si="43"/>
        <v>29.5</v>
      </c>
      <c r="AF37" s="8">
        <f t="shared" si="2"/>
        <v>-9.4453618519929512E-3</v>
      </c>
      <c r="AG37" s="8">
        <f t="shared" si="3"/>
        <v>9.8712778742080474E-3</v>
      </c>
      <c r="AH37" s="9">
        <f t="shared" si="11"/>
        <v>9.4453618519929512E-3</v>
      </c>
      <c r="AI37" s="9">
        <f t="shared" si="13"/>
        <v>0.26043939665029414</v>
      </c>
      <c r="AJ37" s="9">
        <f t="shared" si="14"/>
        <v>0.26415396724356732</v>
      </c>
    </row>
    <row r="38" spans="1:36" x14ac:dyDescent="0.35">
      <c r="A38" s="6">
        <f t="shared" si="0"/>
        <v>1820</v>
      </c>
      <c r="B38" s="6">
        <v>31</v>
      </c>
      <c r="C38" s="7">
        <f>Data!C39</f>
        <v>239879</v>
      </c>
      <c r="D38" s="7">
        <f>Data!D39</f>
        <v>227340</v>
      </c>
      <c r="E38" s="7">
        <f>Data!E39</f>
        <v>467219</v>
      </c>
      <c r="G38" s="9"/>
      <c r="H38" s="34"/>
      <c r="I38" s="34"/>
      <c r="J38" s="31" t="s">
        <v>39</v>
      </c>
      <c r="K38" s="32">
        <f t="shared" si="42"/>
        <v>1.0252668928627942</v>
      </c>
      <c r="L38" s="32">
        <f t="shared" si="42"/>
        <v>1.3412815830231859</v>
      </c>
      <c r="M38" s="32">
        <f t="shared" si="42"/>
        <v>1.1851144503545019</v>
      </c>
      <c r="N38" s="25"/>
      <c r="O38" s="34"/>
      <c r="P38" s="34"/>
      <c r="Q38" s="35"/>
      <c r="R38" s="35"/>
      <c r="S38" s="35"/>
      <c r="T38" s="38">
        <f t="shared" si="4"/>
        <v>0.27666920804764245</v>
      </c>
      <c r="U38" s="9">
        <f t="shared" si="5"/>
        <v>0.28030856927765474</v>
      </c>
      <c r="V38" s="9">
        <f t="shared" si="6"/>
        <v>0.55697777732529719</v>
      </c>
      <c r="W38" s="1">
        <f t="shared" si="7"/>
        <v>0</v>
      </c>
      <c r="X38" s="1">
        <f t="shared" si="8"/>
        <v>0</v>
      </c>
      <c r="Y38" s="1">
        <f t="shared" si="9"/>
        <v>0</v>
      </c>
      <c r="AA38" s="1">
        <f t="shared" si="10"/>
        <v>30.5</v>
      </c>
      <c r="AB38" s="1">
        <f t="shared" ref="AB38:AC38" si="44">AA38</f>
        <v>30.5</v>
      </c>
      <c r="AC38" s="1">
        <f t="shared" si="44"/>
        <v>30.5</v>
      </c>
      <c r="AF38" s="8">
        <f t="shared" si="2"/>
        <v>-6.7092401820944827E-3</v>
      </c>
      <c r="AG38" s="8">
        <f t="shared" si="3"/>
        <v>6.3585335231402485E-3</v>
      </c>
      <c r="AH38" s="9">
        <f t="shared" si="11"/>
        <v>6.7092401820944827E-3</v>
      </c>
      <c r="AI38" s="9">
        <f t="shared" si="13"/>
        <v>0.27031067452450219</v>
      </c>
      <c r="AJ38" s="9">
        <f t="shared" si="14"/>
        <v>0.27359932909556028</v>
      </c>
    </row>
    <row r="39" spans="1:36" x14ac:dyDescent="0.35">
      <c r="A39" s="6">
        <f t="shared" ref="A39:A70" si="45">$D$3-B39</f>
        <v>1819</v>
      </c>
      <c r="B39" s="6">
        <v>32</v>
      </c>
      <c r="C39" s="7">
        <f>Data!C40</f>
        <v>279832</v>
      </c>
      <c r="D39" s="7">
        <f>Data!D40</f>
        <v>277786</v>
      </c>
      <c r="E39" s="7">
        <f>Data!E40</f>
        <v>557618</v>
      </c>
      <c r="G39" s="9"/>
      <c r="H39" s="34"/>
      <c r="I39" s="34"/>
      <c r="J39" s="47"/>
      <c r="K39" s="47"/>
      <c r="L39" s="47"/>
      <c r="M39" s="47"/>
      <c r="N39" s="25"/>
      <c r="O39" s="34"/>
      <c r="P39" s="34"/>
      <c r="Q39" s="35"/>
      <c r="R39" s="35"/>
      <c r="S39" s="35"/>
      <c r="T39" s="38">
        <f t="shared" si="4"/>
        <v>0.28443867929449312</v>
      </c>
      <c r="U39" s="9">
        <f t="shared" si="5"/>
        <v>0.28813526564805758</v>
      </c>
      <c r="V39" s="9">
        <f t="shared" si="6"/>
        <v>0.57257394494255065</v>
      </c>
      <c r="W39" s="1">
        <f t="shared" si="7"/>
        <v>0</v>
      </c>
      <c r="X39" s="1">
        <f t="shared" si="8"/>
        <v>0</v>
      </c>
      <c r="Y39" s="1">
        <f t="shared" si="9"/>
        <v>0</v>
      </c>
      <c r="AA39" s="1">
        <f t="shared" si="10"/>
        <v>31.5</v>
      </c>
      <c r="AB39" s="1">
        <f t="shared" ref="AB39:AC39" si="46">AA39</f>
        <v>31.5</v>
      </c>
      <c r="AC39" s="1">
        <f t="shared" si="46"/>
        <v>31.5</v>
      </c>
      <c r="AF39" s="8">
        <f t="shared" ref="AF39:AF70" si="47">-C39/$E$108</f>
        <v>-7.8266963704028414E-3</v>
      </c>
      <c r="AG39" s="8">
        <f t="shared" ref="AG39:AG70" si="48">D39/$E$108</f>
        <v>7.7694712468506953E-3</v>
      </c>
      <c r="AH39" s="9">
        <f t="shared" si="11"/>
        <v>7.8266963704028414E-3</v>
      </c>
      <c r="AI39" s="9">
        <f t="shared" si="13"/>
        <v>0.27666920804764245</v>
      </c>
      <c r="AJ39" s="9">
        <f t="shared" si="14"/>
        <v>0.28030856927765474</v>
      </c>
    </row>
    <row r="40" spans="1:36" x14ac:dyDescent="0.35">
      <c r="A40" s="6">
        <f t="shared" si="45"/>
        <v>1818</v>
      </c>
      <c r="B40" s="6">
        <v>33</v>
      </c>
      <c r="C40" s="7">
        <f>Data!C41</f>
        <v>242397</v>
      </c>
      <c r="D40" s="7">
        <f>Data!D41</f>
        <v>241738</v>
      </c>
      <c r="E40" s="7">
        <f>Data!E41</f>
        <v>484135</v>
      </c>
      <c r="G40" s="9"/>
      <c r="H40" s="36"/>
      <c r="I40" s="36"/>
      <c r="J40" s="36"/>
      <c r="K40" s="36"/>
      <c r="L40" s="36"/>
      <c r="M40" s="39"/>
      <c r="N40" s="34"/>
      <c r="O40" s="34"/>
      <c r="P40" s="34"/>
      <c r="Q40" s="35"/>
      <c r="R40" s="35"/>
      <c r="S40" s="35"/>
      <c r="T40" s="38">
        <f t="shared" ref="T40:T71" si="49">T39+AG40</f>
        <v>0.29119991434691189</v>
      </c>
      <c r="U40" s="9">
        <f t="shared" ref="U40:U71" si="50">U39+AH40</f>
        <v>0.2949149324484826</v>
      </c>
      <c r="V40" s="9">
        <f t="shared" si="6"/>
        <v>0.5861148467953945</v>
      </c>
      <c r="W40" s="1">
        <f t="shared" si="7"/>
        <v>0</v>
      </c>
      <c r="X40" s="1">
        <f t="shared" si="8"/>
        <v>0</v>
      </c>
      <c r="Y40" s="1">
        <f t="shared" si="9"/>
        <v>0</v>
      </c>
      <c r="AA40" s="1">
        <f t="shared" ref="AA40:AA71" si="51">B39+0.5*(B40-B39)</f>
        <v>32.5</v>
      </c>
      <c r="AB40" s="1">
        <f t="shared" ref="AB40:AC40" si="52">AA40</f>
        <v>32.5</v>
      </c>
      <c r="AC40" s="1">
        <f t="shared" si="52"/>
        <v>32.5</v>
      </c>
      <c r="AF40" s="8">
        <f t="shared" si="47"/>
        <v>-6.779666800425032E-3</v>
      </c>
      <c r="AG40" s="8">
        <f t="shared" si="48"/>
        <v>6.7612350524187447E-3</v>
      </c>
      <c r="AH40" s="9">
        <f t="shared" si="11"/>
        <v>6.779666800425032E-3</v>
      </c>
      <c r="AI40" s="9">
        <f t="shared" si="13"/>
        <v>0.28443867929449312</v>
      </c>
      <c r="AJ40" s="9">
        <f t="shared" si="14"/>
        <v>0.28813526564805758</v>
      </c>
    </row>
    <row r="41" spans="1:36" x14ac:dyDescent="0.35">
      <c r="A41" s="6">
        <f t="shared" si="45"/>
        <v>1817</v>
      </c>
      <c r="B41" s="6">
        <v>34</v>
      </c>
      <c r="C41" s="7">
        <f>Data!C42</f>
        <v>253071</v>
      </c>
      <c r="D41" s="7">
        <f>Data!D42</f>
        <v>252232</v>
      </c>
      <c r="E41" s="7">
        <f>Data!E42</f>
        <v>505303</v>
      </c>
      <c r="G41" s="9"/>
      <c r="H41" s="36"/>
      <c r="I41" s="36"/>
      <c r="J41" s="36"/>
      <c r="K41" s="36"/>
      <c r="L41" s="36"/>
      <c r="M41" s="36"/>
      <c r="N41" s="36"/>
      <c r="O41" s="36"/>
      <c r="P41" s="36"/>
      <c r="Q41" s="35"/>
      <c r="R41" s="35"/>
      <c r="S41" s="35"/>
      <c r="T41" s="38">
        <f t="shared" si="49"/>
        <v>0.29825465890400132</v>
      </c>
      <c r="U41" s="9">
        <f t="shared" si="50"/>
        <v>0.301993143221926</v>
      </c>
      <c r="V41" s="9">
        <f t="shared" si="6"/>
        <v>0.60024780212592732</v>
      </c>
      <c r="W41" s="1">
        <f t="shared" si="7"/>
        <v>0</v>
      </c>
      <c r="X41" s="1">
        <f t="shared" si="8"/>
        <v>0</v>
      </c>
      <c r="Y41" s="1">
        <f t="shared" si="9"/>
        <v>0</v>
      </c>
      <c r="AA41" s="1">
        <f t="shared" si="51"/>
        <v>33.5</v>
      </c>
      <c r="AB41" s="1">
        <f t="shared" ref="AB41:AC41" si="53">AA41</f>
        <v>33.5</v>
      </c>
      <c r="AC41" s="1">
        <f t="shared" si="53"/>
        <v>33.5</v>
      </c>
      <c r="AF41" s="8">
        <f t="shared" si="47"/>
        <v>-7.0782107734434141E-3</v>
      </c>
      <c r="AG41" s="8">
        <f t="shared" si="48"/>
        <v>7.054744557089431E-3</v>
      </c>
      <c r="AH41" s="9">
        <f t="shared" si="11"/>
        <v>7.0782107734434141E-3</v>
      </c>
      <c r="AI41" s="9">
        <f t="shared" si="13"/>
        <v>0.29119991434691189</v>
      </c>
      <c r="AJ41" s="9">
        <f t="shared" si="14"/>
        <v>0.2949149324484826</v>
      </c>
    </row>
    <row r="42" spans="1:36" x14ac:dyDescent="0.35">
      <c r="A42" s="6">
        <f t="shared" si="45"/>
        <v>1816</v>
      </c>
      <c r="B42" s="6">
        <v>35</v>
      </c>
      <c r="C42" s="7">
        <f>Data!C43</f>
        <v>296315</v>
      </c>
      <c r="D42" s="7">
        <f>Data!D43</f>
        <v>297675</v>
      </c>
      <c r="E42" s="7">
        <f>Data!E43</f>
        <v>593990</v>
      </c>
      <c r="G42" s="9"/>
      <c r="H42" s="34"/>
      <c r="I42" s="34"/>
      <c r="J42" s="34"/>
      <c r="K42" s="34"/>
      <c r="L42" s="34"/>
      <c r="M42" s="34"/>
      <c r="N42" s="34"/>
      <c r="O42" s="34"/>
      <c r="P42" s="36"/>
      <c r="Q42" s="35"/>
      <c r="R42" s="35"/>
      <c r="S42" s="35"/>
      <c r="T42" s="38">
        <f t="shared" si="49"/>
        <v>0.30658041093400384</v>
      </c>
      <c r="U42" s="9">
        <f t="shared" si="50"/>
        <v>0.31028085704663483</v>
      </c>
      <c r="V42" s="9">
        <f t="shared" si="6"/>
        <v>0.61686126798063867</v>
      </c>
      <c r="W42" s="1">
        <f t="shared" si="7"/>
        <v>0</v>
      </c>
      <c r="X42" s="1">
        <f t="shared" si="8"/>
        <v>0</v>
      </c>
      <c r="Y42" s="1">
        <f t="shared" si="9"/>
        <v>0</v>
      </c>
      <c r="AA42" s="1">
        <f t="shared" si="51"/>
        <v>34.5</v>
      </c>
      <c r="AB42" s="1">
        <f t="shared" ref="AB42:AC42" si="54">AA42</f>
        <v>34.5</v>
      </c>
      <c r="AC42" s="1">
        <f t="shared" si="54"/>
        <v>34.5</v>
      </c>
      <c r="AF42" s="8">
        <f t="shared" si="47"/>
        <v>-8.287713824708819E-3</v>
      </c>
      <c r="AG42" s="8">
        <f t="shared" si="48"/>
        <v>8.3257520300025218E-3</v>
      </c>
      <c r="AH42" s="9">
        <f t="shared" si="11"/>
        <v>8.287713824708819E-3</v>
      </c>
      <c r="AI42" s="9">
        <f t="shared" si="13"/>
        <v>0.29825465890400132</v>
      </c>
      <c r="AJ42" s="9">
        <f t="shared" si="14"/>
        <v>0.301993143221926</v>
      </c>
    </row>
    <row r="43" spans="1:36" x14ac:dyDescent="0.35">
      <c r="A43" s="6">
        <f t="shared" si="45"/>
        <v>1815</v>
      </c>
      <c r="B43" s="6">
        <v>36</v>
      </c>
      <c r="C43" s="7">
        <f>Data!C44</f>
        <v>279910</v>
      </c>
      <c r="D43" s="7">
        <f>Data!D44</f>
        <v>278237</v>
      </c>
      <c r="E43" s="7">
        <f>Data!E44</f>
        <v>558147</v>
      </c>
      <c r="G43" s="9"/>
      <c r="H43" s="25"/>
      <c r="I43" s="25"/>
      <c r="J43" s="25"/>
      <c r="K43" s="25"/>
      <c r="L43" s="25"/>
      <c r="M43" s="25"/>
      <c r="N43" s="25"/>
      <c r="O43" s="25"/>
      <c r="P43" s="35"/>
      <c r="Q43" s="35"/>
      <c r="R43" s="35"/>
      <c r="S43" s="35"/>
      <c r="T43" s="38">
        <f t="shared" si="49"/>
        <v>0.31436249632099239</v>
      </c>
      <c r="U43" s="9">
        <f t="shared" si="50"/>
        <v>0.31810973501998835</v>
      </c>
      <c r="V43" s="9">
        <f t="shared" si="6"/>
        <v>0.63247223134098074</v>
      </c>
      <c r="W43" s="1">
        <f t="shared" si="7"/>
        <v>0</v>
      </c>
      <c r="X43" s="1">
        <f t="shared" si="8"/>
        <v>0</v>
      </c>
      <c r="Y43" s="1">
        <f t="shared" si="9"/>
        <v>0</v>
      </c>
      <c r="AA43" s="1">
        <f t="shared" si="51"/>
        <v>35.5</v>
      </c>
      <c r="AB43" s="1">
        <f t="shared" ref="AB43:AC43" si="55">AA43</f>
        <v>35.5</v>
      </c>
      <c r="AC43" s="1">
        <f t="shared" si="55"/>
        <v>35.5</v>
      </c>
      <c r="AF43" s="8">
        <f t="shared" si="47"/>
        <v>-7.8288779733535103E-3</v>
      </c>
      <c r="AG43" s="8">
        <f t="shared" si="48"/>
        <v>7.7820853869885343E-3</v>
      </c>
      <c r="AH43" s="9">
        <f t="shared" si="11"/>
        <v>7.8288779733535103E-3</v>
      </c>
      <c r="AI43" s="9">
        <f t="shared" si="13"/>
        <v>0.30658041093400384</v>
      </c>
      <c r="AJ43" s="9">
        <f t="shared" si="14"/>
        <v>0.31028085704663483</v>
      </c>
    </row>
    <row r="44" spans="1:36" x14ac:dyDescent="0.35">
      <c r="A44" s="6">
        <f t="shared" si="45"/>
        <v>1814</v>
      </c>
      <c r="B44" s="6">
        <v>37</v>
      </c>
      <c r="C44" s="7">
        <f>Data!C45</f>
        <v>250548</v>
      </c>
      <c r="D44" s="7">
        <f>Data!D45</f>
        <v>238115</v>
      </c>
      <c r="E44" s="7">
        <f>Data!E45</f>
        <v>488663</v>
      </c>
      <c r="G44" s="9"/>
      <c r="H44" s="25"/>
      <c r="I44" s="25"/>
      <c r="J44" s="25"/>
      <c r="K44" s="25"/>
      <c r="L44" s="25"/>
      <c r="M44" s="25"/>
      <c r="N44" s="25"/>
      <c r="O44" s="25"/>
      <c r="P44" s="35"/>
      <c r="Q44" s="35"/>
      <c r="R44" s="35"/>
      <c r="S44" s="35"/>
      <c r="T44" s="38">
        <f t="shared" si="49"/>
        <v>0.32102239871327948</v>
      </c>
      <c r="U44" s="9">
        <f t="shared" si="50"/>
        <v>0.32511737932875823</v>
      </c>
      <c r="V44" s="9">
        <f t="shared" si="6"/>
        <v>0.6461397780420377</v>
      </c>
      <c r="W44" s="1">
        <f t="shared" si="7"/>
        <v>0</v>
      </c>
      <c r="X44" s="1">
        <f t="shared" si="8"/>
        <v>0</v>
      </c>
      <c r="Y44" s="1">
        <f t="shared" si="9"/>
        <v>0</v>
      </c>
      <c r="AA44" s="1">
        <f t="shared" si="51"/>
        <v>36.5</v>
      </c>
      <c r="AB44" s="1">
        <f t="shared" ref="AB44:AC44" si="56">AA44</f>
        <v>36.5</v>
      </c>
      <c r="AC44" s="1">
        <f t="shared" si="56"/>
        <v>36.5</v>
      </c>
      <c r="AF44" s="8">
        <f t="shared" si="47"/>
        <v>-7.0076443087698729E-3</v>
      </c>
      <c r="AG44" s="8">
        <f t="shared" si="48"/>
        <v>6.6599023922870601E-3</v>
      </c>
      <c r="AH44" s="9">
        <f t="shared" si="11"/>
        <v>7.0076443087698729E-3</v>
      </c>
      <c r="AI44" s="9">
        <f t="shared" si="13"/>
        <v>0.31436249632099239</v>
      </c>
      <c r="AJ44" s="9">
        <f t="shared" si="14"/>
        <v>0.31810973501998835</v>
      </c>
    </row>
    <row r="45" spans="1:36" x14ac:dyDescent="0.35">
      <c r="A45" s="6">
        <f t="shared" si="45"/>
        <v>1813</v>
      </c>
      <c r="B45" s="6">
        <v>38</v>
      </c>
      <c r="C45" s="7">
        <f>Data!C46</f>
        <v>254222</v>
      </c>
      <c r="D45" s="7">
        <f>Data!D46</f>
        <v>254610</v>
      </c>
      <c r="E45" s="7">
        <f>Data!E46</f>
        <v>508832</v>
      </c>
      <c r="G45" s="9"/>
      <c r="H45" s="25"/>
      <c r="I45" s="25"/>
      <c r="J45" s="25"/>
      <c r="K45" s="25"/>
      <c r="L45" s="25"/>
      <c r="M45" s="25"/>
      <c r="N45" s="25"/>
      <c r="O45" s="25"/>
      <c r="Q45" s="35"/>
      <c r="R45" s="35"/>
      <c r="S45" s="35"/>
      <c r="T45" s="9">
        <f t="shared" si="49"/>
        <v>0.3281436541910957</v>
      </c>
      <c r="U45" s="9">
        <f t="shared" si="50"/>
        <v>0.3322277827303583</v>
      </c>
      <c r="V45" s="9">
        <f t="shared" si="6"/>
        <v>0.66037143692145395</v>
      </c>
      <c r="W45" s="1">
        <f t="shared" si="7"/>
        <v>0</v>
      </c>
      <c r="X45" s="1">
        <f t="shared" si="8"/>
        <v>0</v>
      </c>
      <c r="Y45" s="1">
        <f t="shared" si="9"/>
        <v>0</v>
      </c>
      <c r="AA45" s="1">
        <f t="shared" si="51"/>
        <v>37.5</v>
      </c>
      <c r="AB45" s="1">
        <f t="shared" ref="AB45:AC45" si="57">AA45</f>
        <v>37.5</v>
      </c>
      <c r="AC45" s="1">
        <f t="shared" si="57"/>
        <v>37.5</v>
      </c>
      <c r="AF45" s="8">
        <f t="shared" si="47"/>
        <v>-7.1104034016000713E-3</v>
      </c>
      <c r="AG45" s="8">
        <f t="shared" si="48"/>
        <v>7.1212554778162162E-3</v>
      </c>
      <c r="AH45" s="9">
        <f t="shared" si="11"/>
        <v>7.1104034016000713E-3</v>
      </c>
      <c r="AI45" s="9">
        <f t="shared" si="13"/>
        <v>0.32102239871327948</v>
      </c>
      <c r="AJ45" s="9">
        <f t="shared" si="14"/>
        <v>0.32511737932875823</v>
      </c>
    </row>
    <row r="46" spans="1:36" x14ac:dyDescent="0.35">
      <c r="A46" s="6">
        <f t="shared" si="45"/>
        <v>1812</v>
      </c>
      <c r="B46" s="6">
        <v>39</v>
      </c>
      <c r="C46" s="7">
        <f>Data!C47</f>
        <v>213116</v>
      </c>
      <c r="D46" s="7">
        <f>Data!D47</f>
        <v>207211</v>
      </c>
      <c r="E46" s="7">
        <f>Data!E47</f>
        <v>420327</v>
      </c>
      <c r="G46" s="9"/>
      <c r="H46" s="25"/>
      <c r="I46" s="25"/>
      <c r="J46" s="25"/>
      <c r="K46" s="25"/>
      <c r="L46" s="25"/>
      <c r="M46" s="25"/>
      <c r="N46" s="25"/>
      <c r="O46" s="25"/>
      <c r="Q46" s="35"/>
      <c r="R46" s="35"/>
      <c r="S46" s="35"/>
      <c r="T46" s="9">
        <f t="shared" si="49"/>
        <v>0.3339391943066205</v>
      </c>
      <c r="U46" s="9">
        <f t="shared" si="50"/>
        <v>0.33818848137695617</v>
      </c>
      <c r="V46" s="9">
        <f t="shared" si="6"/>
        <v>0.67212767568357668</v>
      </c>
      <c r="W46" s="1">
        <f t="shared" si="7"/>
        <v>0</v>
      </c>
      <c r="X46" s="1">
        <f t="shared" si="8"/>
        <v>0</v>
      </c>
      <c r="Y46" s="1">
        <f t="shared" si="9"/>
        <v>0</v>
      </c>
      <c r="AA46" s="1">
        <f t="shared" si="51"/>
        <v>38.5</v>
      </c>
      <c r="AB46" s="1">
        <f t="shared" ref="AB46:AC46" si="58">AA46</f>
        <v>38.5</v>
      </c>
      <c r="AC46" s="1">
        <f t="shared" si="58"/>
        <v>38.5</v>
      </c>
      <c r="AF46" s="8">
        <f t="shared" si="47"/>
        <v>-5.960698646597859E-3</v>
      </c>
      <c r="AG46" s="8">
        <f t="shared" si="48"/>
        <v>5.7955401155248268E-3</v>
      </c>
      <c r="AH46" s="9">
        <f t="shared" si="11"/>
        <v>5.960698646597859E-3</v>
      </c>
      <c r="AI46" s="9">
        <f t="shared" si="13"/>
        <v>0.3281436541910957</v>
      </c>
      <c r="AJ46" s="9">
        <f t="shared" si="14"/>
        <v>0.3322277827303583</v>
      </c>
    </row>
    <row r="47" spans="1:36" x14ac:dyDescent="0.35">
      <c r="A47" s="6">
        <f t="shared" si="45"/>
        <v>1811</v>
      </c>
      <c r="B47" s="6">
        <v>40</v>
      </c>
      <c r="C47" s="7">
        <f>Data!C48</f>
        <v>327930</v>
      </c>
      <c r="D47" s="7">
        <f>Data!D48</f>
        <v>338009</v>
      </c>
      <c r="E47" s="7">
        <f>Data!E48</f>
        <v>665939</v>
      </c>
      <c r="G47" s="9"/>
      <c r="H47" s="25"/>
      <c r="I47" s="25"/>
      <c r="J47" s="25"/>
      <c r="K47" s="25"/>
      <c r="L47" s="25"/>
      <c r="M47" s="25"/>
      <c r="N47" s="25"/>
      <c r="O47" s="25"/>
      <c r="Q47" s="35"/>
      <c r="R47" s="35"/>
      <c r="S47" s="35"/>
      <c r="T47" s="9">
        <f t="shared" si="49"/>
        <v>0.34339305881626736</v>
      </c>
      <c r="U47" s="9">
        <f t="shared" si="50"/>
        <v>0.34736044362840063</v>
      </c>
      <c r="V47" s="9">
        <f t="shared" si="6"/>
        <v>0.69075350244466804</v>
      </c>
      <c r="W47" s="1">
        <f t="shared" si="7"/>
        <v>0</v>
      </c>
      <c r="X47" s="1">
        <f t="shared" si="8"/>
        <v>0</v>
      </c>
      <c r="Y47" s="1">
        <f t="shared" si="9"/>
        <v>0</v>
      </c>
      <c r="AA47" s="1">
        <f t="shared" si="51"/>
        <v>39.5</v>
      </c>
      <c r="AB47" s="1">
        <f t="shared" ref="AB47:AC47" si="59">AA47</f>
        <v>39.5</v>
      </c>
      <c r="AC47" s="1">
        <f t="shared" si="59"/>
        <v>39.5</v>
      </c>
      <c r="AF47" s="8">
        <f t="shared" si="47"/>
        <v>-9.1719622514444526E-3</v>
      </c>
      <c r="AG47" s="8">
        <f t="shared" si="48"/>
        <v>9.4538645096468379E-3</v>
      </c>
      <c r="AH47" s="9">
        <f t="shared" si="11"/>
        <v>9.1719622514444526E-3</v>
      </c>
      <c r="AI47" s="9">
        <f t="shared" si="13"/>
        <v>0.3339391943066205</v>
      </c>
      <c r="AJ47" s="9">
        <f t="shared" si="14"/>
        <v>0.33818848137695617</v>
      </c>
    </row>
    <row r="48" spans="1:36" x14ac:dyDescent="0.35">
      <c r="A48" s="6">
        <f t="shared" si="45"/>
        <v>1810</v>
      </c>
      <c r="B48" s="6">
        <v>41</v>
      </c>
      <c r="C48" s="7">
        <f>Data!C49</f>
        <v>205291</v>
      </c>
      <c r="D48" s="7">
        <f>Data!D49</f>
        <v>196259</v>
      </c>
      <c r="E48" s="7">
        <f>Data!E49</f>
        <v>401550</v>
      </c>
      <c r="G48" s="9"/>
      <c r="H48" s="25"/>
      <c r="I48" s="25"/>
      <c r="J48" s="25"/>
      <c r="K48" s="25"/>
      <c r="L48" s="25"/>
      <c r="M48" s="25"/>
      <c r="N48" s="25"/>
      <c r="O48" s="25"/>
      <c r="Q48" s="35"/>
      <c r="R48" s="35"/>
      <c r="S48" s="35"/>
      <c r="T48" s="9">
        <f t="shared" si="49"/>
        <v>0.34888227950210349</v>
      </c>
      <c r="U48" s="9">
        <f t="shared" si="50"/>
        <v>0.3531022827482167</v>
      </c>
      <c r="V48" s="9">
        <f t="shared" si="6"/>
        <v>0.70198456225032024</v>
      </c>
      <c r="W48" s="1">
        <f t="shared" si="7"/>
        <v>0</v>
      </c>
      <c r="X48" s="1">
        <f t="shared" si="8"/>
        <v>0</v>
      </c>
      <c r="Y48" s="1">
        <f t="shared" si="9"/>
        <v>0</v>
      </c>
      <c r="AA48" s="1">
        <f t="shared" si="51"/>
        <v>40.5</v>
      </c>
      <c r="AB48" s="1">
        <f t="shared" ref="AB48:AC48" si="60">AA48</f>
        <v>40.5</v>
      </c>
      <c r="AC48" s="1">
        <f t="shared" si="60"/>
        <v>40.5</v>
      </c>
      <c r="AF48" s="8">
        <f t="shared" si="47"/>
        <v>-5.7418391198160671E-3</v>
      </c>
      <c r="AG48" s="8">
        <f t="shared" si="48"/>
        <v>5.4892206858361131E-3</v>
      </c>
      <c r="AH48" s="9">
        <f t="shared" si="11"/>
        <v>5.7418391198160671E-3</v>
      </c>
      <c r="AI48" s="9">
        <f t="shared" si="13"/>
        <v>0.34339305881626736</v>
      </c>
      <c r="AJ48" s="9">
        <f t="shared" si="14"/>
        <v>0.34736044362840063</v>
      </c>
    </row>
    <row r="49" spans="1:36" x14ac:dyDescent="0.35">
      <c r="A49" s="6">
        <f t="shared" si="45"/>
        <v>1809</v>
      </c>
      <c r="B49" s="6">
        <v>42</v>
      </c>
      <c r="C49" s="7">
        <f>Data!C50</f>
        <v>245341</v>
      </c>
      <c r="D49" s="7">
        <f>Data!D50</f>
        <v>235868</v>
      </c>
      <c r="E49" s="7">
        <f>Data!E50</f>
        <v>481209</v>
      </c>
      <c r="G49" s="9"/>
      <c r="H49" s="25"/>
      <c r="I49" s="25"/>
      <c r="J49" s="25"/>
      <c r="K49" s="25"/>
      <c r="L49" s="25"/>
      <c r="M49" s="25"/>
      <c r="N49" s="25"/>
      <c r="O49" s="25"/>
      <c r="Q49" s="35"/>
      <c r="R49" s="35"/>
      <c r="S49" s="35"/>
      <c r="T49" s="9">
        <f t="shared" si="49"/>
        <v>0.35547933494785017</v>
      </c>
      <c r="U49" s="9">
        <f t="shared" si="50"/>
        <v>0.35996429107539518</v>
      </c>
      <c r="V49" s="9">
        <f t="shared" si="6"/>
        <v>0.71544362602324529</v>
      </c>
      <c r="W49" s="1">
        <f t="shared" si="7"/>
        <v>0</v>
      </c>
      <c r="X49" s="1">
        <f t="shared" si="8"/>
        <v>0</v>
      </c>
      <c r="Y49" s="1">
        <f t="shared" si="9"/>
        <v>0</v>
      </c>
      <c r="AA49" s="1">
        <f t="shared" si="51"/>
        <v>41.5</v>
      </c>
      <c r="AB49" s="1">
        <f t="shared" ref="AB49:AC49" si="61">AA49</f>
        <v>41.5</v>
      </c>
      <c r="AC49" s="1">
        <f t="shared" si="61"/>
        <v>41.5</v>
      </c>
      <c r="AF49" s="8">
        <f t="shared" si="47"/>
        <v>-6.8620083271784624E-3</v>
      </c>
      <c r="AG49" s="8">
        <f t="shared" si="48"/>
        <v>6.5970554457466532E-3</v>
      </c>
      <c r="AH49" s="9">
        <f t="shared" si="11"/>
        <v>6.8620083271784624E-3</v>
      </c>
      <c r="AI49" s="9">
        <f t="shared" si="13"/>
        <v>0.34888227950210349</v>
      </c>
      <c r="AJ49" s="9">
        <f t="shared" si="14"/>
        <v>0.3531022827482167</v>
      </c>
    </row>
    <row r="50" spans="1:36" x14ac:dyDescent="0.35">
      <c r="A50" s="6">
        <f t="shared" si="45"/>
        <v>1808</v>
      </c>
      <c r="B50" s="6">
        <v>43</v>
      </c>
      <c r="C50" s="7">
        <f>Data!C51</f>
        <v>201474</v>
      </c>
      <c r="D50" s="7">
        <f>Data!D51</f>
        <v>198601</v>
      </c>
      <c r="E50" s="7">
        <f>Data!E51</f>
        <v>400075</v>
      </c>
      <c r="G50" s="9"/>
      <c r="H50" s="25"/>
      <c r="I50" s="25"/>
      <c r="J50" s="25"/>
      <c r="K50" s="25"/>
      <c r="L50" s="25"/>
      <c r="M50" s="25"/>
      <c r="N50" s="25"/>
      <c r="O50" s="25"/>
      <c r="Q50" s="35"/>
      <c r="R50" s="35"/>
      <c r="S50" s="35"/>
      <c r="T50" s="9">
        <f t="shared" si="49"/>
        <v>0.36103405966074353</v>
      </c>
      <c r="U50" s="9">
        <f t="shared" si="50"/>
        <v>0.36559937149697147</v>
      </c>
      <c r="V50" s="9">
        <f t="shared" si="6"/>
        <v>0.72663343115771495</v>
      </c>
      <c r="W50" s="1">
        <f t="shared" si="7"/>
        <v>0</v>
      </c>
      <c r="X50" s="1">
        <f t="shared" si="8"/>
        <v>0</v>
      </c>
      <c r="Y50" s="1">
        <f t="shared" si="9"/>
        <v>0</v>
      </c>
      <c r="AA50" s="1">
        <f t="shared" si="51"/>
        <v>42.5</v>
      </c>
      <c r="AB50" s="1">
        <f t="shared" ref="AB50:AC50" si="62">AA50</f>
        <v>42.5</v>
      </c>
      <c r="AC50" s="1">
        <f t="shared" si="62"/>
        <v>42.5</v>
      </c>
      <c r="AF50" s="8">
        <f t="shared" si="47"/>
        <v>-5.6350804215763101E-3</v>
      </c>
      <c r="AG50" s="8">
        <f t="shared" si="48"/>
        <v>5.5547247128933603E-3</v>
      </c>
      <c r="AH50" s="9">
        <f t="shared" si="11"/>
        <v>5.6350804215763101E-3</v>
      </c>
      <c r="AI50" s="9">
        <f t="shared" si="13"/>
        <v>0.35547933494785017</v>
      </c>
      <c r="AJ50" s="9">
        <f t="shared" si="14"/>
        <v>0.35996429107539518</v>
      </c>
    </row>
    <row r="51" spans="1:36" x14ac:dyDescent="0.35">
      <c r="A51" s="6">
        <f t="shared" si="45"/>
        <v>1807</v>
      </c>
      <c r="B51" s="6">
        <v>44</v>
      </c>
      <c r="C51" s="7">
        <f>Data!C52</f>
        <v>204726</v>
      </c>
      <c r="D51" s="7">
        <f>Data!D52</f>
        <v>204953</v>
      </c>
      <c r="E51" s="7">
        <f>Data!E52</f>
        <v>409679</v>
      </c>
      <c r="G51" s="9"/>
      <c r="H51" s="25"/>
      <c r="I51" s="25"/>
      <c r="J51" s="25"/>
      <c r="K51" s="25"/>
      <c r="L51" s="25"/>
      <c r="M51" s="25"/>
      <c r="N51" s="25"/>
      <c r="O51" s="25"/>
      <c r="Q51" s="35"/>
      <c r="R51" s="35"/>
      <c r="S51" s="35"/>
      <c r="T51" s="9">
        <f t="shared" si="49"/>
        <v>0.36676644516777335</v>
      </c>
      <c r="U51" s="9">
        <f t="shared" si="50"/>
        <v>0.3713254079800295</v>
      </c>
      <c r="V51" s="9">
        <f t="shared" si="6"/>
        <v>0.7380918531478029</v>
      </c>
      <c r="W51" s="1">
        <f t="shared" si="7"/>
        <v>0</v>
      </c>
      <c r="X51" s="1">
        <f t="shared" si="8"/>
        <v>0</v>
      </c>
      <c r="Y51" s="1">
        <f t="shared" si="9"/>
        <v>0</v>
      </c>
      <c r="AA51" s="1">
        <f t="shared" si="51"/>
        <v>43.5</v>
      </c>
      <c r="AB51" s="1">
        <f t="shared" ref="AB51:AC51" si="63">AA51</f>
        <v>43.5</v>
      </c>
      <c r="AC51" s="1">
        <f t="shared" si="63"/>
        <v>43.5</v>
      </c>
      <c r="AF51" s="8">
        <f t="shared" si="47"/>
        <v>-5.726036483058021E-3</v>
      </c>
      <c r="AG51" s="8">
        <f t="shared" si="48"/>
        <v>5.7323855070298378E-3</v>
      </c>
      <c r="AH51" s="9">
        <f t="shared" si="11"/>
        <v>5.726036483058021E-3</v>
      </c>
      <c r="AI51" s="9">
        <f t="shared" si="13"/>
        <v>0.36103405966074353</v>
      </c>
      <c r="AJ51" s="9">
        <f t="shared" si="14"/>
        <v>0.36559937149697147</v>
      </c>
    </row>
    <row r="52" spans="1:36" x14ac:dyDescent="0.35">
      <c r="A52" s="6">
        <f t="shared" si="45"/>
        <v>1806</v>
      </c>
      <c r="B52" s="6">
        <v>45</v>
      </c>
      <c r="C52" s="7">
        <f>Data!C53</f>
        <v>268289</v>
      </c>
      <c r="D52" s="7">
        <f>Data!D53</f>
        <v>263489</v>
      </c>
      <c r="E52" s="7">
        <f>Data!E53</f>
        <v>531778</v>
      </c>
      <c r="G52" s="9"/>
      <c r="H52" s="25"/>
      <c r="I52" s="25"/>
      <c r="J52" s="25"/>
      <c r="K52" s="25"/>
      <c r="L52" s="25"/>
      <c r="M52" s="25"/>
      <c r="N52" s="25"/>
      <c r="O52" s="25"/>
      <c r="Q52" s="35"/>
      <c r="R52" s="35"/>
      <c r="S52" s="35"/>
      <c r="T52" s="9">
        <f t="shared" si="49"/>
        <v>0.37413603978147397</v>
      </c>
      <c r="U52" s="9">
        <f t="shared" si="50"/>
        <v>0.37882925508300203</v>
      </c>
      <c r="V52" s="9">
        <f t="shared" si="6"/>
        <v>0.75296529486447605</v>
      </c>
      <c r="W52" s="1">
        <f t="shared" si="7"/>
        <v>0</v>
      </c>
      <c r="X52" s="1">
        <f t="shared" si="8"/>
        <v>0</v>
      </c>
      <c r="Y52" s="1">
        <f t="shared" si="9"/>
        <v>0</v>
      </c>
      <c r="AA52" s="1">
        <f t="shared" si="51"/>
        <v>44.5</v>
      </c>
      <c r="AB52" s="1">
        <f t="shared" ref="AB52:AC52" si="64">AA52</f>
        <v>44.5</v>
      </c>
      <c r="AC52" s="1">
        <f t="shared" si="64"/>
        <v>44.5</v>
      </c>
      <c r="AF52" s="8">
        <f t="shared" si="47"/>
        <v>-7.5038471029725265E-3</v>
      </c>
      <c r="AG52" s="8">
        <f t="shared" si="48"/>
        <v>7.3695946137006287E-3</v>
      </c>
      <c r="AH52" s="9">
        <f t="shared" si="11"/>
        <v>7.5038471029725265E-3</v>
      </c>
      <c r="AI52" s="9">
        <f t="shared" si="13"/>
        <v>0.36676644516777335</v>
      </c>
      <c r="AJ52" s="9">
        <f t="shared" si="14"/>
        <v>0.3713254079800295</v>
      </c>
    </row>
    <row r="53" spans="1:36" x14ac:dyDescent="0.35">
      <c r="A53" s="6">
        <f t="shared" si="45"/>
        <v>1805</v>
      </c>
      <c r="B53" s="6">
        <v>46</v>
      </c>
      <c r="C53" s="7">
        <f>Data!C54</f>
        <v>204630</v>
      </c>
      <c r="D53" s="7">
        <f>Data!D54</f>
        <v>202131</v>
      </c>
      <c r="E53" s="7">
        <f>Data!E54</f>
        <v>406761</v>
      </c>
      <c r="G53" s="9"/>
      <c r="H53" s="25"/>
      <c r="I53" s="25"/>
      <c r="J53" s="25"/>
      <c r="K53" s="25"/>
      <c r="L53" s="25"/>
      <c r="M53" s="25"/>
      <c r="N53" s="25"/>
      <c r="O53" s="25"/>
      <c r="Q53" s="35"/>
      <c r="R53" s="35"/>
      <c r="S53" s="35"/>
      <c r="T53" s="9">
        <f t="shared" si="49"/>
        <v>0.37978949601251938</v>
      </c>
      <c r="U53" s="9">
        <f t="shared" si="50"/>
        <v>0.3845526065162746</v>
      </c>
      <c r="V53" s="9">
        <f t="shared" si="6"/>
        <v>0.76434210252879398</v>
      </c>
      <c r="W53" s="1">
        <f t="shared" si="7"/>
        <v>0</v>
      </c>
      <c r="X53" s="1">
        <f t="shared" si="8"/>
        <v>0</v>
      </c>
      <c r="Y53" s="1">
        <f t="shared" si="9"/>
        <v>0</v>
      </c>
      <c r="AA53" s="1">
        <f t="shared" si="51"/>
        <v>45.5</v>
      </c>
      <c r="AB53" s="1">
        <f t="shared" ref="AB53:AC53" si="65">AA53</f>
        <v>45.5</v>
      </c>
      <c r="AC53" s="1">
        <f t="shared" si="65"/>
        <v>45.5</v>
      </c>
      <c r="AF53" s="8">
        <f t="shared" si="47"/>
        <v>-5.7233514332725834E-3</v>
      </c>
      <c r="AG53" s="8">
        <f t="shared" si="48"/>
        <v>5.6534562310454018E-3</v>
      </c>
      <c r="AH53" s="9">
        <f t="shared" si="11"/>
        <v>5.7233514332725834E-3</v>
      </c>
      <c r="AI53" s="9">
        <f t="shared" si="13"/>
        <v>0.37413603978147397</v>
      </c>
      <c r="AJ53" s="9">
        <f t="shared" si="14"/>
        <v>0.37882925508300203</v>
      </c>
    </row>
    <row r="54" spans="1:36" x14ac:dyDescent="0.35">
      <c r="A54" s="6">
        <f t="shared" si="45"/>
        <v>1804</v>
      </c>
      <c r="B54" s="6">
        <v>47</v>
      </c>
      <c r="C54" s="7">
        <f>Data!C55</f>
        <v>189783</v>
      </c>
      <c r="D54" s="7">
        <f>Data!D55</f>
        <v>183713</v>
      </c>
      <c r="E54" s="7">
        <f>Data!E55</f>
        <v>373496</v>
      </c>
      <c r="G54" s="9"/>
      <c r="H54" s="25"/>
      <c r="I54" s="25"/>
      <c r="J54" s="25"/>
      <c r="K54" s="25"/>
      <c r="L54" s="25"/>
      <c r="M54" s="25"/>
      <c r="N54" s="25"/>
      <c r="O54" s="25"/>
      <c r="Q54" s="35"/>
      <c r="R54" s="35"/>
      <c r="S54" s="35"/>
      <c r="T54" s="9">
        <f t="shared" si="49"/>
        <v>0.38492781425452105</v>
      </c>
      <c r="U54" s="9">
        <f t="shared" si="50"/>
        <v>0.38986069821866803</v>
      </c>
      <c r="V54" s="9">
        <f t="shared" si="6"/>
        <v>0.77478851247318903</v>
      </c>
      <c r="W54" s="1">
        <f t="shared" si="7"/>
        <v>0</v>
      </c>
      <c r="X54" s="1">
        <f t="shared" si="8"/>
        <v>0</v>
      </c>
      <c r="Y54" s="1">
        <f t="shared" si="9"/>
        <v>0</v>
      </c>
      <c r="AA54" s="1">
        <f t="shared" si="51"/>
        <v>46.5</v>
      </c>
      <c r="AB54" s="1">
        <f t="shared" ref="AB54:AC54" si="66">AA54</f>
        <v>46.5</v>
      </c>
      <c r="AC54" s="1">
        <f t="shared" si="66"/>
        <v>46.5</v>
      </c>
      <c r="AF54" s="8">
        <f t="shared" si="47"/>
        <v>-5.3080917023934446E-3</v>
      </c>
      <c r="AG54" s="8">
        <f t="shared" si="48"/>
        <v>5.1383182420016915E-3</v>
      </c>
      <c r="AH54" s="9">
        <f t="shared" si="11"/>
        <v>5.3080917023934446E-3</v>
      </c>
      <c r="AI54" s="9">
        <f t="shared" si="13"/>
        <v>0.37978949601251938</v>
      </c>
      <c r="AJ54" s="9">
        <f t="shared" si="14"/>
        <v>0.3845526065162746</v>
      </c>
    </row>
    <row r="55" spans="1:36" x14ac:dyDescent="0.35">
      <c r="A55" s="6">
        <f t="shared" si="45"/>
        <v>1803</v>
      </c>
      <c r="B55" s="6">
        <v>48</v>
      </c>
      <c r="C55" s="7">
        <f>Data!C56</f>
        <v>211398</v>
      </c>
      <c r="D55" s="7">
        <f>Data!D56</f>
        <v>218632</v>
      </c>
      <c r="E55" s="7">
        <f>Data!E56</f>
        <v>430030</v>
      </c>
      <c r="G55" s="9"/>
      <c r="H55" s="25"/>
      <c r="I55" s="25"/>
      <c r="J55" s="25"/>
      <c r="K55" s="25"/>
      <c r="L55" s="25"/>
      <c r="M55" s="25"/>
      <c r="N55" s="25"/>
      <c r="O55" s="25"/>
      <c r="Q55" s="35"/>
      <c r="R55" s="35"/>
      <c r="S55" s="35"/>
      <c r="T55" s="9">
        <f t="shared" si="49"/>
        <v>0.39104279138670722</v>
      </c>
      <c r="U55" s="9">
        <f t="shared" si="50"/>
        <v>0.39577334566181399</v>
      </c>
      <c r="V55" s="9">
        <f t="shared" si="6"/>
        <v>0.78681613704852116</v>
      </c>
      <c r="W55" s="1">
        <f t="shared" si="7"/>
        <v>0</v>
      </c>
      <c r="X55" s="1">
        <f t="shared" si="8"/>
        <v>0</v>
      </c>
      <c r="Y55" s="1">
        <f t="shared" si="9"/>
        <v>0</v>
      </c>
      <c r="AA55" s="1">
        <f t="shared" si="51"/>
        <v>47.5</v>
      </c>
      <c r="AB55" s="1">
        <f t="shared" ref="AB55:AC55" si="67">AA55</f>
        <v>47.5</v>
      </c>
      <c r="AC55" s="1">
        <f t="shared" si="67"/>
        <v>47.5</v>
      </c>
      <c r="AF55" s="8">
        <f t="shared" si="47"/>
        <v>-5.9126474431459583E-3</v>
      </c>
      <c r="AG55" s="8">
        <f t="shared" si="48"/>
        <v>6.1149771321861481E-3</v>
      </c>
      <c r="AH55" s="9">
        <f t="shared" si="11"/>
        <v>5.9126474431459583E-3</v>
      </c>
      <c r="AI55" s="9">
        <f t="shared" si="13"/>
        <v>0.38492781425452105</v>
      </c>
      <c r="AJ55" s="9">
        <f t="shared" si="14"/>
        <v>0.38986069821866803</v>
      </c>
    </row>
    <row r="56" spans="1:36" x14ac:dyDescent="0.35">
      <c r="A56" s="6">
        <f t="shared" si="45"/>
        <v>1802</v>
      </c>
      <c r="B56" s="6">
        <v>49</v>
      </c>
      <c r="C56" s="7">
        <f>Data!C57</f>
        <v>179667</v>
      </c>
      <c r="D56" s="7">
        <f>Data!D57</f>
        <v>176687</v>
      </c>
      <c r="E56" s="7">
        <f>Data!E57</f>
        <v>356354</v>
      </c>
      <c r="G56" s="9"/>
      <c r="H56" s="25"/>
      <c r="I56" s="25"/>
      <c r="J56" s="25"/>
      <c r="K56" s="25"/>
      <c r="L56" s="25"/>
      <c r="M56" s="25"/>
      <c r="N56" s="25"/>
      <c r="O56" s="25"/>
      <c r="Q56" s="35"/>
      <c r="R56" s="35"/>
      <c r="S56" s="35"/>
      <c r="T56" s="9">
        <f t="shared" si="49"/>
        <v>0.39598459754753718</v>
      </c>
      <c r="U56" s="9">
        <f t="shared" si="50"/>
        <v>0.4007985002430669</v>
      </c>
      <c r="V56" s="9">
        <f t="shared" si="6"/>
        <v>0.79678309779060408</v>
      </c>
      <c r="W56" s="1">
        <f t="shared" si="7"/>
        <v>0</v>
      </c>
      <c r="X56" s="1">
        <f t="shared" si="8"/>
        <v>0</v>
      </c>
      <c r="Y56" s="1">
        <f t="shared" si="9"/>
        <v>0</v>
      </c>
      <c r="AA56" s="1">
        <f t="shared" si="51"/>
        <v>48.5</v>
      </c>
      <c r="AB56" s="1">
        <f t="shared" ref="AB56:AC56" si="68">AA56</f>
        <v>48.5</v>
      </c>
      <c r="AC56" s="1">
        <f t="shared" si="68"/>
        <v>48.5</v>
      </c>
      <c r="AF56" s="8">
        <f t="shared" si="47"/>
        <v>-5.0251545812529212E-3</v>
      </c>
      <c r="AG56" s="8">
        <f t="shared" si="48"/>
        <v>4.9418061608299509E-3</v>
      </c>
      <c r="AH56" s="9">
        <f t="shared" si="11"/>
        <v>5.0251545812529212E-3</v>
      </c>
      <c r="AI56" s="9">
        <f t="shared" si="13"/>
        <v>0.39104279138670722</v>
      </c>
      <c r="AJ56" s="9">
        <f t="shared" si="14"/>
        <v>0.39577334566181399</v>
      </c>
    </row>
    <row r="57" spans="1:36" x14ac:dyDescent="0.35">
      <c r="A57" s="6">
        <f t="shared" si="45"/>
        <v>1801</v>
      </c>
      <c r="B57" s="6">
        <v>50</v>
      </c>
      <c r="C57" s="7">
        <f>Data!C58</f>
        <v>286729</v>
      </c>
      <c r="D57" s="7">
        <f>Data!D58</f>
        <v>305132</v>
      </c>
      <c r="E57" s="7">
        <f>Data!E58</f>
        <v>591861</v>
      </c>
      <c r="G57" s="9"/>
      <c r="H57" s="25"/>
      <c r="I57" s="25"/>
      <c r="J57" s="25"/>
      <c r="K57" s="25"/>
      <c r="L57" s="25"/>
      <c r="M57" s="25"/>
      <c r="N57" s="25"/>
      <c r="O57" s="25"/>
      <c r="Q57" s="35"/>
      <c r="R57" s="35"/>
      <c r="S57" s="35"/>
      <c r="T57" s="9">
        <f t="shared" si="49"/>
        <v>0.40451891641347731</v>
      </c>
      <c r="U57" s="9">
        <f t="shared" si="50"/>
        <v>0.40881810065899232</v>
      </c>
      <c r="V57" s="9">
        <f t="shared" si="6"/>
        <v>0.81333701707246964</v>
      </c>
      <c r="W57" s="1">
        <f t="shared" si="7"/>
        <v>0</v>
      </c>
      <c r="X57" s="1">
        <f t="shared" si="8"/>
        <v>0</v>
      </c>
      <c r="Y57" s="1">
        <f t="shared" si="9"/>
        <v>0</v>
      </c>
      <c r="AA57" s="1">
        <f t="shared" si="51"/>
        <v>49.5</v>
      </c>
      <c r="AB57" s="1">
        <f t="shared" ref="AB57:AC57" si="69">AA57</f>
        <v>49.5</v>
      </c>
      <c r="AC57" s="1">
        <f t="shared" si="69"/>
        <v>49.5</v>
      </c>
      <c r="AF57" s="8">
        <f t="shared" si="47"/>
        <v>-8.0196004159254E-3</v>
      </c>
      <c r="AG57" s="8">
        <f t="shared" si="48"/>
        <v>8.5343188659401346E-3</v>
      </c>
      <c r="AH57" s="9">
        <f t="shared" si="11"/>
        <v>8.0196004159254E-3</v>
      </c>
      <c r="AI57" s="9">
        <f t="shared" si="13"/>
        <v>0.39598459754753718</v>
      </c>
      <c r="AJ57" s="9">
        <f t="shared" si="14"/>
        <v>0.4007985002430669</v>
      </c>
    </row>
    <row r="58" spans="1:36" x14ac:dyDescent="0.35">
      <c r="A58" s="6">
        <f t="shared" si="45"/>
        <v>1800</v>
      </c>
      <c r="B58" s="6">
        <v>51</v>
      </c>
      <c r="C58" s="7">
        <f>Data!C59</f>
        <v>186155</v>
      </c>
      <c r="D58" s="7">
        <f>Data!D59</f>
        <v>171061</v>
      </c>
      <c r="E58" s="7">
        <f>Data!E59</f>
        <v>357216</v>
      </c>
      <c r="G58" s="9"/>
      <c r="H58" s="25"/>
      <c r="I58" s="25"/>
      <c r="J58" s="25"/>
      <c r="K58" s="25"/>
      <c r="L58" s="25"/>
      <c r="M58" s="25"/>
      <c r="N58" s="25"/>
      <c r="O58" s="25"/>
      <c r="T58" s="9">
        <f t="shared" si="49"/>
        <v>0.40930336746917317</v>
      </c>
      <c r="U58" s="9">
        <f t="shared" si="50"/>
        <v>0.41402471985491107</v>
      </c>
      <c r="V58" s="9">
        <f t="shared" si="6"/>
        <v>0.82332808732408425</v>
      </c>
      <c r="W58" s="1">
        <f t="shared" si="7"/>
        <v>0</v>
      </c>
      <c r="X58" s="1">
        <f t="shared" si="8"/>
        <v>0</v>
      </c>
      <c r="Y58" s="1">
        <f t="shared" si="9"/>
        <v>0</v>
      </c>
      <c r="AA58" s="1">
        <f t="shared" si="51"/>
        <v>50.5</v>
      </c>
      <c r="AB58" s="1">
        <f t="shared" ref="AB58:AC58" si="70">AA58</f>
        <v>50.5</v>
      </c>
      <c r="AC58" s="1">
        <f t="shared" si="70"/>
        <v>50.5</v>
      </c>
      <c r="AF58" s="8">
        <f t="shared" si="47"/>
        <v>-5.2066191959187691E-3</v>
      </c>
      <c r="AG58" s="8">
        <f t="shared" si="48"/>
        <v>4.7844510556958476E-3</v>
      </c>
      <c r="AH58" s="9">
        <f t="shared" si="11"/>
        <v>5.2066191959187691E-3</v>
      </c>
      <c r="AI58" s="9">
        <f t="shared" si="13"/>
        <v>0.40451891641347731</v>
      </c>
      <c r="AJ58" s="9">
        <f t="shared" si="14"/>
        <v>0.40881810065899232</v>
      </c>
    </row>
    <row r="59" spans="1:36" x14ac:dyDescent="0.35">
      <c r="A59" s="6">
        <f t="shared" si="45"/>
        <v>1799</v>
      </c>
      <c r="B59" s="6">
        <v>52</v>
      </c>
      <c r="C59" s="7">
        <f>Data!C60</f>
        <v>203861</v>
      </c>
      <c r="D59" s="7">
        <f>Data!D60</f>
        <v>197421</v>
      </c>
      <c r="E59" s="7">
        <f>Data!E60</f>
        <v>401282</v>
      </c>
      <c r="G59" s="9"/>
      <c r="H59" s="25"/>
      <c r="I59" s="25"/>
      <c r="J59" s="25"/>
      <c r="K59" s="25"/>
      <c r="L59" s="25"/>
      <c r="M59" s="25"/>
      <c r="N59" s="25"/>
      <c r="O59" s="25"/>
      <c r="T59" s="9">
        <f t="shared" si="49"/>
        <v>0.4148250884451205</v>
      </c>
      <c r="U59" s="9">
        <f t="shared" si="50"/>
        <v>0.41972656292063154</v>
      </c>
      <c r="V59" s="9">
        <f t="shared" si="6"/>
        <v>0.83455165136575205</v>
      </c>
      <c r="W59" s="1">
        <f t="shared" si="7"/>
        <v>0</v>
      </c>
      <c r="X59" s="1">
        <f t="shared" si="8"/>
        <v>0</v>
      </c>
      <c r="Y59" s="1">
        <f t="shared" si="9"/>
        <v>0</v>
      </c>
      <c r="AA59" s="1">
        <f t="shared" si="51"/>
        <v>51.5</v>
      </c>
      <c r="AB59" s="1">
        <f t="shared" ref="AB59:AC59" si="71">AA59</f>
        <v>51.5</v>
      </c>
      <c r="AC59" s="1">
        <f t="shared" si="71"/>
        <v>51.5</v>
      </c>
      <c r="AF59" s="8">
        <f t="shared" si="47"/>
        <v>-5.701843065720481E-3</v>
      </c>
      <c r="AG59" s="8">
        <f t="shared" si="48"/>
        <v>5.5217209759473524E-3</v>
      </c>
      <c r="AH59" s="9">
        <f t="shared" si="11"/>
        <v>5.701843065720481E-3</v>
      </c>
      <c r="AI59" s="9">
        <f t="shared" si="13"/>
        <v>0.40930336746917317</v>
      </c>
      <c r="AJ59" s="9">
        <f t="shared" si="14"/>
        <v>0.41402471985491107</v>
      </c>
    </row>
    <row r="60" spans="1:36" x14ac:dyDescent="0.35">
      <c r="A60" s="6">
        <f t="shared" si="45"/>
        <v>1798</v>
      </c>
      <c r="B60" s="6">
        <v>53</v>
      </c>
      <c r="C60" s="7">
        <f>Data!C61</f>
        <v>179436</v>
      </c>
      <c r="D60" s="7">
        <f>Data!D61</f>
        <v>174020</v>
      </c>
      <c r="E60" s="7">
        <f>Data!E61</f>
        <v>353456</v>
      </c>
      <c r="G60" s="9"/>
      <c r="H60" s="25"/>
      <c r="I60" s="25"/>
      <c r="J60" s="25"/>
      <c r="K60" s="25"/>
      <c r="L60" s="25"/>
      <c r="M60" s="25"/>
      <c r="N60" s="25"/>
      <c r="O60" s="25"/>
      <c r="T60" s="9">
        <f t="shared" si="49"/>
        <v>0.41969230056659873</v>
      </c>
      <c r="U60" s="9">
        <f t="shared" si="50"/>
        <v>0.42474525660083823</v>
      </c>
      <c r="V60" s="9">
        <f t="shared" si="6"/>
        <v>0.84443755716743696</v>
      </c>
      <c r="W60" s="1">
        <f t="shared" si="7"/>
        <v>0</v>
      </c>
      <c r="X60" s="1">
        <f t="shared" si="8"/>
        <v>0</v>
      </c>
      <c r="Y60" s="1">
        <f t="shared" si="9"/>
        <v>0</v>
      </c>
      <c r="AA60" s="1">
        <f t="shared" si="51"/>
        <v>52.5</v>
      </c>
      <c r="AB60" s="1">
        <f t="shared" ref="AB60:AC60" si="72">AA60</f>
        <v>52.5</v>
      </c>
      <c r="AC60" s="1">
        <f t="shared" si="72"/>
        <v>52.5</v>
      </c>
      <c r="AF60" s="8">
        <f t="shared" si="47"/>
        <v>-5.0186936802067107E-3</v>
      </c>
      <c r="AG60" s="8">
        <f t="shared" si="48"/>
        <v>4.8672121214782529E-3</v>
      </c>
      <c r="AH60" s="9">
        <f t="shared" si="11"/>
        <v>5.0186936802067107E-3</v>
      </c>
      <c r="AI60" s="9">
        <f t="shared" si="13"/>
        <v>0.4148250884451205</v>
      </c>
      <c r="AJ60" s="9">
        <f t="shared" si="14"/>
        <v>0.41972656292063154</v>
      </c>
    </row>
    <row r="61" spans="1:36" x14ac:dyDescent="0.35">
      <c r="A61" s="6">
        <f t="shared" si="45"/>
        <v>1797</v>
      </c>
      <c r="B61" s="6">
        <v>54</v>
      </c>
      <c r="C61" s="7">
        <f>Data!C62</f>
        <v>183420</v>
      </c>
      <c r="D61" s="7">
        <f>Data!D62</f>
        <v>180048</v>
      </c>
      <c r="E61" s="7">
        <f>Data!E62</f>
        <v>363468</v>
      </c>
      <c r="G61" s="9"/>
      <c r="H61" s="25"/>
      <c r="I61" s="25"/>
      <c r="J61" s="25"/>
      <c r="K61" s="25"/>
      <c r="L61" s="25"/>
      <c r="M61" s="25"/>
      <c r="N61" s="25"/>
      <c r="O61" s="25"/>
      <c r="T61" s="9">
        <f t="shared" si="49"/>
        <v>0.42472811143918759</v>
      </c>
      <c r="U61" s="9">
        <f t="shared" si="50"/>
        <v>0.42987537984714064</v>
      </c>
      <c r="V61" s="9">
        <f t="shared" si="6"/>
        <v>0.85460349128632829</v>
      </c>
      <c r="W61" s="1">
        <f t="shared" si="7"/>
        <v>0</v>
      </c>
      <c r="X61" s="1">
        <f t="shared" si="8"/>
        <v>0</v>
      </c>
      <c r="Y61" s="1">
        <f t="shared" si="9"/>
        <v>0</v>
      </c>
      <c r="AA61" s="1">
        <f t="shared" si="51"/>
        <v>53.5</v>
      </c>
      <c r="AB61" s="1">
        <f t="shared" ref="AB61:AC61" si="73">AA61</f>
        <v>53.5</v>
      </c>
      <c r="AC61" s="1">
        <f t="shared" si="73"/>
        <v>53.5</v>
      </c>
      <c r="AF61" s="8">
        <f t="shared" si="47"/>
        <v>-5.1301232463023859E-3</v>
      </c>
      <c r="AG61" s="8">
        <f t="shared" si="48"/>
        <v>5.0358108725888778E-3</v>
      </c>
      <c r="AH61" s="9">
        <f t="shared" si="11"/>
        <v>5.1301232463023859E-3</v>
      </c>
      <c r="AI61" s="9">
        <f t="shared" si="13"/>
        <v>0.41969230056659873</v>
      </c>
      <c r="AJ61" s="9">
        <f t="shared" si="14"/>
        <v>0.42474525660083823</v>
      </c>
    </row>
    <row r="62" spans="1:36" x14ac:dyDescent="0.35">
      <c r="A62" s="6">
        <f t="shared" si="45"/>
        <v>1796</v>
      </c>
      <c r="B62" s="6">
        <v>55</v>
      </c>
      <c r="C62" s="7">
        <f>Data!C63</f>
        <v>212720</v>
      </c>
      <c r="D62" s="7">
        <f>Data!D63</f>
        <v>218304</v>
      </c>
      <c r="E62" s="7">
        <f>Data!E63</f>
        <v>431024</v>
      </c>
      <c r="G62" s="9"/>
      <c r="H62" s="25"/>
      <c r="I62" s="25"/>
      <c r="J62" s="25"/>
      <c r="K62" s="25"/>
      <c r="L62" s="25"/>
      <c r="M62" s="25"/>
      <c r="N62" s="25"/>
      <c r="O62" s="25"/>
      <c r="T62" s="9">
        <f t="shared" si="49"/>
        <v>0.43083391465127352</v>
      </c>
      <c r="U62" s="9">
        <f t="shared" si="50"/>
        <v>0.43582500266337354</v>
      </c>
      <c r="V62" s="9">
        <f t="shared" si="6"/>
        <v>0.86665891731464706</v>
      </c>
      <c r="W62" s="1">
        <f t="shared" si="7"/>
        <v>0</v>
      </c>
      <c r="X62" s="1">
        <f t="shared" si="8"/>
        <v>0</v>
      </c>
      <c r="Y62" s="1">
        <f t="shared" si="9"/>
        <v>0</v>
      </c>
      <c r="AA62" s="1">
        <f t="shared" si="51"/>
        <v>54.5</v>
      </c>
      <c r="AB62" s="1">
        <f t="shared" ref="AB62:AC62" si="74">AA62</f>
        <v>54.5</v>
      </c>
      <c r="AC62" s="1">
        <f t="shared" si="74"/>
        <v>54.5</v>
      </c>
      <c r="AF62" s="8">
        <f t="shared" si="47"/>
        <v>-5.9496228162329275E-3</v>
      </c>
      <c r="AG62" s="8">
        <f t="shared" si="48"/>
        <v>6.1058032120859017E-3</v>
      </c>
      <c r="AH62" s="9">
        <f t="shared" si="11"/>
        <v>5.9496228162329275E-3</v>
      </c>
      <c r="AI62" s="9">
        <f t="shared" si="13"/>
        <v>0.42472811143918759</v>
      </c>
      <c r="AJ62" s="9">
        <f t="shared" si="14"/>
        <v>0.42987537984714064</v>
      </c>
    </row>
    <row r="63" spans="1:36" x14ac:dyDescent="0.35">
      <c r="A63" s="6">
        <f t="shared" si="45"/>
        <v>1795</v>
      </c>
      <c r="B63" s="6">
        <v>56</v>
      </c>
      <c r="C63" s="7">
        <f>Data!C64</f>
        <v>160710</v>
      </c>
      <c r="D63" s="7">
        <f>Data!D64</f>
        <v>170576</v>
      </c>
      <c r="E63" s="7">
        <f>Data!E64</f>
        <v>331286</v>
      </c>
      <c r="G63" s="9"/>
      <c r="H63" s="25"/>
      <c r="I63" s="25"/>
      <c r="J63" s="25"/>
      <c r="K63" s="25"/>
      <c r="L63" s="25"/>
      <c r="M63" s="25"/>
      <c r="N63" s="25"/>
      <c r="O63" s="25"/>
      <c r="T63" s="9">
        <f t="shared" si="49"/>
        <v>0.43560480061169921</v>
      </c>
      <c r="U63" s="9">
        <f t="shared" si="50"/>
        <v>0.44031994381980827</v>
      </c>
      <c r="V63" s="9">
        <f t="shared" si="6"/>
        <v>0.87592474443150747</v>
      </c>
      <c r="W63" s="1">
        <f t="shared" si="7"/>
        <v>0</v>
      </c>
      <c r="X63" s="1">
        <f t="shared" si="8"/>
        <v>0</v>
      </c>
      <c r="Y63" s="1">
        <f t="shared" si="9"/>
        <v>0</v>
      </c>
      <c r="AA63" s="1">
        <f t="shared" si="51"/>
        <v>55.5</v>
      </c>
      <c r="AB63" s="1">
        <f t="shared" ref="AB63:AC63" si="75">AA63</f>
        <v>55.5</v>
      </c>
      <c r="AC63" s="1">
        <f t="shared" si="75"/>
        <v>55.5</v>
      </c>
      <c r="AF63" s="8">
        <f t="shared" si="47"/>
        <v>-4.4949411564347208E-3</v>
      </c>
      <c r="AG63" s="8">
        <f t="shared" si="48"/>
        <v>4.7708859604256668E-3</v>
      </c>
      <c r="AH63" s="9">
        <f t="shared" si="11"/>
        <v>4.4949411564347208E-3</v>
      </c>
      <c r="AI63" s="9">
        <f t="shared" si="13"/>
        <v>0.43083391465127352</v>
      </c>
      <c r="AJ63" s="9">
        <f t="shared" si="14"/>
        <v>0.43582500266337354</v>
      </c>
    </row>
    <row r="64" spans="1:36" x14ac:dyDescent="0.35">
      <c r="A64" s="6">
        <f t="shared" si="45"/>
        <v>1794</v>
      </c>
      <c r="B64" s="6">
        <v>57</v>
      </c>
      <c r="C64" s="7">
        <f>Data!C65</f>
        <v>126613</v>
      </c>
      <c r="D64" s="7">
        <f>Data!D65</f>
        <v>148333</v>
      </c>
      <c r="E64" s="7">
        <f>Data!E65</f>
        <v>274946</v>
      </c>
      <c r="G64" s="9"/>
      <c r="H64" s="25"/>
      <c r="I64" s="25"/>
      <c r="J64" s="25"/>
      <c r="K64" s="25"/>
      <c r="L64" s="25"/>
      <c r="M64" s="25"/>
      <c r="N64" s="25"/>
      <c r="O64" s="25"/>
      <c r="T64" s="9">
        <f t="shared" si="49"/>
        <v>0.43975356613069261</v>
      </c>
      <c r="U64" s="9">
        <f t="shared" si="50"/>
        <v>0.44386121682484636</v>
      </c>
      <c r="V64" s="9">
        <f t="shared" si="6"/>
        <v>0.88361478295553897</v>
      </c>
      <c r="W64" s="1">
        <f t="shared" si="7"/>
        <v>0</v>
      </c>
      <c r="X64" s="1">
        <f t="shared" si="8"/>
        <v>0</v>
      </c>
      <c r="Y64" s="1">
        <f t="shared" si="9"/>
        <v>0</v>
      </c>
      <c r="AA64" s="1">
        <f t="shared" si="51"/>
        <v>56.5</v>
      </c>
      <c r="AB64" s="1">
        <f t="shared" ref="AB64:AC64" si="76">AA64</f>
        <v>56.5</v>
      </c>
      <c r="AC64" s="1">
        <f t="shared" si="76"/>
        <v>56.5</v>
      </c>
      <c r="AF64" s="8">
        <f t="shared" si="47"/>
        <v>-3.5412730050380765E-3</v>
      </c>
      <c r="AG64" s="8">
        <f t="shared" si="48"/>
        <v>4.1487655189934129E-3</v>
      </c>
      <c r="AH64" s="9">
        <f t="shared" si="11"/>
        <v>3.5412730050380765E-3</v>
      </c>
      <c r="AI64" s="9">
        <f t="shared" si="13"/>
        <v>0.43560480061169921</v>
      </c>
      <c r="AJ64" s="9">
        <f t="shared" si="14"/>
        <v>0.44031994381980827</v>
      </c>
    </row>
    <row r="65" spans="1:36" x14ac:dyDescent="0.35">
      <c r="A65" s="6">
        <f t="shared" si="45"/>
        <v>1793</v>
      </c>
      <c r="B65" s="6">
        <v>58</v>
      </c>
      <c r="C65" s="7">
        <f>Data!C66</f>
        <v>131316</v>
      </c>
      <c r="D65" s="7">
        <f>Data!D66</f>
        <v>163914</v>
      </c>
      <c r="E65" s="7">
        <f>Data!E66</f>
        <v>295230</v>
      </c>
      <c r="G65" s="9"/>
      <c r="H65" s="25"/>
      <c r="I65" s="25"/>
      <c r="J65" s="25"/>
      <c r="K65" s="25"/>
      <c r="L65" s="25"/>
      <c r="M65" s="25"/>
      <c r="N65" s="25"/>
      <c r="O65" s="25"/>
      <c r="T65" s="9">
        <f t="shared" si="49"/>
        <v>0.44433812082371632</v>
      </c>
      <c r="U65" s="9">
        <f t="shared" si="50"/>
        <v>0.44753402930010228</v>
      </c>
      <c r="V65" s="9">
        <f t="shared" si="6"/>
        <v>0.8918721501238186</v>
      </c>
      <c r="W65" s="1">
        <f t="shared" si="7"/>
        <v>0</v>
      </c>
      <c r="X65" s="1">
        <f t="shared" si="8"/>
        <v>0</v>
      </c>
      <c r="Y65" s="1">
        <f t="shared" si="9"/>
        <v>0</v>
      </c>
      <c r="AA65" s="1">
        <f t="shared" si="51"/>
        <v>57.5</v>
      </c>
      <c r="AB65" s="1">
        <f t="shared" ref="AB65:AC65" si="77">AA65</f>
        <v>57.5</v>
      </c>
      <c r="AC65" s="1">
        <f t="shared" si="77"/>
        <v>57.5</v>
      </c>
      <c r="AF65" s="8">
        <f t="shared" si="47"/>
        <v>-3.6728124752559376E-3</v>
      </c>
      <c r="AG65" s="8">
        <f t="shared" si="48"/>
        <v>4.5845546930237124E-3</v>
      </c>
      <c r="AH65" s="9">
        <f t="shared" si="11"/>
        <v>3.6728124752559376E-3</v>
      </c>
      <c r="AI65" s="9">
        <f t="shared" si="13"/>
        <v>0.43975356613069261</v>
      </c>
      <c r="AJ65" s="9">
        <f t="shared" si="14"/>
        <v>0.44386121682484636</v>
      </c>
    </row>
    <row r="66" spans="1:36" x14ac:dyDescent="0.35">
      <c r="A66" s="6">
        <f t="shared" si="45"/>
        <v>1792</v>
      </c>
      <c r="B66" s="6">
        <v>59</v>
      </c>
      <c r="C66" s="7">
        <f>Data!C67</f>
        <v>106730</v>
      </c>
      <c r="D66" s="7">
        <f>Data!D67</f>
        <v>130407</v>
      </c>
      <c r="E66" s="7">
        <f>Data!E67</f>
        <v>237137</v>
      </c>
      <c r="G66" s="9"/>
      <c r="H66" s="25"/>
      <c r="I66" s="25"/>
      <c r="J66" s="25"/>
      <c r="K66" s="25"/>
      <c r="L66" s="25"/>
      <c r="M66" s="25"/>
      <c r="N66" s="25"/>
      <c r="O66" s="25"/>
      <c r="T66" s="9">
        <f t="shared" si="49"/>
        <v>0.44798550923381641</v>
      </c>
      <c r="U66" s="9">
        <f t="shared" si="50"/>
        <v>0.4505191893376001</v>
      </c>
      <c r="V66" s="9">
        <f t="shared" si="6"/>
        <v>0.89850469857141646</v>
      </c>
      <c r="W66" s="1">
        <f t="shared" si="7"/>
        <v>0</v>
      </c>
      <c r="X66" s="1">
        <f t="shared" si="8"/>
        <v>0</v>
      </c>
      <c r="Y66" s="1">
        <f t="shared" si="9"/>
        <v>0</v>
      </c>
      <c r="AA66" s="1">
        <f t="shared" si="51"/>
        <v>58.5</v>
      </c>
      <c r="AB66" s="1">
        <f t="shared" ref="AB66:AC66" si="78">AA66</f>
        <v>58.5</v>
      </c>
      <c r="AC66" s="1">
        <f t="shared" si="78"/>
        <v>58.5</v>
      </c>
      <c r="AF66" s="8">
        <f t="shared" si="47"/>
        <v>-2.9851600374978392E-3</v>
      </c>
      <c r="AG66" s="8">
        <f t="shared" si="48"/>
        <v>3.6473884101000721E-3</v>
      </c>
      <c r="AH66" s="9">
        <f t="shared" si="11"/>
        <v>2.9851600374978392E-3</v>
      </c>
      <c r="AI66" s="9">
        <f>AI65+AG65</f>
        <v>0.44433812082371632</v>
      </c>
      <c r="AJ66" s="9">
        <f t="shared" si="14"/>
        <v>0.44753402930010228</v>
      </c>
    </row>
    <row r="67" spans="1:36" x14ac:dyDescent="0.35">
      <c r="A67" s="6">
        <f t="shared" si="45"/>
        <v>1791</v>
      </c>
      <c r="B67" s="6">
        <v>60</v>
      </c>
      <c r="C67" s="7">
        <f>Data!C68</f>
        <v>171332</v>
      </c>
      <c r="D67" s="7">
        <f>Data!D68</f>
        <v>232323</v>
      </c>
      <c r="E67" s="7">
        <f>Data!E68</f>
        <v>403655</v>
      </c>
      <c r="G67" s="9"/>
      <c r="H67" s="25"/>
      <c r="I67" s="25"/>
      <c r="J67" s="25"/>
      <c r="K67" s="25"/>
      <c r="L67" s="25"/>
      <c r="M67" s="25"/>
      <c r="N67" s="25"/>
      <c r="O67" s="25"/>
      <c r="T67" s="9">
        <f t="shared" si="49"/>
        <v>0.45448341362238204</v>
      </c>
      <c r="U67" s="9">
        <f t="shared" si="50"/>
        <v>0.45531122006508606</v>
      </c>
      <c r="V67" s="9">
        <f t="shared" si="6"/>
        <v>0.90979463368746805</v>
      </c>
      <c r="W67" s="1">
        <f t="shared" si="7"/>
        <v>0</v>
      </c>
      <c r="X67" s="1">
        <f t="shared" si="8"/>
        <v>0</v>
      </c>
      <c r="Y67" s="1">
        <f t="shared" si="9"/>
        <v>0</v>
      </c>
      <c r="AA67" s="1">
        <f t="shared" si="51"/>
        <v>59.5</v>
      </c>
      <c r="AB67" s="1">
        <f t="shared" ref="AB67:AC67" si="79">AA67</f>
        <v>59.5</v>
      </c>
      <c r="AC67" s="1">
        <f t="shared" si="79"/>
        <v>59.5</v>
      </c>
      <c r="AF67" s="8">
        <f t="shared" si="47"/>
        <v>-4.7920307274859908E-3</v>
      </c>
      <c r="AG67" s="8">
        <f t="shared" si="48"/>
        <v>6.4979043885656368E-3</v>
      </c>
      <c r="AH67" s="9">
        <f t="shared" si="11"/>
        <v>4.7920307274859908E-3</v>
      </c>
      <c r="AI67" s="9">
        <f t="shared" si="13"/>
        <v>0.44798550923381641</v>
      </c>
      <c r="AJ67" s="9">
        <f t="shared" si="14"/>
        <v>0.4505191893376001</v>
      </c>
    </row>
    <row r="68" spans="1:36" x14ac:dyDescent="0.35">
      <c r="A68" s="6">
        <f t="shared" si="45"/>
        <v>1790</v>
      </c>
      <c r="B68" s="6">
        <v>61</v>
      </c>
      <c r="C68" s="7">
        <f>Data!C69</f>
        <v>100423</v>
      </c>
      <c r="D68" s="7">
        <f>Data!D69</f>
        <v>118695</v>
      </c>
      <c r="E68" s="7">
        <f>Data!E69</f>
        <v>219118</v>
      </c>
      <c r="G68" s="9"/>
      <c r="T68" s="9">
        <f t="shared" si="49"/>
        <v>0.45780322595865869</v>
      </c>
      <c r="U68" s="9">
        <f t="shared" si="50"/>
        <v>0.45811997792553433</v>
      </c>
      <c r="V68" s="9">
        <f t="shared" si="6"/>
        <v>0.91592320388419302</v>
      </c>
      <c r="W68" s="1">
        <f t="shared" si="7"/>
        <v>0</v>
      </c>
      <c r="X68" s="1">
        <f t="shared" si="8"/>
        <v>0</v>
      </c>
      <c r="Y68" s="1">
        <f t="shared" si="9"/>
        <v>0</v>
      </c>
      <c r="AA68" s="1">
        <f t="shared" si="51"/>
        <v>60.5</v>
      </c>
      <c r="AB68" s="1">
        <f t="shared" ref="AB68:AC68" si="80">AA68</f>
        <v>60.5</v>
      </c>
      <c r="AC68" s="1">
        <f t="shared" si="80"/>
        <v>60.5</v>
      </c>
      <c r="AF68" s="8">
        <f t="shared" si="47"/>
        <v>-2.8087578604482854E-3</v>
      </c>
      <c r="AG68" s="8">
        <f t="shared" si="48"/>
        <v>3.3198123362766421E-3</v>
      </c>
      <c r="AH68" s="9">
        <f t="shared" si="11"/>
        <v>2.8087578604482854E-3</v>
      </c>
      <c r="AI68" s="9">
        <f t="shared" si="13"/>
        <v>0.45448341362238204</v>
      </c>
      <c r="AJ68" s="9">
        <f t="shared" si="14"/>
        <v>0.45531122006508606</v>
      </c>
    </row>
    <row r="69" spans="1:36" x14ac:dyDescent="0.35">
      <c r="A69" s="6">
        <f t="shared" si="45"/>
        <v>1789</v>
      </c>
      <c r="B69" s="6">
        <v>62</v>
      </c>
      <c r="C69" s="7">
        <f>Data!C70</f>
        <v>111108</v>
      </c>
      <c r="D69" s="7">
        <f>Data!D70</f>
        <v>130257</v>
      </c>
      <c r="E69" s="7">
        <f>Data!E70</f>
        <v>241365</v>
      </c>
      <c r="G69" s="9"/>
      <c r="T69" s="9">
        <f t="shared" si="49"/>
        <v>0.461446418978469</v>
      </c>
      <c r="U69" s="9">
        <f t="shared" si="50"/>
        <v>0.4612275874209556</v>
      </c>
      <c r="V69" s="9">
        <f t="shared" si="6"/>
        <v>0.92267400639942454</v>
      </c>
      <c r="W69" s="1">
        <f t="shared" si="7"/>
        <v>0</v>
      </c>
      <c r="X69" s="1">
        <f t="shared" si="8"/>
        <v>0</v>
      </c>
      <c r="Y69" s="1">
        <f t="shared" si="9"/>
        <v>0</v>
      </c>
      <c r="AA69" s="1">
        <f t="shared" si="51"/>
        <v>61.5</v>
      </c>
      <c r="AB69" s="1">
        <f t="shared" ref="AB69:AC69" si="81">AA69</f>
        <v>61.5</v>
      </c>
      <c r="AC69" s="1">
        <f t="shared" si="81"/>
        <v>61.5</v>
      </c>
      <c r="AF69" s="8">
        <f t="shared" si="47"/>
        <v>-3.1076094954212491E-3</v>
      </c>
      <c r="AG69" s="8">
        <f t="shared" si="48"/>
        <v>3.6431930198103251E-3</v>
      </c>
      <c r="AH69" s="9">
        <f t="shared" si="11"/>
        <v>3.1076094954212491E-3</v>
      </c>
      <c r="AI69" s="9">
        <f t="shared" si="13"/>
        <v>0.45780322595865869</v>
      </c>
      <c r="AJ69" s="9">
        <f t="shared" si="14"/>
        <v>0.45811997792553433</v>
      </c>
    </row>
    <row r="70" spans="1:36" x14ac:dyDescent="0.35">
      <c r="A70" s="6">
        <f t="shared" si="45"/>
        <v>1788</v>
      </c>
      <c r="B70" s="6">
        <v>63</v>
      </c>
      <c r="C70" s="7">
        <f>Data!C71</f>
        <v>104111</v>
      </c>
      <c r="D70" s="7">
        <f>Data!D71</f>
        <v>120112</v>
      </c>
      <c r="E70" s="7">
        <f>Data!E71</f>
        <v>224223</v>
      </c>
      <c r="G70" s="9"/>
      <c r="T70" s="9">
        <f t="shared" si="49"/>
        <v>0.46480586376834943</v>
      </c>
      <c r="U70" s="9">
        <f t="shared" si="50"/>
        <v>0.46413949594399445</v>
      </c>
      <c r="V70" s="9">
        <f t="shared" si="6"/>
        <v>0.92894535971234382</v>
      </c>
      <c r="W70" s="1">
        <f t="shared" si="7"/>
        <v>0</v>
      </c>
      <c r="X70" s="1">
        <f t="shared" si="8"/>
        <v>0</v>
      </c>
      <c r="Y70" s="1">
        <f t="shared" si="9"/>
        <v>0</v>
      </c>
      <c r="AA70" s="1">
        <f t="shared" si="51"/>
        <v>62.5</v>
      </c>
      <c r="AB70" s="1">
        <f t="shared" ref="AB70:AC70" si="82">AA70</f>
        <v>62.5</v>
      </c>
      <c r="AC70" s="1">
        <f t="shared" si="82"/>
        <v>62.5</v>
      </c>
      <c r="AF70" s="8">
        <f t="shared" si="47"/>
        <v>-2.91190852303886E-3</v>
      </c>
      <c r="AG70" s="8">
        <f t="shared" si="48"/>
        <v>3.3594447898804502E-3</v>
      </c>
      <c r="AH70" s="9">
        <f t="shared" si="11"/>
        <v>2.91190852303886E-3</v>
      </c>
      <c r="AI70" s="9">
        <f t="shared" si="13"/>
        <v>0.461446418978469</v>
      </c>
      <c r="AJ70" s="9">
        <f t="shared" si="14"/>
        <v>0.4612275874209556</v>
      </c>
    </row>
    <row r="71" spans="1:36" x14ac:dyDescent="0.35">
      <c r="A71" s="6">
        <f t="shared" ref="A71:A102" si="83">$D$3-B71</f>
        <v>1787</v>
      </c>
      <c r="B71" s="6">
        <v>64</v>
      </c>
      <c r="C71" s="7">
        <f>Data!C72</f>
        <v>104050</v>
      </c>
      <c r="D71" s="7">
        <f>Data!D72</f>
        <v>119830</v>
      </c>
      <c r="E71" s="7">
        <f>Data!E72</f>
        <v>223880</v>
      </c>
      <c r="G71" s="9"/>
      <c r="T71" s="9">
        <f t="shared" si="49"/>
        <v>0.46815742122448517</v>
      </c>
      <c r="U71" s="9">
        <f t="shared" si="50"/>
        <v>0.46704969834164883</v>
      </c>
      <c r="V71" s="9">
        <f t="shared" si="6"/>
        <v>0.935207119566134</v>
      </c>
      <c r="W71" s="1">
        <f t="shared" si="7"/>
        <v>0</v>
      </c>
      <c r="X71" s="1">
        <f t="shared" si="8"/>
        <v>0</v>
      </c>
      <c r="Y71" s="1">
        <f t="shared" si="9"/>
        <v>0</v>
      </c>
      <c r="AA71" s="1">
        <f t="shared" si="51"/>
        <v>63.5</v>
      </c>
      <c r="AB71" s="1">
        <f t="shared" ref="AB71:AC71" si="84">AA71</f>
        <v>63.5</v>
      </c>
      <c r="AC71" s="1">
        <f t="shared" si="84"/>
        <v>63.5</v>
      </c>
      <c r="AF71" s="8">
        <f t="shared" ref="AF71:AF106" si="85">-C71/$E$108</f>
        <v>-2.9102023976543628E-3</v>
      </c>
      <c r="AG71" s="8">
        <f t="shared" ref="AG71:AG106" si="86">D71/$E$108</f>
        <v>3.3515574561357262E-3</v>
      </c>
      <c r="AH71" s="9">
        <f t="shared" si="11"/>
        <v>2.9102023976543628E-3</v>
      </c>
      <c r="AI71" s="9">
        <f t="shared" si="13"/>
        <v>0.46480586376834943</v>
      </c>
      <c r="AJ71" s="9">
        <f t="shared" si="14"/>
        <v>0.46413949594399445</v>
      </c>
    </row>
    <row r="72" spans="1:36" x14ac:dyDescent="0.35">
      <c r="A72" s="6">
        <f t="shared" si="83"/>
        <v>1786</v>
      </c>
      <c r="B72" s="6">
        <v>65</v>
      </c>
      <c r="C72" s="7">
        <f>Data!C73</f>
        <v>119539</v>
      </c>
      <c r="D72" s="7">
        <f>Data!D73</f>
        <v>142215</v>
      </c>
      <c r="E72" s="7">
        <f>Data!E73</f>
        <v>261754</v>
      </c>
      <c r="G72" s="9"/>
      <c r="T72" s="9">
        <f t="shared" ref="T72:T107" si="87">T71+AG72</f>
        <v>0.47213507075819411</v>
      </c>
      <c r="U72" s="9">
        <f t="shared" ref="U72:U107" si="88">U71+AH72</f>
        <v>0.47039311674062245</v>
      </c>
      <c r="V72" s="9">
        <f t="shared" ref="V72:V107" si="89">U72+T72</f>
        <v>0.94252818749881651</v>
      </c>
      <c r="W72" s="1">
        <f t="shared" ref="W72:W107" si="90">(IF(AND(T72&lt;=T$109,T73&gt;=T$109),1,0))</f>
        <v>0</v>
      </c>
      <c r="X72" s="1">
        <f t="shared" ref="X72:X107" si="91">(IF(AND(U72&lt;=U$109,U73&gt;=U$109),1,0))</f>
        <v>0</v>
      </c>
      <c r="Y72" s="1">
        <f t="shared" ref="Y72:Y107" si="92">(IF(AND(V72&lt;=V$109,V73&gt;=V$109),1,0))</f>
        <v>0</v>
      </c>
      <c r="AA72" s="1">
        <f t="shared" ref="AA72:AA106" si="93">B71+0.5*(B72-B71)</f>
        <v>64.5</v>
      </c>
      <c r="AB72" s="1">
        <f t="shared" ref="AB72:AC72" si="94">AA72</f>
        <v>64.5</v>
      </c>
      <c r="AC72" s="1">
        <f t="shared" si="94"/>
        <v>64.5</v>
      </c>
      <c r="AF72" s="8">
        <f t="shared" si="85"/>
        <v>-3.3434183989736175E-3</v>
      </c>
      <c r="AG72" s="8">
        <f t="shared" si="86"/>
        <v>3.9776495337089405E-3</v>
      </c>
      <c r="AH72" s="9">
        <f t="shared" ref="AH72:AH106" si="95">-AF72</f>
        <v>3.3434183989736175E-3</v>
      </c>
      <c r="AI72" s="9">
        <f t="shared" si="13"/>
        <v>0.46815742122448517</v>
      </c>
      <c r="AJ72" s="9">
        <f t="shared" si="14"/>
        <v>0.46704969834164883</v>
      </c>
    </row>
    <row r="73" spans="1:36" x14ac:dyDescent="0.35">
      <c r="A73" s="6">
        <f t="shared" si="83"/>
        <v>1785</v>
      </c>
      <c r="B73" s="6">
        <v>66</v>
      </c>
      <c r="C73" s="7">
        <f>Data!C74</f>
        <v>101153</v>
      </c>
      <c r="D73" s="7">
        <f>Data!D74</f>
        <v>110895</v>
      </c>
      <c r="E73" s="7">
        <f>Data!E74</f>
        <v>212048</v>
      </c>
      <c r="G73" s="9"/>
      <c r="T73" s="9">
        <f t="shared" si="87"/>
        <v>0.47523672279940393</v>
      </c>
      <c r="U73" s="9">
        <f t="shared" si="88"/>
        <v>0.47322229216714751</v>
      </c>
      <c r="V73" s="9">
        <f t="shared" si="89"/>
        <v>0.94845901496655149</v>
      </c>
      <c r="W73" s="1">
        <f t="shared" si="90"/>
        <v>0</v>
      </c>
      <c r="X73" s="1">
        <f t="shared" si="91"/>
        <v>0</v>
      </c>
      <c r="Y73" s="1">
        <f t="shared" si="92"/>
        <v>0</v>
      </c>
      <c r="AA73" s="1">
        <f t="shared" si="93"/>
        <v>65.5</v>
      </c>
      <c r="AB73" s="1">
        <f t="shared" ref="AB73:AC73" si="96">AA73</f>
        <v>65.5</v>
      </c>
      <c r="AC73" s="1">
        <f t="shared" si="96"/>
        <v>65.5</v>
      </c>
      <c r="AF73" s="8">
        <f t="shared" si="85"/>
        <v>-2.8291754265250529E-3</v>
      </c>
      <c r="AG73" s="8">
        <f t="shared" si="86"/>
        <v>3.1016520412098085E-3</v>
      </c>
      <c r="AH73" s="9">
        <f t="shared" si="95"/>
        <v>2.8291754265250529E-3</v>
      </c>
      <c r="AI73" s="9">
        <f t="shared" ref="AI73:AI87" si="97">AI72+AG72</f>
        <v>0.47213507075819411</v>
      </c>
      <c r="AJ73" s="9">
        <f t="shared" ref="AJ73:AJ107" si="98">AJ72+AH72</f>
        <v>0.47039311674062245</v>
      </c>
    </row>
    <row r="74" spans="1:36" x14ac:dyDescent="0.35">
      <c r="A74" s="6">
        <f t="shared" si="83"/>
        <v>1784</v>
      </c>
      <c r="B74" s="6">
        <v>67</v>
      </c>
      <c r="C74" s="7">
        <f>Data!C75</f>
        <v>86737</v>
      </c>
      <c r="D74" s="7">
        <f>Data!D75</f>
        <v>93725</v>
      </c>
      <c r="E74" s="7">
        <f>Data!E75</f>
        <v>180462</v>
      </c>
      <c r="G74" s="9"/>
      <c r="T74" s="9">
        <f t="shared" si="87"/>
        <v>0.47785814249878072</v>
      </c>
      <c r="U74" s="9">
        <f t="shared" si="88"/>
        <v>0.47564826261755927</v>
      </c>
      <c r="V74" s="9">
        <f t="shared" si="89"/>
        <v>0.95350640511633999</v>
      </c>
      <c r="W74" s="1">
        <f t="shared" si="90"/>
        <v>0</v>
      </c>
      <c r="X74" s="1">
        <f t="shared" si="91"/>
        <v>0</v>
      </c>
      <c r="Y74" s="1">
        <f t="shared" si="92"/>
        <v>0</v>
      </c>
      <c r="AA74" s="1">
        <f t="shared" si="93"/>
        <v>66.5</v>
      </c>
      <c r="AB74" s="1">
        <f t="shared" ref="AB74:AC74" si="99">AA74</f>
        <v>66.5</v>
      </c>
      <c r="AC74" s="1">
        <f t="shared" si="99"/>
        <v>66.5</v>
      </c>
      <c r="AF74" s="8">
        <f t="shared" si="85"/>
        <v>-2.4259704504117872E-3</v>
      </c>
      <c r="AG74" s="8">
        <f t="shared" si="86"/>
        <v>2.6214196993767916E-3</v>
      </c>
      <c r="AH74" s="9">
        <f t="shared" si="95"/>
        <v>2.4259704504117872E-3</v>
      </c>
      <c r="AI74" s="9">
        <f t="shared" si="97"/>
        <v>0.47523672279940393</v>
      </c>
      <c r="AJ74" s="9">
        <f t="shared" si="98"/>
        <v>0.47322229216714751</v>
      </c>
    </row>
    <row r="75" spans="1:36" x14ac:dyDescent="0.35">
      <c r="A75" s="6">
        <f t="shared" si="83"/>
        <v>1783</v>
      </c>
      <c r="B75" s="6">
        <v>68</v>
      </c>
      <c r="C75" s="7">
        <f>Data!C76</f>
        <v>89614</v>
      </c>
      <c r="D75" s="7">
        <f>Data!D76</f>
        <v>100770</v>
      </c>
      <c r="E75" s="7">
        <f>Data!E76</f>
        <v>190384</v>
      </c>
      <c r="G75" s="9"/>
      <c r="T75" s="9">
        <f t="shared" si="87"/>
        <v>0.48067660569543263</v>
      </c>
      <c r="U75" s="9">
        <f t="shared" si="88"/>
        <v>0.47815470065372839</v>
      </c>
      <c r="V75" s="9">
        <f t="shared" si="89"/>
        <v>0.95883130634916103</v>
      </c>
      <c r="W75" s="1">
        <f t="shared" si="90"/>
        <v>0</v>
      </c>
      <c r="X75" s="1">
        <f t="shared" si="91"/>
        <v>0</v>
      </c>
      <c r="Y75" s="1">
        <f t="shared" si="92"/>
        <v>0</v>
      </c>
      <c r="AA75" s="1">
        <f t="shared" si="93"/>
        <v>67.5</v>
      </c>
      <c r="AB75" s="1">
        <f t="shared" ref="AB75:AC75" si="100">AA75</f>
        <v>67.5</v>
      </c>
      <c r="AC75" s="1">
        <f t="shared" si="100"/>
        <v>67.5</v>
      </c>
      <c r="AF75" s="8">
        <f t="shared" si="85"/>
        <v>-2.5064380361691308E-3</v>
      </c>
      <c r="AG75" s="8">
        <f t="shared" si="86"/>
        <v>2.8184631966518994E-3</v>
      </c>
      <c r="AH75" s="9">
        <f t="shared" si="95"/>
        <v>2.5064380361691308E-3</v>
      </c>
      <c r="AI75" s="9">
        <f t="shared" si="97"/>
        <v>0.47785814249878072</v>
      </c>
      <c r="AJ75" s="9">
        <f t="shared" si="98"/>
        <v>0.47564826261755927</v>
      </c>
    </row>
    <row r="76" spans="1:36" x14ac:dyDescent="0.35">
      <c r="A76" s="6">
        <f t="shared" si="83"/>
        <v>1782</v>
      </c>
      <c r="B76" s="6">
        <v>69</v>
      </c>
      <c r="C76" s="7">
        <f>Data!C77</f>
        <v>72625</v>
      </c>
      <c r="D76" s="7">
        <f>Data!D77</f>
        <v>78341</v>
      </c>
      <c r="E76" s="7">
        <f>Data!E77</f>
        <v>150966</v>
      </c>
      <c r="G76" s="9"/>
      <c r="T76" s="9">
        <f t="shared" si="87"/>
        <v>0.48286774616669298</v>
      </c>
      <c r="U76" s="9">
        <f t="shared" si="88"/>
        <v>0.48018596878568082</v>
      </c>
      <c r="V76" s="9">
        <f t="shared" si="89"/>
        <v>0.9630537149523738</v>
      </c>
      <c r="W76" s="1">
        <f t="shared" si="90"/>
        <v>0</v>
      </c>
      <c r="X76" s="1">
        <f t="shared" si="91"/>
        <v>0</v>
      </c>
      <c r="Y76" s="1">
        <f t="shared" si="92"/>
        <v>0</v>
      </c>
      <c r="AA76" s="1">
        <f t="shared" si="93"/>
        <v>68.5</v>
      </c>
      <c r="AB76" s="1">
        <f t="shared" ref="AB76:AC76" si="101">AA76</f>
        <v>68.5</v>
      </c>
      <c r="AC76" s="1">
        <f t="shared" si="101"/>
        <v>68.5</v>
      </c>
      <c r="AF76" s="8">
        <f t="shared" si="85"/>
        <v>-2.0312681319524083E-3</v>
      </c>
      <c r="AG76" s="8">
        <f t="shared" si="86"/>
        <v>2.19114047126036E-3</v>
      </c>
      <c r="AH76" s="9">
        <f t="shared" si="95"/>
        <v>2.0312681319524083E-3</v>
      </c>
      <c r="AI76" s="9">
        <f t="shared" si="97"/>
        <v>0.48067660569543263</v>
      </c>
      <c r="AJ76" s="9">
        <f t="shared" si="98"/>
        <v>0.47815470065372839</v>
      </c>
    </row>
    <row r="77" spans="1:36" x14ac:dyDescent="0.35">
      <c r="A77" s="6">
        <f t="shared" si="83"/>
        <v>1781</v>
      </c>
      <c r="B77" s="6">
        <v>70</v>
      </c>
      <c r="C77" s="7">
        <f>Data!C78</f>
        <v>103396</v>
      </c>
      <c r="D77" s="7">
        <f>Data!D78</f>
        <v>116558</v>
      </c>
      <c r="E77" s="7">
        <f>Data!E78</f>
        <v>219954</v>
      </c>
      <c r="G77" s="9"/>
      <c r="T77" s="9">
        <f t="shared" si="87"/>
        <v>0.48612778817597502</v>
      </c>
      <c r="U77" s="9">
        <f t="shared" si="88"/>
        <v>0.4830778792816719</v>
      </c>
      <c r="V77" s="9">
        <f t="shared" si="89"/>
        <v>0.96920566745764691</v>
      </c>
      <c r="W77" s="1">
        <f t="shared" si="90"/>
        <v>0</v>
      </c>
      <c r="X77" s="1">
        <f t="shared" si="91"/>
        <v>0</v>
      </c>
      <c r="Y77" s="1">
        <f t="shared" si="92"/>
        <v>0</v>
      </c>
      <c r="AA77" s="1">
        <f t="shared" si="93"/>
        <v>69.5</v>
      </c>
      <c r="AB77" s="1">
        <f t="shared" ref="AB77:AC77" si="102">AA77</f>
        <v>69.5</v>
      </c>
      <c r="AC77" s="1">
        <f t="shared" si="102"/>
        <v>69.5</v>
      </c>
      <c r="AF77" s="8">
        <f t="shared" si="85"/>
        <v>-2.8919104959910669E-3</v>
      </c>
      <c r="AG77" s="8">
        <f t="shared" si="86"/>
        <v>3.2600420092820494E-3</v>
      </c>
      <c r="AH77" s="9">
        <f t="shared" si="95"/>
        <v>2.8919104959910669E-3</v>
      </c>
      <c r="AI77" s="9">
        <f t="shared" si="97"/>
        <v>0.48286774616669298</v>
      </c>
      <c r="AJ77" s="9">
        <f t="shared" si="98"/>
        <v>0.48018596878568082</v>
      </c>
    </row>
    <row r="78" spans="1:36" x14ac:dyDescent="0.35">
      <c r="A78" s="6">
        <f t="shared" si="83"/>
        <v>1780</v>
      </c>
      <c r="B78" s="6">
        <v>71</v>
      </c>
      <c r="C78" s="7">
        <f>Data!C79</f>
        <v>61085</v>
      </c>
      <c r="D78" s="7">
        <f>Data!D79</f>
        <v>64261</v>
      </c>
      <c r="E78" s="7">
        <f>Data!E79</f>
        <v>125346</v>
      </c>
      <c r="G78" s="9"/>
      <c r="T78" s="9">
        <f t="shared" si="87"/>
        <v>0.48792512134537114</v>
      </c>
      <c r="U78" s="9">
        <f t="shared" si="88"/>
        <v>0.48478638205399976</v>
      </c>
      <c r="V78" s="9">
        <f t="shared" si="89"/>
        <v>0.97271150339937096</v>
      </c>
      <c r="W78" s="1">
        <f t="shared" si="90"/>
        <v>0</v>
      </c>
      <c r="X78" s="1">
        <f t="shared" si="91"/>
        <v>0</v>
      </c>
      <c r="Y78" s="1">
        <f t="shared" si="92"/>
        <v>0</v>
      </c>
      <c r="AA78" s="1">
        <f t="shared" si="93"/>
        <v>70.5</v>
      </c>
      <c r="AB78" s="1">
        <f t="shared" ref="AB78:AC78" si="103">AA78</f>
        <v>70.5</v>
      </c>
      <c r="AC78" s="1">
        <f t="shared" si="103"/>
        <v>70.5</v>
      </c>
      <c r="AF78" s="8">
        <f t="shared" si="85"/>
        <v>-1.708502772327888E-3</v>
      </c>
      <c r="AG78" s="8">
        <f t="shared" si="86"/>
        <v>1.797333169396127E-3</v>
      </c>
      <c r="AH78" s="9">
        <f t="shared" si="95"/>
        <v>1.708502772327888E-3</v>
      </c>
      <c r="AI78" s="9">
        <f t="shared" si="97"/>
        <v>0.48612778817597502</v>
      </c>
      <c r="AJ78" s="9">
        <f t="shared" si="98"/>
        <v>0.4830778792816719</v>
      </c>
    </row>
    <row r="79" spans="1:36" x14ac:dyDescent="0.35">
      <c r="A79" s="6">
        <f t="shared" si="83"/>
        <v>1779</v>
      </c>
      <c r="B79" s="6">
        <v>72</v>
      </c>
      <c r="C79" s="7">
        <f>Data!C80</f>
        <v>68823</v>
      </c>
      <c r="D79" s="7">
        <f>Data!D80</f>
        <v>73971</v>
      </c>
      <c r="E79" s="7">
        <f>Data!E80</f>
        <v>142794</v>
      </c>
      <c r="G79" s="9"/>
      <c r="T79" s="9">
        <f t="shared" si="87"/>
        <v>0.48999403611285686</v>
      </c>
      <c r="U79" s="9">
        <f t="shared" si="88"/>
        <v>0.48671131102674137</v>
      </c>
      <c r="V79" s="9">
        <f t="shared" si="89"/>
        <v>0.97670534713959822</v>
      </c>
      <c r="W79" s="1">
        <f t="shared" si="90"/>
        <v>0</v>
      </c>
      <c r="X79" s="1">
        <f t="shared" si="91"/>
        <v>0</v>
      </c>
      <c r="Y79" s="1">
        <f t="shared" si="92"/>
        <v>0</v>
      </c>
      <c r="AA79" s="1">
        <f t="shared" si="93"/>
        <v>71.5</v>
      </c>
      <c r="AB79" s="1">
        <f t="shared" ref="AB79:AC79" si="104">AA79</f>
        <v>71.5</v>
      </c>
      <c r="AC79" s="1">
        <f t="shared" si="104"/>
        <v>71.5</v>
      </c>
      <c r="AF79" s="8">
        <f t="shared" si="85"/>
        <v>-1.9249289727416264E-3</v>
      </c>
      <c r="AG79" s="8">
        <f t="shared" si="86"/>
        <v>2.0689147674857362E-3</v>
      </c>
      <c r="AH79" s="9">
        <f t="shared" si="95"/>
        <v>1.9249289727416264E-3</v>
      </c>
      <c r="AI79" s="9">
        <f t="shared" si="97"/>
        <v>0.48792512134537114</v>
      </c>
      <c r="AJ79" s="9">
        <f t="shared" si="98"/>
        <v>0.48478638205399976</v>
      </c>
    </row>
    <row r="80" spans="1:36" x14ac:dyDescent="0.35">
      <c r="A80" s="6">
        <f t="shared" si="83"/>
        <v>1778</v>
      </c>
      <c r="B80" s="6">
        <v>73</v>
      </c>
      <c r="C80" s="7">
        <f>Data!C81</f>
        <v>50096</v>
      </c>
      <c r="D80" s="7">
        <f>Data!D81</f>
        <v>54293</v>
      </c>
      <c r="E80" s="7">
        <f>Data!E81</f>
        <v>104389</v>
      </c>
      <c r="G80" s="9"/>
      <c r="T80" s="9">
        <f t="shared" si="87"/>
        <v>0.49151257161286499</v>
      </c>
      <c r="U80" s="9">
        <f t="shared" si="88"/>
        <v>0.48811245950644239</v>
      </c>
      <c r="V80" s="9">
        <f t="shared" si="89"/>
        <v>0.97962503111930732</v>
      </c>
      <c r="W80" s="1">
        <f t="shared" si="90"/>
        <v>0</v>
      </c>
      <c r="X80" s="1">
        <f t="shared" si="91"/>
        <v>0</v>
      </c>
      <c r="Y80" s="1">
        <f t="shared" si="92"/>
        <v>0</v>
      </c>
      <c r="AA80" s="1">
        <f t="shared" si="93"/>
        <v>72.5</v>
      </c>
      <c r="AB80" s="1">
        <f t="shared" ref="AB80:AC80" si="105">AA80</f>
        <v>72.5</v>
      </c>
      <c r="AC80" s="1">
        <f t="shared" si="105"/>
        <v>72.5</v>
      </c>
      <c r="AF80" s="8">
        <f t="shared" si="85"/>
        <v>-1.4011484797010376E-3</v>
      </c>
      <c r="AG80" s="8">
        <f t="shared" si="86"/>
        <v>1.518535500008153E-3</v>
      </c>
      <c r="AH80" s="9">
        <f t="shared" si="95"/>
        <v>1.4011484797010376E-3</v>
      </c>
      <c r="AI80" s="9">
        <f t="shared" si="97"/>
        <v>0.48999403611285686</v>
      </c>
      <c r="AJ80" s="9">
        <f t="shared" si="98"/>
        <v>0.48671131102674137</v>
      </c>
    </row>
    <row r="81" spans="1:36" x14ac:dyDescent="0.35">
      <c r="A81" s="6">
        <f t="shared" si="83"/>
        <v>1777</v>
      </c>
      <c r="B81" s="6">
        <v>74</v>
      </c>
      <c r="C81" s="7">
        <f>Data!C82</f>
        <v>50290</v>
      </c>
      <c r="D81" s="7">
        <f>Data!D82</f>
        <v>54991</v>
      </c>
      <c r="E81" s="7">
        <f>Data!E82</f>
        <v>105281</v>
      </c>
      <c r="G81" s="9"/>
      <c r="T81" s="9">
        <f t="shared" si="87"/>
        <v>0.49305062966235474</v>
      </c>
      <c r="U81" s="9">
        <f t="shared" si="88"/>
        <v>0.48951903402425151</v>
      </c>
      <c r="V81" s="9">
        <f t="shared" si="89"/>
        <v>0.98256966368660625</v>
      </c>
      <c r="W81" s="1">
        <f t="shared" si="90"/>
        <v>0</v>
      </c>
      <c r="X81" s="1">
        <f t="shared" si="91"/>
        <v>0</v>
      </c>
      <c r="Y81" s="1">
        <f t="shared" si="92"/>
        <v>0</v>
      </c>
      <c r="AA81" s="1">
        <f t="shared" si="93"/>
        <v>73.5</v>
      </c>
      <c r="AB81" s="1">
        <f t="shared" ref="AB81:AC81" si="106">AA81</f>
        <v>73.5</v>
      </c>
      <c r="AC81" s="1">
        <f t="shared" si="106"/>
        <v>73.5</v>
      </c>
      <c r="AF81" s="8">
        <f t="shared" si="85"/>
        <v>-1.4065745178091101E-3</v>
      </c>
      <c r="AG81" s="8">
        <f t="shared" si="86"/>
        <v>1.5380580494897748E-3</v>
      </c>
      <c r="AH81" s="9">
        <f t="shared" si="95"/>
        <v>1.4065745178091101E-3</v>
      </c>
      <c r="AI81" s="9">
        <f t="shared" si="97"/>
        <v>0.49151257161286499</v>
      </c>
      <c r="AJ81" s="9">
        <f t="shared" si="98"/>
        <v>0.48811245950644239</v>
      </c>
    </row>
    <row r="82" spans="1:36" x14ac:dyDescent="0.35">
      <c r="A82" s="6">
        <f t="shared" si="83"/>
        <v>1776</v>
      </c>
      <c r="B82" s="6">
        <v>75</v>
      </c>
      <c r="C82" s="7">
        <f>Data!C83</f>
        <v>56127</v>
      </c>
      <c r="D82" s="7">
        <f>Data!D83</f>
        <v>64647</v>
      </c>
      <c r="E82" s="7">
        <f>Data!E83</f>
        <v>120774</v>
      </c>
      <c r="G82" s="9"/>
      <c r="T82" s="9">
        <f t="shared" si="87"/>
        <v>0.49485875896942982</v>
      </c>
      <c r="U82" s="9">
        <f t="shared" si="88"/>
        <v>0.49108886516286898</v>
      </c>
      <c r="V82" s="9">
        <f t="shared" si="89"/>
        <v>0.98594762413229886</v>
      </c>
      <c r="W82" s="1">
        <f t="shared" si="90"/>
        <v>0</v>
      </c>
      <c r="X82" s="1">
        <f t="shared" si="91"/>
        <v>0</v>
      </c>
      <c r="Y82" s="1">
        <f t="shared" si="92"/>
        <v>0</v>
      </c>
      <c r="AA82" s="1">
        <f t="shared" si="93"/>
        <v>74.5</v>
      </c>
      <c r="AB82" s="1">
        <f t="shared" ref="AB82:AC82" si="107">AA82</f>
        <v>74.5</v>
      </c>
      <c r="AC82" s="1">
        <f t="shared" si="107"/>
        <v>74.5</v>
      </c>
      <c r="AF82" s="8">
        <f t="shared" si="85"/>
        <v>-1.5698311386174572E-3</v>
      </c>
      <c r="AG82" s="8">
        <f t="shared" si="86"/>
        <v>1.8081293070750753E-3</v>
      </c>
      <c r="AH82" s="9">
        <f t="shared" si="95"/>
        <v>1.5698311386174572E-3</v>
      </c>
      <c r="AI82" s="9">
        <f t="shared" si="97"/>
        <v>0.49305062966235474</v>
      </c>
      <c r="AJ82" s="9">
        <f t="shared" si="98"/>
        <v>0.48951903402425151</v>
      </c>
    </row>
    <row r="83" spans="1:36" x14ac:dyDescent="0.35">
      <c r="A83" s="6">
        <f t="shared" si="83"/>
        <v>1775</v>
      </c>
      <c r="B83" s="6">
        <v>76</v>
      </c>
      <c r="C83" s="7">
        <f>Data!C84</f>
        <v>36863</v>
      </c>
      <c r="D83" s="7">
        <f>Data!D84</f>
        <v>44565</v>
      </c>
      <c r="E83" s="7">
        <f>Data!E84</f>
        <v>81428</v>
      </c>
      <c r="G83" s="9"/>
      <c r="T83" s="9">
        <f t="shared" si="87"/>
        <v>0.49610520942451358</v>
      </c>
      <c r="U83" s="9">
        <f t="shared" si="88"/>
        <v>0.49211989631120856</v>
      </c>
      <c r="V83" s="9">
        <f t="shared" si="89"/>
        <v>0.98822510573572209</v>
      </c>
      <c r="W83" s="1">
        <f t="shared" si="90"/>
        <v>0</v>
      </c>
      <c r="X83" s="1">
        <f t="shared" si="91"/>
        <v>0</v>
      </c>
      <c r="Y83" s="1">
        <f t="shared" si="92"/>
        <v>0</v>
      </c>
      <c r="AA83" s="1">
        <f t="shared" si="93"/>
        <v>75.5</v>
      </c>
      <c r="AB83" s="1">
        <f t="shared" ref="AB83:AC83" si="108">AA83</f>
        <v>75.5</v>
      </c>
      <c r="AC83" s="1">
        <f t="shared" si="108"/>
        <v>75.5</v>
      </c>
      <c r="AF83" s="8">
        <f t="shared" si="85"/>
        <v>-1.031031148339575E-3</v>
      </c>
      <c r="AG83" s="8">
        <f t="shared" si="86"/>
        <v>1.2464504550837739E-3</v>
      </c>
      <c r="AH83" s="9">
        <f t="shared" si="95"/>
        <v>1.031031148339575E-3</v>
      </c>
      <c r="AI83" s="9">
        <f t="shared" si="97"/>
        <v>0.49485875896942982</v>
      </c>
      <c r="AJ83" s="9">
        <f t="shared" si="98"/>
        <v>0.49108886516286898</v>
      </c>
    </row>
    <row r="84" spans="1:36" x14ac:dyDescent="0.35">
      <c r="A84" s="6">
        <f t="shared" si="83"/>
        <v>1774</v>
      </c>
      <c r="B84" s="6">
        <v>77</v>
      </c>
      <c r="C84" s="7">
        <f>Data!C85</f>
        <v>29657</v>
      </c>
      <c r="D84" s="7">
        <f>Data!D85</f>
        <v>36517</v>
      </c>
      <c r="E84" s="7">
        <f>Data!E85</f>
        <v>66174</v>
      </c>
      <c r="G84" s="9"/>
      <c r="T84" s="9">
        <f t="shared" si="87"/>
        <v>0.49712656320591814</v>
      </c>
      <c r="U84" s="9">
        <f t="shared" si="88"/>
        <v>0.49294938091002871</v>
      </c>
      <c r="V84" s="9">
        <f t="shared" si="89"/>
        <v>0.99007594411594679</v>
      </c>
      <c r="W84" s="1">
        <f t="shared" si="90"/>
        <v>0</v>
      </c>
      <c r="X84" s="1">
        <f t="shared" si="91"/>
        <v>0</v>
      </c>
      <c r="Y84" s="1">
        <f t="shared" si="92"/>
        <v>0</v>
      </c>
      <c r="AA84" s="1">
        <f t="shared" si="93"/>
        <v>76.5</v>
      </c>
      <c r="AB84" s="1">
        <f t="shared" ref="AB84:AC84" si="109">AA84</f>
        <v>76.5</v>
      </c>
      <c r="AC84" s="1">
        <f t="shared" si="109"/>
        <v>76.5</v>
      </c>
      <c r="AF84" s="8">
        <f t="shared" si="85"/>
        <v>-8.2948459882013878E-4</v>
      </c>
      <c r="AG84" s="8">
        <f t="shared" si="86"/>
        <v>1.0213537814045591E-3</v>
      </c>
      <c r="AH84" s="9">
        <f t="shared" si="95"/>
        <v>8.2948459882013878E-4</v>
      </c>
      <c r="AI84" s="9">
        <f t="shared" si="97"/>
        <v>0.49610520942451358</v>
      </c>
      <c r="AJ84" s="9">
        <f t="shared" si="98"/>
        <v>0.49211989631120856</v>
      </c>
    </row>
    <row r="85" spans="1:36" x14ac:dyDescent="0.35">
      <c r="A85" s="6">
        <f t="shared" si="83"/>
        <v>1773</v>
      </c>
      <c r="B85" s="6">
        <v>78</v>
      </c>
      <c r="C85" s="7">
        <f>Data!C86</f>
        <v>28276</v>
      </c>
      <c r="D85" s="7">
        <f>Data!D86</f>
        <v>37507</v>
      </c>
      <c r="E85" s="7">
        <f>Data!E86</f>
        <v>65783</v>
      </c>
      <c r="G85" s="9"/>
      <c r="T85" s="9">
        <f t="shared" si="87"/>
        <v>0.49817560656323501</v>
      </c>
      <c r="U85" s="9">
        <f t="shared" si="88"/>
        <v>0.49374023994891458</v>
      </c>
      <c r="V85" s="9">
        <f t="shared" si="89"/>
        <v>0.99191584651214959</v>
      </c>
      <c r="W85" s="1">
        <f t="shared" si="90"/>
        <v>0</v>
      </c>
      <c r="X85" s="1">
        <f t="shared" si="91"/>
        <v>0</v>
      </c>
      <c r="Y85" s="1">
        <f t="shared" si="92"/>
        <v>0</v>
      </c>
      <c r="AA85" s="1">
        <f t="shared" si="93"/>
        <v>77.5</v>
      </c>
      <c r="AB85" s="1">
        <f t="shared" ref="AB85:AC85" si="110">AA85</f>
        <v>77.5</v>
      </c>
      <c r="AC85" s="1">
        <f t="shared" si="110"/>
        <v>77.5</v>
      </c>
      <c r="AF85" s="8">
        <f t="shared" si="85"/>
        <v>-7.9085903888586988E-4</v>
      </c>
      <c r="AG85" s="8">
        <f t="shared" si="86"/>
        <v>1.0490433573168878E-3</v>
      </c>
      <c r="AH85" s="9">
        <f t="shared" si="95"/>
        <v>7.9085903888586988E-4</v>
      </c>
      <c r="AI85" s="9">
        <f t="shared" si="97"/>
        <v>0.49712656320591814</v>
      </c>
      <c r="AJ85" s="9">
        <f t="shared" si="98"/>
        <v>0.49294938091002871</v>
      </c>
    </row>
    <row r="86" spans="1:36" x14ac:dyDescent="0.35">
      <c r="A86" s="6">
        <f t="shared" si="83"/>
        <v>1772</v>
      </c>
      <c r="B86" s="6">
        <v>79</v>
      </c>
      <c r="C86" s="7">
        <f>Data!C87</f>
        <v>19978</v>
      </c>
      <c r="D86" s="7">
        <f>Data!D87</f>
        <v>25576</v>
      </c>
      <c r="E86" s="7">
        <f>Data!E87</f>
        <v>45554</v>
      </c>
      <c r="G86" s="9"/>
      <c r="T86" s="9">
        <f t="shared" si="87"/>
        <v>0.49889094857690541</v>
      </c>
      <c r="U86" s="9">
        <f t="shared" si="88"/>
        <v>0.49429900999697168</v>
      </c>
      <c r="V86" s="9">
        <f t="shared" si="89"/>
        <v>0.99318995857387704</v>
      </c>
      <c r="W86" s="1">
        <f t="shared" si="90"/>
        <v>0</v>
      </c>
      <c r="X86" s="1">
        <f t="shared" si="91"/>
        <v>0</v>
      </c>
      <c r="Y86" s="1">
        <f t="shared" si="92"/>
        <v>0</v>
      </c>
      <c r="AA86" s="1">
        <f t="shared" si="93"/>
        <v>78.5</v>
      </c>
      <c r="AB86" s="1">
        <f t="shared" ref="AB86:AC86" si="111">AA86</f>
        <v>78.5</v>
      </c>
      <c r="AC86" s="1">
        <f t="shared" si="111"/>
        <v>78.5</v>
      </c>
      <c r="AF86" s="8">
        <f t="shared" si="85"/>
        <v>-5.5877004805707697E-4</v>
      </c>
      <c r="AG86" s="8">
        <f t="shared" si="86"/>
        <v>7.1534201367042752E-4</v>
      </c>
      <c r="AH86" s="9">
        <f t="shared" si="95"/>
        <v>5.5877004805707697E-4</v>
      </c>
      <c r="AI86" s="9">
        <f t="shared" si="97"/>
        <v>0.49817560656323501</v>
      </c>
      <c r="AJ86" s="9">
        <f t="shared" si="98"/>
        <v>0.49374023994891458</v>
      </c>
    </row>
    <row r="87" spans="1:36" x14ac:dyDescent="0.35">
      <c r="A87" s="6">
        <f t="shared" si="83"/>
        <v>1771</v>
      </c>
      <c r="B87" s="6">
        <v>80</v>
      </c>
      <c r="C87" s="7">
        <f>Data!C88</f>
        <v>26008</v>
      </c>
      <c r="D87" s="7">
        <f>Data!D88</f>
        <v>36786</v>
      </c>
      <c r="E87" s="7">
        <f>Data!E88</f>
        <v>62794</v>
      </c>
      <c r="G87" s="9"/>
      <c r="T87" s="9">
        <f t="shared" si="87"/>
        <v>0.49991982609156294</v>
      </c>
      <c r="U87" s="9">
        <f t="shared" si="88"/>
        <v>0.49502643473467656</v>
      </c>
      <c r="V87" s="9">
        <f t="shared" si="89"/>
        <v>0.99494626082623949</v>
      </c>
      <c r="W87" s="1">
        <f t="shared" si="90"/>
        <v>0</v>
      </c>
      <c r="X87" s="1">
        <f t="shared" si="91"/>
        <v>0</v>
      </c>
      <c r="Y87" s="1">
        <f t="shared" si="92"/>
        <v>0</v>
      </c>
      <c r="AA87" s="1">
        <f t="shared" si="93"/>
        <v>79.5</v>
      </c>
      <c r="AB87" s="1">
        <f t="shared" ref="AB87:AC87" si="112">AA87</f>
        <v>79.5</v>
      </c>
      <c r="AC87" s="1">
        <f t="shared" si="112"/>
        <v>79.5</v>
      </c>
      <c r="AF87" s="8">
        <f t="shared" si="85"/>
        <v>-7.2742473770489831E-4</v>
      </c>
      <c r="AG87" s="8">
        <f t="shared" si="86"/>
        <v>1.0288775146575051E-3</v>
      </c>
      <c r="AH87" s="9">
        <f t="shared" si="95"/>
        <v>7.2742473770489831E-4</v>
      </c>
      <c r="AI87" s="9">
        <f t="shared" si="97"/>
        <v>0.49889094857690541</v>
      </c>
      <c r="AJ87" s="9">
        <f t="shared" si="98"/>
        <v>0.49429900999697168</v>
      </c>
    </row>
    <row r="88" spans="1:36" x14ac:dyDescent="0.35">
      <c r="A88" s="6">
        <f t="shared" si="83"/>
        <v>1770</v>
      </c>
      <c r="B88" s="6">
        <v>81</v>
      </c>
      <c r="C88" s="7">
        <f>Data!C89</f>
        <v>13615</v>
      </c>
      <c r="D88" s="7">
        <f>Data!D89</f>
        <v>17399</v>
      </c>
      <c r="E88" s="7">
        <f>Data!E89</f>
        <v>31014</v>
      </c>
      <c r="G88" s="9"/>
      <c r="T88" s="9">
        <f t="shared" si="87"/>
        <v>0.500406463395905</v>
      </c>
      <c r="U88" s="9">
        <f t="shared" si="88"/>
        <v>0.49540723632664257</v>
      </c>
      <c r="V88" s="9">
        <f t="shared" si="89"/>
        <v>0.99581369972254752</v>
      </c>
      <c r="W88" s="1">
        <f t="shared" si="90"/>
        <v>0</v>
      </c>
      <c r="X88" s="1">
        <f t="shared" si="91"/>
        <v>0</v>
      </c>
      <c r="Y88" s="1">
        <f t="shared" si="92"/>
        <v>0</v>
      </c>
      <c r="AA88" s="1">
        <f t="shared" si="93"/>
        <v>80.5</v>
      </c>
      <c r="AB88" s="1">
        <f t="shared" ref="AB88:AC88" si="113">AA88</f>
        <v>80.5</v>
      </c>
      <c r="AC88" s="1">
        <f t="shared" si="113"/>
        <v>80.5</v>
      </c>
      <c r="AF88" s="8">
        <f t="shared" si="85"/>
        <v>-3.8080159196601776E-4</v>
      </c>
      <c r="AG88" s="8">
        <f t="shared" si="86"/>
        <v>4.8663730434203036E-4</v>
      </c>
      <c r="AH88" s="9">
        <f t="shared" si="95"/>
        <v>3.8080159196601776E-4</v>
      </c>
      <c r="AI88" s="9">
        <f>AI87+AG87</f>
        <v>0.49991982609156294</v>
      </c>
      <c r="AJ88" s="9">
        <f t="shared" si="98"/>
        <v>0.49502643473467656</v>
      </c>
    </row>
    <row r="89" spans="1:36" x14ac:dyDescent="0.35">
      <c r="A89" s="6">
        <f t="shared" si="83"/>
        <v>1769</v>
      </c>
      <c r="B89" s="6">
        <v>82</v>
      </c>
      <c r="C89" s="7">
        <f>Data!C90</f>
        <v>13484</v>
      </c>
      <c r="D89" s="7">
        <f>Data!D90</f>
        <v>17867</v>
      </c>
      <c r="E89" s="7">
        <f>Data!E90</f>
        <v>31351</v>
      </c>
      <c r="G89" s="9"/>
      <c r="T89" s="9">
        <f t="shared" si="87"/>
        <v>0.50090619031795103</v>
      </c>
      <c r="U89" s="9">
        <f t="shared" si="88"/>
        <v>0.49578437394442221</v>
      </c>
      <c r="V89" s="9">
        <f t="shared" si="89"/>
        <v>0.99669056426237324</v>
      </c>
      <c r="W89" s="1">
        <f t="shared" si="90"/>
        <v>0</v>
      </c>
      <c r="X89" s="1">
        <f t="shared" si="91"/>
        <v>0</v>
      </c>
      <c r="Y89" s="1">
        <f t="shared" si="92"/>
        <v>0</v>
      </c>
      <c r="AA89" s="1">
        <f t="shared" si="93"/>
        <v>81.5</v>
      </c>
      <c r="AB89" s="1">
        <f t="shared" ref="AB89:AC89" si="114">AA89</f>
        <v>81.5</v>
      </c>
      <c r="AC89" s="1">
        <f t="shared" si="114"/>
        <v>81.5</v>
      </c>
      <c r="AF89" s="8">
        <f t="shared" si="85"/>
        <v>-3.7713761777963891E-4</v>
      </c>
      <c r="AG89" s="8">
        <f t="shared" si="86"/>
        <v>4.9972692204604036E-4</v>
      </c>
      <c r="AH89" s="9">
        <f t="shared" si="95"/>
        <v>3.7713761777963891E-4</v>
      </c>
      <c r="AI89" s="9">
        <f t="shared" ref="AI89:AI106" si="115">AI88+AG88</f>
        <v>0.500406463395905</v>
      </c>
      <c r="AJ89" s="9">
        <f t="shared" si="98"/>
        <v>0.49540723632664257</v>
      </c>
    </row>
    <row r="90" spans="1:36" x14ac:dyDescent="0.35">
      <c r="A90" s="6">
        <f t="shared" si="83"/>
        <v>1768</v>
      </c>
      <c r="B90" s="6">
        <v>83</v>
      </c>
      <c r="C90" s="7">
        <f>Data!C91</f>
        <v>10181</v>
      </c>
      <c r="D90" s="7">
        <f>Data!D91</f>
        <v>13029</v>
      </c>
      <c r="E90" s="7">
        <f>Data!E91</f>
        <v>23210</v>
      </c>
      <c r="G90" s="9"/>
      <c r="T90" s="9">
        <f t="shared" si="87"/>
        <v>0.50127060191851847</v>
      </c>
      <c r="U90" s="9">
        <f t="shared" si="88"/>
        <v>0.49606912906802164</v>
      </c>
      <c r="V90" s="9">
        <f t="shared" si="89"/>
        <v>0.99733973098654016</v>
      </c>
      <c r="W90" s="1">
        <f t="shared" si="90"/>
        <v>0</v>
      </c>
      <c r="X90" s="1">
        <f t="shared" si="91"/>
        <v>0</v>
      </c>
      <c r="Y90" s="1">
        <f t="shared" si="92"/>
        <v>0</v>
      </c>
      <c r="AA90" s="1">
        <f t="shared" si="93"/>
        <v>82.5</v>
      </c>
      <c r="AB90" s="1">
        <f t="shared" ref="AB90:AC90" si="116">AA90</f>
        <v>82.5</v>
      </c>
      <c r="AC90" s="1">
        <f t="shared" si="116"/>
        <v>82.5</v>
      </c>
      <c r="AF90" s="8">
        <f t="shared" si="85"/>
        <v>-2.8475512359941443E-4</v>
      </c>
      <c r="AG90" s="8">
        <f t="shared" si="86"/>
        <v>3.6441160056740698E-4</v>
      </c>
      <c r="AH90" s="9">
        <f t="shared" si="95"/>
        <v>2.8475512359941443E-4</v>
      </c>
      <c r="AI90" s="9">
        <f t="shared" si="115"/>
        <v>0.50090619031795103</v>
      </c>
      <c r="AJ90" s="9">
        <f t="shared" si="98"/>
        <v>0.49578437394442221</v>
      </c>
    </row>
    <row r="91" spans="1:36" x14ac:dyDescent="0.35">
      <c r="A91" s="6">
        <f t="shared" si="83"/>
        <v>1767</v>
      </c>
      <c r="B91" s="6">
        <v>84</v>
      </c>
      <c r="C91" s="7">
        <f>Data!C92</f>
        <v>10050</v>
      </c>
      <c r="D91" s="7">
        <f>Data!D92</f>
        <v>13135</v>
      </c>
      <c r="E91" s="7">
        <f>Data!E92</f>
        <v>23185</v>
      </c>
      <c r="G91" s="9"/>
      <c r="T91" s="9">
        <f t="shared" si="87"/>
        <v>0.50163797826155732</v>
      </c>
      <c r="U91" s="9">
        <f t="shared" si="88"/>
        <v>0.49635022021743469</v>
      </c>
      <c r="V91" s="9">
        <f t="shared" si="89"/>
        <v>0.99798819847899201</v>
      </c>
      <c r="W91" s="1">
        <f t="shared" si="90"/>
        <v>0</v>
      </c>
      <c r="X91" s="1">
        <f t="shared" si="91"/>
        <v>0</v>
      </c>
      <c r="Y91" s="1">
        <f t="shared" si="92"/>
        <v>0</v>
      </c>
      <c r="AA91" s="1">
        <f t="shared" si="93"/>
        <v>83.5</v>
      </c>
      <c r="AB91" s="1">
        <f t="shared" ref="AB91:AC91" si="117">AA91</f>
        <v>83.5</v>
      </c>
      <c r="AC91" s="1">
        <f t="shared" si="117"/>
        <v>83.5</v>
      </c>
      <c r="AF91" s="8">
        <f t="shared" si="85"/>
        <v>-2.8109114941303552E-4</v>
      </c>
      <c r="AG91" s="8">
        <f t="shared" si="86"/>
        <v>3.6737634303882802E-4</v>
      </c>
      <c r="AH91" s="9">
        <f t="shared" si="95"/>
        <v>2.8109114941303552E-4</v>
      </c>
      <c r="AI91" s="9">
        <f t="shared" si="115"/>
        <v>0.50127060191851847</v>
      </c>
      <c r="AJ91" s="9">
        <f t="shared" si="98"/>
        <v>0.49606912906802164</v>
      </c>
    </row>
    <row r="92" spans="1:36" x14ac:dyDescent="0.35">
      <c r="A92" s="6">
        <f t="shared" si="83"/>
        <v>1766</v>
      </c>
      <c r="B92" s="6">
        <v>85</v>
      </c>
      <c r="C92" s="7">
        <f>Data!C93</f>
        <v>8406</v>
      </c>
      <c r="D92" s="7">
        <f>Data!D93</f>
        <v>10800</v>
      </c>
      <c r="E92" s="7">
        <f>Data!E93</f>
        <v>19206</v>
      </c>
      <c r="G92" s="9"/>
      <c r="T92" s="9">
        <f t="shared" si="87"/>
        <v>0.50194004636241907</v>
      </c>
      <c r="U92" s="9">
        <f t="shared" si="88"/>
        <v>0.49658532988927212</v>
      </c>
      <c r="V92" s="9">
        <f t="shared" si="89"/>
        <v>0.99852537625169124</v>
      </c>
      <c r="W92" s="1">
        <f t="shared" si="90"/>
        <v>0</v>
      </c>
      <c r="X92" s="1">
        <f t="shared" si="91"/>
        <v>0</v>
      </c>
      <c r="Y92" s="1">
        <f t="shared" si="92"/>
        <v>0</v>
      </c>
      <c r="AA92" s="1">
        <f t="shared" si="93"/>
        <v>84.5</v>
      </c>
      <c r="AB92" s="1">
        <f t="shared" ref="AB92:AC92" si="118">AA92</f>
        <v>84.5</v>
      </c>
      <c r="AC92" s="1">
        <f t="shared" si="118"/>
        <v>84.5</v>
      </c>
      <c r="AF92" s="8">
        <f t="shared" si="85"/>
        <v>-2.351096718374106E-4</v>
      </c>
      <c r="AG92" s="8">
        <f t="shared" si="86"/>
        <v>3.0206810086176952E-4</v>
      </c>
      <c r="AH92" s="9">
        <f t="shared" si="95"/>
        <v>2.351096718374106E-4</v>
      </c>
      <c r="AI92" s="9">
        <f t="shared" si="115"/>
        <v>0.50163797826155732</v>
      </c>
      <c r="AJ92" s="9">
        <f t="shared" si="98"/>
        <v>0.49635022021743469</v>
      </c>
    </row>
    <row r="93" spans="1:36" x14ac:dyDescent="0.35">
      <c r="A93" s="6">
        <f t="shared" si="83"/>
        <v>1765</v>
      </c>
      <c r="B93" s="6">
        <v>86</v>
      </c>
      <c r="C93" s="7">
        <f>Data!C94</f>
        <v>5744</v>
      </c>
      <c r="D93" s="7">
        <f>Data!D94</f>
        <v>7168</v>
      </c>
      <c r="E93" s="7">
        <f>Data!E94</f>
        <v>12912</v>
      </c>
      <c r="G93" s="9"/>
      <c r="T93" s="9">
        <f t="shared" si="87"/>
        <v>0.50214053007973181</v>
      </c>
      <c r="U93" s="9">
        <f t="shared" si="88"/>
        <v>0.49674598536810083</v>
      </c>
      <c r="V93" s="9">
        <f t="shared" si="89"/>
        <v>0.99888651544783258</v>
      </c>
      <c r="W93" s="1">
        <f t="shared" si="90"/>
        <v>0</v>
      </c>
      <c r="X93" s="1">
        <f t="shared" si="91"/>
        <v>0</v>
      </c>
      <c r="Y93" s="1">
        <f t="shared" si="92"/>
        <v>0</v>
      </c>
      <c r="AA93" s="1">
        <f t="shared" si="93"/>
        <v>85.5</v>
      </c>
      <c r="AB93" s="1">
        <f t="shared" ref="AB93:AC93" si="119">AA93</f>
        <v>85.5</v>
      </c>
      <c r="AC93" s="1">
        <f t="shared" si="119"/>
        <v>85.5</v>
      </c>
      <c r="AF93" s="8">
        <f t="shared" si="85"/>
        <v>-1.6065547882870409E-4</v>
      </c>
      <c r="AG93" s="8">
        <f t="shared" si="86"/>
        <v>2.0048371731270037E-4</v>
      </c>
      <c r="AH93" s="9">
        <f t="shared" si="95"/>
        <v>1.6065547882870409E-4</v>
      </c>
      <c r="AI93" s="9">
        <f t="shared" si="115"/>
        <v>0.50194004636241907</v>
      </c>
      <c r="AJ93" s="9">
        <f t="shared" si="98"/>
        <v>0.49658532988927212</v>
      </c>
    </row>
    <row r="94" spans="1:36" x14ac:dyDescent="0.35">
      <c r="A94" s="6">
        <f t="shared" si="83"/>
        <v>1764</v>
      </c>
      <c r="B94" s="6">
        <v>87</v>
      </c>
      <c r="C94" s="7">
        <f>Data!C95</f>
        <v>4313</v>
      </c>
      <c r="D94" s="7">
        <f>Data!D95</f>
        <v>5523</v>
      </c>
      <c r="E94" s="7">
        <f>Data!E95</f>
        <v>9836</v>
      </c>
      <c r="G94" s="9"/>
      <c r="T94" s="9">
        <f t="shared" si="87"/>
        <v>0.50229500435020025</v>
      </c>
      <c r="U94" s="9">
        <f t="shared" si="88"/>
        <v>0.49686661682356537</v>
      </c>
      <c r="V94" s="9">
        <f t="shared" si="89"/>
        <v>0.99916162117376561</v>
      </c>
      <c r="W94" s="1">
        <f t="shared" si="90"/>
        <v>0</v>
      </c>
      <c r="X94" s="1">
        <f t="shared" si="91"/>
        <v>0</v>
      </c>
      <c r="Y94" s="1">
        <f t="shared" si="92"/>
        <v>0</v>
      </c>
      <c r="AA94" s="1">
        <f t="shared" si="93"/>
        <v>86.5</v>
      </c>
      <c r="AB94" s="1">
        <f t="shared" ref="AB94:AC94" si="120">AA94</f>
        <v>86.5</v>
      </c>
      <c r="AC94" s="1">
        <f t="shared" si="120"/>
        <v>86.5</v>
      </c>
      <c r="AF94" s="8">
        <f t="shared" si="85"/>
        <v>-1.2063145546451962E-4</v>
      </c>
      <c r="AG94" s="8">
        <f t="shared" si="86"/>
        <v>1.5447427046847714E-4</v>
      </c>
      <c r="AH94" s="9">
        <f t="shared" si="95"/>
        <v>1.2063145546451962E-4</v>
      </c>
      <c r="AI94" s="9">
        <f t="shared" si="115"/>
        <v>0.50214053007973181</v>
      </c>
      <c r="AJ94" s="9">
        <f t="shared" si="98"/>
        <v>0.49674598536810083</v>
      </c>
    </row>
    <row r="95" spans="1:36" x14ac:dyDescent="0.35">
      <c r="A95" s="6">
        <f t="shared" si="83"/>
        <v>1763</v>
      </c>
      <c r="B95" s="6">
        <v>88</v>
      </c>
      <c r="C95" s="7">
        <f>Data!C96</f>
        <v>3378</v>
      </c>
      <c r="D95" s="7">
        <f>Data!D96</f>
        <v>4527</v>
      </c>
      <c r="E95" s="7">
        <f>Data!E96</f>
        <v>7905</v>
      </c>
      <c r="G95" s="9"/>
      <c r="T95" s="9">
        <f t="shared" si="87"/>
        <v>0.5024216212291448</v>
      </c>
      <c r="U95" s="9">
        <f t="shared" si="88"/>
        <v>0.49696109701289048</v>
      </c>
      <c r="V95" s="9">
        <f t="shared" si="89"/>
        <v>0.99938271824203528</v>
      </c>
      <c r="W95" s="1">
        <f t="shared" si="90"/>
        <v>0</v>
      </c>
      <c r="X95" s="1">
        <f t="shared" si="91"/>
        <v>0</v>
      </c>
      <c r="Y95" s="1">
        <f t="shared" si="92"/>
        <v>0</v>
      </c>
      <c r="AA95" s="1">
        <f t="shared" si="93"/>
        <v>87.5</v>
      </c>
      <c r="AB95" s="1">
        <f t="shared" ref="AB95:AC95" si="121">AA95</f>
        <v>87.5</v>
      </c>
      <c r="AC95" s="1">
        <f t="shared" si="121"/>
        <v>87.5</v>
      </c>
      <c r="AF95" s="8">
        <f t="shared" si="85"/>
        <v>-9.4480189325097907E-5</v>
      </c>
      <c r="AG95" s="8">
        <f t="shared" si="86"/>
        <v>1.2661687894455838E-4</v>
      </c>
      <c r="AH95" s="9">
        <f t="shared" si="95"/>
        <v>9.4480189325097907E-5</v>
      </c>
      <c r="AI95" s="9">
        <f t="shared" si="115"/>
        <v>0.50229500435020025</v>
      </c>
      <c r="AJ95" s="9">
        <f t="shared" si="98"/>
        <v>0.49686661682356537</v>
      </c>
    </row>
    <row r="96" spans="1:36" x14ac:dyDescent="0.35">
      <c r="A96" s="6">
        <f t="shared" si="83"/>
        <v>1762</v>
      </c>
      <c r="B96" s="6">
        <v>89</v>
      </c>
      <c r="C96" s="7">
        <f>Data!C97</f>
        <v>2203</v>
      </c>
      <c r="D96" s="7">
        <f>Data!D97</f>
        <v>3229</v>
      </c>
      <c r="E96" s="7">
        <f>Data!E97</f>
        <v>5432</v>
      </c>
      <c r="G96" s="9"/>
      <c r="T96" s="9">
        <f t="shared" si="87"/>
        <v>0.50251193399744876</v>
      </c>
      <c r="U96" s="9">
        <f t="shared" si="88"/>
        <v>0.49702271331161257</v>
      </c>
      <c r="V96" s="9">
        <f t="shared" si="89"/>
        <v>0.99953464730906139</v>
      </c>
      <c r="W96" s="1">
        <f t="shared" si="90"/>
        <v>0</v>
      </c>
      <c r="X96" s="1">
        <f t="shared" si="91"/>
        <v>0</v>
      </c>
      <c r="Y96" s="1">
        <f t="shared" si="92"/>
        <v>0</v>
      </c>
      <c r="AA96" s="1">
        <f t="shared" si="93"/>
        <v>88.5</v>
      </c>
      <c r="AB96" s="1">
        <f t="shared" ref="AB96:AC96" si="122">AA96</f>
        <v>88.5</v>
      </c>
      <c r="AC96" s="1">
        <f t="shared" si="122"/>
        <v>88.5</v>
      </c>
      <c r="AF96" s="8">
        <f t="shared" si="85"/>
        <v>-6.161629872208132E-5</v>
      </c>
      <c r="AG96" s="8">
        <f t="shared" si="86"/>
        <v>9.0312768303949431E-5</v>
      </c>
      <c r="AH96" s="9">
        <f t="shared" si="95"/>
        <v>6.161629872208132E-5</v>
      </c>
      <c r="AI96" s="9">
        <f t="shared" si="115"/>
        <v>0.5024216212291448</v>
      </c>
      <c r="AJ96" s="9">
        <f t="shared" si="98"/>
        <v>0.49696109701289048</v>
      </c>
    </row>
    <row r="97" spans="1:36" x14ac:dyDescent="0.35">
      <c r="A97" s="6">
        <f t="shared" si="83"/>
        <v>1761</v>
      </c>
      <c r="B97" s="6">
        <v>90</v>
      </c>
      <c r="C97" s="7">
        <f>Data!C98</f>
        <v>2137</v>
      </c>
      <c r="D97" s="7">
        <f>Data!D98</f>
        <v>3120</v>
      </c>
      <c r="E97" s="7">
        <f>Data!E98</f>
        <v>5257</v>
      </c>
      <c r="G97" s="9"/>
      <c r="T97" s="9">
        <f t="shared" si="87"/>
        <v>0.50259919811547549</v>
      </c>
      <c r="U97" s="9">
        <f t="shared" si="88"/>
        <v>0.49708248363860719</v>
      </c>
      <c r="V97" s="9">
        <f t="shared" si="89"/>
        <v>0.99968168175408267</v>
      </c>
      <c r="W97" s="1">
        <f t="shared" si="90"/>
        <v>0</v>
      </c>
      <c r="X97" s="1">
        <f t="shared" si="91"/>
        <v>0</v>
      </c>
      <c r="Y97" s="1">
        <f t="shared" si="92"/>
        <v>0</v>
      </c>
      <c r="AA97" s="1">
        <f t="shared" si="93"/>
        <v>89.5</v>
      </c>
      <c r="AB97" s="1">
        <f t="shared" ref="AB97:AC97" si="123">AA97</f>
        <v>89.5</v>
      </c>
      <c r="AC97" s="1">
        <f t="shared" si="123"/>
        <v>89.5</v>
      </c>
      <c r="AF97" s="8">
        <f t="shared" si="85"/>
        <v>-5.9770326994592731E-5</v>
      </c>
      <c r="AG97" s="8">
        <f t="shared" si="86"/>
        <v>8.7264118026733416E-5</v>
      </c>
      <c r="AH97" s="9">
        <f t="shared" si="95"/>
        <v>5.9770326994592731E-5</v>
      </c>
      <c r="AI97" s="9">
        <f t="shared" si="115"/>
        <v>0.50251193399744876</v>
      </c>
      <c r="AJ97" s="9">
        <f t="shared" si="98"/>
        <v>0.49702271331161257</v>
      </c>
    </row>
    <row r="98" spans="1:36" x14ac:dyDescent="0.35">
      <c r="A98" s="6">
        <f t="shared" si="83"/>
        <v>1760</v>
      </c>
      <c r="B98" s="6">
        <v>91</v>
      </c>
      <c r="C98" s="7">
        <f>Data!C99</f>
        <v>1122</v>
      </c>
      <c r="D98" s="7">
        <f>Data!D99</f>
        <v>1616</v>
      </c>
      <c r="E98" s="7">
        <f>Data!E99</f>
        <v>2738</v>
      </c>
      <c r="G98" s="9"/>
      <c r="T98" s="9">
        <f t="shared" si="87"/>
        <v>0.50264439645353032</v>
      </c>
      <c r="U98" s="9">
        <f t="shared" si="88"/>
        <v>0.49711386515797451</v>
      </c>
      <c r="V98" s="9">
        <f t="shared" si="89"/>
        <v>0.99975826161150483</v>
      </c>
      <c r="W98" s="1">
        <f t="shared" si="90"/>
        <v>0</v>
      </c>
      <c r="X98" s="1">
        <f t="shared" si="91"/>
        <v>0</v>
      </c>
      <c r="Y98" s="1">
        <f t="shared" si="92"/>
        <v>0</v>
      </c>
      <c r="AA98" s="1">
        <f t="shared" si="93"/>
        <v>90.5</v>
      </c>
      <c r="AB98" s="1">
        <f t="shared" ref="AB98:AC98" si="124">AA98</f>
        <v>90.5</v>
      </c>
      <c r="AC98" s="1">
        <f t="shared" si="124"/>
        <v>90.5</v>
      </c>
      <c r="AF98" s="8">
        <f t="shared" si="85"/>
        <v>-3.1381519367306056E-5</v>
      </c>
      <c r="AG98" s="8">
        <f t="shared" si="86"/>
        <v>4.5198338054872178E-5</v>
      </c>
      <c r="AH98" s="9">
        <f t="shared" si="95"/>
        <v>3.1381519367306056E-5</v>
      </c>
      <c r="AI98" s="9">
        <f t="shared" si="115"/>
        <v>0.50259919811547549</v>
      </c>
      <c r="AJ98" s="9">
        <f t="shared" si="98"/>
        <v>0.49708248363860719</v>
      </c>
    </row>
    <row r="99" spans="1:36" x14ac:dyDescent="0.35">
      <c r="A99" s="6">
        <f t="shared" si="83"/>
        <v>1759</v>
      </c>
      <c r="B99" s="6">
        <v>92</v>
      </c>
      <c r="C99" s="7">
        <f>Data!C100</f>
        <v>981</v>
      </c>
      <c r="D99" s="7">
        <f>Data!D100</f>
        <v>1454</v>
      </c>
      <c r="E99" s="7">
        <f>Data!E100</f>
        <v>2435</v>
      </c>
      <c r="G99" s="9"/>
      <c r="T99" s="9">
        <f t="shared" si="87"/>
        <v>0.50268506377007227</v>
      </c>
      <c r="U99" s="9">
        <f t="shared" si="88"/>
        <v>0.49714130301046944</v>
      </c>
      <c r="V99" s="9">
        <f t="shared" si="89"/>
        <v>0.99982636678054171</v>
      </c>
      <c r="W99" s="1">
        <f t="shared" si="90"/>
        <v>0</v>
      </c>
      <c r="X99" s="1">
        <f t="shared" si="91"/>
        <v>0</v>
      </c>
      <c r="Y99" s="1">
        <f t="shared" si="92"/>
        <v>0</v>
      </c>
      <c r="AA99" s="1">
        <f t="shared" si="93"/>
        <v>91.5</v>
      </c>
      <c r="AB99" s="1">
        <f t="shared" ref="AB99:AC99" si="125">AA99</f>
        <v>91.5</v>
      </c>
      <c r="AC99" s="1">
        <f t="shared" si="125"/>
        <v>91.5</v>
      </c>
      <c r="AF99" s="8">
        <f t="shared" si="85"/>
        <v>-2.7437852494944064E-5</v>
      </c>
      <c r="AG99" s="8">
        <f t="shared" si="86"/>
        <v>4.0667316541945639E-5</v>
      </c>
      <c r="AH99" s="9">
        <f t="shared" si="95"/>
        <v>2.7437852494944064E-5</v>
      </c>
      <c r="AI99" s="9">
        <f t="shared" si="115"/>
        <v>0.50264439645353032</v>
      </c>
      <c r="AJ99" s="9">
        <f t="shared" si="98"/>
        <v>0.49711386515797451</v>
      </c>
    </row>
    <row r="100" spans="1:36" x14ac:dyDescent="0.35">
      <c r="A100" s="6">
        <f t="shared" si="83"/>
        <v>1758</v>
      </c>
      <c r="B100" s="6">
        <v>93</v>
      </c>
      <c r="C100" s="7">
        <f>Data!C101</f>
        <v>563</v>
      </c>
      <c r="D100" s="7">
        <f>Data!D101</f>
        <v>877</v>
      </c>
      <c r="E100" s="7">
        <f>Data!E101</f>
        <v>1440</v>
      </c>
      <c r="G100" s="9"/>
      <c r="T100" s="9">
        <f t="shared" si="87"/>
        <v>0.50270959281863303</v>
      </c>
      <c r="U100" s="9">
        <f t="shared" si="88"/>
        <v>0.49715704970869029</v>
      </c>
      <c r="V100" s="9">
        <f t="shared" si="89"/>
        <v>0.99986664252732327</v>
      </c>
      <c r="W100" s="1">
        <f t="shared" si="90"/>
        <v>0</v>
      </c>
      <c r="X100" s="1">
        <f t="shared" si="91"/>
        <v>0</v>
      </c>
      <c r="Y100" s="1">
        <f t="shared" si="92"/>
        <v>0</v>
      </c>
      <c r="AA100" s="1">
        <f t="shared" si="93"/>
        <v>92.5</v>
      </c>
      <c r="AB100" s="1">
        <f t="shared" ref="AB100:AC100" si="126">AA100</f>
        <v>92.5</v>
      </c>
      <c r="AC100" s="1">
        <f t="shared" si="126"/>
        <v>92.5</v>
      </c>
      <c r="AF100" s="8">
        <f t="shared" si="85"/>
        <v>-1.5746698220849652E-5</v>
      </c>
      <c r="AG100" s="8">
        <f t="shared" si="86"/>
        <v>2.4529048560719619E-5</v>
      </c>
      <c r="AH100" s="9">
        <f t="shared" si="95"/>
        <v>1.5746698220849652E-5</v>
      </c>
      <c r="AI100" s="9">
        <f t="shared" si="115"/>
        <v>0.50268506377007227</v>
      </c>
      <c r="AJ100" s="9">
        <f t="shared" si="98"/>
        <v>0.49714130301046944</v>
      </c>
    </row>
    <row r="101" spans="1:36" x14ac:dyDescent="0.35">
      <c r="A101" s="6">
        <f t="shared" si="83"/>
        <v>1757</v>
      </c>
      <c r="B101" s="6">
        <v>94</v>
      </c>
      <c r="C101" s="7">
        <f>Data!C102</f>
        <v>484</v>
      </c>
      <c r="D101" s="7">
        <f>Data!D102</f>
        <v>788</v>
      </c>
      <c r="E101" s="7">
        <f>Data!E102</f>
        <v>1272</v>
      </c>
      <c r="G101" s="9"/>
      <c r="T101" s="9">
        <f t="shared" si="87"/>
        <v>0.50273163260228848</v>
      </c>
      <c r="U101" s="9">
        <f t="shared" si="88"/>
        <v>0.4971705868346919</v>
      </c>
      <c r="V101" s="9">
        <f t="shared" si="89"/>
        <v>0.99990221943698043</v>
      </c>
      <c r="W101" s="1">
        <f t="shared" si="90"/>
        <v>0</v>
      </c>
      <c r="X101" s="1">
        <f t="shared" si="91"/>
        <v>0</v>
      </c>
      <c r="Y101" s="1">
        <f t="shared" si="92"/>
        <v>0</v>
      </c>
      <c r="AA101" s="1">
        <f t="shared" si="93"/>
        <v>93.5</v>
      </c>
      <c r="AB101" s="1">
        <f t="shared" ref="AB101:AC101" si="127">AA101</f>
        <v>93.5</v>
      </c>
      <c r="AC101" s="1">
        <f t="shared" si="127"/>
        <v>93.5</v>
      </c>
      <c r="AF101" s="8">
        <f t="shared" si="85"/>
        <v>-1.3537126001583005E-5</v>
      </c>
      <c r="AG101" s="8">
        <f t="shared" si="86"/>
        <v>2.2039783655469852E-5</v>
      </c>
      <c r="AH101" s="9">
        <f t="shared" si="95"/>
        <v>1.3537126001583005E-5</v>
      </c>
      <c r="AI101" s="9">
        <f t="shared" si="115"/>
        <v>0.50270959281863303</v>
      </c>
      <c r="AJ101" s="9">
        <f t="shared" si="98"/>
        <v>0.49715704970869029</v>
      </c>
    </row>
    <row r="102" spans="1:36" x14ac:dyDescent="0.35">
      <c r="A102" s="6">
        <f t="shared" si="83"/>
        <v>1756</v>
      </c>
      <c r="B102" s="6">
        <v>95</v>
      </c>
      <c r="C102" s="7">
        <f>Data!C103</f>
        <v>479</v>
      </c>
      <c r="D102" s="7">
        <f>Data!D103</f>
        <v>749</v>
      </c>
      <c r="E102" s="7">
        <f>Data!E103</f>
        <v>1228</v>
      </c>
      <c r="G102" s="9"/>
      <c r="T102" s="9">
        <f t="shared" si="87"/>
        <v>0.50275258158446867</v>
      </c>
      <c r="U102" s="9">
        <f t="shared" si="88"/>
        <v>0.4971839841143505</v>
      </c>
      <c r="V102" s="9">
        <f t="shared" si="89"/>
        <v>0.99993656569881917</v>
      </c>
      <c r="W102" s="1">
        <f t="shared" si="90"/>
        <v>0</v>
      </c>
      <c r="X102" s="1">
        <f t="shared" si="91"/>
        <v>0</v>
      </c>
      <c r="Y102" s="1">
        <f t="shared" si="92"/>
        <v>0</v>
      </c>
      <c r="AA102" s="1">
        <f t="shared" si="93"/>
        <v>94.5</v>
      </c>
      <c r="AB102" s="1">
        <f t="shared" ref="AB102:AC102" si="128">AA102</f>
        <v>94.5</v>
      </c>
      <c r="AC102" s="1">
        <f t="shared" si="128"/>
        <v>94.5</v>
      </c>
      <c r="AF102" s="8">
        <f t="shared" si="85"/>
        <v>-1.3397279658591444E-5</v>
      </c>
      <c r="AG102" s="8">
        <f t="shared" si="86"/>
        <v>2.0948982180135684E-5</v>
      </c>
      <c r="AH102" s="9">
        <f t="shared" si="95"/>
        <v>1.3397279658591444E-5</v>
      </c>
      <c r="AI102" s="9">
        <f t="shared" si="115"/>
        <v>0.50273163260228848</v>
      </c>
      <c r="AJ102" s="9">
        <f t="shared" si="98"/>
        <v>0.4971705868346919</v>
      </c>
    </row>
    <row r="103" spans="1:36" x14ac:dyDescent="0.35">
      <c r="A103" s="6">
        <f t="shared" ref="A103:A106" si="129">$D$3-B103</f>
        <v>1755</v>
      </c>
      <c r="B103" s="6">
        <v>96</v>
      </c>
      <c r="C103" s="7">
        <f>Data!C104</f>
        <v>321</v>
      </c>
      <c r="D103" s="7">
        <f>Data!D104</f>
        <v>485</v>
      </c>
      <c r="E103" s="7">
        <f>Data!E104</f>
        <v>806</v>
      </c>
      <c r="G103" s="9"/>
      <c r="T103" s="9">
        <f t="shared" si="87"/>
        <v>0.50276614667973885</v>
      </c>
      <c r="U103" s="9">
        <f t="shared" si="88"/>
        <v>0.49719296224957055</v>
      </c>
      <c r="V103" s="9">
        <f t="shared" si="89"/>
        <v>0.99995910892930939</v>
      </c>
      <c r="W103" s="1">
        <f t="shared" si="90"/>
        <v>0</v>
      </c>
      <c r="X103" s="1">
        <f t="shared" si="91"/>
        <v>0</v>
      </c>
      <c r="Y103" s="1">
        <f t="shared" si="92"/>
        <v>0</v>
      </c>
      <c r="AA103" s="1">
        <f t="shared" si="93"/>
        <v>95.5</v>
      </c>
      <c r="AB103" s="1">
        <f t="shared" ref="AB103:AC103" si="130">AA103</f>
        <v>95.5</v>
      </c>
      <c r="AC103" s="1">
        <f t="shared" si="130"/>
        <v>95.5</v>
      </c>
      <c r="AF103" s="8">
        <f t="shared" si="85"/>
        <v>-8.9781352200581504E-6</v>
      </c>
      <c r="AG103" s="8">
        <f t="shared" si="86"/>
        <v>1.3565095270181318E-5</v>
      </c>
      <c r="AH103" s="9">
        <f t="shared" si="95"/>
        <v>8.9781352200581504E-6</v>
      </c>
      <c r="AI103" s="9">
        <f t="shared" si="115"/>
        <v>0.50275258158446867</v>
      </c>
      <c r="AJ103" s="9">
        <f t="shared" si="98"/>
        <v>0.4971839841143505</v>
      </c>
    </row>
    <row r="104" spans="1:36" x14ac:dyDescent="0.35">
      <c r="A104" s="6">
        <f t="shared" si="129"/>
        <v>1754</v>
      </c>
      <c r="B104" s="6">
        <v>97</v>
      </c>
      <c r="C104" s="7">
        <f>Data!C105</f>
        <v>211</v>
      </c>
      <c r="D104" s="7">
        <f>Data!D105</f>
        <v>301</v>
      </c>
      <c r="E104" s="7">
        <f>Data!E105</f>
        <v>512</v>
      </c>
      <c r="G104" s="9"/>
      <c r="T104" s="9">
        <f t="shared" si="87"/>
        <v>0.50277456542958698</v>
      </c>
      <c r="U104" s="9">
        <f t="shared" si="88"/>
        <v>0.4971988637652448</v>
      </c>
      <c r="V104" s="9">
        <f t="shared" si="89"/>
        <v>0.99997342919483179</v>
      </c>
      <c r="W104" s="1">
        <f t="shared" si="90"/>
        <v>0</v>
      </c>
      <c r="X104" s="1">
        <f t="shared" si="91"/>
        <v>0</v>
      </c>
      <c r="Y104" s="1">
        <f t="shared" si="92"/>
        <v>0</v>
      </c>
      <c r="AA104" s="1">
        <f t="shared" si="93"/>
        <v>96.5</v>
      </c>
      <c r="AB104" s="1">
        <f t="shared" ref="AB104:AC104" si="131">AA104</f>
        <v>96.5</v>
      </c>
      <c r="AC104" s="1">
        <f t="shared" si="131"/>
        <v>96.5</v>
      </c>
      <c r="AF104" s="8">
        <f t="shared" si="85"/>
        <v>-5.9015156742438304E-6</v>
      </c>
      <c r="AG104" s="8">
        <f t="shared" si="86"/>
        <v>8.4187498480919098E-6</v>
      </c>
      <c r="AH104" s="9">
        <f t="shared" si="95"/>
        <v>5.9015156742438304E-6</v>
      </c>
      <c r="AI104" s="9">
        <f t="shared" si="115"/>
        <v>0.50276614667973885</v>
      </c>
      <c r="AJ104" s="9">
        <f t="shared" si="98"/>
        <v>0.49719296224957055</v>
      </c>
    </row>
    <row r="105" spans="1:36" x14ac:dyDescent="0.35">
      <c r="A105" s="6">
        <f t="shared" si="129"/>
        <v>1753</v>
      </c>
      <c r="B105" s="6">
        <v>98</v>
      </c>
      <c r="C105" s="7">
        <f>Data!C106</f>
        <v>196</v>
      </c>
      <c r="D105" s="7">
        <f>Data!D106</f>
        <v>249</v>
      </c>
      <c r="E105" s="7">
        <f>Data!E106</f>
        <v>445</v>
      </c>
      <c r="G105" s="9"/>
      <c r="T105" s="9">
        <f t="shared" si="87"/>
        <v>0.50278152977746793</v>
      </c>
      <c r="U105" s="9">
        <f t="shared" si="88"/>
        <v>0.4972043457418901</v>
      </c>
      <c r="V105" s="9">
        <f t="shared" si="89"/>
        <v>0.99998587551935803</v>
      </c>
      <c r="W105" s="1">
        <f t="shared" si="90"/>
        <v>0</v>
      </c>
      <c r="X105" s="1">
        <f t="shared" si="91"/>
        <v>0</v>
      </c>
      <c r="Y105" s="1">
        <f t="shared" si="92"/>
        <v>0</v>
      </c>
      <c r="AA105" s="1">
        <f t="shared" si="93"/>
        <v>97.5</v>
      </c>
      <c r="AB105" s="1">
        <f t="shared" ref="AB105:AC105" si="132">AA105</f>
        <v>97.5</v>
      </c>
      <c r="AC105" s="1">
        <f t="shared" si="132"/>
        <v>97.5</v>
      </c>
      <c r="AF105" s="8">
        <f t="shared" si="85"/>
        <v>-5.4819766452691507E-6</v>
      </c>
      <c r="AG105" s="8">
        <f t="shared" si="86"/>
        <v>6.9643478809796864E-6</v>
      </c>
      <c r="AH105" s="9">
        <f t="shared" si="95"/>
        <v>5.4819766452691507E-6</v>
      </c>
      <c r="AI105" s="9">
        <f t="shared" si="115"/>
        <v>0.50277456542958698</v>
      </c>
      <c r="AJ105" s="9">
        <f t="shared" si="98"/>
        <v>0.4971988637652448</v>
      </c>
    </row>
    <row r="106" spans="1:36" x14ac:dyDescent="0.35">
      <c r="A106" s="6">
        <f t="shared" si="129"/>
        <v>1752</v>
      </c>
      <c r="B106" s="6">
        <v>99</v>
      </c>
      <c r="C106" s="7">
        <f>Data!C107</f>
        <v>101</v>
      </c>
      <c r="D106" s="7">
        <f>Data!D107</f>
        <v>122</v>
      </c>
      <c r="E106" s="7">
        <f>Data!E107</f>
        <v>223</v>
      </c>
      <c r="G106" s="9"/>
      <c r="T106" s="9">
        <f t="shared" si="87"/>
        <v>0.50278494202823687</v>
      </c>
      <c r="U106" s="9">
        <f t="shared" si="88"/>
        <v>0.4972071706380185</v>
      </c>
      <c r="V106" s="9">
        <f t="shared" si="89"/>
        <v>0.99999211266625543</v>
      </c>
      <c r="W106" s="1">
        <f t="shared" si="90"/>
        <v>0</v>
      </c>
      <c r="X106" s="1">
        <f t="shared" si="91"/>
        <v>0</v>
      </c>
      <c r="Y106" s="1">
        <f t="shared" si="92"/>
        <v>0</v>
      </c>
      <c r="AA106" s="1">
        <f t="shared" si="93"/>
        <v>98.5</v>
      </c>
      <c r="AB106" s="1">
        <f t="shared" ref="AB106:AC107" si="133">AA106</f>
        <v>98.5</v>
      </c>
      <c r="AC106" s="1">
        <f t="shared" si="133"/>
        <v>98.5</v>
      </c>
      <c r="AF106" s="8">
        <f t="shared" si="85"/>
        <v>-2.8248961284295111E-6</v>
      </c>
      <c r="AG106" s="8">
        <f t="shared" si="86"/>
        <v>3.4122507689940631E-6</v>
      </c>
      <c r="AH106" s="9">
        <f t="shared" si="95"/>
        <v>2.8248961284295111E-6</v>
      </c>
      <c r="AI106" s="9">
        <f t="shared" si="115"/>
        <v>0.50278152977746793</v>
      </c>
      <c r="AJ106" s="9">
        <f t="shared" si="98"/>
        <v>0.4972043457418901</v>
      </c>
    </row>
    <row r="107" spans="1:36" x14ac:dyDescent="0.35">
      <c r="A107" s="10" t="str">
        <f>$D$3-D4&amp;" ou avant"</f>
        <v>1751 ou avant</v>
      </c>
      <c r="B107" s="10" t="str">
        <f>D4&amp;" et plus"</f>
        <v>100 et plus</v>
      </c>
      <c r="C107" s="11">
        <f>SUM(Data!C108:C113)/Data!$E$5</f>
        <v>17</v>
      </c>
      <c r="D107" s="11">
        <f>SUM(Data!D108:D113)/Data!$E$5</f>
        <v>30</v>
      </c>
      <c r="E107" s="11">
        <f>SUM(Data!E108:E113)/Data!$E$5</f>
        <v>47</v>
      </c>
      <c r="G107" s="9"/>
      <c r="T107" s="9">
        <f t="shared" si="87"/>
        <v>0.5027851098438485</v>
      </c>
      <c r="U107" s="9">
        <f t="shared" si="88"/>
        <v>0.49720726573353174</v>
      </c>
      <c r="V107" s="9">
        <f t="shared" si="89"/>
        <v>0.9999923755773803</v>
      </c>
      <c r="W107" s="1">
        <f t="shared" si="90"/>
        <v>0</v>
      </c>
      <c r="X107" s="1">
        <f t="shared" si="91"/>
        <v>0</v>
      </c>
      <c r="Y107" s="1">
        <f t="shared" si="92"/>
        <v>0</v>
      </c>
      <c r="AA107" s="1">
        <f>B106+0.5*(D4-B106)</f>
        <v>99.5</v>
      </c>
      <c r="AB107" s="1">
        <f t="shared" si="133"/>
        <v>99.5</v>
      </c>
      <c r="AC107" s="1">
        <f t="shared" si="133"/>
        <v>99.5</v>
      </c>
      <c r="AF107" s="12">
        <f>(-C107/$E$108)/5</f>
        <v>-9.5095513234260779E-8</v>
      </c>
      <c r="AG107" s="12">
        <f>(D107/$E$108)/5</f>
        <v>1.6781561158987196E-7</v>
      </c>
      <c r="AH107" s="13">
        <f>-AF107</f>
        <v>9.5095513234260779E-8</v>
      </c>
      <c r="AI107" s="9">
        <f>AI106+AG106</f>
        <v>0.50278494202823687</v>
      </c>
      <c r="AJ107" s="9">
        <f t="shared" si="98"/>
        <v>0.4972071706380185</v>
      </c>
    </row>
    <row r="108" spans="1:36" x14ac:dyDescent="0.35">
      <c r="B108" s="14" t="s">
        <v>16</v>
      </c>
      <c r="C108" s="15">
        <f>SUM(C7:C106)+C107*6</f>
        <v>17777012</v>
      </c>
      <c r="D108" s="15">
        <f t="shared" ref="D108:E108" si="134">SUM(D7:D106)+D107*6</f>
        <v>17976515</v>
      </c>
      <c r="E108" s="15">
        <f t="shared" si="134"/>
        <v>35753527</v>
      </c>
      <c r="W108" s="1">
        <f>SUM(W7:W107)</f>
        <v>1</v>
      </c>
      <c r="X108" s="1">
        <f t="shared" ref="X108:Y108" si="135">SUM(X7:X107)</f>
        <v>1</v>
      </c>
      <c r="Y108" s="1">
        <f t="shared" si="135"/>
        <v>1</v>
      </c>
      <c r="AA108" s="1">
        <f>SUMPRODUCT($AA$112:$AA$117,Data!D108:D113)/SUM(Data!D108:D113)</f>
        <v>100.84444444444445</v>
      </c>
      <c r="AB108" s="1">
        <f>SUMPRODUCT($AA$112:$AA$117,Data!C108:C113)/SUM(Data!C108:C113)</f>
        <v>100.8921568627451</v>
      </c>
      <c r="AC108" s="1">
        <f>SUMPRODUCT($AA$112:$AA$117,Data!E108:E113)/SUM(Data!E108:E113)</f>
        <v>100.86170212765957</v>
      </c>
      <c r="AF108" s="8"/>
      <c r="AG108" s="8"/>
      <c r="AH108" s="9"/>
    </row>
    <row r="109" spans="1:36" x14ac:dyDescent="0.35">
      <c r="G109" s="16"/>
      <c r="T109" s="1">
        <f>T107/2</f>
        <v>0.25139255492192425</v>
      </c>
      <c r="U109" s="1">
        <f t="shared" ref="U109:V109" si="136">U107/2</f>
        <v>0.24860363286676587</v>
      </c>
      <c r="V109" s="1">
        <f t="shared" si="136"/>
        <v>0.49999618778869015</v>
      </c>
      <c r="AF109" s="8"/>
      <c r="AG109" s="8"/>
      <c r="AH109" s="9"/>
      <c r="AI109" s="16">
        <f>AI107/2</f>
        <v>0.25139247101411843</v>
      </c>
      <c r="AJ109" s="16">
        <f>AJ107/2</f>
        <v>0.24860358531900925</v>
      </c>
    </row>
    <row r="110" spans="1:36" x14ac:dyDescent="0.35">
      <c r="AF110" s="8"/>
      <c r="AG110" s="8"/>
      <c r="AH110" s="9"/>
    </row>
    <row r="111" spans="1:36" x14ac:dyDescent="0.35">
      <c r="B111" s="1" t="s">
        <v>25</v>
      </c>
      <c r="C111" s="19">
        <f>SUM(C7:C26)</f>
        <v>6555559</v>
      </c>
      <c r="D111" s="19">
        <f t="shared" ref="D111:E111" si="137">SUM(D7:D26)</f>
        <v>6356119</v>
      </c>
      <c r="E111" s="19">
        <f t="shared" si="137"/>
        <v>12911678</v>
      </c>
      <c r="P111" s="24" t="s">
        <v>20</v>
      </c>
      <c r="Q111" s="24"/>
      <c r="R111" s="24"/>
      <c r="S111" s="24"/>
      <c r="T111" s="1">
        <f>SUMPRODUCT($B$7:$B$107,W7:W107)</f>
        <v>27</v>
      </c>
      <c r="U111" s="1">
        <f>SUMPRODUCT($B$7:$B$107,X7:X107)</f>
        <v>26</v>
      </c>
      <c r="V111" s="1">
        <f>SUMPRODUCT($B$7:$B$107,Y7:Y107)</f>
        <v>27</v>
      </c>
      <c r="AA111" s="1">
        <f>D4-AA107</f>
        <v>0.5</v>
      </c>
      <c r="AF111" s="8"/>
      <c r="AG111" s="8"/>
      <c r="AH111" s="9"/>
    </row>
    <row r="112" spans="1:36" x14ac:dyDescent="0.35">
      <c r="B112" s="1" t="s">
        <v>26</v>
      </c>
      <c r="C112" s="19">
        <f>SUM(C27:C71)</f>
        <v>10143115</v>
      </c>
      <c r="D112" s="19">
        <f t="shared" ref="D112:E112" si="138">SUM(D27:D71)</f>
        <v>10382160</v>
      </c>
      <c r="E112" s="19">
        <f t="shared" si="138"/>
        <v>20525275</v>
      </c>
      <c r="P112" s="24" t="s">
        <v>21</v>
      </c>
      <c r="Q112" s="24"/>
      <c r="R112" s="24"/>
      <c r="S112" s="24"/>
      <c r="T112" s="1">
        <f>SUMPRODUCT($B$8:$B$108,W7:W107)</f>
        <v>28</v>
      </c>
      <c r="U112" s="1">
        <f>SUMPRODUCT($B$8:$B$108,X7:X107)</f>
        <v>27</v>
      </c>
      <c r="V112" s="1">
        <f>SUMPRODUCT($B$8:$B$108,Y7:Y107)</f>
        <v>28</v>
      </c>
      <c r="AA112" s="1">
        <f>D4+AA111</f>
        <v>100.5</v>
      </c>
      <c r="AF112" s="8"/>
      <c r="AG112" s="8"/>
      <c r="AH112" s="9"/>
    </row>
    <row r="113" spans="1:34" x14ac:dyDescent="0.35">
      <c r="B113" s="1" t="s">
        <v>27</v>
      </c>
      <c r="C113" s="19">
        <f>SUM(C72:C107)</f>
        <v>1078253</v>
      </c>
      <c r="D113" s="19">
        <f t="shared" ref="D113:E113" si="139">SUM(D72:D107)</f>
        <v>1238086</v>
      </c>
      <c r="E113" s="19">
        <f t="shared" si="139"/>
        <v>2316339</v>
      </c>
      <c r="P113" s="24" t="s">
        <v>41</v>
      </c>
      <c r="Q113" s="24"/>
      <c r="R113" s="24"/>
      <c r="S113" s="24"/>
      <c r="T113" s="1">
        <f>SUMPRODUCT(T7:T107,W7:W107)</f>
        <v>0.2451814054596628</v>
      </c>
      <c r="U113" s="1">
        <f>SUMPRODUCT(U7:U107,X7:X107)</f>
        <v>0.240567399126805</v>
      </c>
      <c r="V113" s="1">
        <f>SUMPRODUCT(V7:V107,Y7:Y107)</f>
        <v>0.49382053971906048</v>
      </c>
      <c r="AA113" s="1">
        <f>AA112+$AA$111*2</f>
        <v>101.5</v>
      </c>
      <c r="AF113" s="8"/>
      <c r="AG113" s="8"/>
      <c r="AH113" s="9"/>
    </row>
    <row r="114" spans="1:34" x14ac:dyDescent="0.35">
      <c r="B114" s="1" t="s">
        <v>28</v>
      </c>
      <c r="C114" s="19">
        <f>SUM(C87:C107)</f>
        <v>103994</v>
      </c>
      <c r="D114" s="19">
        <f t="shared" ref="D114:E114" si="140">SUM(D87:D107)</f>
        <v>139254</v>
      </c>
      <c r="E114" s="19">
        <f t="shared" si="140"/>
        <v>243248</v>
      </c>
      <c r="P114" s="24" t="s">
        <v>42</v>
      </c>
      <c r="Q114" s="24"/>
      <c r="R114" s="24"/>
      <c r="S114" s="24"/>
      <c r="T114" s="1">
        <f>SUMPRODUCT(T8:T108,W7:W107)</f>
        <v>0.2536651279187086</v>
      </c>
      <c r="U114" s="1">
        <f>SUMPRODUCT(U8:U108,X7:X107)</f>
        <v>0.24863913425939765</v>
      </c>
      <c r="V114" s="1">
        <f>SUMPRODUCT(V8:V108,Y7:Y107)</f>
        <v>0.51072868978772368</v>
      </c>
      <c r="AA114" s="1">
        <f>AA113+$AA$111*2</f>
        <v>102.5</v>
      </c>
    </row>
    <row r="115" spans="1:34" x14ac:dyDescent="0.35">
      <c r="AA115" s="1">
        <f>AA114+$AA$111*2</f>
        <v>103.5</v>
      </c>
    </row>
    <row r="116" spans="1:34" x14ac:dyDescent="0.35">
      <c r="B116" s="1" t="s">
        <v>25</v>
      </c>
      <c r="C116" s="20">
        <f>C111/C$108</f>
        <v>0.36876607834882486</v>
      </c>
      <c r="D116" s="20">
        <f t="shared" ref="D116:E116" si="141">D111/D$108</f>
        <v>0.35357904465910106</v>
      </c>
      <c r="E116" s="20">
        <f t="shared" si="141"/>
        <v>0.36113019003691582</v>
      </c>
      <c r="P116" s="24" t="s">
        <v>22</v>
      </c>
      <c r="Q116" s="24"/>
      <c r="R116" s="24"/>
      <c r="S116" s="24"/>
      <c r="T116" s="1">
        <f>ROUND(T111+(T112-T111)*(T109-T113)/(T114-T113),3)</f>
        <v>27.731999999999999</v>
      </c>
      <c r="U116" s="1">
        <f>ROUND(U111+(U112-U111)*(U109-U113)/(U114-U113),3)</f>
        <v>26.995999999999999</v>
      </c>
      <c r="V116" s="1">
        <f>ROUND(V111+(V112-V111)*(V109-V113)/(V114-V113),3)</f>
        <v>27.364999999999998</v>
      </c>
      <c r="AA116" s="1">
        <f>AA115+$AA$111*2</f>
        <v>104.5</v>
      </c>
    </row>
    <row r="117" spans="1:34" x14ac:dyDescent="0.35">
      <c r="B117" s="1" t="s">
        <v>26</v>
      </c>
      <c r="C117" s="20">
        <f t="shared" ref="C117:E117" si="142">C112/C$108</f>
        <v>0.57057479625934893</v>
      </c>
      <c r="D117" s="20">
        <f t="shared" si="142"/>
        <v>0.57754019619486874</v>
      </c>
      <c r="E117" s="20">
        <f t="shared" si="142"/>
        <v>0.57407692952921818</v>
      </c>
      <c r="P117" s="24" t="s">
        <v>23</v>
      </c>
      <c r="Q117" s="24"/>
      <c r="R117" s="24"/>
      <c r="S117" s="24"/>
      <c r="T117" s="18">
        <f>ROUND(SUMPRODUCT(AG7:AG107,AA8:AA108)/T107,3)</f>
        <v>31.273</v>
      </c>
      <c r="U117" s="18">
        <f>ROUND(SUMPRODUCT(AH7:AH107,AB8:AB108)/U107,3)</f>
        <v>30.361999999999998</v>
      </c>
      <c r="V117" s="18">
        <f>ROUND(SUMPRODUCT(E7:E107,AC8:AC108)/E108,3)</f>
        <v>30.82</v>
      </c>
      <c r="AA117" s="1">
        <f>AA116+$AA$111*2</f>
        <v>105.5</v>
      </c>
    </row>
    <row r="118" spans="1:34" x14ac:dyDescent="0.35">
      <c r="B118" s="1" t="s">
        <v>27</v>
      </c>
      <c r="C118" s="20">
        <f t="shared" ref="C118:E118" si="143">C113/C$108</f>
        <v>6.0654343935865038E-2</v>
      </c>
      <c r="D118" s="20">
        <f t="shared" si="143"/>
        <v>6.8872414925807368E-2</v>
      </c>
      <c r="E118" s="20">
        <f t="shared" si="143"/>
        <v>6.4786307655745404E-2</v>
      </c>
    </row>
    <row r="119" spans="1:34" x14ac:dyDescent="0.35">
      <c r="B119" s="1" t="s">
        <v>28</v>
      </c>
      <c r="C119" s="20">
        <f t="shared" ref="C119:E119" si="144">C114/C$108</f>
        <v>5.8499144850664439E-3</v>
      </c>
      <c r="D119" s="20">
        <f t="shared" si="144"/>
        <v>7.7464402861177487E-3</v>
      </c>
      <c r="E119" s="20">
        <f t="shared" si="144"/>
        <v>6.8034686480021953E-3</v>
      </c>
    </row>
    <row r="121" spans="1:34" x14ac:dyDescent="0.35">
      <c r="C121" s="19"/>
    </row>
    <row r="123" spans="1:34" x14ac:dyDescent="0.35">
      <c r="A123" s="1">
        <v>0</v>
      </c>
      <c r="B123" s="19">
        <f t="shared" ref="B123:B132" si="145">C17+C27+C37+C47+C57+C67+C77+C87</f>
        <v>1879327</v>
      </c>
      <c r="C123" s="19">
        <f>C27+C37+C47+C57+C67+C77+C87</f>
        <v>1544435</v>
      </c>
      <c r="D123" s="1">
        <v>1</v>
      </c>
      <c r="E123" s="1">
        <v>9</v>
      </c>
      <c r="F123" s="19">
        <f>B123*D123+C123*E123</f>
        <v>15779242</v>
      </c>
      <c r="G123" s="88">
        <f>100*F123/$F$134</f>
        <v>12.175081953117077</v>
      </c>
      <c r="H123" s="88">
        <f>ABS(G123-10)</f>
        <v>2.1750819531170773</v>
      </c>
    </row>
    <row r="124" spans="1:34" x14ac:dyDescent="0.35">
      <c r="A124" s="1">
        <v>1</v>
      </c>
      <c r="B124" s="19">
        <f t="shared" si="145"/>
        <v>1391999</v>
      </c>
      <c r="C124" s="19">
        <f t="shared" ref="C124:C132" si="146">C28+C38+C48+C58+C68+C78+C88</f>
        <v>1081801</v>
      </c>
      <c r="D124" s="1">
        <v>2</v>
      </c>
      <c r="E124" s="1">
        <v>8</v>
      </c>
      <c r="F124" s="19">
        <f t="shared" ref="F124:F132" si="147">B124*D124+C124*E124</f>
        <v>11438406</v>
      </c>
      <c r="G124" s="88">
        <f t="shared" ref="G124:G132" si="148">100*F124/$F$134</f>
        <v>8.8257427361229457</v>
      </c>
      <c r="H124" s="88">
        <f t="shared" ref="H124:H132" si="149">ABS(G124-10)</f>
        <v>1.1742572638770543</v>
      </c>
    </row>
    <row r="125" spans="1:34" x14ac:dyDescent="0.35">
      <c r="A125" s="1">
        <v>2</v>
      </c>
      <c r="B125" s="19">
        <f t="shared" si="145"/>
        <v>1550738</v>
      </c>
      <c r="C125" s="19">
        <f t="shared" si="146"/>
        <v>1220036</v>
      </c>
      <c r="D125" s="1">
        <v>3</v>
      </c>
      <c r="E125" s="1">
        <v>7</v>
      </c>
      <c r="F125" s="19">
        <f t="shared" si="147"/>
        <v>13192466</v>
      </c>
      <c r="G125" s="88">
        <f t="shared" si="148"/>
        <v>10.179155292358825</v>
      </c>
      <c r="H125" s="88">
        <f t="shared" si="149"/>
        <v>0.17915529235882488</v>
      </c>
    </row>
    <row r="126" spans="1:34" x14ac:dyDescent="0.35">
      <c r="A126" s="1">
        <v>3</v>
      </c>
      <c r="B126" s="19">
        <f t="shared" si="145"/>
        <v>1383402</v>
      </c>
      <c r="C126" s="19">
        <f t="shared" si="146"/>
        <v>1080815</v>
      </c>
      <c r="D126" s="1">
        <v>4</v>
      </c>
      <c r="E126" s="1">
        <v>6</v>
      </c>
      <c r="F126" s="19">
        <f t="shared" si="147"/>
        <v>12018498</v>
      </c>
      <c r="G126" s="88">
        <f t="shared" si="148"/>
        <v>9.2733350628232767</v>
      </c>
      <c r="H126" s="88">
        <f t="shared" si="149"/>
        <v>0.72666493717672331</v>
      </c>
    </row>
    <row r="127" spans="1:34" x14ac:dyDescent="0.35">
      <c r="A127" s="1">
        <v>4</v>
      </c>
      <c r="B127" s="19">
        <f t="shared" si="145"/>
        <v>1426235</v>
      </c>
      <c r="C127" s="19">
        <f t="shared" si="146"/>
        <v>1102274</v>
      </c>
      <c r="D127" s="1">
        <v>5</v>
      </c>
      <c r="E127" s="1">
        <v>5</v>
      </c>
      <c r="F127" s="19">
        <f t="shared" si="147"/>
        <v>12642545</v>
      </c>
      <c r="G127" s="88">
        <f t="shared" si="148"/>
        <v>9.754842562841139</v>
      </c>
      <c r="H127" s="88">
        <f t="shared" si="149"/>
        <v>0.24515743715886096</v>
      </c>
    </row>
    <row r="128" spans="1:34" x14ac:dyDescent="0.35">
      <c r="A128" s="1">
        <v>5</v>
      </c>
      <c r="B128" s="19">
        <f t="shared" si="145"/>
        <v>1603138</v>
      </c>
      <c r="C128" s="19">
        <f t="shared" si="146"/>
        <v>1268426</v>
      </c>
      <c r="D128" s="1">
        <v>6</v>
      </c>
      <c r="E128" s="1">
        <v>4</v>
      </c>
      <c r="F128" s="19">
        <f t="shared" si="147"/>
        <v>14692532</v>
      </c>
      <c r="G128" s="88">
        <f t="shared" si="148"/>
        <v>11.336588994502725</v>
      </c>
      <c r="H128" s="88">
        <f t="shared" si="149"/>
        <v>1.3365889945027245</v>
      </c>
    </row>
    <row r="129" spans="1:8" x14ac:dyDescent="0.35">
      <c r="A129" s="1">
        <v>6</v>
      </c>
      <c r="B129" s="19">
        <f t="shared" si="145"/>
        <v>1390982</v>
      </c>
      <c r="C129" s="19">
        <f t="shared" si="146"/>
        <v>1073492</v>
      </c>
      <c r="D129" s="1">
        <v>7</v>
      </c>
      <c r="E129" s="1">
        <v>3</v>
      </c>
      <c r="F129" s="19">
        <f t="shared" si="147"/>
        <v>12957350</v>
      </c>
      <c r="G129" s="88">
        <f t="shared" si="148"/>
        <v>9.997742486313447</v>
      </c>
      <c r="H129" s="88">
        <f t="shared" si="149"/>
        <v>2.2575136865530254E-3</v>
      </c>
    </row>
    <row r="130" spans="1:8" x14ac:dyDescent="0.35">
      <c r="A130" s="1">
        <v>7</v>
      </c>
      <c r="B130" s="19">
        <f t="shared" si="145"/>
        <v>1297957</v>
      </c>
      <c r="C130" s="19">
        <f t="shared" si="146"/>
        <v>976244</v>
      </c>
      <c r="D130" s="1">
        <v>8</v>
      </c>
      <c r="E130" s="1">
        <v>2</v>
      </c>
      <c r="F130" s="19">
        <f t="shared" si="147"/>
        <v>12336144</v>
      </c>
      <c r="G130" s="88">
        <f t="shared" si="148"/>
        <v>9.5184270692757948</v>
      </c>
      <c r="H130" s="88">
        <f t="shared" si="149"/>
        <v>0.48157293072420515</v>
      </c>
    </row>
    <row r="131" spans="1:8" x14ac:dyDescent="0.35">
      <c r="A131" s="1">
        <v>8</v>
      </c>
      <c r="B131" s="19">
        <f t="shared" si="145"/>
        <v>1346442</v>
      </c>
      <c r="C131" s="19">
        <f t="shared" si="146"/>
        <v>1019407</v>
      </c>
      <c r="D131" s="1">
        <v>9</v>
      </c>
      <c r="E131" s="1">
        <v>1</v>
      </c>
      <c r="F131" s="19">
        <f t="shared" si="147"/>
        <v>13137385</v>
      </c>
      <c r="G131" s="88">
        <f t="shared" si="148"/>
        <v>10.136655425187788</v>
      </c>
      <c r="H131" s="88">
        <f t="shared" si="149"/>
        <v>0.13665542518778828</v>
      </c>
    </row>
    <row r="132" spans="1:8" x14ac:dyDescent="0.35">
      <c r="A132" s="1">
        <v>9</v>
      </c>
      <c r="B132" s="19">
        <f t="shared" si="145"/>
        <v>1140819</v>
      </c>
      <c r="C132" s="19">
        <f t="shared" si="146"/>
        <v>847826</v>
      </c>
      <c r="D132" s="1">
        <v>10</v>
      </c>
      <c r="E132" s="1">
        <v>0</v>
      </c>
      <c r="F132" s="19">
        <f t="shared" si="147"/>
        <v>11408190</v>
      </c>
      <c r="G132" s="88">
        <f t="shared" si="148"/>
        <v>8.80242841745698</v>
      </c>
      <c r="H132" s="88">
        <f t="shared" si="149"/>
        <v>1.19757158254302</v>
      </c>
    </row>
    <row r="133" spans="1:8" x14ac:dyDescent="0.35">
      <c r="F133" s="19"/>
    </row>
    <row r="134" spans="1:8" x14ac:dyDescent="0.35">
      <c r="F134" s="19">
        <f>SUM(F123:F132)</f>
        <v>129602758</v>
      </c>
      <c r="G134" s="89">
        <f>SUM(G123:G132)</f>
        <v>99.999999999999986</v>
      </c>
      <c r="H134" s="90">
        <f>SUM(H123:H132)</f>
        <v>7.6549633303328317</v>
      </c>
    </row>
    <row r="135" spans="1:8" x14ac:dyDescent="0.35">
      <c r="H135" s="90">
        <f>H134/2</f>
        <v>3.8274816651664159</v>
      </c>
    </row>
  </sheetData>
  <mergeCells count="1">
    <mergeCell ref="W6:Y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F977-B7FB-423A-B6BC-FC1EB91F3C20}">
  <dimension ref="A1:Y140"/>
  <sheetViews>
    <sheetView tabSelected="1" workbookViewId="0">
      <selection activeCell="K35" sqref="K35"/>
    </sheetView>
  </sheetViews>
  <sheetFormatPr baseColWidth="10" defaultColWidth="11.3828125" defaultRowHeight="12.9" x14ac:dyDescent="0.35"/>
  <cols>
    <col min="1" max="1" width="10.84375" style="1" customWidth="1"/>
    <col min="2" max="4" width="11.3828125" style="1"/>
    <col min="5" max="5" width="7.4609375" style="1" customWidth="1"/>
    <col min="6" max="6" width="4.921875" style="1" customWidth="1"/>
    <col min="7" max="7" width="10.61328125" style="1" customWidth="1"/>
    <col min="8" max="9" width="5.69140625" style="1" customWidth="1"/>
    <col min="10" max="10" width="17.23046875" style="1" customWidth="1"/>
    <col min="11" max="11" width="11.69140625" style="1" customWidth="1"/>
    <col min="12" max="12" width="12.921875" style="1" customWidth="1"/>
    <col min="13" max="13" width="13.53515625" style="1" customWidth="1"/>
    <col min="14" max="14" width="13.4609375" style="1" customWidth="1"/>
    <col min="15" max="15" width="12.23046875" style="1" customWidth="1"/>
    <col min="16" max="16384" width="11.3828125" style="1"/>
  </cols>
  <sheetData>
    <row r="1" spans="1:25" x14ac:dyDescent="0.35">
      <c r="A1" s="93" t="str">
        <f>Data!E1</f>
        <v>Population par sexe et âge au recensement 1851</v>
      </c>
      <c r="B1" s="94"/>
      <c r="C1" s="94"/>
      <c r="D1" s="94"/>
    </row>
    <row r="2" spans="1:25" x14ac:dyDescent="0.35">
      <c r="A2" s="95" t="str">
        <f>Data!E2</f>
        <v xml:space="preserve">
France métropolitaine</v>
      </c>
      <c r="B2" s="96"/>
      <c r="C2" s="96"/>
      <c r="D2" s="96"/>
      <c r="J2" s="24" t="s">
        <v>61</v>
      </c>
      <c r="K2" s="97">
        <f>100*SUM(B7:C11)/SUM(C22:C56)</f>
        <v>35.50471115044418</v>
      </c>
    </row>
    <row r="3" spans="1:25" s="5" customFormat="1" x14ac:dyDescent="0.35">
      <c r="A3" s="95">
        <f>Data!E3</f>
        <v>1851</v>
      </c>
      <c r="J3" s="24" t="s">
        <v>62</v>
      </c>
      <c r="K3" s="1">
        <f>K2*7/100</f>
        <v>2.4853297805310928</v>
      </c>
    </row>
    <row r="4" spans="1:25" s="5" customFormat="1" ht="14.6" x14ac:dyDescent="0.4">
      <c r="A4" s="1" t="s">
        <v>63</v>
      </c>
      <c r="B4" s="98" t="s">
        <v>64</v>
      </c>
      <c r="C4" s="99" t="s">
        <v>105</v>
      </c>
      <c r="D4" s="19"/>
    </row>
    <row r="5" spans="1:25" x14ac:dyDescent="0.35">
      <c r="F5" s="5"/>
      <c r="G5" s="5"/>
    </row>
    <row r="6" spans="1:25" s="5" customFormat="1" ht="25.75" x14ac:dyDescent="0.35">
      <c r="A6" s="100" t="s">
        <v>1</v>
      </c>
      <c r="B6" s="101" t="s">
        <v>12</v>
      </c>
      <c r="C6" s="101" t="s">
        <v>13</v>
      </c>
      <c r="D6" s="101" t="s">
        <v>2</v>
      </c>
      <c r="E6" s="1"/>
      <c r="F6" s="102"/>
      <c r="G6" s="102"/>
      <c r="I6" s="1"/>
      <c r="J6" s="103" t="s">
        <v>65</v>
      </c>
      <c r="K6" s="103" t="s">
        <v>66</v>
      </c>
      <c r="L6" s="103" t="s">
        <v>67</v>
      </c>
      <c r="R6" s="5" t="s">
        <v>68</v>
      </c>
      <c r="Y6" s="5" t="s">
        <v>69</v>
      </c>
    </row>
    <row r="7" spans="1:25" x14ac:dyDescent="0.35">
      <c r="A7" s="104">
        <v>0</v>
      </c>
      <c r="B7" s="7">
        <f>Data!C8</f>
        <v>332938</v>
      </c>
      <c r="C7" s="105">
        <f>Data!D8</f>
        <v>322333</v>
      </c>
      <c r="D7" s="105">
        <f t="shared" ref="D7:D70" si="0">C7+B7</f>
        <v>655271</v>
      </c>
      <c r="E7" s="1">
        <v>0</v>
      </c>
      <c r="F7" s="1">
        <v>0</v>
      </c>
      <c r="J7" s="106" t="s">
        <v>69</v>
      </c>
      <c r="K7" s="107">
        <f>M63</f>
        <v>16.985197311196348</v>
      </c>
      <c r="L7" s="108"/>
      <c r="R7" s="1" t="s">
        <v>70</v>
      </c>
      <c r="X7" s="1" t="s">
        <v>71</v>
      </c>
      <c r="Y7" s="1">
        <v>20</v>
      </c>
    </row>
    <row r="8" spans="1:25" x14ac:dyDescent="0.35">
      <c r="A8" s="104">
        <v>1</v>
      </c>
      <c r="B8" s="7">
        <f>Data!C9</f>
        <v>326495</v>
      </c>
      <c r="C8" s="105">
        <f>Data!D9</f>
        <v>312498</v>
      </c>
      <c r="D8" s="105">
        <f t="shared" si="0"/>
        <v>638993</v>
      </c>
      <c r="E8" s="1">
        <v>0</v>
      </c>
      <c r="F8" s="1">
        <v>1</v>
      </c>
      <c r="J8" s="109" t="s">
        <v>111</v>
      </c>
      <c r="K8" s="110">
        <f>M71</f>
        <v>123.90239450769253</v>
      </c>
      <c r="L8" s="111"/>
      <c r="R8" s="1" t="s">
        <v>73</v>
      </c>
      <c r="X8" s="1" t="s">
        <v>74</v>
      </c>
      <c r="Y8" s="1">
        <v>20</v>
      </c>
    </row>
    <row r="9" spans="1:25" x14ac:dyDescent="0.35">
      <c r="A9" s="104">
        <v>2</v>
      </c>
      <c r="B9" s="7">
        <f>Data!C10</f>
        <v>364932</v>
      </c>
      <c r="C9" s="105">
        <f>Data!D10</f>
        <v>355328</v>
      </c>
      <c r="D9" s="105">
        <f t="shared" si="0"/>
        <v>720260</v>
      </c>
      <c r="E9" s="1">
        <v>0</v>
      </c>
      <c r="F9" s="1">
        <v>2</v>
      </c>
      <c r="J9" s="109" t="s">
        <v>115</v>
      </c>
      <c r="K9" s="110">
        <f>L75</f>
        <v>5.6579239982903875</v>
      </c>
      <c r="L9" s="111"/>
      <c r="R9" s="1" t="s">
        <v>76</v>
      </c>
      <c r="X9" s="1" t="s">
        <v>77</v>
      </c>
      <c r="Y9" s="1">
        <v>40</v>
      </c>
    </row>
    <row r="10" spans="1:25" x14ac:dyDescent="0.35">
      <c r="A10" s="104">
        <v>3</v>
      </c>
      <c r="B10" s="7">
        <f>Data!C11</f>
        <v>336017</v>
      </c>
      <c r="C10" s="105">
        <f>Data!D11</f>
        <v>328897</v>
      </c>
      <c r="D10" s="105">
        <f t="shared" si="0"/>
        <v>664914</v>
      </c>
      <c r="E10" s="1">
        <v>0</v>
      </c>
      <c r="F10" s="1">
        <v>3</v>
      </c>
      <c r="J10" s="112" t="s">
        <v>75</v>
      </c>
      <c r="K10" s="131">
        <f>O103</f>
        <v>8.706507938138925</v>
      </c>
      <c r="L10" s="113"/>
      <c r="X10" s="1" t="str">
        <f>X21</f>
        <v>France 1851</v>
      </c>
      <c r="Y10" s="90">
        <f>K7</f>
        <v>16.985197311196348</v>
      </c>
    </row>
    <row r="11" spans="1:25" x14ac:dyDescent="0.35">
      <c r="A11" s="104">
        <v>4</v>
      </c>
      <c r="B11" s="7">
        <f>Data!C12</f>
        <v>322604</v>
      </c>
      <c r="C11" s="105">
        <f>Data!D12</f>
        <v>319777</v>
      </c>
      <c r="D11" s="105">
        <f t="shared" si="0"/>
        <v>642381</v>
      </c>
      <c r="E11" s="1">
        <v>0</v>
      </c>
      <c r="F11" s="1">
        <v>4</v>
      </c>
      <c r="R11" s="5" t="s">
        <v>78</v>
      </c>
    </row>
    <row r="12" spans="1:25" x14ac:dyDescent="0.35">
      <c r="A12" s="104">
        <v>5</v>
      </c>
      <c r="B12" s="7">
        <f>Data!C13</f>
        <v>331945</v>
      </c>
      <c r="C12" s="105">
        <f>Data!D13</f>
        <v>321885</v>
      </c>
      <c r="D12" s="105">
        <f t="shared" si="0"/>
        <v>653830</v>
      </c>
      <c r="E12" s="1">
        <v>5</v>
      </c>
      <c r="F12" s="1">
        <v>5</v>
      </c>
      <c r="R12" s="1" t="s">
        <v>79</v>
      </c>
    </row>
    <row r="13" spans="1:25" x14ac:dyDescent="0.35">
      <c r="A13" s="104">
        <v>6</v>
      </c>
      <c r="B13" s="7">
        <f>Data!C14</f>
        <v>339933</v>
      </c>
      <c r="C13" s="105">
        <f>Data!D14</f>
        <v>333815</v>
      </c>
      <c r="D13" s="105">
        <f t="shared" si="0"/>
        <v>673748</v>
      </c>
      <c r="E13" s="1">
        <v>5</v>
      </c>
      <c r="F13" s="1">
        <v>6</v>
      </c>
    </row>
    <row r="14" spans="1:25" x14ac:dyDescent="0.35">
      <c r="A14" s="104">
        <v>7</v>
      </c>
      <c r="B14" s="7">
        <f>Data!C15</f>
        <v>340952</v>
      </c>
      <c r="C14" s="105">
        <f>Data!D15</f>
        <v>325914</v>
      </c>
      <c r="D14" s="105">
        <f t="shared" si="0"/>
        <v>666866</v>
      </c>
      <c r="E14" s="1">
        <v>5</v>
      </c>
      <c r="F14" s="1">
        <v>7</v>
      </c>
      <c r="R14" s="114" t="s">
        <v>80</v>
      </c>
    </row>
    <row r="15" spans="1:25" x14ac:dyDescent="0.35">
      <c r="A15" s="104">
        <v>8</v>
      </c>
      <c r="B15" s="7">
        <f>Data!C16</f>
        <v>339594</v>
      </c>
      <c r="C15" s="105">
        <f>Data!D16</f>
        <v>327483</v>
      </c>
      <c r="D15" s="105">
        <f t="shared" si="0"/>
        <v>667077</v>
      </c>
      <c r="E15" s="1">
        <v>5</v>
      </c>
      <c r="F15" s="1">
        <v>8</v>
      </c>
      <c r="R15" s="1" t="s">
        <v>81</v>
      </c>
      <c r="X15" s="5"/>
      <c r="Y15" s="5" t="s">
        <v>72</v>
      </c>
    </row>
    <row r="16" spans="1:25" x14ac:dyDescent="0.35">
      <c r="A16" s="104">
        <v>9</v>
      </c>
      <c r="B16" s="7">
        <f>Data!C17</f>
        <v>323866</v>
      </c>
      <c r="C16" s="105">
        <f>Data!D17</f>
        <v>309834</v>
      </c>
      <c r="D16" s="105">
        <f t="shared" si="0"/>
        <v>633700</v>
      </c>
      <c r="E16" s="1">
        <v>5</v>
      </c>
      <c r="F16" s="1">
        <v>9</v>
      </c>
      <c r="X16" s="1" t="s">
        <v>71</v>
      </c>
      <c r="Y16" s="1">
        <v>105</v>
      </c>
    </row>
    <row r="17" spans="1:25" x14ac:dyDescent="0.35">
      <c r="A17" s="104">
        <v>10</v>
      </c>
      <c r="B17" s="7">
        <f>Data!C18</f>
        <v>334892</v>
      </c>
      <c r="C17" s="105">
        <f>Data!D18</f>
        <v>326467</v>
      </c>
      <c r="D17" s="105">
        <f t="shared" si="0"/>
        <v>661359</v>
      </c>
      <c r="E17" s="1">
        <v>10</v>
      </c>
      <c r="F17" s="1">
        <v>0</v>
      </c>
      <c r="X17" s="1" t="s">
        <v>106</v>
      </c>
      <c r="Y17" s="1">
        <v>5</v>
      </c>
    </row>
    <row r="18" spans="1:25" x14ac:dyDescent="0.35">
      <c r="A18" s="104">
        <v>11</v>
      </c>
      <c r="B18" s="7">
        <f>Data!C19</f>
        <v>310198</v>
      </c>
      <c r="C18" s="105">
        <f>Data!D19</f>
        <v>299796</v>
      </c>
      <c r="D18" s="105">
        <f t="shared" si="0"/>
        <v>609994</v>
      </c>
      <c r="E18" s="1">
        <v>10</v>
      </c>
      <c r="F18" s="1">
        <v>1</v>
      </c>
      <c r="X18" s="1" t="s">
        <v>107</v>
      </c>
      <c r="Y18" s="1">
        <v>5</v>
      </c>
    </row>
    <row r="19" spans="1:25" x14ac:dyDescent="0.35">
      <c r="A19" s="104">
        <v>12</v>
      </c>
      <c r="B19" s="7">
        <f>Data!C20</f>
        <v>330702</v>
      </c>
      <c r="C19" s="105">
        <f>Data!D20</f>
        <v>315997</v>
      </c>
      <c r="D19" s="105">
        <f t="shared" si="0"/>
        <v>646699</v>
      </c>
      <c r="E19" s="1">
        <v>10</v>
      </c>
      <c r="F19" s="1">
        <v>2</v>
      </c>
      <c r="X19" s="1" t="s">
        <v>74</v>
      </c>
      <c r="Y19" s="1">
        <v>50</v>
      </c>
    </row>
    <row r="20" spans="1:25" x14ac:dyDescent="0.35">
      <c r="A20" s="104">
        <v>13</v>
      </c>
      <c r="B20" s="7">
        <f>Data!C21</f>
        <v>302587</v>
      </c>
      <c r="C20" s="105">
        <f>Data!D21</f>
        <v>294171</v>
      </c>
      <c r="D20" s="105">
        <f t="shared" si="0"/>
        <v>596758</v>
      </c>
      <c r="E20" s="1">
        <v>10</v>
      </c>
      <c r="F20" s="1">
        <v>3</v>
      </c>
      <c r="X20" s="1" t="s">
        <v>108</v>
      </c>
      <c r="Y20" s="1">
        <v>335</v>
      </c>
    </row>
    <row r="21" spans="1:25" x14ac:dyDescent="0.35">
      <c r="A21" s="104">
        <v>14</v>
      </c>
      <c r="B21" s="7">
        <f>Data!C22</f>
        <v>323961</v>
      </c>
      <c r="C21" s="105">
        <f>Data!D22</f>
        <v>307656</v>
      </c>
      <c r="D21" s="105">
        <f t="shared" si="0"/>
        <v>631617</v>
      </c>
      <c r="E21" s="1">
        <v>10</v>
      </c>
      <c r="F21" s="1">
        <v>4</v>
      </c>
      <c r="X21" s="1" t="s">
        <v>109</v>
      </c>
      <c r="Y21" s="90">
        <f>K8</f>
        <v>123.90239450769253</v>
      </c>
    </row>
    <row r="22" spans="1:25" x14ac:dyDescent="0.35">
      <c r="A22" s="104">
        <v>15</v>
      </c>
      <c r="B22" s="7">
        <f>Data!C23</f>
        <v>334712</v>
      </c>
      <c r="C22" s="105">
        <f>Data!D23</f>
        <v>322475</v>
      </c>
      <c r="D22" s="105">
        <f t="shared" si="0"/>
        <v>657187</v>
      </c>
      <c r="E22" s="1">
        <v>15</v>
      </c>
      <c r="F22" s="1">
        <v>5</v>
      </c>
    </row>
    <row r="23" spans="1:25" x14ac:dyDescent="0.35">
      <c r="A23" s="104">
        <v>16</v>
      </c>
      <c r="B23" s="7">
        <f>Data!C24</f>
        <v>317490</v>
      </c>
      <c r="C23" s="105">
        <f>Data!D24</f>
        <v>313180</v>
      </c>
      <c r="D23" s="105">
        <f t="shared" si="0"/>
        <v>630670</v>
      </c>
      <c r="E23" s="1">
        <v>15</v>
      </c>
      <c r="F23" s="1">
        <v>6</v>
      </c>
    </row>
    <row r="24" spans="1:25" x14ac:dyDescent="0.35">
      <c r="A24" s="104">
        <v>17</v>
      </c>
      <c r="B24" s="7">
        <f>Data!C25</f>
        <v>321713</v>
      </c>
      <c r="C24" s="105">
        <f>Data!D25</f>
        <v>305961</v>
      </c>
      <c r="D24" s="105">
        <f t="shared" si="0"/>
        <v>627674</v>
      </c>
      <c r="E24" s="1">
        <v>15</v>
      </c>
      <c r="F24" s="1">
        <v>7</v>
      </c>
    </row>
    <row r="25" spans="1:25" x14ac:dyDescent="0.35">
      <c r="A25" s="104">
        <v>18</v>
      </c>
      <c r="B25" s="7">
        <f>Data!C26</f>
        <v>327035</v>
      </c>
      <c r="C25" s="105">
        <f>Data!D26</f>
        <v>326689</v>
      </c>
      <c r="D25" s="105">
        <f t="shared" si="0"/>
        <v>653724</v>
      </c>
      <c r="E25" s="1">
        <v>15</v>
      </c>
      <c r="F25" s="1">
        <v>8</v>
      </c>
    </row>
    <row r="26" spans="1:25" x14ac:dyDescent="0.35">
      <c r="A26" s="104">
        <v>19</v>
      </c>
      <c r="B26" s="7">
        <f>Data!C27</f>
        <v>292993</v>
      </c>
      <c r="C26" s="105">
        <f>Data!D27</f>
        <v>285963</v>
      </c>
      <c r="D26" s="105">
        <f t="shared" si="0"/>
        <v>578956</v>
      </c>
      <c r="E26" s="1">
        <v>15</v>
      </c>
      <c r="F26" s="1">
        <v>9</v>
      </c>
    </row>
    <row r="27" spans="1:25" x14ac:dyDescent="0.35">
      <c r="A27" s="104">
        <v>20</v>
      </c>
      <c r="B27" s="7">
        <f>Data!C28</f>
        <v>291335</v>
      </c>
      <c r="C27" s="105">
        <f>Data!D28</f>
        <v>326895</v>
      </c>
      <c r="D27" s="105">
        <f t="shared" si="0"/>
        <v>618230</v>
      </c>
      <c r="E27" s="1">
        <v>20</v>
      </c>
      <c r="F27" s="1">
        <v>0</v>
      </c>
    </row>
    <row r="28" spans="1:25" x14ac:dyDescent="0.35">
      <c r="A28" s="104">
        <v>21</v>
      </c>
      <c r="B28" s="7">
        <f>Data!C29</f>
        <v>275353</v>
      </c>
      <c r="C28" s="105">
        <f>Data!D29</f>
        <v>280540</v>
      </c>
      <c r="D28" s="105">
        <f t="shared" si="0"/>
        <v>555893</v>
      </c>
      <c r="E28" s="1">
        <v>20</v>
      </c>
      <c r="F28" s="1">
        <v>1</v>
      </c>
    </row>
    <row r="29" spans="1:25" x14ac:dyDescent="0.35">
      <c r="A29" s="104">
        <v>22</v>
      </c>
      <c r="B29" s="7">
        <f>Data!C30</f>
        <v>297587</v>
      </c>
      <c r="C29" s="105">
        <f>Data!D30</f>
        <v>316901</v>
      </c>
      <c r="D29" s="105">
        <f t="shared" si="0"/>
        <v>614488</v>
      </c>
      <c r="E29" s="1">
        <v>20</v>
      </c>
      <c r="F29" s="1">
        <v>2</v>
      </c>
    </row>
    <row r="30" spans="1:25" x14ac:dyDescent="0.35">
      <c r="A30" s="104">
        <v>23</v>
      </c>
      <c r="B30" s="7">
        <f>Data!C31</f>
        <v>293120</v>
      </c>
      <c r="C30" s="105">
        <f>Data!D31</f>
        <v>294850</v>
      </c>
      <c r="D30" s="105">
        <f t="shared" si="0"/>
        <v>587970</v>
      </c>
      <c r="E30" s="1">
        <v>20</v>
      </c>
      <c r="F30" s="1">
        <v>3</v>
      </c>
    </row>
    <row r="31" spans="1:25" x14ac:dyDescent="0.35">
      <c r="A31" s="104">
        <v>24</v>
      </c>
      <c r="B31" s="7">
        <f>Data!C32</f>
        <v>296667</v>
      </c>
      <c r="C31" s="105">
        <f>Data!D32</f>
        <v>303669</v>
      </c>
      <c r="D31" s="105">
        <f t="shared" si="0"/>
        <v>600336</v>
      </c>
      <c r="E31" s="1">
        <v>20</v>
      </c>
      <c r="F31" s="1">
        <v>4</v>
      </c>
    </row>
    <row r="32" spans="1:25" x14ac:dyDescent="0.35">
      <c r="A32" s="104">
        <v>25</v>
      </c>
      <c r="B32" s="7">
        <f>Data!C33</f>
        <v>307030</v>
      </c>
      <c r="C32" s="105">
        <f>Data!D33</f>
        <v>316078</v>
      </c>
      <c r="D32" s="105">
        <f t="shared" si="0"/>
        <v>623108</v>
      </c>
      <c r="E32" s="1">
        <v>25</v>
      </c>
      <c r="F32" s="1">
        <v>5</v>
      </c>
    </row>
    <row r="33" spans="1:19" x14ac:dyDescent="0.35">
      <c r="A33" s="104">
        <v>26</v>
      </c>
      <c r="B33" s="7">
        <f>Data!C34</f>
        <v>284482</v>
      </c>
      <c r="C33" s="105">
        <f>Data!D34</f>
        <v>292881</v>
      </c>
      <c r="D33" s="105">
        <f t="shared" si="0"/>
        <v>577363</v>
      </c>
      <c r="E33" s="1">
        <v>25</v>
      </c>
      <c r="F33" s="1">
        <v>6</v>
      </c>
    </row>
    <row r="34" spans="1:19" x14ac:dyDescent="0.35">
      <c r="A34" s="104">
        <v>27</v>
      </c>
      <c r="B34" s="7">
        <f>Data!C35</f>
        <v>288593</v>
      </c>
      <c r="C34" s="105">
        <f>Data!D35</f>
        <v>278167</v>
      </c>
      <c r="D34" s="105">
        <f t="shared" si="0"/>
        <v>566760</v>
      </c>
      <c r="E34" s="1">
        <v>25</v>
      </c>
      <c r="F34" s="1">
        <v>7</v>
      </c>
    </row>
    <row r="35" spans="1:19" x14ac:dyDescent="0.35">
      <c r="A35" s="104">
        <v>28</v>
      </c>
      <c r="B35" s="7">
        <f>Data!C36</f>
        <v>301203</v>
      </c>
      <c r="C35" s="105">
        <f>Data!D36</f>
        <v>303323</v>
      </c>
      <c r="D35" s="105">
        <f t="shared" si="0"/>
        <v>604526</v>
      </c>
      <c r="E35" s="1">
        <v>25</v>
      </c>
      <c r="F35" s="1">
        <v>8</v>
      </c>
    </row>
    <row r="36" spans="1:19" x14ac:dyDescent="0.35">
      <c r="A36" s="104">
        <v>29</v>
      </c>
      <c r="B36" s="7">
        <f>Data!C37</f>
        <v>253507</v>
      </c>
      <c r="C36" s="105">
        <f>Data!D37</f>
        <v>242204</v>
      </c>
      <c r="D36" s="105">
        <f t="shared" si="0"/>
        <v>495711</v>
      </c>
      <c r="E36" s="1">
        <v>25</v>
      </c>
      <c r="F36" s="1">
        <v>9</v>
      </c>
    </row>
    <row r="37" spans="1:19" x14ac:dyDescent="0.35">
      <c r="A37" s="104">
        <v>30</v>
      </c>
      <c r="B37" s="7">
        <f>Data!C38</f>
        <v>337705</v>
      </c>
      <c r="C37" s="105">
        <f>Data!D38</f>
        <v>352933</v>
      </c>
      <c r="D37" s="105">
        <f t="shared" si="0"/>
        <v>690638</v>
      </c>
      <c r="E37" s="1">
        <v>30</v>
      </c>
      <c r="F37" s="1">
        <v>0</v>
      </c>
    </row>
    <row r="38" spans="1:19" x14ac:dyDescent="0.35">
      <c r="A38" s="104">
        <v>31</v>
      </c>
      <c r="B38" s="7">
        <f>Data!C39</f>
        <v>239879</v>
      </c>
      <c r="C38" s="105">
        <f>Data!D39</f>
        <v>227340</v>
      </c>
      <c r="D38" s="105">
        <f t="shared" si="0"/>
        <v>467219</v>
      </c>
      <c r="E38" s="1">
        <v>30</v>
      </c>
      <c r="F38" s="1">
        <v>1</v>
      </c>
    </row>
    <row r="39" spans="1:19" x14ac:dyDescent="0.35">
      <c r="A39" s="104">
        <v>32</v>
      </c>
      <c r="B39" s="7">
        <f>Data!C40</f>
        <v>279832</v>
      </c>
      <c r="C39" s="105">
        <f>Data!D40</f>
        <v>277786</v>
      </c>
      <c r="D39" s="105">
        <f t="shared" si="0"/>
        <v>557618</v>
      </c>
      <c r="E39" s="1">
        <v>30</v>
      </c>
      <c r="F39" s="1">
        <v>2</v>
      </c>
    </row>
    <row r="40" spans="1:19" x14ac:dyDescent="0.35">
      <c r="A40" s="104">
        <v>33</v>
      </c>
      <c r="B40" s="7">
        <f>Data!C41</f>
        <v>242397</v>
      </c>
      <c r="C40" s="105">
        <f>Data!D41</f>
        <v>241738</v>
      </c>
      <c r="D40" s="105">
        <f t="shared" si="0"/>
        <v>484135</v>
      </c>
      <c r="E40" s="1">
        <v>30</v>
      </c>
      <c r="F40" s="1">
        <v>3</v>
      </c>
    </row>
    <row r="41" spans="1:19" x14ac:dyDescent="0.35">
      <c r="A41" s="104">
        <v>34</v>
      </c>
      <c r="B41" s="7">
        <f>Data!C42</f>
        <v>253071</v>
      </c>
      <c r="C41" s="105">
        <f>Data!D42</f>
        <v>252232</v>
      </c>
      <c r="D41" s="105">
        <f t="shared" si="0"/>
        <v>505303</v>
      </c>
      <c r="E41" s="1">
        <v>30</v>
      </c>
      <c r="F41" s="1">
        <v>4</v>
      </c>
    </row>
    <row r="42" spans="1:19" x14ac:dyDescent="0.35">
      <c r="A42" s="104">
        <v>35</v>
      </c>
      <c r="B42" s="7">
        <f>Data!C43</f>
        <v>296315</v>
      </c>
      <c r="C42" s="105">
        <f>Data!D43</f>
        <v>297675</v>
      </c>
      <c r="D42" s="105">
        <f t="shared" si="0"/>
        <v>593990</v>
      </c>
      <c r="E42" s="1">
        <v>35</v>
      </c>
      <c r="F42" s="1">
        <v>5</v>
      </c>
    </row>
    <row r="43" spans="1:19" x14ac:dyDescent="0.35">
      <c r="A43" s="104">
        <v>36</v>
      </c>
      <c r="B43" s="7">
        <f>Data!C44</f>
        <v>279910</v>
      </c>
      <c r="C43" s="105">
        <f>Data!D44</f>
        <v>278237</v>
      </c>
      <c r="D43" s="105">
        <f t="shared" si="0"/>
        <v>558147</v>
      </c>
      <c r="E43" s="1">
        <v>35</v>
      </c>
      <c r="F43" s="1">
        <v>6</v>
      </c>
    </row>
    <row r="44" spans="1:19" x14ac:dyDescent="0.35">
      <c r="A44" s="104">
        <v>37</v>
      </c>
      <c r="B44" s="7">
        <f>Data!C45</f>
        <v>250548</v>
      </c>
      <c r="C44" s="105">
        <f>Data!D45</f>
        <v>238115</v>
      </c>
      <c r="D44" s="105">
        <f t="shared" si="0"/>
        <v>488663</v>
      </c>
      <c r="E44" s="1">
        <v>35</v>
      </c>
      <c r="F44" s="1">
        <v>7</v>
      </c>
      <c r="J44" s="1" t="s">
        <v>69</v>
      </c>
    </row>
    <row r="45" spans="1:19" x14ac:dyDescent="0.35">
      <c r="A45" s="104">
        <v>38</v>
      </c>
      <c r="B45" s="7">
        <f>Data!C46</f>
        <v>254222</v>
      </c>
      <c r="C45" s="105">
        <f>Data!D46</f>
        <v>254610</v>
      </c>
      <c r="D45" s="105">
        <f t="shared" si="0"/>
        <v>508832</v>
      </c>
      <c r="E45" s="1">
        <v>35</v>
      </c>
      <c r="F45" s="1">
        <v>8</v>
      </c>
      <c r="H45" s="5"/>
      <c r="I45" s="5" t="s">
        <v>82</v>
      </c>
      <c r="J45" s="115" t="s">
        <v>4</v>
      </c>
      <c r="K45" s="115" t="s">
        <v>5</v>
      </c>
      <c r="L45" s="115" t="s">
        <v>83</v>
      </c>
      <c r="M45" s="116" t="s">
        <v>84</v>
      </c>
      <c r="N45" s="116" t="s">
        <v>85</v>
      </c>
      <c r="O45" s="116" t="s">
        <v>86</v>
      </c>
      <c r="P45" s="5"/>
      <c r="Q45" s="5"/>
      <c r="R45" s="5"/>
      <c r="S45" s="5"/>
    </row>
    <row r="46" spans="1:19" x14ac:dyDescent="0.35">
      <c r="A46" s="104">
        <v>39</v>
      </c>
      <c r="B46" s="7">
        <f>Data!C47</f>
        <v>213116</v>
      </c>
      <c r="C46" s="105">
        <f>Data!D47</f>
        <v>207211</v>
      </c>
      <c r="D46" s="105">
        <f t="shared" si="0"/>
        <v>420327</v>
      </c>
      <c r="E46" s="1">
        <v>35</v>
      </c>
      <c r="F46" s="1">
        <v>9</v>
      </c>
      <c r="H46" s="1">
        <v>0</v>
      </c>
      <c r="I46" s="1">
        <v>4</v>
      </c>
      <c r="J46" s="1">
        <f t="shared" ref="J46:J61" si="1">SUMIF($E$7:$E$108,H46,$B$7:$B$108)</f>
        <v>1682986</v>
      </c>
      <c r="K46" s="1">
        <f t="shared" ref="K46:K61" si="2">SUMIF($E$7:$E$108,H46,$C$7:$C$108)</f>
        <v>1638833</v>
      </c>
      <c r="L46" s="117">
        <f t="shared" ref="L46:L60" si="3">J46/K46</f>
        <v>1.0269417323180581</v>
      </c>
    </row>
    <row r="47" spans="1:19" x14ac:dyDescent="0.35">
      <c r="A47" s="104">
        <v>40</v>
      </c>
      <c r="B47" s="7">
        <f>Data!C48</f>
        <v>327930</v>
      </c>
      <c r="C47" s="105">
        <f>Data!D48</f>
        <v>338009</v>
      </c>
      <c r="D47" s="105">
        <f t="shared" si="0"/>
        <v>665939</v>
      </c>
      <c r="E47" s="1">
        <v>40</v>
      </c>
      <c r="F47" s="1">
        <v>0</v>
      </c>
      <c r="H47" s="1">
        <v>5</v>
      </c>
      <c r="I47" s="1">
        <v>9</v>
      </c>
      <c r="J47" s="1">
        <f t="shared" si="1"/>
        <v>1676290</v>
      </c>
      <c r="K47" s="1">
        <f t="shared" si="2"/>
        <v>1618931</v>
      </c>
      <c r="L47" s="117">
        <f t="shared" si="3"/>
        <v>1.0354301696613382</v>
      </c>
      <c r="M47" s="117">
        <f t="shared" ref="M47:M59" si="4">ABS(L46-L47)</f>
        <v>8.4884373432800864E-3</v>
      </c>
      <c r="N47" s="118">
        <f t="shared" ref="N47:O59" si="5">ABS(1-2*J47/(J46+J48))</f>
        <v>2.047102783711563E-2</v>
      </c>
      <c r="O47" s="118">
        <f t="shared" si="5"/>
        <v>1.7261508300554285E-2</v>
      </c>
    </row>
    <row r="48" spans="1:19" x14ac:dyDescent="0.35">
      <c r="A48" s="104">
        <v>41</v>
      </c>
      <c r="B48" s="7">
        <f>Data!C49</f>
        <v>205291</v>
      </c>
      <c r="C48" s="105">
        <f>Data!D49</f>
        <v>196259</v>
      </c>
      <c r="D48" s="105">
        <f t="shared" si="0"/>
        <v>401550</v>
      </c>
      <c r="E48" s="1">
        <v>40</v>
      </c>
      <c r="F48" s="1">
        <v>1</v>
      </c>
      <c r="H48" s="1">
        <v>10</v>
      </c>
      <c r="I48" s="1">
        <v>14</v>
      </c>
      <c r="J48" s="1">
        <f t="shared" si="1"/>
        <v>1602340</v>
      </c>
      <c r="K48" s="1">
        <f t="shared" si="2"/>
        <v>1544087</v>
      </c>
      <c r="L48" s="117">
        <f t="shared" si="3"/>
        <v>1.0377265011621755</v>
      </c>
      <c r="M48" s="117">
        <f t="shared" si="4"/>
        <v>2.2963315008373009E-3</v>
      </c>
      <c r="N48" s="118">
        <f t="shared" si="5"/>
        <v>2.0045360682251046E-2</v>
      </c>
      <c r="O48" s="118">
        <f t="shared" si="5"/>
        <v>2.6794726709544525E-2</v>
      </c>
    </row>
    <row r="49" spans="1:17" x14ac:dyDescent="0.35">
      <c r="A49" s="104">
        <v>42</v>
      </c>
      <c r="B49" s="7">
        <f>Data!C50</f>
        <v>245341</v>
      </c>
      <c r="C49" s="105">
        <f>Data!D50</f>
        <v>235868</v>
      </c>
      <c r="D49" s="105">
        <f t="shared" si="0"/>
        <v>481209</v>
      </c>
      <c r="E49" s="1">
        <v>40</v>
      </c>
      <c r="F49" s="1">
        <v>2</v>
      </c>
      <c r="H49" s="1">
        <v>15</v>
      </c>
      <c r="I49" s="1">
        <v>19</v>
      </c>
      <c r="J49" s="1">
        <f t="shared" si="1"/>
        <v>1593943</v>
      </c>
      <c r="K49" s="1">
        <f t="shared" si="2"/>
        <v>1554268</v>
      </c>
      <c r="L49" s="117">
        <f t="shared" si="3"/>
        <v>1.0255264857798012</v>
      </c>
      <c r="M49" s="117">
        <f t="shared" si="4"/>
        <v>1.2200015382374252E-2</v>
      </c>
      <c r="N49" s="118">
        <f t="shared" si="5"/>
        <v>4.3019210169342958E-2</v>
      </c>
      <c r="O49" s="118">
        <f t="shared" si="5"/>
        <v>1.3562043233944499E-2</v>
      </c>
    </row>
    <row r="50" spans="1:17" x14ac:dyDescent="0.35">
      <c r="A50" s="104">
        <v>43</v>
      </c>
      <c r="B50" s="7">
        <f>Data!C51</f>
        <v>201474</v>
      </c>
      <c r="C50" s="105">
        <f>Data!D51</f>
        <v>198601</v>
      </c>
      <c r="D50" s="105">
        <f t="shared" si="0"/>
        <v>400075</v>
      </c>
      <c r="E50" s="1">
        <v>40</v>
      </c>
      <c r="F50" s="1">
        <v>3</v>
      </c>
      <c r="H50" s="1">
        <v>20</v>
      </c>
      <c r="I50" s="1">
        <v>24</v>
      </c>
      <c r="J50" s="1">
        <f t="shared" si="1"/>
        <v>1454062</v>
      </c>
      <c r="K50" s="1">
        <f t="shared" si="2"/>
        <v>1522855</v>
      </c>
      <c r="L50" s="117">
        <f t="shared" si="3"/>
        <v>0.95482629665989216</v>
      </c>
      <c r="M50" s="117">
        <f t="shared" si="4"/>
        <v>7.0700189119909052E-2</v>
      </c>
      <c r="N50" s="118">
        <f t="shared" si="5"/>
        <v>3.9829527482882376E-2</v>
      </c>
      <c r="O50" s="118">
        <f t="shared" si="5"/>
        <v>1.9682140906974066E-2</v>
      </c>
    </row>
    <row r="51" spans="1:17" x14ac:dyDescent="0.35">
      <c r="A51" s="104">
        <v>44</v>
      </c>
      <c r="B51" s="7">
        <f>Data!C52</f>
        <v>204726</v>
      </c>
      <c r="C51" s="105">
        <f>Data!D52</f>
        <v>204953</v>
      </c>
      <c r="D51" s="105">
        <f t="shared" si="0"/>
        <v>409679</v>
      </c>
      <c r="E51" s="1">
        <v>40</v>
      </c>
      <c r="F51" s="1">
        <v>4</v>
      </c>
      <c r="H51" s="1">
        <v>25</v>
      </c>
      <c r="I51" s="1">
        <v>29</v>
      </c>
      <c r="J51" s="1">
        <f t="shared" si="1"/>
        <v>1434815</v>
      </c>
      <c r="K51" s="1">
        <f t="shared" si="2"/>
        <v>1432653</v>
      </c>
      <c r="L51" s="117">
        <f t="shared" si="3"/>
        <v>1.0015090883835793</v>
      </c>
      <c r="M51" s="117">
        <f t="shared" si="4"/>
        <v>4.6682791723687167E-2</v>
      </c>
      <c r="N51" s="118">
        <f t="shared" si="5"/>
        <v>2.2331744180329904E-2</v>
      </c>
      <c r="O51" s="118">
        <f t="shared" si="5"/>
        <v>3.3316126841986815E-3</v>
      </c>
    </row>
    <row r="52" spans="1:17" x14ac:dyDescent="0.35">
      <c r="A52" s="104">
        <v>45</v>
      </c>
      <c r="B52" s="7">
        <f>Data!C53</f>
        <v>268289</v>
      </c>
      <c r="C52" s="105">
        <f>Data!D53</f>
        <v>263489</v>
      </c>
      <c r="D52" s="105">
        <f t="shared" si="0"/>
        <v>531778</v>
      </c>
      <c r="E52" s="1">
        <v>45</v>
      </c>
      <c r="F52" s="1">
        <v>5</v>
      </c>
      <c r="H52" s="1">
        <v>30</v>
      </c>
      <c r="I52" s="1">
        <v>34</v>
      </c>
      <c r="J52" s="1">
        <f t="shared" si="1"/>
        <v>1352884</v>
      </c>
      <c r="K52" s="1">
        <f t="shared" si="2"/>
        <v>1352029</v>
      </c>
      <c r="L52" s="117">
        <f t="shared" si="3"/>
        <v>1.0006323828852783</v>
      </c>
      <c r="M52" s="117">
        <f t="shared" si="4"/>
        <v>8.7670549830098921E-4</v>
      </c>
      <c r="N52" s="118">
        <f t="shared" si="5"/>
        <v>8.4861223792803697E-3</v>
      </c>
      <c r="O52" s="118">
        <f t="shared" si="5"/>
        <v>1.6403907548862007E-3</v>
      </c>
    </row>
    <row r="53" spans="1:17" x14ac:dyDescent="0.35">
      <c r="A53" s="104">
        <v>46</v>
      </c>
      <c r="B53" s="7">
        <f>Data!C54</f>
        <v>204630</v>
      </c>
      <c r="C53" s="105">
        <f>Data!D54</f>
        <v>202131</v>
      </c>
      <c r="D53" s="105">
        <f t="shared" si="0"/>
        <v>406761</v>
      </c>
      <c r="E53" s="1">
        <v>45</v>
      </c>
      <c r="F53" s="1">
        <v>6</v>
      </c>
      <c r="H53" s="1">
        <v>35</v>
      </c>
      <c r="I53" s="1">
        <v>39</v>
      </c>
      <c r="J53" s="1">
        <f t="shared" si="1"/>
        <v>1294111</v>
      </c>
      <c r="K53" s="1">
        <f t="shared" si="2"/>
        <v>1275848</v>
      </c>
      <c r="L53" s="117">
        <f t="shared" si="3"/>
        <v>1.014314401088531</v>
      </c>
      <c r="M53" s="117">
        <f t="shared" si="4"/>
        <v>1.3682018203252655E-2</v>
      </c>
      <c r="N53" s="118">
        <f t="shared" si="5"/>
        <v>1.9930281843882014E-2</v>
      </c>
      <c r="O53" s="118">
        <f t="shared" si="5"/>
        <v>1.0284992115116465E-2</v>
      </c>
    </row>
    <row r="54" spans="1:17" x14ac:dyDescent="0.35">
      <c r="A54" s="104">
        <v>47</v>
      </c>
      <c r="B54" s="7">
        <f>Data!C55</f>
        <v>189783</v>
      </c>
      <c r="C54" s="105">
        <f>Data!D55</f>
        <v>183713</v>
      </c>
      <c r="D54" s="105">
        <f t="shared" si="0"/>
        <v>373496</v>
      </c>
      <c r="E54" s="1">
        <v>45</v>
      </c>
      <c r="F54" s="1">
        <v>7</v>
      </c>
      <c r="H54" s="1">
        <v>40</v>
      </c>
      <c r="I54" s="1">
        <v>44</v>
      </c>
      <c r="J54" s="1">
        <f t="shared" si="1"/>
        <v>1184762</v>
      </c>
      <c r="K54" s="1">
        <f t="shared" si="2"/>
        <v>1173690</v>
      </c>
      <c r="L54" s="117">
        <f t="shared" si="3"/>
        <v>1.0094334960679565</v>
      </c>
      <c r="M54" s="117">
        <f t="shared" si="4"/>
        <v>4.8809050205744775E-3</v>
      </c>
      <c r="N54" s="118">
        <f t="shared" si="5"/>
        <v>9.2193887416638365E-3</v>
      </c>
      <c r="O54" s="118">
        <f t="shared" si="5"/>
        <v>1.1583710407239822E-2</v>
      </c>
    </row>
    <row r="55" spans="1:17" x14ac:dyDescent="0.35">
      <c r="A55" s="104">
        <v>48</v>
      </c>
      <c r="B55" s="7">
        <f>Data!C56</f>
        <v>211398</v>
      </c>
      <c r="C55" s="105">
        <f>Data!D56</f>
        <v>218632</v>
      </c>
      <c r="D55" s="105">
        <f t="shared" si="0"/>
        <v>430030</v>
      </c>
      <c r="E55" s="1">
        <v>45</v>
      </c>
      <c r="F55" s="1">
        <v>8</v>
      </c>
      <c r="H55" s="1">
        <v>45</v>
      </c>
      <c r="I55" s="1">
        <v>49</v>
      </c>
      <c r="J55" s="1">
        <f t="shared" si="1"/>
        <v>1053767</v>
      </c>
      <c r="K55" s="1">
        <f t="shared" si="2"/>
        <v>1044652</v>
      </c>
      <c r="L55" s="117">
        <f t="shared" si="3"/>
        <v>1.008725393719631</v>
      </c>
      <c r="M55" s="117">
        <f t="shared" si="4"/>
        <v>7.0810234832552332E-4</v>
      </c>
      <c r="N55" s="118">
        <f t="shared" si="5"/>
        <v>5.2522452495388561E-2</v>
      </c>
      <c r="O55" s="118">
        <f t="shared" si="5"/>
        <v>5.0908251762991408E-2</v>
      </c>
    </row>
    <row r="56" spans="1:17" x14ac:dyDescent="0.35">
      <c r="A56" s="104">
        <v>49</v>
      </c>
      <c r="B56" s="7">
        <f>Data!C57</f>
        <v>179667</v>
      </c>
      <c r="C56" s="105">
        <f>Data!D57</f>
        <v>176687</v>
      </c>
      <c r="D56" s="105">
        <f t="shared" si="0"/>
        <v>356354</v>
      </c>
      <c r="E56" s="1">
        <v>45</v>
      </c>
      <c r="F56" s="1">
        <v>9</v>
      </c>
      <c r="H56" s="1">
        <v>50</v>
      </c>
      <c r="I56" s="1">
        <v>54</v>
      </c>
      <c r="J56" s="1">
        <f t="shared" si="1"/>
        <v>1039601</v>
      </c>
      <c r="K56" s="1">
        <f t="shared" si="2"/>
        <v>1027682</v>
      </c>
      <c r="L56" s="117">
        <f t="shared" si="3"/>
        <v>1.011597945668018</v>
      </c>
      <c r="M56" s="117">
        <f t="shared" si="4"/>
        <v>2.872551948386981E-3</v>
      </c>
      <c r="N56" s="118">
        <f t="shared" si="5"/>
        <v>0.16036221660669159</v>
      </c>
      <c r="O56" s="118">
        <f t="shared" si="5"/>
        <v>9.5501192312489325E-2</v>
      </c>
    </row>
    <row r="57" spans="1:17" x14ac:dyDescent="0.35">
      <c r="A57" s="104">
        <v>50</v>
      </c>
      <c r="B57" s="7">
        <f>Data!C58</f>
        <v>286729</v>
      </c>
      <c r="C57" s="105">
        <f>Data!D58</f>
        <v>305132</v>
      </c>
      <c r="D57" s="105">
        <f t="shared" si="0"/>
        <v>591861</v>
      </c>
      <c r="E57" s="1">
        <v>50</v>
      </c>
      <c r="F57" s="1">
        <v>0</v>
      </c>
      <c r="H57" s="1">
        <v>55</v>
      </c>
      <c r="I57" s="1">
        <v>59</v>
      </c>
      <c r="J57" s="1">
        <f t="shared" si="1"/>
        <v>738089</v>
      </c>
      <c r="K57" s="1">
        <f t="shared" si="2"/>
        <v>831534</v>
      </c>
      <c r="L57" s="117">
        <f t="shared" si="3"/>
        <v>0.88762335635103318</v>
      </c>
      <c r="M57" s="117">
        <f t="shared" si="4"/>
        <v>0.1239745893169848</v>
      </c>
      <c r="N57" s="118">
        <f t="shared" si="5"/>
        <v>9.4716443081640511E-2</v>
      </c>
      <c r="O57" s="118">
        <f t="shared" si="5"/>
        <v>4.9077162260370621E-2</v>
      </c>
    </row>
    <row r="58" spans="1:17" x14ac:dyDescent="0.35">
      <c r="A58" s="104">
        <v>51</v>
      </c>
      <c r="B58" s="7">
        <f>Data!C59</f>
        <v>186155</v>
      </c>
      <c r="C58" s="105">
        <f>Data!D59</f>
        <v>171061</v>
      </c>
      <c r="D58" s="105">
        <f t="shared" si="0"/>
        <v>357216</v>
      </c>
      <c r="E58" s="1">
        <v>50</v>
      </c>
      <c r="F58" s="1">
        <v>1</v>
      </c>
      <c r="H58" s="1">
        <v>60</v>
      </c>
      <c r="I58" s="1">
        <v>64</v>
      </c>
      <c r="J58" s="1">
        <f t="shared" si="1"/>
        <v>591024</v>
      </c>
      <c r="K58" s="1">
        <f t="shared" si="2"/>
        <v>721217</v>
      </c>
      <c r="L58" s="117">
        <f t="shared" si="3"/>
        <v>0.81948151527210256</v>
      </c>
      <c r="M58" s="117">
        <f t="shared" si="4"/>
        <v>6.8141841078930621E-2</v>
      </c>
      <c r="N58" s="118">
        <f t="shared" si="5"/>
        <v>2.1286566751424374E-2</v>
      </c>
      <c r="O58" s="118">
        <f t="shared" si="5"/>
        <v>6.2582137490055034E-2</v>
      </c>
    </row>
    <row r="59" spans="1:17" x14ac:dyDescent="0.35">
      <c r="A59" s="104">
        <v>52</v>
      </c>
      <c r="B59" s="7">
        <f>Data!C60</f>
        <v>203861</v>
      </c>
      <c r="C59" s="105">
        <f>Data!D60</f>
        <v>197421</v>
      </c>
      <c r="D59" s="105">
        <f t="shared" si="0"/>
        <v>401282</v>
      </c>
      <c r="E59" s="1">
        <v>50</v>
      </c>
      <c r="F59" s="1">
        <v>2</v>
      </c>
      <c r="H59" s="1">
        <v>65</v>
      </c>
      <c r="I59" s="1">
        <v>69</v>
      </c>
      <c r="J59" s="1">
        <f t="shared" si="1"/>
        <v>469668</v>
      </c>
      <c r="K59" s="1">
        <f t="shared" si="2"/>
        <v>525946</v>
      </c>
      <c r="L59" s="117">
        <f t="shared" si="3"/>
        <v>0.8929966194248079</v>
      </c>
      <c r="M59" s="117">
        <f t="shared" si="4"/>
        <v>7.3515104152705346E-2</v>
      </c>
      <c r="N59" s="118">
        <f t="shared" si="5"/>
        <v>1.5812456608205405E-2</v>
      </c>
      <c r="O59" s="118">
        <f t="shared" si="5"/>
        <v>3.0774234744414208E-2</v>
      </c>
    </row>
    <row r="60" spans="1:17" x14ac:dyDescent="0.35">
      <c r="A60" s="104">
        <v>53</v>
      </c>
      <c r="B60" s="7">
        <f>Data!C61</f>
        <v>179436</v>
      </c>
      <c r="C60" s="105">
        <f>Data!D61</f>
        <v>174020</v>
      </c>
      <c r="D60" s="105">
        <f t="shared" si="0"/>
        <v>353456</v>
      </c>
      <c r="E60" s="1">
        <v>50</v>
      </c>
      <c r="F60" s="1">
        <v>3</v>
      </c>
      <c r="H60" s="1">
        <v>70</v>
      </c>
      <c r="I60" s="1">
        <v>74</v>
      </c>
      <c r="J60" s="1">
        <f t="shared" si="1"/>
        <v>333690</v>
      </c>
      <c r="K60" s="1">
        <f t="shared" si="2"/>
        <v>364074</v>
      </c>
      <c r="L60" s="117">
        <f t="shared" si="3"/>
        <v>0.91654443876794278</v>
      </c>
    </row>
    <row r="61" spans="1:17" x14ac:dyDescent="0.35">
      <c r="A61" s="104">
        <v>54</v>
      </c>
      <c r="B61" s="7">
        <f>Data!C62</f>
        <v>183420</v>
      </c>
      <c r="C61" s="105">
        <f>Data!D62</f>
        <v>180048</v>
      </c>
      <c r="D61" s="105">
        <f t="shared" si="0"/>
        <v>363468</v>
      </c>
      <c r="E61" s="1">
        <v>50</v>
      </c>
      <c r="F61" s="1">
        <v>4</v>
      </c>
      <c r="H61" s="1">
        <v>75</v>
      </c>
      <c r="I61" s="1">
        <v>79</v>
      </c>
      <c r="J61" s="1">
        <f t="shared" si="1"/>
        <v>56127</v>
      </c>
      <c r="K61" s="1">
        <f t="shared" si="2"/>
        <v>64647</v>
      </c>
      <c r="M61" s="117"/>
    </row>
    <row r="62" spans="1:17" x14ac:dyDescent="0.35">
      <c r="A62" s="104">
        <v>55</v>
      </c>
      <c r="B62" s="7">
        <f>Data!C63</f>
        <v>212720</v>
      </c>
      <c r="C62" s="105">
        <f>Data!D63</f>
        <v>218304</v>
      </c>
      <c r="D62" s="105">
        <f t="shared" si="0"/>
        <v>431024</v>
      </c>
      <c r="E62" s="1">
        <v>55</v>
      </c>
      <c r="F62" s="1">
        <v>5</v>
      </c>
      <c r="L62" s="1" t="s">
        <v>87</v>
      </c>
      <c r="M62" s="117">
        <f>AVERAGE(M47:M59)</f>
        <v>3.3001506356734558E-2</v>
      </c>
      <c r="N62" s="117">
        <f>AVERAGE(N47:N59)</f>
        <v>4.0617907604622965E-2</v>
      </c>
      <c r="O62" s="117">
        <f>AVERAGE(O47:O59)</f>
        <v>3.0229546437136857E-2</v>
      </c>
      <c r="Q62" s="1" t="s">
        <v>70</v>
      </c>
    </row>
    <row r="63" spans="1:17" x14ac:dyDescent="0.35">
      <c r="A63" s="104">
        <v>56</v>
      </c>
      <c r="B63" s="7">
        <f>Data!C64</f>
        <v>160710</v>
      </c>
      <c r="C63" s="105">
        <f>Data!D64</f>
        <v>170576</v>
      </c>
      <c r="D63" s="105">
        <f t="shared" si="0"/>
        <v>331286</v>
      </c>
      <c r="E63" s="1">
        <v>55</v>
      </c>
      <c r="F63" s="1">
        <v>6</v>
      </c>
      <c r="L63" s="1" t="s">
        <v>68</v>
      </c>
      <c r="M63" s="119">
        <f>3*M62*100+N62*100+O62*100</f>
        <v>16.985197311196348</v>
      </c>
      <c r="N63" s="1" t="str">
        <f>Q62</f>
        <v>&lt;20 (précis);</v>
      </c>
      <c r="O63" s="117"/>
      <c r="Q63" s="1" t="s">
        <v>73</v>
      </c>
    </row>
    <row r="64" spans="1:17" x14ac:dyDescent="0.35">
      <c r="A64" s="104">
        <v>57</v>
      </c>
      <c r="B64" s="7">
        <f>Data!C65</f>
        <v>126613</v>
      </c>
      <c r="C64" s="105">
        <f>Data!D65</f>
        <v>148333</v>
      </c>
      <c r="D64" s="105">
        <f t="shared" si="0"/>
        <v>274946</v>
      </c>
      <c r="E64" s="1">
        <v>55</v>
      </c>
      <c r="F64" s="1">
        <v>7</v>
      </c>
      <c r="L64" s="1" t="s">
        <v>67</v>
      </c>
      <c r="M64" s="1" t="s">
        <v>88</v>
      </c>
      <c r="Q64" s="1" t="s">
        <v>76</v>
      </c>
    </row>
    <row r="65" spans="1:17" x14ac:dyDescent="0.35">
      <c r="A65" s="104">
        <v>58</v>
      </c>
      <c r="B65" s="7">
        <f>Data!C66</f>
        <v>131316</v>
      </c>
      <c r="C65" s="105">
        <f>Data!D66</f>
        <v>163914</v>
      </c>
      <c r="D65" s="105">
        <f t="shared" si="0"/>
        <v>295230</v>
      </c>
      <c r="E65" s="1">
        <v>55</v>
      </c>
      <c r="F65" s="1">
        <v>8</v>
      </c>
    </row>
    <row r="66" spans="1:17" x14ac:dyDescent="0.35">
      <c r="A66" s="104">
        <v>59</v>
      </c>
      <c r="B66" s="7">
        <f>Data!C67</f>
        <v>106730</v>
      </c>
      <c r="C66" s="105">
        <f>Data!D67</f>
        <v>130407</v>
      </c>
      <c r="D66" s="105">
        <f t="shared" si="0"/>
        <v>237137</v>
      </c>
      <c r="E66" s="1">
        <v>55</v>
      </c>
      <c r="F66" s="1">
        <v>9</v>
      </c>
      <c r="J66" s="1" t="s">
        <v>78</v>
      </c>
    </row>
    <row r="67" spans="1:17" x14ac:dyDescent="0.35">
      <c r="A67" s="104">
        <v>60</v>
      </c>
      <c r="B67" s="7">
        <f>Data!C68</f>
        <v>171332</v>
      </c>
      <c r="C67" s="105">
        <f>Data!D68</f>
        <v>232323</v>
      </c>
      <c r="D67" s="105">
        <f t="shared" si="0"/>
        <v>403655</v>
      </c>
      <c r="E67" s="1">
        <v>60</v>
      </c>
      <c r="F67" s="1">
        <v>0</v>
      </c>
      <c r="I67" s="1" t="s">
        <v>89</v>
      </c>
      <c r="J67" s="1" t="s">
        <v>90</v>
      </c>
    </row>
    <row r="68" spans="1:17" x14ac:dyDescent="0.35">
      <c r="A68" s="104">
        <v>61</v>
      </c>
      <c r="B68" s="7">
        <f>Data!C69</f>
        <v>100423</v>
      </c>
      <c r="C68" s="105">
        <f>Data!D69</f>
        <v>118695</v>
      </c>
      <c r="D68" s="105">
        <f t="shared" si="0"/>
        <v>219118</v>
      </c>
      <c r="E68" s="1">
        <v>60</v>
      </c>
      <c r="F68" s="1">
        <v>1</v>
      </c>
      <c r="I68" s="19">
        <v>0</v>
      </c>
      <c r="J68" s="19">
        <f>SUMIF(F37:F67,I68,D37:D67)</f>
        <v>2352093</v>
      </c>
      <c r="K68" s="1">
        <f>J68*10</f>
        <v>23520930</v>
      </c>
      <c r="L68" s="24" t="s">
        <v>91</v>
      </c>
      <c r="M68" s="90">
        <f>K68/J71</f>
        <v>1.2861006396293289</v>
      </c>
    </row>
    <row r="69" spans="1:17" x14ac:dyDescent="0.35">
      <c r="A69" s="104">
        <v>62</v>
      </c>
      <c r="B69" s="7">
        <f>Data!C70</f>
        <v>111108</v>
      </c>
      <c r="C69" s="105">
        <f>Data!D70</f>
        <v>130257</v>
      </c>
      <c r="D69" s="105">
        <f t="shared" si="0"/>
        <v>241365</v>
      </c>
      <c r="E69" s="1">
        <v>60</v>
      </c>
      <c r="F69" s="1">
        <v>2</v>
      </c>
      <c r="I69" s="19">
        <v>5</v>
      </c>
      <c r="J69" s="19">
        <f>SUMIF(F32:F67,I69,D32:D67)</f>
        <v>2179900</v>
      </c>
      <c r="K69" s="1">
        <f>J69*10</f>
        <v>21799000</v>
      </c>
      <c r="L69" s="24" t="s">
        <v>92</v>
      </c>
      <c r="M69" s="90">
        <f>K69/J71</f>
        <v>1.1919472505245219</v>
      </c>
      <c r="P69" s="19"/>
    </row>
    <row r="70" spans="1:17" x14ac:dyDescent="0.35">
      <c r="A70" s="104">
        <v>63</v>
      </c>
      <c r="B70" s="7">
        <f>Data!C71</f>
        <v>104111</v>
      </c>
      <c r="C70" s="105">
        <f>Data!D71</f>
        <v>120112</v>
      </c>
      <c r="D70" s="105">
        <f t="shared" si="0"/>
        <v>224223</v>
      </c>
      <c r="E70" s="1">
        <v>60</v>
      </c>
      <c r="F70" s="1">
        <v>3</v>
      </c>
      <c r="I70" s="19" t="s">
        <v>93</v>
      </c>
      <c r="J70" s="19"/>
      <c r="L70" s="24"/>
      <c r="Q70" s="1" t="s">
        <v>79</v>
      </c>
    </row>
    <row r="71" spans="1:17" x14ac:dyDescent="0.35">
      <c r="A71" s="104">
        <v>64</v>
      </c>
      <c r="B71" s="7">
        <f>Data!C72</f>
        <v>104050</v>
      </c>
      <c r="C71" s="105">
        <f>Data!D72</f>
        <v>119830</v>
      </c>
      <c r="D71" s="105">
        <f t="shared" ref="D71:D108" si="6">C71+B71</f>
        <v>223880</v>
      </c>
      <c r="E71" s="1">
        <v>60</v>
      </c>
      <c r="F71" s="1">
        <v>4</v>
      </c>
      <c r="I71" s="19" t="s">
        <v>94</v>
      </c>
      <c r="J71" s="19">
        <f>SUM(D30:D69)</f>
        <v>18288561</v>
      </c>
      <c r="L71" s="24" t="s">
        <v>95</v>
      </c>
      <c r="M71" s="119">
        <f>100*AVERAGE(M68:M69)</f>
        <v>123.90239450769253</v>
      </c>
      <c r="N71" s="19"/>
    </row>
    <row r="72" spans="1:17" x14ac:dyDescent="0.35">
      <c r="A72" s="104">
        <v>65</v>
      </c>
      <c r="B72" s="7">
        <f>Data!C73</f>
        <v>119539</v>
      </c>
      <c r="C72" s="105">
        <f>Data!D73</f>
        <v>142215</v>
      </c>
      <c r="D72" s="105">
        <f t="shared" si="6"/>
        <v>261754</v>
      </c>
      <c r="E72" s="1">
        <v>65</v>
      </c>
      <c r="F72" s="1">
        <v>5</v>
      </c>
      <c r="I72" s="19"/>
      <c r="J72" s="19"/>
      <c r="N72" s="19"/>
    </row>
    <row r="73" spans="1:17" x14ac:dyDescent="0.35">
      <c r="A73" s="104">
        <v>66</v>
      </c>
      <c r="B73" s="7">
        <f>Data!C74</f>
        <v>101153</v>
      </c>
      <c r="C73" s="105">
        <f>Data!D74</f>
        <v>110895</v>
      </c>
      <c r="D73" s="105">
        <f t="shared" si="6"/>
        <v>212048</v>
      </c>
      <c r="E73" s="1">
        <v>65</v>
      </c>
      <c r="F73" s="1">
        <v>6</v>
      </c>
      <c r="I73" s="19" t="s">
        <v>117</v>
      </c>
      <c r="J73" s="19"/>
      <c r="N73" s="19"/>
    </row>
    <row r="74" spans="1:17" x14ac:dyDescent="0.35">
      <c r="A74" s="104">
        <v>67</v>
      </c>
      <c r="B74" s="7">
        <f>Data!C75</f>
        <v>86737</v>
      </c>
      <c r="C74" s="105">
        <f>Data!D75</f>
        <v>93725</v>
      </c>
      <c r="D74" s="105">
        <f t="shared" si="6"/>
        <v>180462</v>
      </c>
      <c r="E74" s="1">
        <v>65</v>
      </c>
      <c r="F74" s="1">
        <v>7</v>
      </c>
      <c r="I74" s="1" t="s">
        <v>116</v>
      </c>
    </row>
    <row r="75" spans="1:17" x14ac:dyDescent="0.35">
      <c r="A75" s="104">
        <v>68</v>
      </c>
      <c r="B75" s="7">
        <f>Data!C76</f>
        <v>89614</v>
      </c>
      <c r="C75" s="105">
        <f>Data!D76</f>
        <v>100770</v>
      </c>
      <c r="D75" s="105">
        <f t="shared" si="6"/>
        <v>190384</v>
      </c>
      <c r="E75" s="1">
        <v>65</v>
      </c>
      <c r="F75" s="1">
        <v>8</v>
      </c>
      <c r="J75" s="125">
        <f>J87/2</f>
        <v>5.1736363936000007</v>
      </c>
      <c r="K75" s="125">
        <f t="shared" ref="K75:L75" si="7">K87/2</f>
        <v>6.129644381631655</v>
      </c>
      <c r="L75" s="125">
        <f t="shared" si="7"/>
        <v>5.6579239982903875</v>
      </c>
      <c r="Q75" s="1" t="s">
        <v>81</v>
      </c>
    </row>
    <row r="76" spans="1:17" x14ac:dyDescent="0.35">
      <c r="A76" s="104">
        <v>69</v>
      </c>
      <c r="B76" s="7">
        <f>Data!C77</f>
        <v>72625</v>
      </c>
      <c r="C76" s="105">
        <f>Data!D77</f>
        <v>78341</v>
      </c>
      <c r="D76" s="105">
        <f t="shared" si="6"/>
        <v>150966</v>
      </c>
      <c r="E76" s="1">
        <v>65</v>
      </c>
      <c r="F76" s="1">
        <v>9</v>
      </c>
      <c r="I76" s="19" t="s">
        <v>97</v>
      </c>
      <c r="J76" s="115" t="s">
        <v>112</v>
      </c>
      <c r="K76" s="115" t="s">
        <v>5</v>
      </c>
      <c r="L76" s="115" t="s">
        <v>113</v>
      </c>
      <c r="M76" s="1" t="s">
        <v>114</v>
      </c>
    </row>
    <row r="77" spans="1:17" x14ac:dyDescent="0.35">
      <c r="A77" s="104">
        <v>70</v>
      </c>
      <c r="B77" s="7">
        <f>Data!C78</f>
        <v>103396</v>
      </c>
      <c r="C77" s="105">
        <f>Data!D78</f>
        <v>116558</v>
      </c>
      <c r="D77" s="105">
        <f t="shared" si="6"/>
        <v>219954</v>
      </c>
      <c r="E77" s="1">
        <v>70</v>
      </c>
      <c r="F77" s="1">
        <v>0</v>
      </c>
      <c r="I77" s="1">
        <v>0</v>
      </c>
      <c r="J77" s="117">
        <f t="shared" ref="J77:L79" si="8">(100*(B37+B47+B57+B67+B77)/SUM(B32/2,B33:B81,B82/2))-10</f>
        <v>3.1002167779203056</v>
      </c>
      <c r="K77" s="117">
        <f t="shared" si="8"/>
        <v>3.9755774587487167</v>
      </c>
      <c r="L77" s="117">
        <f t="shared" si="8"/>
        <v>3.5438121943581571</v>
      </c>
      <c r="M77" s="117">
        <f>ABS(J77)</f>
        <v>3.1002167779203056</v>
      </c>
      <c r="N77" s="117">
        <f t="shared" ref="N77:O86" si="9">ABS(K77)</f>
        <v>3.9755774587487167</v>
      </c>
      <c r="O77" s="117">
        <f t="shared" si="9"/>
        <v>3.5438121943581571</v>
      </c>
    </row>
    <row r="78" spans="1:17" x14ac:dyDescent="0.35">
      <c r="A78" s="104">
        <v>71</v>
      </c>
      <c r="B78" s="7">
        <f>Data!C79</f>
        <v>61085</v>
      </c>
      <c r="C78" s="105">
        <f>Data!D79</f>
        <v>64261</v>
      </c>
      <c r="D78" s="105">
        <f t="shared" si="6"/>
        <v>125346</v>
      </c>
      <c r="E78" s="1">
        <v>70</v>
      </c>
      <c r="F78" s="1">
        <v>1</v>
      </c>
      <c r="I78" s="1">
        <v>1</v>
      </c>
      <c r="J78" s="117">
        <f t="shared" si="8"/>
        <v>-1.3044613177327591</v>
      </c>
      <c r="K78" s="117">
        <f t="shared" si="8"/>
        <v>-1.7043108532179705</v>
      </c>
      <c r="L78" s="117">
        <f t="shared" si="8"/>
        <v>-1.5071542989268902</v>
      </c>
      <c r="M78" s="117">
        <f t="shared" ref="M78:M86" si="10">ABS(J78)</f>
        <v>1.3044613177327591</v>
      </c>
      <c r="N78" s="117">
        <f t="shared" si="9"/>
        <v>1.7043108532179705</v>
      </c>
      <c r="O78" s="117">
        <f t="shared" si="9"/>
        <v>1.5071542989268902</v>
      </c>
    </row>
    <row r="79" spans="1:17" x14ac:dyDescent="0.35">
      <c r="A79" s="104">
        <v>72</v>
      </c>
      <c r="B79" s="7">
        <f>Data!C80</f>
        <v>68823</v>
      </c>
      <c r="C79" s="105">
        <f>Data!D80</f>
        <v>73971</v>
      </c>
      <c r="D79" s="105">
        <f t="shared" si="6"/>
        <v>142794</v>
      </c>
      <c r="E79" s="1">
        <v>70</v>
      </c>
      <c r="F79" s="1">
        <v>2</v>
      </c>
      <c r="I79" s="1">
        <v>2</v>
      </c>
      <c r="J79" s="117">
        <f t="shared" si="8"/>
        <v>0.25408202069825059</v>
      </c>
      <c r="K79" s="117">
        <f t="shared" si="8"/>
        <v>2.6593993725100518E-2</v>
      </c>
      <c r="L79" s="117">
        <f t="shared" si="8"/>
        <v>0.13866703006373449</v>
      </c>
      <c r="M79" s="117">
        <f t="shared" si="10"/>
        <v>0.25408202069825059</v>
      </c>
      <c r="N79" s="117">
        <f t="shared" si="9"/>
        <v>2.6593993725100518E-2</v>
      </c>
      <c r="O79" s="117">
        <f t="shared" si="9"/>
        <v>0.13866703006373449</v>
      </c>
    </row>
    <row r="80" spans="1:17" x14ac:dyDescent="0.35">
      <c r="A80" s="104">
        <v>73</v>
      </c>
      <c r="B80" s="7">
        <f>Data!C81</f>
        <v>50096</v>
      </c>
      <c r="C80" s="105">
        <f>Data!D81</f>
        <v>54293</v>
      </c>
      <c r="D80" s="105">
        <f t="shared" si="6"/>
        <v>104389</v>
      </c>
      <c r="E80" s="1">
        <v>70</v>
      </c>
      <c r="F80" s="1">
        <v>3</v>
      </c>
      <c r="I80" s="1">
        <v>3</v>
      </c>
      <c r="J80" s="117">
        <f>(100*(B30/2+B40+B50+B60+(B70+B80)/2)/SUM(B30/2,B31:B79,B80/2))-10</f>
        <v>-1.410296846951919</v>
      </c>
      <c r="K80" s="117">
        <f>(100*(C30/2+C40+C50+C60+(C70+C80)/2)/SUM(C30/2,C31:C79,C80/2))-10</f>
        <v>-1.6093805059683302</v>
      </c>
      <c r="L80" s="117">
        <f>(100*(D30/2+D40+D50+D60+(D70+D80)/2)/SUM(D30/2,D31:D79,D80/2))-10</f>
        <v>-1.5111240505238079</v>
      </c>
      <c r="M80" s="117">
        <f t="shared" si="10"/>
        <v>1.410296846951919</v>
      </c>
      <c r="N80" s="117">
        <f t="shared" si="9"/>
        <v>1.6093805059683302</v>
      </c>
      <c r="O80" s="117">
        <f t="shared" si="9"/>
        <v>1.5111240505238079</v>
      </c>
    </row>
    <row r="81" spans="1:17" x14ac:dyDescent="0.35">
      <c r="A81" s="104">
        <v>74</v>
      </c>
      <c r="B81" s="7">
        <f>Data!C82</f>
        <v>50290</v>
      </c>
      <c r="C81" s="105">
        <f>Data!D82</f>
        <v>54991</v>
      </c>
      <c r="D81" s="105">
        <f t="shared" si="6"/>
        <v>105281</v>
      </c>
      <c r="E81" s="1">
        <v>70</v>
      </c>
      <c r="F81" s="1">
        <v>4</v>
      </c>
      <c r="I81" s="1">
        <v>4</v>
      </c>
      <c r="J81" s="117">
        <f t="shared" ref="J81:L84" si="11">(100*(B31/2+B41+B51+B61+(B71+B81)/2)/SUM(B32/2,B33:B72,B82/2))-10</f>
        <v>-1.8352230969888694E-2</v>
      </c>
      <c r="K81" s="117">
        <f t="shared" si="11"/>
        <v>-0.12508668932489364</v>
      </c>
      <c r="L81" s="117">
        <f t="shared" si="11"/>
        <v>-7.2305027437582936E-2</v>
      </c>
      <c r="M81" s="117">
        <f t="shared" si="10"/>
        <v>1.8352230969888694E-2</v>
      </c>
      <c r="N81" s="117">
        <f t="shared" si="9"/>
        <v>0.12508668932489364</v>
      </c>
      <c r="O81" s="117">
        <f t="shared" si="9"/>
        <v>7.2305027437582936E-2</v>
      </c>
    </row>
    <row r="82" spans="1:17" x14ac:dyDescent="0.35">
      <c r="A82" s="104">
        <v>75</v>
      </c>
      <c r="B82" s="7">
        <f>Data!C83</f>
        <v>56127</v>
      </c>
      <c r="C82" s="105">
        <f>Data!D83</f>
        <v>64647</v>
      </c>
      <c r="D82" s="105">
        <f t="shared" si="6"/>
        <v>120774</v>
      </c>
      <c r="E82" s="1">
        <v>75</v>
      </c>
      <c r="F82" s="1">
        <v>5</v>
      </c>
      <c r="I82" s="1">
        <v>5</v>
      </c>
      <c r="J82" s="117">
        <f t="shared" si="11"/>
        <v>2.0141921619482606</v>
      </c>
      <c r="K82" s="117">
        <f t="shared" si="11"/>
        <v>2.0031885873204409</v>
      </c>
      <c r="L82" s="117">
        <f t="shared" si="11"/>
        <v>2.0086283756575281</v>
      </c>
      <c r="M82" s="117">
        <f t="shared" si="10"/>
        <v>2.0141921619482606</v>
      </c>
      <c r="N82" s="117">
        <f t="shared" si="9"/>
        <v>2.0031885873204409</v>
      </c>
      <c r="O82" s="117">
        <f t="shared" si="9"/>
        <v>2.0086283756575281</v>
      </c>
    </row>
    <row r="83" spans="1:17" x14ac:dyDescent="0.35">
      <c r="A83" s="104">
        <v>76</v>
      </c>
      <c r="B83" s="7">
        <f>Data!C84</f>
        <v>36863</v>
      </c>
      <c r="C83" s="105">
        <f>Data!D84</f>
        <v>44565</v>
      </c>
      <c r="D83" s="105">
        <f t="shared" si="6"/>
        <v>81428</v>
      </c>
      <c r="F83" s="1">
        <v>6</v>
      </c>
      <c r="I83" s="1">
        <v>6</v>
      </c>
      <c r="J83" s="117">
        <f t="shared" si="11"/>
        <v>0.3498132197901711</v>
      </c>
      <c r="K83" s="117">
        <f t="shared" si="11"/>
        <v>0.32418293898934891</v>
      </c>
      <c r="L83" s="117">
        <f t="shared" si="11"/>
        <v>0.33684442645108348</v>
      </c>
      <c r="M83" s="117">
        <f t="shared" si="10"/>
        <v>0.3498132197901711</v>
      </c>
      <c r="N83" s="117">
        <f t="shared" si="9"/>
        <v>0.32418293898934891</v>
      </c>
      <c r="O83" s="117">
        <f t="shared" si="9"/>
        <v>0.33684442645108348</v>
      </c>
    </row>
    <row r="84" spans="1:17" x14ac:dyDescent="0.35">
      <c r="A84" s="104">
        <v>77</v>
      </c>
      <c r="B84" s="7">
        <f>Data!C85</f>
        <v>29657</v>
      </c>
      <c r="C84" s="105">
        <f>Data!D85</f>
        <v>36517</v>
      </c>
      <c r="D84" s="105">
        <f t="shared" si="6"/>
        <v>66174</v>
      </c>
      <c r="F84" s="1">
        <v>7</v>
      </c>
      <c r="I84" s="1">
        <v>7</v>
      </c>
      <c r="J84" s="117">
        <f t="shared" si="11"/>
        <v>-0.46490020636276341</v>
      </c>
      <c r="K84" s="117">
        <f t="shared" si="11"/>
        <v>-0.65551964334931512</v>
      </c>
      <c r="L84" s="117">
        <f t="shared" si="11"/>
        <v>-0.56147642725981939</v>
      </c>
      <c r="M84" s="117">
        <f t="shared" si="10"/>
        <v>0.46490020636276341</v>
      </c>
      <c r="N84" s="117">
        <f t="shared" si="9"/>
        <v>0.65551964334931512</v>
      </c>
      <c r="O84" s="117">
        <f t="shared" si="9"/>
        <v>0.56147642725981939</v>
      </c>
    </row>
    <row r="85" spans="1:17" x14ac:dyDescent="0.35">
      <c r="A85" s="104">
        <v>78</v>
      </c>
      <c r="B85" s="7">
        <f>Data!C86</f>
        <v>28276</v>
      </c>
      <c r="C85" s="105">
        <f>Data!D86</f>
        <v>37507</v>
      </c>
      <c r="D85" s="105">
        <f t="shared" si="6"/>
        <v>65783</v>
      </c>
      <c r="F85" s="1">
        <v>8</v>
      </c>
      <c r="I85" s="1">
        <v>8</v>
      </c>
      <c r="J85" s="117">
        <f t="shared" ref="J85:L86" si="12">(100*(B35+B45+B55+B65+B75)/SUM(B30/2,B31:B79,B80/2))-10</f>
        <v>1.747411336368998E-2</v>
      </c>
      <c r="K85" s="117">
        <f t="shared" si="12"/>
        <v>0.29076923783944864</v>
      </c>
      <c r="L85" s="117">
        <f t="shared" si="12"/>
        <v>0.15588619242061874</v>
      </c>
      <c r="M85" s="117">
        <f t="shared" si="10"/>
        <v>1.747411336368998E-2</v>
      </c>
      <c r="N85" s="117">
        <f t="shared" si="9"/>
        <v>0.29076923783944864</v>
      </c>
      <c r="O85" s="117">
        <f t="shared" si="9"/>
        <v>0.15588619242061874</v>
      </c>
    </row>
    <row r="86" spans="1:17" x14ac:dyDescent="0.35">
      <c r="A86" s="104">
        <v>79</v>
      </c>
      <c r="B86" s="7">
        <f>Data!C87</f>
        <v>19978</v>
      </c>
      <c r="C86" s="105">
        <f>Data!D87</f>
        <v>25576</v>
      </c>
      <c r="D86" s="105">
        <f t="shared" si="6"/>
        <v>45554</v>
      </c>
      <c r="F86" s="1">
        <v>9</v>
      </c>
      <c r="I86" s="1">
        <v>9</v>
      </c>
      <c r="J86" s="117">
        <f t="shared" si="12"/>
        <v>-1.4134838914619934</v>
      </c>
      <c r="K86" s="117">
        <f t="shared" si="12"/>
        <v>-1.544678854779745</v>
      </c>
      <c r="L86" s="117">
        <f t="shared" si="12"/>
        <v>-1.4799499734815527</v>
      </c>
      <c r="M86" s="117">
        <f t="shared" si="10"/>
        <v>1.4134838914619934</v>
      </c>
      <c r="N86" s="117">
        <f t="shared" si="9"/>
        <v>1.544678854779745</v>
      </c>
      <c r="O86" s="117">
        <f t="shared" si="9"/>
        <v>1.4799499734815527</v>
      </c>
    </row>
    <row r="87" spans="1:17" x14ac:dyDescent="0.35">
      <c r="A87" s="104">
        <v>80</v>
      </c>
      <c r="B87" s="7">
        <f>Data!C88</f>
        <v>26008</v>
      </c>
      <c r="C87" s="105">
        <f>Data!D88</f>
        <v>36786</v>
      </c>
      <c r="D87" s="105">
        <f t="shared" si="6"/>
        <v>62794</v>
      </c>
      <c r="F87" s="1">
        <v>0</v>
      </c>
      <c r="J87" s="126">
        <f>SUM(M77:M86)</f>
        <v>10.347272787200001</v>
      </c>
      <c r="K87" s="126">
        <f t="shared" ref="K87:L87" si="13">SUM(N77:N86)</f>
        <v>12.25928876326331</v>
      </c>
      <c r="L87" s="126">
        <f t="shared" si="13"/>
        <v>11.315847996580775</v>
      </c>
    </row>
    <row r="88" spans="1:17" x14ac:dyDescent="0.35">
      <c r="A88" s="104">
        <v>81</v>
      </c>
      <c r="B88" s="7">
        <f>Data!C89</f>
        <v>13615</v>
      </c>
      <c r="C88" s="105">
        <f>Data!D89</f>
        <v>17399</v>
      </c>
      <c r="D88" s="105">
        <f t="shared" si="6"/>
        <v>31014</v>
      </c>
      <c r="F88" s="1">
        <v>1</v>
      </c>
      <c r="I88" s="19"/>
      <c r="J88" s="19"/>
      <c r="N88" s="19"/>
    </row>
    <row r="89" spans="1:17" x14ac:dyDescent="0.35">
      <c r="A89" s="104">
        <v>82</v>
      </c>
      <c r="B89" s="7">
        <f>Data!C90</f>
        <v>13484</v>
      </c>
      <c r="C89" s="105">
        <f>Data!D90</f>
        <v>17867</v>
      </c>
      <c r="D89" s="105">
        <f t="shared" si="6"/>
        <v>31351</v>
      </c>
      <c r="F89" s="1">
        <v>2</v>
      </c>
      <c r="I89" s="19"/>
      <c r="J89" s="24" t="s">
        <v>96</v>
      </c>
    </row>
    <row r="90" spans="1:17" x14ac:dyDescent="0.35">
      <c r="A90" s="104">
        <v>83</v>
      </c>
      <c r="B90" s="7">
        <f>Data!C91</f>
        <v>10181</v>
      </c>
      <c r="C90" s="105">
        <f>Data!D91</f>
        <v>13029</v>
      </c>
      <c r="D90" s="105">
        <f t="shared" si="6"/>
        <v>23210</v>
      </c>
      <c r="F90" s="1">
        <v>3</v>
      </c>
      <c r="I90" s="19" t="s">
        <v>97</v>
      </c>
      <c r="J90" s="19" t="s">
        <v>98</v>
      </c>
      <c r="K90" s="19" t="s">
        <v>99</v>
      </c>
      <c r="L90" s="1" t="s">
        <v>100</v>
      </c>
      <c r="M90" s="1" t="s">
        <v>101</v>
      </c>
      <c r="N90" s="1" t="s">
        <v>102</v>
      </c>
      <c r="O90" s="1" t="s">
        <v>103</v>
      </c>
    </row>
    <row r="91" spans="1:17" x14ac:dyDescent="0.35">
      <c r="A91" s="104">
        <v>84</v>
      </c>
      <c r="B91" s="7">
        <f>Data!C92</f>
        <v>10050</v>
      </c>
      <c r="C91" s="105">
        <f>Data!D92</f>
        <v>13135</v>
      </c>
      <c r="D91" s="105">
        <f t="shared" si="6"/>
        <v>23185</v>
      </c>
      <c r="F91" s="1">
        <v>4</v>
      </c>
      <c r="I91" s="1">
        <v>0</v>
      </c>
      <c r="J91" s="19">
        <f t="shared" ref="J91:J100" si="14">SUMIF($F$17:$F$96,I91,$D$17:$D$96)</f>
        <v>3914430</v>
      </c>
      <c r="K91" s="19">
        <f t="shared" ref="K91:K100" si="15">SUMIF($F$27:$F$96,I91,$D$27:$D$96)</f>
        <v>3253071</v>
      </c>
      <c r="L91" s="1">
        <v>1</v>
      </c>
      <c r="M91" s="1">
        <f t="shared" ref="M91:M100" si="16">J91*L91+K91*(10-L91)</f>
        <v>33192069</v>
      </c>
      <c r="N91" s="120">
        <f>M91/$M$101</f>
        <v>0.12636368381671562</v>
      </c>
      <c r="O91" s="117">
        <f t="shared" ref="O91:O100" si="17">ABS(N91-0.1)</f>
        <v>2.6363683816715611E-2</v>
      </c>
      <c r="P91" s="117">
        <f>(N91-0.1)</f>
        <v>2.6363683816715611E-2</v>
      </c>
      <c r="Q91" s="20"/>
    </row>
    <row r="92" spans="1:17" x14ac:dyDescent="0.35">
      <c r="A92" s="104">
        <v>85</v>
      </c>
      <c r="B92" s="7">
        <f>Data!C93</f>
        <v>8406</v>
      </c>
      <c r="C92" s="105">
        <f>Data!D93</f>
        <v>10800</v>
      </c>
      <c r="D92" s="105">
        <f t="shared" si="6"/>
        <v>19206</v>
      </c>
      <c r="F92" s="1">
        <v>5</v>
      </c>
      <c r="I92" s="1">
        <v>1</v>
      </c>
      <c r="J92" s="19">
        <f t="shared" si="14"/>
        <v>2767350</v>
      </c>
      <c r="K92" s="19">
        <f t="shared" si="15"/>
        <v>2157356</v>
      </c>
      <c r="L92" s="1">
        <v>2</v>
      </c>
      <c r="M92" s="1">
        <f t="shared" si="16"/>
        <v>22793548</v>
      </c>
      <c r="N92" s="120">
        <f t="shared" ref="N92:N100" si="18">M92/$M$101</f>
        <v>8.677605160838664E-2</v>
      </c>
      <c r="O92" s="117">
        <f t="shared" si="17"/>
        <v>1.3223948391613366E-2</v>
      </c>
      <c r="P92" s="117">
        <f t="shared" ref="P92:P100" si="19">(N92-0.1)</f>
        <v>-1.3223948391613366E-2</v>
      </c>
    </row>
    <row r="93" spans="1:17" x14ac:dyDescent="0.35">
      <c r="A93" s="104">
        <v>86</v>
      </c>
      <c r="B93" s="7">
        <f>Data!C94</f>
        <v>5744</v>
      </c>
      <c r="C93" s="105">
        <f>Data!D94</f>
        <v>7168</v>
      </c>
      <c r="D93" s="105">
        <f t="shared" si="6"/>
        <v>12912</v>
      </c>
      <c r="F93" s="1">
        <v>6</v>
      </c>
      <c r="I93" s="1">
        <v>2</v>
      </c>
      <c r="J93" s="19">
        <f t="shared" si="14"/>
        <v>3116806</v>
      </c>
      <c r="K93" s="19">
        <f t="shared" si="15"/>
        <v>2470107</v>
      </c>
      <c r="L93" s="1">
        <v>3</v>
      </c>
      <c r="M93" s="1">
        <f t="shared" si="16"/>
        <v>26641167</v>
      </c>
      <c r="N93" s="120">
        <f t="shared" si="18"/>
        <v>0.10142410837047604</v>
      </c>
      <c r="O93" s="117">
        <f t="shared" si="17"/>
        <v>1.4241083704760321E-3</v>
      </c>
      <c r="P93" s="117">
        <f t="shared" si="19"/>
        <v>1.4241083704760321E-3</v>
      </c>
    </row>
    <row r="94" spans="1:17" x14ac:dyDescent="0.35">
      <c r="A94" s="104">
        <v>87</v>
      </c>
      <c r="B94" s="7">
        <f>Data!C95</f>
        <v>4313</v>
      </c>
      <c r="C94" s="105">
        <f>Data!D95</f>
        <v>5523</v>
      </c>
      <c r="D94" s="105">
        <f t="shared" si="6"/>
        <v>9836</v>
      </c>
      <c r="F94" s="1">
        <v>7</v>
      </c>
      <c r="I94" s="1">
        <v>3</v>
      </c>
      <c r="J94" s="19">
        <f t="shared" si="14"/>
        <v>2774216</v>
      </c>
      <c r="K94" s="19">
        <f t="shared" si="15"/>
        <v>2177458</v>
      </c>
      <c r="L94" s="1">
        <v>4</v>
      </c>
      <c r="M94" s="1">
        <f t="shared" si="16"/>
        <v>24161612</v>
      </c>
      <c r="N94" s="120">
        <f t="shared" si="18"/>
        <v>9.1984332138805858E-2</v>
      </c>
      <c r="O94" s="117">
        <f t="shared" si="17"/>
        <v>8.0156678611941479E-3</v>
      </c>
      <c r="P94" s="117">
        <f t="shared" si="19"/>
        <v>-8.0156678611941479E-3</v>
      </c>
    </row>
    <row r="95" spans="1:17" x14ac:dyDescent="0.35">
      <c r="A95" s="104">
        <v>88</v>
      </c>
      <c r="B95" s="7">
        <f>Data!C96</f>
        <v>3378</v>
      </c>
      <c r="C95" s="105">
        <f>Data!D96</f>
        <v>4527</v>
      </c>
      <c r="D95" s="105">
        <f t="shared" si="6"/>
        <v>7905</v>
      </c>
      <c r="F95" s="1">
        <v>8</v>
      </c>
      <c r="I95" s="1">
        <v>4</v>
      </c>
      <c r="J95" s="19">
        <f t="shared" si="14"/>
        <v>2862749</v>
      </c>
      <c r="K95" s="19">
        <f t="shared" si="15"/>
        <v>2231132</v>
      </c>
      <c r="L95" s="1">
        <v>5</v>
      </c>
      <c r="M95" s="1">
        <f t="shared" si="16"/>
        <v>25469405</v>
      </c>
      <c r="N95" s="120">
        <f t="shared" si="18"/>
        <v>9.6963158290008247E-2</v>
      </c>
      <c r="O95" s="117">
        <f t="shared" si="17"/>
        <v>3.0368417099917583E-3</v>
      </c>
      <c r="P95" s="117">
        <f t="shared" si="19"/>
        <v>-3.0368417099917583E-3</v>
      </c>
    </row>
    <row r="96" spans="1:17" x14ac:dyDescent="0.35">
      <c r="A96" s="104">
        <v>89</v>
      </c>
      <c r="B96" s="7">
        <f>Data!C97</f>
        <v>2203</v>
      </c>
      <c r="C96" s="105">
        <f>Data!D97</f>
        <v>3229</v>
      </c>
      <c r="D96" s="105">
        <f t="shared" si="6"/>
        <v>5432</v>
      </c>
      <c r="F96" s="1">
        <v>9</v>
      </c>
      <c r="I96" s="1">
        <v>5</v>
      </c>
      <c r="J96" s="19">
        <f t="shared" si="14"/>
        <v>3238821</v>
      </c>
      <c r="K96" s="19">
        <f t="shared" si="15"/>
        <v>2581634</v>
      </c>
      <c r="L96" s="1">
        <v>6</v>
      </c>
      <c r="M96" s="1">
        <f t="shared" si="16"/>
        <v>29759462</v>
      </c>
      <c r="N96" s="120">
        <f t="shared" si="18"/>
        <v>0.11329559620774358</v>
      </c>
      <c r="O96" s="117">
        <f t="shared" si="17"/>
        <v>1.3295596207743579E-2</v>
      </c>
      <c r="P96" s="117">
        <f t="shared" si="19"/>
        <v>1.3295596207743579E-2</v>
      </c>
    </row>
    <row r="97" spans="1:19" x14ac:dyDescent="0.35">
      <c r="A97" s="104">
        <v>90</v>
      </c>
      <c r="B97" s="7">
        <f>Data!C98</f>
        <v>2137</v>
      </c>
      <c r="C97" s="105">
        <f>Data!D98</f>
        <v>3120</v>
      </c>
      <c r="D97" s="105">
        <f t="shared" si="6"/>
        <v>5257</v>
      </c>
      <c r="I97" s="1">
        <v>6</v>
      </c>
      <c r="J97" s="19">
        <f t="shared" si="14"/>
        <v>2810615</v>
      </c>
      <c r="K97" s="19">
        <f t="shared" si="15"/>
        <v>2179945</v>
      </c>
      <c r="L97" s="1">
        <v>7</v>
      </c>
      <c r="M97" s="1">
        <f t="shared" si="16"/>
        <v>26214140</v>
      </c>
      <c r="N97" s="120">
        <f t="shared" si="18"/>
        <v>9.979839757765982E-2</v>
      </c>
      <c r="O97" s="117">
        <f t="shared" si="17"/>
        <v>2.0160242234018577E-4</v>
      </c>
      <c r="P97" s="117">
        <f t="shared" si="19"/>
        <v>-2.0160242234018577E-4</v>
      </c>
    </row>
    <row r="98" spans="1:19" x14ac:dyDescent="0.35">
      <c r="A98" s="104">
        <v>91</v>
      </c>
      <c r="B98" s="7">
        <f>Data!C99</f>
        <v>1122</v>
      </c>
      <c r="C98" s="105">
        <f>Data!D99</f>
        <v>1616</v>
      </c>
      <c r="D98" s="105">
        <f t="shared" si="6"/>
        <v>2738</v>
      </c>
      <c r="I98" s="1">
        <v>7</v>
      </c>
      <c r="J98" s="19">
        <f t="shared" si="14"/>
        <v>2588011</v>
      </c>
      <c r="K98" s="19">
        <f t="shared" si="15"/>
        <v>1960337</v>
      </c>
      <c r="L98" s="1">
        <v>8</v>
      </c>
      <c r="M98" s="1">
        <f t="shared" si="16"/>
        <v>24624762</v>
      </c>
      <c r="N98" s="120">
        <f t="shared" si="18"/>
        <v>9.3747564800189878E-2</v>
      </c>
      <c r="O98" s="117">
        <f t="shared" si="17"/>
        <v>6.2524351998101274E-3</v>
      </c>
      <c r="P98" s="117">
        <f t="shared" si="19"/>
        <v>-6.2524351998101274E-3</v>
      </c>
    </row>
    <row r="99" spans="1:19" x14ac:dyDescent="0.35">
      <c r="A99" s="104">
        <v>92</v>
      </c>
      <c r="B99" s="7">
        <f>Data!C100</f>
        <v>981</v>
      </c>
      <c r="C99" s="105">
        <f>Data!D100</f>
        <v>1454</v>
      </c>
      <c r="D99" s="105">
        <f t="shared" si="6"/>
        <v>2435</v>
      </c>
      <c r="I99" s="1">
        <v>8</v>
      </c>
      <c r="J99" s="19">
        <f t="shared" si="14"/>
        <v>2756414</v>
      </c>
      <c r="K99" s="19">
        <f t="shared" si="15"/>
        <v>2102690</v>
      </c>
      <c r="L99" s="1">
        <v>9</v>
      </c>
      <c r="M99" s="1">
        <f t="shared" si="16"/>
        <v>26910416</v>
      </c>
      <c r="N99" s="120">
        <f t="shared" si="18"/>
        <v>0.10244915129575939</v>
      </c>
      <c r="O99" s="117">
        <f t="shared" si="17"/>
        <v>2.4491512957593858E-3</v>
      </c>
      <c r="P99" s="117">
        <f t="shared" si="19"/>
        <v>2.4491512957593858E-3</v>
      </c>
    </row>
    <row r="100" spans="1:19" x14ac:dyDescent="0.35">
      <c r="A100" s="104">
        <v>93</v>
      </c>
      <c r="B100" s="7">
        <f>Data!C101</f>
        <v>563</v>
      </c>
      <c r="C100" s="105">
        <f>Data!D101</f>
        <v>877</v>
      </c>
      <c r="D100" s="105">
        <f t="shared" si="6"/>
        <v>1440</v>
      </c>
      <c r="I100" s="1">
        <v>9</v>
      </c>
      <c r="J100" s="19">
        <f t="shared" si="14"/>
        <v>2290437</v>
      </c>
      <c r="K100" s="19">
        <f t="shared" si="15"/>
        <v>1711481</v>
      </c>
      <c r="L100" s="1">
        <v>10</v>
      </c>
      <c r="M100" s="1">
        <f t="shared" si="16"/>
        <v>22904370</v>
      </c>
      <c r="N100" s="120">
        <f t="shared" si="18"/>
        <v>8.7197955894254942E-2</v>
      </c>
      <c r="O100" s="117">
        <f t="shared" si="17"/>
        <v>1.2802044105745064E-2</v>
      </c>
      <c r="P100" s="117">
        <f t="shared" si="19"/>
        <v>-1.2802044105745064E-2</v>
      </c>
    </row>
    <row r="101" spans="1:19" x14ac:dyDescent="0.35">
      <c r="A101" s="104">
        <v>94</v>
      </c>
      <c r="B101" s="7">
        <f>Data!C102</f>
        <v>484</v>
      </c>
      <c r="C101" s="105">
        <f>Data!D102</f>
        <v>788</v>
      </c>
      <c r="D101" s="105">
        <f t="shared" si="6"/>
        <v>1272</v>
      </c>
      <c r="M101" s="1">
        <f>SUM(M91:M100)</f>
        <v>262670951</v>
      </c>
      <c r="N101" s="120">
        <f>SUM(N91:N100)</f>
        <v>1</v>
      </c>
    </row>
    <row r="102" spans="1:19" x14ac:dyDescent="0.35">
      <c r="A102" s="104">
        <v>95</v>
      </c>
      <c r="B102" s="7">
        <f>Data!C103</f>
        <v>479</v>
      </c>
      <c r="C102" s="105">
        <f>Data!D103</f>
        <v>749</v>
      </c>
      <c r="D102" s="105">
        <f t="shared" si="6"/>
        <v>1228</v>
      </c>
    </row>
    <row r="103" spans="1:19" x14ac:dyDescent="0.35">
      <c r="A103" s="104">
        <v>96</v>
      </c>
      <c r="B103" s="7">
        <f>Data!C104</f>
        <v>321</v>
      </c>
      <c r="C103" s="105">
        <f>Data!D104</f>
        <v>485</v>
      </c>
      <c r="D103" s="105">
        <f t="shared" si="6"/>
        <v>806</v>
      </c>
      <c r="N103" s="24" t="s">
        <v>80</v>
      </c>
      <c r="O103" s="121">
        <f>SUM(O91:O100)*100</f>
        <v>8.706507938138925</v>
      </c>
      <c r="Q103" s="1" t="s">
        <v>118</v>
      </c>
    </row>
    <row r="104" spans="1:19" x14ac:dyDescent="0.35">
      <c r="A104" s="104">
        <v>97</v>
      </c>
      <c r="B104" s="7">
        <f>Data!C105</f>
        <v>211</v>
      </c>
      <c r="C104" s="105">
        <f>Data!D105</f>
        <v>301</v>
      </c>
      <c r="D104" s="105">
        <f t="shared" si="6"/>
        <v>512</v>
      </c>
    </row>
    <row r="105" spans="1:19" x14ac:dyDescent="0.35">
      <c r="A105" s="104">
        <v>98</v>
      </c>
      <c r="B105" s="7">
        <f>Data!C106</f>
        <v>196</v>
      </c>
      <c r="C105" s="105">
        <f>Data!D106</f>
        <v>249</v>
      </c>
      <c r="D105" s="105">
        <f t="shared" si="6"/>
        <v>445</v>
      </c>
    </row>
    <row r="106" spans="1:19" x14ac:dyDescent="0.35">
      <c r="A106" s="104">
        <v>99</v>
      </c>
      <c r="B106" s="7">
        <f>Data!C107</f>
        <v>101</v>
      </c>
      <c r="C106" s="105">
        <f>Data!D107</f>
        <v>122</v>
      </c>
      <c r="D106" s="105">
        <f t="shared" si="6"/>
        <v>223</v>
      </c>
      <c r="J106" s="1" t="s">
        <v>4</v>
      </c>
    </row>
    <row r="107" spans="1:19" x14ac:dyDescent="0.35">
      <c r="A107" s="104">
        <v>100</v>
      </c>
      <c r="B107" s="7">
        <f>Data!C108</f>
        <v>62</v>
      </c>
      <c r="C107" s="105">
        <f>Data!D108</f>
        <v>118</v>
      </c>
      <c r="D107" s="105">
        <f t="shared" si="6"/>
        <v>180</v>
      </c>
      <c r="I107" s="19"/>
      <c r="J107" s="24" t="s">
        <v>96</v>
      </c>
    </row>
    <row r="108" spans="1:19" x14ac:dyDescent="0.35">
      <c r="A108" s="122" t="s">
        <v>104</v>
      </c>
      <c r="B108" s="7">
        <f>Data!C109</f>
        <v>40</v>
      </c>
      <c r="C108" s="105">
        <f>Data!D109</f>
        <v>62</v>
      </c>
      <c r="D108" s="105">
        <f t="shared" si="6"/>
        <v>102</v>
      </c>
      <c r="I108" s="19" t="s">
        <v>97</v>
      </c>
      <c r="J108" s="19" t="s">
        <v>98</v>
      </c>
      <c r="K108" s="19" t="s">
        <v>99</v>
      </c>
      <c r="L108" s="1" t="s">
        <v>100</v>
      </c>
      <c r="M108" s="1" t="s">
        <v>101</v>
      </c>
      <c r="N108" s="1" t="s">
        <v>102</v>
      </c>
      <c r="O108" s="1" t="s">
        <v>103</v>
      </c>
      <c r="P108" s="1" t="s">
        <v>4</v>
      </c>
      <c r="Q108" s="1" t="s">
        <v>5</v>
      </c>
    </row>
    <row r="109" spans="1:19" x14ac:dyDescent="0.35">
      <c r="A109" s="123"/>
      <c r="B109" s="123"/>
      <c r="C109" s="123"/>
      <c r="D109" s="123"/>
      <c r="I109" s="1">
        <v>0</v>
      </c>
      <c r="J109" s="19">
        <f>SUMIF($F$17:$F$96,I109,$B$17:$B$96)</f>
        <v>1879327</v>
      </c>
      <c r="K109" s="19">
        <f>SUMIF($F$27:$F$96,I109,$B$27:$B$96)</f>
        <v>1544435</v>
      </c>
      <c r="L109" s="1">
        <v>1</v>
      </c>
      <c r="M109" s="1">
        <f t="shared" ref="M109:M118" si="20">J109*L109+K109*(10-L109)</f>
        <v>15779242</v>
      </c>
      <c r="N109" s="120">
        <f>M109/$M$119</f>
        <v>0.12175081953117078</v>
      </c>
      <c r="O109" s="117">
        <f t="shared" ref="O109:O118" si="21">ABS(N109-0.1)</f>
        <v>2.1750819531170779E-2</v>
      </c>
      <c r="P109" s="117">
        <f>(N109-0.1)</f>
        <v>2.1750819531170779E-2</v>
      </c>
      <c r="Q109" s="117">
        <f>P128</f>
        <v>3.085641735587405E-2</v>
      </c>
      <c r="R109" s="89">
        <f>100*P109</f>
        <v>2.1750819531170777</v>
      </c>
      <c r="S109" s="89">
        <f>100*Q109</f>
        <v>3.0856417355874051</v>
      </c>
    </row>
    <row r="110" spans="1:19" x14ac:dyDescent="0.35">
      <c r="A110" s="124"/>
      <c r="B110" s="124"/>
      <c r="C110" s="124"/>
      <c r="D110" s="124"/>
      <c r="I110" s="1">
        <v>1</v>
      </c>
      <c r="J110" s="19">
        <f t="shared" ref="J110:J118" si="22">SUMIF($F$17:$F$96,I110,$B$17:$B$96)</f>
        <v>1391999</v>
      </c>
      <c r="K110" s="19">
        <f t="shared" ref="K110:K118" si="23">SUMIF($F$27:$F$96,I110,$B$27:$B$96)</f>
        <v>1081801</v>
      </c>
      <c r="L110" s="1">
        <v>2</v>
      </c>
      <c r="M110" s="1">
        <f t="shared" si="20"/>
        <v>11438406</v>
      </c>
      <c r="N110" s="120">
        <f t="shared" ref="N110:N118" si="24">M110/$M$119</f>
        <v>8.8257427361229462E-2</v>
      </c>
      <c r="O110" s="117">
        <f t="shared" si="21"/>
        <v>1.1742572638770543E-2</v>
      </c>
      <c r="P110" s="117">
        <f t="shared" ref="P110:P118" si="25">(N110-0.1)</f>
        <v>-1.1742572638770543E-2</v>
      </c>
      <c r="Q110" s="117">
        <f t="shared" ref="Q110:Q118" si="26">P129</f>
        <v>-1.4666745343118931E-2</v>
      </c>
      <c r="R110" s="89">
        <f t="shared" ref="R110:S118" si="27">100*P110</f>
        <v>-1.1742572638770543</v>
      </c>
      <c r="S110" s="89">
        <f t="shared" si="27"/>
        <v>-1.4666745343118932</v>
      </c>
    </row>
    <row r="111" spans="1:19" x14ac:dyDescent="0.35">
      <c r="A111" s="124"/>
      <c r="B111" s="124"/>
      <c r="C111" s="124"/>
      <c r="D111" s="124"/>
      <c r="I111" s="1">
        <v>2</v>
      </c>
      <c r="J111" s="19">
        <f t="shared" si="22"/>
        <v>1550738</v>
      </c>
      <c r="K111" s="19">
        <f t="shared" si="23"/>
        <v>1220036</v>
      </c>
      <c r="L111" s="1">
        <v>3</v>
      </c>
      <c r="M111" s="1">
        <f t="shared" si="20"/>
        <v>13192466</v>
      </c>
      <c r="N111" s="120">
        <f t="shared" si="24"/>
        <v>0.10179155292358824</v>
      </c>
      <c r="O111" s="117">
        <f t="shared" si="21"/>
        <v>1.7915529235882355E-3</v>
      </c>
      <c r="P111" s="117">
        <f t="shared" si="25"/>
        <v>1.7915529235882355E-3</v>
      </c>
      <c r="Q111" s="117">
        <f t="shared" si="26"/>
        <v>1.066233010318246E-3</v>
      </c>
      <c r="R111" s="89">
        <f t="shared" si="27"/>
        <v>0.17915529235882355</v>
      </c>
      <c r="S111" s="89">
        <f t="shared" si="27"/>
        <v>0.1066233010318246</v>
      </c>
    </row>
    <row r="112" spans="1:19" x14ac:dyDescent="0.35">
      <c r="I112" s="1">
        <v>3</v>
      </c>
      <c r="J112" s="19">
        <f t="shared" si="22"/>
        <v>1383402</v>
      </c>
      <c r="K112" s="19">
        <f t="shared" si="23"/>
        <v>1080815</v>
      </c>
      <c r="L112" s="1">
        <v>4</v>
      </c>
      <c r="M112" s="1">
        <f t="shared" si="20"/>
        <v>12018498</v>
      </c>
      <c r="N112" s="120">
        <f t="shared" si="24"/>
        <v>9.2733350628232777E-2</v>
      </c>
      <c r="O112" s="117">
        <f t="shared" si="21"/>
        <v>7.2666493717672281E-3</v>
      </c>
      <c r="P112" s="117">
        <f t="shared" si="25"/>
        <v>-7.2666493717672281E-3</v>
      </c>
      <c r="Q112" s="117">
        <f t="shared" si="26"/>
        <v>-8.7451799995510587E-3</v>
      </c>
      <c r="R112" s="89">
        <f t="shared" si="27"/>
        <v>-0.72666493717672287</v>
      </c>
      <c r="S112" s="89">
        <f t="shared" si="27"/>
        <v>-0.87451799995510582</v>
      </c>
    </row>
    <row r="113" spans="9:19" x14ac:dyDescent="0.35">
      <c r="I113" s="1">
        <v>4</v>
      </c>
      <c r="J113" s="19">
        <f t="shared" si="22"/>
        <v>1426235</v>
      </c>
      <c r="K113" s="19">
        <f t="shared" si="23"/>
        <v>1102274</v>
      </c>
      <c r="L113" s="1">
        <v>5</v>
      </c>
      <c r="M113" s="1">
        <f t="shared" si="20"/>
        <v>12642545</v>
      </c>
      <c r="N113" s="120">
        <f t="shared" si="24"/>
        <v>9.75484256284114E-2</v>
      </c>
      <c r="O113" s="117">
        <f t="shared" si="21"/>
        <v>2.4515743715886051E-3</v>
      </c>
      <c r="P113" s="117">
        <f t="shared" si="25"/>
        <v>-2.4515743715886051E-3</v>
      </c>
      <c r="Q113" s="117">
        <f t="shared" si="26"/>
        <v>-3.6068671947773467E-3</v>
      </c>
      <c r="R113" s="89">
        <f t="shared" si="27"/>
        <v>-0.24515743715886051</v>
      </c>
      <c r="S113" s="89">
        <f t="shared" si="27"/>
        <v>-0.36068671947773467</v>
      </c>
    </row>
    <row r="114" spans="9:19" x14ac:dyDescent="0.35">
      <c r="I114" s="1">
        <v>5</v>
      </c>
      <c r="J114" s="19">
        <f t="shared" si="22"/>
        <v>1603138</v>
      </c>
      <c r="K114" s="19">
        <f t="shared" si="23"/>
        <v>1268426</v>
      </c>
      <c r="L114" s="1">
        <v>6</v>
      </c>
      <c r="M114" s="1">
        <f t="shared" si="20"/>
        <v>14692532</v>
      </c>
      <c r="N114" s="120">
        <f t="shared" si="24"/>
        <v>0.11336588994502725</v>
      </c>
      <c r="O114" s="117">
        <f t="shared" si="21"/>
        <v>1.3365889945027243E-2</v>
      </c>
      <c r="P114" s="117">
        <f t="shared" si="25"/>
        <v>1.3365889945027243E-2</v>
      </c>
      <c r="Q114" s="117">
        <f t="shared" si="26"/>
        <v>1.3227133098591026E-2</v>
      </c>
      <c r="R114" s="89">
        <f t="shared" si="27"/>
        <v>1.3365889945027243</v>
      </c>
      <c r="S114" s="89">
        <f t="shared" si="27"/>
        <v>1.3227133098591026</v>
      </c>
    </row>
    <row r="115" spans="9:19" x14ac:dyDescent="0.35">
      <c r="I115" s="1">
        <v>6</v>
      </c>
      <c r="J115" s="19">
        <f t="shared" si="22"/>
        <v>1390982</v>
      </c>
      <c r="K115" s="19">
        <f t="shared" si="23"/>
        <v>1073492</v>
      </c>
      <c r="L115" s="1">
        <v>7</v>
      </c>
      <c r="M115" s="1">
        <f t="shared" si="20"/>
        <v>12957350</v>
      </c>
      <c r="N115" s="120">
        <f t="shared" si="24"/>
        <v>9.9977424863134476E-2</v>
      </c>
      <c r="O115" s="117">
        <f t="shared" si="21"/>
        <v>2.2575136865529699E-5</v>
      </c>
      <c r="P115" s="117">
        <f t="shared" si="25"/>
        <v>-2.2575136865529699E-5</v>
      </c>
      <c r="Q115" s="117">
        <f t="shared" si="26"/>
        <v>-3.7596738087516957E-4</v>
      </c>
      <c r="R115" s="89">
        <f t="shared" si="27"/>
        <v>-2.2575136865529699E-3</v>
      </c>
      <c r="S115" s="89">
        <f t="shared" si="27"/>
        <v>-3.7596738087516957E-2</v>
      </c>
    </row>
    <row r="116" spans="9:19" x14ac:dyDescent="0.35">
      <c r="I116" s="1">
        <v>7</v>
      </c>
      <c r="J116" s="19">
        <f t="shared" si="22"/>
        <v>1297957</v>
      </c>
      <c r="K116" s="19">
        <f t="shared" si="23"/>
        <v>976244</v>
      </c>
      <c r="L116" s="1">
        <v>8</v>
      </c>
      <c r="M116" s="1">
        <f t="shared" si="20"/>
        <v>12336144</v>
      </c>
      <c r="N116" s="120">
        <f t="shared" si="24"/>
        <v>9.518427069275795E-2</v>
      </c>
      <c r="O116" s="117">
        <f t="shared" si="21"/>
        <v>4.8157293072420559E-3</v>
      </c>
      <c r="P116" s="117">
        <f t="shared" si="25"/>
        <v>-4.8157293072420559E-3</v>
      </c>
      <c r="Q116" s="117">
        <f t="shared" si="26"/>
        <v>-7.651725608087287E-3</v>
      </c>
      <c r="R116" s="89">
        <f t="shared" si="27"/>
        <v>-0.48157293072420559</v>
      </c>
      <c r="S116" s="89">
        <f t="shared" si="27"/>
        <v>-0.76517256080872875</v>
      </c>
    </row>
    <row r="117" spans="9:19" x14ac:dyDescent="0.35">
      <c r="I117" s="1">
        <v>8</v>
      </c>
      <c r="J117" s="19">
        <f t="shared" si="22"/>
        <v>1346442</v>
      </c>
      <c r="K117" s="19">
        <f t="shared" si="23"/>
        <v>1019407</v>
      </c>
      <c r="L117" s="1">
        <v>9</v>
      </c>
      <c r="M117" s="1">
        <f t="shared" si="20"/>
        <v>13137385</v>
      </c>
      <c r="N117" s="120">
        <f t="shared" si="24"/>
        <v>0.10136655425187788</v>
      </c>
      <c r="O117" s="117">
        <f t="shared" si="21"/>
        <v>1.3665542518778717E-3</v>
      </c>
      <c r="P117" s="117">
        <f t="shared" si="25"/>
        <v>1.3665542518778717E-3</v>
      </c>
      <c r="Q117" s="117">
        <f t="shared" si="26"/>
        <v>3.503554752562088E-3</v>
      </c>
      <c r="R117" s="89">
        <f t="shared" si="27"/>
        <v>0.13665542518778717</v>
      </c>
      <c r="S117" s="89">
        <f t="shared" si="27"/>
        <v>0.3503554752562088</v>
      </c>
    </row>
    <row r="118" spans="9:19" x14ac:dyDescent="0.35">
      <c r="I118" s="1">
        <v>9</v>
      </c>
      <c r="J118" s="19">
        <f t="shared" si="22"/>
        <v>1140819</v>
      </c>
      <c r="K118" s="19">
        <f t="shared" si="23"/>
        <v>847826</v>
      </c>
      <c r="L118" s="1">
        <v>10</v>
      </c>
      <c r="M118" s="1">
        <f t="shared" si="20"/>
        <v>11408190</v>
      </c>
      <c r="N118" s="120">
        <f t="shared" si="24"/>
        <v>8.8024284174569797E-2</v>
      </c>
      <c r="O118" s="117">
        <f t="shared" si="21"/>
        <v>1.1975715825430208E-2</v>
      </c>
      <c r="P118" s="117">
        <f t="shared" si="25"/>
        <v>-1.1975715825430208E-2</v>
      </c>
      <c r="Q118" s="117">
        <f t="shared" si="26"/>
        <v>-1.36068526909357E-2</v>
      </c>
      <c r="R118" s="89">
        <f t="shared" si="27"/>
        <v>-1.1975715825430209</v>
      </c>
      <c r="S118" s="89">
        <f t="shared" si="27"/>
        <v>-1.36068526909357</v>
      </c>
    </row>
    <row r="119" spans="9:19" x14ac:dyDescent="0.35">
      <c r="M119" s="1">
        <f>SUM(M109:M118)</f>
        <v>129602758</v>
      </c>
      <c r="N119" s="120">
        <f>SUM(N109:N118)</f>
        <v>1</v>
      </c>
    </row>
    <row r="121" spans="9:19" x14ac:dyDescent="0.35">
      <c r="N121" s="24" t="s">
        <v>80</v>
      </c>
      <c r="O121" s="121">
        <f>SUM(O109:O118)*100</f>
        <v>7.6549633303328299</v>
      </c>
      <c r="Q121" s="1" t="s">
        <v>81</v>
      </c>
    </row>
    <row r="123" spans="9:19" x14ac:dyDescent="0.35">
      <c r="S123" s="1" t="s">
        <v>110</v>
      </c>
    </row>
    <row r="125" spans="9:19" x14ac:dyDescent="0.35">
      <c r="J125" s="1" t="s">
        <v>4</v>
      </c>
    </row>
    <row r="126" spans="9:19" x14ac:dyDescent="0.35">
      <c r="I126" s="19"/>
      <c r="J126" s="24" t="s">
        <v>96</v>
      </c>
    </row>
    <row r="127" spans="9:19" x14ac:dyDescent="0.35">
      <c r="I127" s="19" t="s">
        <v>97</v>
      </c>
      <c r="J127" s="19" t="s">
        <v>98</v>
      </c>
      <c r="K127" s="19" t="s">
        <v>99</v>
      </c>
      <c r="L127" s="1" t="s">
        <v>100</v>
      </c>
      <c r="M127" s="1" t="s">
        <v>101</v>
      </c>
      <c r="N127" s="1" t="s">
        <v>102</v>
      </c>
      <c r="O127" s="1" t="s">
        <v>103</v>
      </c>
    </row>
    <row r="128" spans="9:19" x14ac:dyDescent="0.35">
      <c r="I128" s="1">
        <v>0</v>
      </c>
      <c r="J128" s="19">
        <f>SUMIF($F$17:$F$96,I128,$C$17:$C$96)</f>
        <v>2035103</v>
      </c>
      <c r="K128" s="19">
        <f>SUMIF($F$27:$F$96,I128,$C$27:$C$96)</f>
        <v>1708636</v>
      </c>
      <c r="L128" s="1">
        <v>1</v>
      </c>
      <c r="M128" s="1">
        <f t="shared" ref="M128:M137" si="28">J128*L128+K128*(10-L128)</f>
        <v>17412827</v>
      </c>
      <c r="N128" s="120">
        <f>M128/$M$138</f>
        <v>0.13085641735587406</v>
      </c>
      <c r="O128" s="117">
        <f t="shared" ref="O128:O137" si="29">ABS(N128-0.1)</f>
        <v>3.085641735587405E-2</v>
      </c>
      <c r="P128" s="117">
        <f>(N128-0.1)</f>
        <v>3.085641735587405E-2</v>
      </c>
      <c r="Q128" s="20"/>
    </row>
    <row r="129" spans="9:17" x14ac:dyDescent="0.35">
      <c r="I129" s="1">
        <v>1</v>
      </c>
      <c r="J129" s="19">
        <f t="shared" ref="J129:J137" si="30">SUMIF($F$17:$F$96,I129,$C$17:$C$96)</f>
        <v>1375351</v>
      </c>
      <c r="K129" s="19">
        <f t="shared" ref="K129:K137" si="31">SUMIF($F$27:$F$96,I129,$C$27:$C$96)</f>
        <v>1075555</v>
      </c>
      <c r="L129" s="1">
        <v>2</v>
      </c>
      <c r="M129" s="1">
        <f t="shared" si="28"/>
        <v>11355142</v>
      </c>
      <c r="N129" s="120">
        <f t="shared" ref="N129:N137" si="32">M129/$M$138</f>
        <v>8.5333254656881075E-2</v>
      </c>
      <c r="O129" s="117">
        <f t="shared" si="29"/>
        <v>1.4666745343118931E-2</v>
      </c>
      <c r="P129" s="117">
        <f t="shared" ref="P129:P137" si="33">(N129-0.1)</f>
        <v>-1.4666745343118931E-2</v>
      </c>
    </row>
    <row r="130" spans="9:17" x14ac:dyDescent="0.35">
      <c r="I130" s="1">
        <v>2</v>
      </c>
      <c r="J130" s="19">
        <f t="shared" si="30"/>
        <v>1566068</v>
      </c>
      <c r="K130" s="19">
        <f t="shared" si="31"/>
        <v>1250071</v>
      </c>
      <c r="L130" s="1">
        <v>3</v>
      </c>
      <c r="M130" s="1">
        <f t="shared" si="28"/>
        <v>13448701</v>
      </c>
      <c r="N130" s="120">
        <f t="shared" si="32"/>
        <v>0.10106623301031825</v>
      </c>
      <c r="O130" s="117">
        <f t="shared" si="29"/>
        <v>1.066233010318246E-3</v>
      </c>
      <c r="P130" s="117">
        <f t="shared" si="33"/>
        <v>1.066233010318246E-3</v>
      </c>
    </row>
    <row r="131" spans="9:17" x14ac:dyDescent="0.35">
      <c r="I131" s="1">
        <v>3</v>
      </c>
      <c r="J131" s="19">
        <f t="shared" si="30"/>
        <v>1390814</v>
      </c>
      <c r="K131" s="19">
        <f t="shared" si="31"/>
        <v>1096643</v>
      </c>
      <c r="L131" s="1">
        <v>4</v>
      </c>
      <c r="M131" s="1">
        <f t="shared" si="28"/>
        <v>12143114</v>
      </c>
      <c r="N131" s="120">
        <f t="shared" si="32"/>
        <v>9.1254820000448947E-2</v>
      </c>
      <c r="O131" s="117">
        <f t="shared" si="29"/>
        <v>8.7451799995510587E-3</v>
      </c>
      <c r="P131" s="117">
        <f t="shared" si="33"/>
        <v>-8.7451799995510587E-3</v>
      </c>
    </row>
    <row r="132" spans="9:17" x14ac:dyDescent="0.35">
      <c r="I132" s="1">
        <v>4</v>
      </c>
      <c r="J132" s="19">
        <f t="shared" si="30"/>
        <v>1436514</v>
      </c>
      <c r="K132" s="19">
        <f t="shared" si="31"/>
        <v>1128858</v>
      </c>
      <c r="L132" s="1">
        <v>5</v>
      </c>
      <c r="M132" s="1">
        <f t="shared" si="28"/>
        <v>12826860</v>
      </c>
      <c r="N132" s="120">
        <f t="shared" si="32"/>
        <v>9.6393132805222659E-2</v>
      </c>
      <c r="O132" s="117">
        <f t="shared" si="29"/>
        <v>3.6068671947773467E-3</v>
      </c>
      <c r="P132" s="117">
        <f t="shared" si="33"/>
        <v>-3.6068671947773467E-3</v>
      </c>
    </row>
    <row r="133" spans="9:17" x14ac:dyDescent="0.35">
      <c r="I133" s="1">
        <v>5</v>
      </c>
      <c r="J133" s="19">
        <f t="shared" si="30"/>
        <v>1635683</v>
      </c>
      <c r="K133" s="19">
        <f t="shared" si="31"/>
        <v>1313208</v>
      </c>
      <c r="L133" s="1">
        <v>6</v>
      </c>
      <c r="M133" s="1">
        <f t="shared" si="28"/>
        <v>15066930</v>
      </c>
      <c r="N133" s="120">
        <f t="shared" si="32"/>
        <v>0.11322713309859103</v>
      </c>
      <c r="O133" s="117">
        <f t="shared" si="29"/>
        <v>1.3227133098591026E-2</v>
      </c>
      <c r="P133" s="117">
        <f t="shared" si="33"/>
        <v>1.3227133098591026E-2</v>
      </c>
    </row>
    <row r="134" spans="9:17" x14ac:dyDescent="0.35">
      <c r="I134" s="1">
        <v>6</v>
      </c>
      <c r="J134" s="19">
        <f t="shared" si="30"/>
        <v>1419633</v>
      </c>
      <c r="K134" s="19">
        <f t="shared" si="31"/>
        <v>1106453</v>
      </c>
      <c r="L134" s="1">
        <v>7</v>
      </c>
      <c r="M134" s="1">
        <f t="shared" si="28"/>
        <v>13256790</v>
      </c>
      <c r="N134" s="120">
        <f t="shared" si="32"/>
        <v>9.9624032619124836E-2</v>
      </c>
      <c r="O134" s="117">
        <f t="shared" si="29"/>
        <v>3.7596738087516957E-4</v>
      </c>
      <c r="P134" s="117">
        <f t="shared" si="33"/>
        <v>-3.7596738087516957E-4</v>
      </c>
    </row>
    <row r="135" spans="9:17" x14ac:dyDescent="0.35">
      <c r="I135" s="1">
        <v>7</v>
      </c>
      <c r="J135" s="19">
        <f t="shared" si="30"/>
        <v>1290054</v>
      </c>
      <c r="K135" s="19">
        <f t="shared" si="31"/>
        <v>984093</v>
      </c>
      <c r="L135" s="1">
        <v>8</v>
      </c>
      <c r="M135" s="1">
        <f t="shared" si="28"/>
        <v>12288618</v>
      </c>
      <c r="N135" s="120">
        <f t="shared" si="32"/>
        <v>9.2348274391912719E-2</v>
      </c>
      <c r="O135" s="117">
        <f t="shared" si="29"/>
        <v>7.651725608087287E-3</v>
      </c>
      <c r="P135" s="117">
        <f t="shared" si="33"/>
        <v>-7.651725608087287E-3</v>
      </c>
    </row>
    <row r="136" spans="9:17" x14ac:dyDescent="0.35">
      <c r="I136" s="1">
        <v>8</v>
      </c>
      <c r="J136" s="19">
        <f t="shared" si="30"/>
        <v>1409972</v>
      </c>
      <c r="K136" s="19">
        <f t="shared" si="31"/>
        <v>1083283</v>
      </c>
      <c r="L136" s="1">
        <v>9</v>
      </c>
      <c r="M136" s="1">
        <f t="shared" si="28"/>
        <v>13773031</v>
      </c>
      <c r="N136" s="120">
        <f t="shared" si="32"/>
        <v>0.10350355475256209</v>
      </c>
      <c r="O136" s="117">
        <f t="shared" si="29"/>
        <v>3.503554752562088E-3</v>
      </c>
      <c r="P136" s="117">
        <f t="shared" si="33"/>
        <v>3.503554752562088E-3</v>
      </c>
    </row>
    <row r="137" spans="9:17" x14ac:dyDescent="0.35">
      <c r="I137" s="1">
        <v>9</v>
      </c>
      <c r="J137" s="19">
        <f t="shared" si="30"/>
        <v>1149618</v>
      </c>
      <c r="K137" s="19">
        <f t="shared" si="31"/>
        <v>863655</v>
      </c>
      <c r="L137" s="1">
        <v>10</v>
      </c>
      <c r="M137" s="1">
        <f t="shared" si="28"/>
        <v>11496180</v>
      </c>
      <c r="N137" s="120">
        <f t="shared" si="32"/>
        <v>8.6393147309064305E-2</v>
      </c>
      <c r="O137" s="117">
        <f t="shared" si="29"/>
        <v>1.36068526909357E-2</v>
      </c>
      <c r="P137" s="117">
        <f t="shared" si="33"/>
        <v>-1.36068526909357E-2</v>
      </c>
    </row>
    <row r="138" spans="9:17" x14ac:dyDescent="0.35">
      <c r="M138" s="1">
        <f>SUM(M128:M137)</f>
        <v>133068193</v>
      </c>
      <c r="N138" s="120">
        <f>SUM(N128:N137)</f>
        <v>1</v>
      </c>
    </row>
    <row r="140" spans="9:17" x14ac:dyDescent="0.35">
      <c r="N140" s="24" t="s">
        <v>80</v>
      </c>
      <c r="O140" s="121">
        <f>SUM(O128:O137)*100</f>
        <v>9.73066764346909</v>
      </c>
      <c r="Q140" s="1" t="s">
        <v>81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Instructions</vt:lpstr>
      <vt:lpstr>Data</vt:lpstr>
      <vt:lpstr>Pyramide</vt:lpstr>
      <vt:lpstr>Indices de précision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totale par sexe et âge au 1er janvier 2016, France métropolitaine</dc:title>
  <dc:subject>Bilan démographique 2015</dc:subject>
  <dc:creator>Insee</dc:creator>
  <cp:lastModifiedBy>Alexandre Avdeev</cp:lastModifiedBy>
  <cp:lastPrinted>2014-12-10T16:14:30Z</cp:lastPrinted>
  <dcterms:created xsi:type="dcterms:W3CDTF">2014-12-05T14:04:27Z</dcterms:created>
  <dcterms:modified xsi:type="dcterms:W3CDTF">2020-10-07T13:18:42Z</dcterms:modified>
</cp:coreProperties>
</file>