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1.xml" ContentType="application/vnd.ms-office.chartstyle+xml"/>
  <Override PartName="/xl/charts/colors1.xml" ContentType="application/vnd.ms-office.chartcolorstyle+xml"/>
  <Override PartName="/xl/charts/chart28.xml" ContentType="application/vnd.openxmlformats-officedocument.drawingml.chart+xml"/>
  <Override PartName="/xl/charts/style2.xml" ContentType="application/vnd.ms-office.chartstyle+xml"/>
  <Override PartName="/xl/charts/colors2.xml" ContentType="application/vnd.ms-office.chartcolorstyle+xml"/>
  <Override PartName="/xl/charts/chart2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4.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5.xml" ContentType="application/vnd.openxmlformats-officedocument.drawing+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45.xml" ContentType="application/vnd.openxmlformats-officedocument.drawingml.chart+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charts/chartEx3.xml" ContentType="application/vnd.ms-office.chartex+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46.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24226"/>
  <mc:AlternateContent xmlns:mc="http://schemas.openxmlformats.org/markup-compatibility/2006">
    <mc:Choice Requires="x15">
      <x15ac:absPath xmlns:x15ac="http://schemas.microsoft.com/office/spreadsheetml/2010/11/ac" url="D:\Documents\At_use\2-Cours\1 - Demographie\2-TD\TD-3_Mortalite-infantile\"/>
    </mc:Choice>
  </mc:AlternateContent>
  <xr:revisionPtr revIDLastSave="0" documentId="8_{39BF2041-7664-48EF-85CE-EFB555754524}" xr6:coauthVersionLast="47" xr6:coauthVersionMax="47" xr10:uidLastSave="{00000000-0000-0000-0000-000000000000}"/>
  <workbookProtection workbookAlgorithmName="SHA-512" workbookHashValue="8Btc+cjCINizAg2OI49HjX7m/WhkSvhA0CeMvNotr+ZR8nUtxloRymHC1FMZD1nCvcesr74Zq9vO8v6o4YEloQ==" workbookSaltValue="SmuxQQBgxuNaK9aLmUI6+w==" workbookSpinCount="100000" lockStructure="1"/>
  <bookViews>
    <workbookView xWindow="-98" yWindow="-98" windowWidth="28996" windowHeight="15675" tabRatio="768" xr2:uid="{00000000-000D-0000-FFFF-FFFF00000000}"/>
  </bookViews>
  <sheets>
    <sheet name="problèmes" sheetId="2" r:id="rId1"/>
    <sheet name="EX 1" sheetId="1" r:id="rId2"/>
    <sheet name="t35" sheetId="8" r:id="rId3"/>
    <sheet name="t77_e corr" sheetId="12" r:id="rId4"/>
    <sheet name="t77_h corr" sheetId="19" r:id="rId5"/>
    <sheet name="t77_f corr" sheetId="20" r:id="rId6"/>
    <sheet name="dc2d-2002 corr" sheetId="15" r:id="rId7"/>
    <sheet name="dc2d2009 cor" sheetId="18" r:id="rId8"/>
    <sheet name="n1d_2001" sheetId="16" r:id="rId9"/>
    <sheet name="n1d_2002" sheetId="17" r:id="rId10"/>
    <sheet name="n1d_2008" sheetId="5" r:id="rId11"/>
    <sheet name="n1d_2009" sheetId="3" r:id="rId12"/>
    <sheet name="n1d2010" sheetId="4" r:id="rId13"/>
    <sheet name="Feuil4" sheetId="6" r:id="rId14"/>
    <sheet name="Feuil5" sheetId="7" r:id="rId15"/>
  </sheets>
  <definedNames>
    <definedName name="_xlchart.v1.4" hidden="1">'dc2d-2002 corr'!$S$13:$S$130</definedName>
    <definedName name="_xlchart.v5.0" hidden="1">'dc2d-2002 corr'!$AB$12:$AC$12</definedName>
    <definedName name="_xlchart.v5.1" hidden="1">'dc2d-2002 corr'!$AB$13:$AC$109</definedName>
    <definedName name="_xlchart.v5.2" hidden="1">'dc2d-2002 corr'!$AD$12</definedName>
    <definedName name="_xlchart.v5.3" hidden="1">'dc2d-2002 corr'!$AD$13:$AD$109</definedName>
    <definedName name="_xlchart.v5.5" hidden="1">'dc2d-2002 corr'!$AE$12:$AF$12</definedName>
    <definedName name="_xlchart.v5.6" hidden="1">'dc2d-2002 corr'!$AE$13:$AF$109</definedName>
    <definedName name="_xlchart.v5.7" hidden="1">'dc2d-2002 corr'!$AG$12</definedName>
    <definedName name="_xlchart.v5.8" hidden="1">'dc2d-2002 corr'!$AG$13:$AG$109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31" i="19" l="1"/>
  <c r="AO29" i="19"/>
  <c r="AM20" i="19"/>
  <c r="AI55" i="20"/>
  <c r="AJ55" i="20"/>
  <c r="AK55" i="20"/>
  <c r="AL55" i="20" s="1"/>
  <c r="AM55" i="20"/>
  <c r="AN55" i="20"/>
  <c r="AO55" i="20"/>
  <c r="AP55" i="20"/>
  <c r="AT55" i="20" s="1"/>
  <c r="AQ55" i="20"/>
  <c r="AR55" i="20"/>
  <c r="AU55" i="20" s="1"/>
  <c r="AS55" i="20"/>
  <c r="AV55" i="20"/>
  <c r="AI56" i="20"/>
  <c r="AJ56" i="20"/>
  <c r="AK56" i="20"/>
  <c r="AL56" i="20"/>
  <c r="AM56" i="20"/>
  <c r="AN56" i="20"/>
  <c r="AO56" i="20"/>
  <c r="AP56" i="20"/>
  <c r="AT56" i="20" s="1"/>
  <c r="AQ56" i="20"/>
  <c r="AU56" i="20" s="1"/>
  <c r="AR56" i="20"/>
  <c r="AV56" i="20" s="1"/>
  <c r="AS56" i="20"/>
  <c r="AI57" i="20"/>
  <c r="AJ57" i="20"/>
  <c r="AK57" i="20"/>
  <c r="AL57" i="20"/>
  <c r="AM57" i="20"/>
  <c r="AN57" i="20"/>
  <c r="AO57" i="20"/>
  <c r="AP57" i="20"/>
  <c r="AQ57" i="20"/>
  <c r="AU57" i="20" s="1"/>
  <c r="AR57" i="20"/>
  <c r="AS57" i="20"/>
  <c r="AV57" i="20" s="1"/>
  <c r="AT57" i="20"/>
  <c r="AI58" i="20"/>
  <c r="AJ58" i="20"/>
  <c r="AK58" i="20"/>
  <c r="AL58" i="20"/>
  <c r="AM58" i="20"/>
  <c r="AN58" i="20"/>
  <c r="AY58" i="19" s="1"/>
  <c r="AO58" i="20"/>
  <c r="AP58" i="20"/>
  <c r="AQ58" i="20"/>
  <c r="AR58" i="20"/>
  <c r="AS58" i="20"/>
  <c r="AT58" i="20"/>
  <c r="AU58" i="20"/>
  <c r="AV58" i="20"/>
  <c r="AI59" i="20"/>
  <c r="AJ59" i="20"/>
  <c r="AK59" i="20"/>
  <c r="AL59" i="20"/>
  <c r="AM59" i="20"/>
  <c r="AN59" i="20"/>
  <c r="AO59" i="20"/>
  <c r="AP59" i="20"/>
  <c r="AT59" i="20" s="1"/>
  <c r="AQ59" i="20"/>
  <c r="AR59" i="20"/>
  <c r="AU59" i="20" s="1"/>
  <c r="AS59" i="20"/>
  <c r="AV59" i="20"/>
  <c r="AI60" i="20"/>
  <c r="AJ60" i="20"/>
  <c r="AK60" i="20"/>
  <c r="AL60" i="20"/>
  <c r="AM60" i="20"/>
  <c r="AN60" i="20"/>
  <c r="AO60" i="20"/>
  <c r="AP60" i="20"/>
  <c r="AT60" i="20" s="1"/>
  <c r="AQ60" i="20"/>
  <c r="AU60" i="20" s="1"/>
  <c r="AR60" i="20"/>
  <c r="AV60" i="20" s="1"/>
  <c r="AS60" i="20"/>
  <c r="AH43" i="20"/>
  <c r="AH44" i="20"/>
  <c r="AH45" i="20"/>
  <c r="AH46" i="20"/>
  <c r="AH47" i="20"/>
  <c r="AH48" i="20"/>
  <c r="AH49" i="20"/>
  <c r="AH50" i="20"/>
  <c r="AH51" i="20"/>
  <c r="AH52" i="20"/>
  <c r="AH53" i="20"/>
  <c r="AH54" i="20"/>
  <c r="AH55" i="20"/>
  <c r="AH56" i="20"/>
  <c r="AH57" i="20"/>
  <c r="AH58" i="20"/>
  <c r="AH59" i="20"/>
  <c r="AH60" i="20"/>
  <c r="AH42" i="20"/>
  <c r="AG55" i="20"/>
  <c r="AG56" i="20"/>
  <c r="AG57" i="20"/>
  <c r="AG58" i="20"/>
  <c r="AG59" i="20"/>
  <c r="AG60" i="20"/>
  <c r="AG39" i="20"/>
  <c r="AG40" i="20"/>
  <c r="AG41" i="20"/>
  <c r="AG42" i="20"/>
  <c r="AG43" i="20"/>
  <c r="AG44" i="20"/>
  <c r="AG45" i="20"/>
  <c r="AG46" i="20"/>
  <c r="AG47" i="20"/>
  <c r="AG48" i="20"/>
  <c r="AG49" i="20"/>
  <c r="AG50" i="20"/>
  <c r="AG51" i="20"/>
  <c r="AG52" i="20"/>
  <c r="AG53" i="20"/>
  <c r="AG54" i="20"/>
  <c r="AG15" i="20"/>
  <c r="AH15" i="20"/>
  <c r="AG16" i="20"/>
  <c r="AH16" i="20"/>
  <c r="AG17" i="20"/>
  <c r="AH17" i="20"/>
  <c r="AG18" i="20"/>
  <c r="AH18" i="20"/>
  <c r="AG19" i="20"/>
  <c r="AH19" i="20"/>
  <c r="AG20" i="20"/>
  <c r="AH20" i="20"/>
  <c r="AG21" i="20"/>
  <c r="AH21" i="20"/>
  <c r="AG22" i="20"/>
  <c r="AH22" i="20"/>
  <c r="AG23" i="20"/>
  <c r="AH23" i="20"/>
  <c r="AG24" i="20"/>
  <c r="AH24" i="20"/>
  <c r="AG25" i="20"/>
  <c r="AH25" i="20"/>
  <c r="AG26" i="20"/>
  <c r="AH26" i="20"/>
  <c r="AG27" i="20"/>
  <c r="AH27" i="20"/>
  <c r="AG28" i="20"/>
  <c r="AH28" i="20"/>
  <c r="AG29" i="20"/>
  <c r="AH29" i="20"/>
  <c r="AG30" i="20"/>
  <c r="AH30" i="20"/>
  <c r="AG31" i="20"/>
  <c r="AH31" i="20"/>
  <c r="AG32" i="20"/>
  <c r="AH32" i="20"/>
  <c r="AG33" i="20"/>
  <c r="AH33" i="20"/>
  <c r="AG34" i="20"/>
  <c r="AH34" i="20"/>
  <c r="AG35" i="20"/>
  <c r="AH35" i="20"/>
  <c r="AG36" i="20"/>
  <c r="AH36" i="20"/>
  <c r="AG37" i="20"/>
  <c r="AH37" i="20"/>
  <c r="AG38" i="20"/>
  <c r="AH38" i="20"/>
  <c r="AH14" i="20"/>
  <c r="AG14" i="20"/>
  <c r="AG13" i="20"/>
  <c r="AK55" i="19"/>
  <c r="AL55" i="19"/>
  <c r="AM55" i="19"/>
  <c r="AN55" i="19"/>
  <c r="AO55" i="19"/>
  <c r="AP55" i="19"/>
  <c r="AQ55" i="19"/>
  <c r="AR55" i="19"/>
  <c r="AT55" i="19" s="1"/>
  <c r="AS55" i="19"/>
  <c r="AV55" i="19" s="1"/>
  <c r="AY55" i="19"/>
  <c r="AK56" i="19"/>
  <c r="AL56" i="19"/>
  <c r="AX56" i="19" s="1"/>
  <c r="AM56" i="19"/>
  <c r="AN56" i="19"/>
  <c r="AY56" i="19" s="1"/>
  <c r="AO56" i="19"/>
  <c r="AP56" i="19"/>
  <c r="AQ56" i="19"/>
  <c r="AU56" i="19" s="1"/>
  <c r="AR56" i="19"/>
  <c r="AV56" i="19" s="1"/>
  <c r="AS56" i="19"/>
  <c r="AT56" i="19"/>
  <c r="AK57" i="19"/>
  <c r="AL57" i="19"/>
  <c r="AM57" i="19"/>
  <c r="AN57" i="19"/>
  <c r="AY57" i="19" s="1"/>
  <c r="AO57" i="19"/>
  <c r="AP57" i="19"/>
  <c r="AQ57" i="19"/>
  <c r="AU57" i="19" s="1"/>
  <c r="AR57" i="19"/>
  <c r="AS57" i="19"/>
  <c r="AT57" i="19"/>
  <c r="AV57" i="19"/>
  <c r="AK58" i="19"/>
  <c r="AL58" i="19" s="1"/>
  <c r="AX58" i="19" s="1"/>
  <c r="AM58" i="19"/>
  <c r="AN58" i="19"/>
  <c r="AO58" i="19"/>
  <c r="AP58" i="19"/>
  <c r="AT58" i="19" s="1"/>
  <c r="AQ58" i="19"/>
  <c r="AR58" i="19"/>
  <c r="AU58" i="19" s="1"/>
  <c r="AS58" i="19"/>
  <c r="AV58" i="19"/>
  <c r="AK59" i="19"/>
  <c r="AL59" i="19"/>
  <c r="AX59" i="19" s="1"/>
  <c r="AM59" i="19"/>
  <c r="AN59" i="19"/>
  <c r="AO59" i="19"/>
  <c r="AP59" i="19"/>
  <c r="AT59" i="19" s="1"/>
  <c r="AQ59" i="19"/>
  <c r="AR59" i="19"/>
  <c r="AU59" i="19" s="1"/>
  <c r="AS59" i="19"/>
  <c r="AV59" i="19" s="1"/>
  <c r="AY59" i="19"/>
  <c r="AK60" i="19"/>
  <c r="AL60" i="19"/>
  <c r="AX60" i="19" s="1"/>
  <c r="AM60" i="19"/>
  <c r="AN60" i="19"/>
  <c r="AY60" i="19" s="1"/>
  <c r="AO60" i="19"/>
  <c r="AP60" i="19"/>
  <c r="AQ60" i="19"/>
  <c r="AR60" i="19"/>
  <c r="AU60" i="19" s="1"/>
  <c r="AS60" i="19"/>
  <c r="AT60" i="19"/>
  <c r="AJ52" i="19"/>
  <c r="AJ53" i="19"/>
  <c r="AJ54" i="19"/>
  <c r="AJ55" i="19"/>
  <c r="AJ56" i="19"/>
  <c r="AJ57" i="19"/>
  <c r="AJ58" i="19"/>
  <c r="AJ59" i="19"/>
  <c r="AJ60" i="19"/>
  <c r="AI55" i="19"/>
  <c r="AI56" i="19"/>
  <c r="AI57" i="19"/>
  <c r="AI58" i="19"/>
  <c r="AI59" i="19"/>
  <c r="AI60" i="19"/>
  <c r="AH60" i="19"/>
  <c r="AH59" i="19"/>
  <c r="AH58" i="19"/>
  <c r="AH57" i="19"/>
  <c r="AH56" i="19"/>
  <c r="AH55" i="19"/>
  <c r="AH54" i="19"/>
  <c r="AH53" i="19"/>
  <c r="AH52" i="19"/>
  <c r="AH51" i="19"/>
  <c r="AH50" i="19"/>
  <c r="AH49" i="19"/>
  <c r="AH48" i="19"/>
  <c r="AH47" i="19"/>
  <c r="AH46" i="19"/>
  <c r="AH45" i="19"/>
  <c r="AH44" i="19"/>
  <c r="AH43" i="19"/>
  <c r="AH42"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14"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45" i="19"/>
  <c r="AG46" i="19"/>
  <c r="AG47" i="19"/>
  <c r="AG48" i="19"/>
  <c r="AG49" i="19"/>
  <c r="AG50" i="19"/>
  <c r="AG51" i="19"/>
  <c r="AG52" i="19"/>
  <c r="AG53" i="19"/>
  <c r="AG54" i="19"/>
  <c r="AG55" i="19"/>
  <c r="AG56" i="19"/>
  <c r="AG57" i="19"/>
  <c r="AG58" i="19"/>
  <c r="AG59" i="19"/>
  <c r="AG60" i="19"/>
  <c r="AG13" i="19"/>
  <c r="AG14" i="12"/>
  <c r="AH14" i="12"/>
  <c r="AG15" i="12"/>
  <c r="AH15" i="12"/>
  <c r="AG16" i="12"/>
  <c r="AH16" i="12"/>
  <c r="AG17" i="12"/>
  <c r="AH17" i="12"/>
  <c r="AG18" i="12"/>
  <c r="AH18" i="12"/>
  <c r="AG19" i="12"/>
  <c r="AH19" i="12"/>
  <c r="AG20" i="12"/>
  <c r="AH20" i="12"/>
  <c r="AG21" i="12"/>
  <c r="AH21" i="12"/>
  <c r="AG22" i="12"/>
  <c r="AH22" i="12"/>
  <c r="AG23" i="12"/>
  <c r="AH23" i="12"/>
  <c r="AG24" i="12"/>
  <c r="AH24" i="12"/>
  <c r="AG25" i="12"/>
  <c r="AH25" i="12"/>
  <c r="AG26" i="12"/>
  <c r="AH26" i="12"/>
  <c r="AG27" i="12"/>
  <c r="AH27" i="12"/>
  <c r="AG28" i="12"/>
  <c r="AH28" i="12"/>
  <c r="AG29" i="12"/>
  <c r="AH29" i="12"/>
  <c r="AG30" i="12"/>
  <c r="AH30" i="12"/>
  <c r="AG31" i="12"/>
  <c r="AH31" i="12"/>
  <c r="AG32" i="12"/>
  <c r="AH32" i="12"/>
  <c r="AG33" i="12"/>
  <c r="AH33" i="12"/>
  <c r="AG34" i="12"/>
  <c r="AH34" i="12"/>
  <c r="AG35" i="12"/>
  <c r="AH35" i="12"/>
  <c r="AG36" i="12"/>
  <c r="AH36" i="12"/>
  <c r="AG37" i="12"/>
  <c r="AH37" i="12"/>
  <c r="AG38" i="12"/>
  <c r="AH38" i="12"/>
  <c r="AG39" i="12"/>
  <c r="AH39" i="12"/>
  <c r="AG40" i="12"/>
  <c r="AH40" i="12"/>
  <c r="AG41" i="12"/>
  <c r="AH41" i="12"/>
  <c r="AG42" i="12"/>
  <c r="AH42" i="12"/>
  <c r="AG43" i="12"/>
  <c r="AH43" i="12"/>
  <c r="AG44" i="12"/>
  <c r="AH44" i="12"/>
  <c r="AG45" i="12"/>
  <c r="AH45" i="12"/>
  <c r="AG46" i="12"/>
  <c r="AH46" i="12"/>
  <c r="AG47" i="12"/>
  <c r="AH47" i="12"/>
  <c r="AG48" i="12"/>
  <c r="AH48" i="12"/>
  <c r="AG49" i="12"/>
  <c r="AH49" i="12"/>
  <c r="AG50" i="12"/>
  <c r="AH50" i="12"/>
  <c r="AG51" i="12"/>
  <c r="AH51" i="12"/>
  <c r="AG52" i="12"/>
  <c r="AH52" i="12"/>
  <c r="AG53" i="12"/>
  <c r="AH53" i="12"/>
  <c r="AG54" i="12"/>
  <c r="AH54" i="12"/>
  <c r="AG55" i="12"/>
  <c r="AH55" i="12"/>
  <c r="AG56" i="12"/>
  <c r="AS56" i="12" s="1"/>
  <c r="AH56" i="12"/>
  <c r="AG57" i="12"/>
  <c r="AQ57" i="12" s="1"/>
  <c r="AH57" i="12"/>
  <c r="AO57" i="12" s="1"/>
  <c r="AG58" i="12"/>
  <c r="AH58" i="12"/>
  <c r="AG59" i="12"/>
  <c r="AH59" i="12"/>
  <c r="AG60" i="12"/>
  <c r="AQ60" i="12" s="1"/>
  <c r="AH60" i="12"/>
  <c r="AG13" i="12"/>
  <c r="AO55" i="12"/>
  <c r="AG14" i="15"/>
  <c r="AG15" i="15"/>
  <c r="AG16" i="15"/>
  <c r="AG17" i="15"/>
  <c r="AG18" i="15"/>
  <c r="AG19" i="15"/>
  <c r="AG20" i="15"/>
  <c r="AG21" i="15"/>
  <c r="AG22" i="15"/>
  <c r="AG23" i="15"/>
  <c r="AG24" i="15"/>
  <c r="AG25" i="15"/>
  <c r="AG26" i="15"/>
  <c r="AG27" i="15"/>
  <c r="AG28" i="15"/>
  <c r="AG29" i="15"/>
  <c r="AG30" i="15"/>
  <c r="AG31" i="15"/>
  <c r="AG32" i="15"/>
  <c r="AG33" i="15"/>
  <c r="AG34" i="15"/>
  <c r="AG35" i="15"/>
  <c r="AG36" i="15"/>
  <c r="AG37" i="15"/>
  <c r="AG38" i="15"/>
  <c r="AG39" i="15"/>
  <c r="AG40" i="15"/>
  <c r="AG41" i="15"/>
  <c r="AG42" i="15"/>
  <c r="AG43" i="15"/>
  <c r="AG44" i="15"/>
  <c r="AG45" i="15"/>
  <c r="AG46" i="15"/>
  <c r="AG47" i="15"/>
  <c r="AG48" i="15"/>
  <c r="AG49" i="15"/>
  <c r="AG50" i="15"/>
  <c r="AG51" i="15"/>
  <c r="AG52" i="15"/>
  <c r="AG53" i="15"/>
  <c r="AG54" i="15"/>
  <c r="AG55" i="15"/>
  <c r="AG56" i="15"/>
  <c r="AG57" i="15"/>
  <c r="AG58" i="15"/>
  <c r="AG59" i="15"/>
  <c r="AG60" i="15"/>
  <c r="AG62" i="15"/>
  <c r="AG63" i="15"/>
  <c r="AG64" i="15"/>
  <c r="AG65" i="15"/>
  <c r="AG66" i="15"/>
  <c r="AG67" i="15"/>
  <c r="AG68" i="15"/>
  <c r="AG69" i="15"/>
  <c r="AG70" i="15"/>
  <c r="AG71" i="15"/>
  <c r="AG72" i="15"/>
  <c r="AG73" i="15"/>
  <c r="AG74" i="15"/>
  <c r="AG75" i="15"/>
  <c r="AG76" i="15"/>
  <c r="AG77" i="15"/>
  <c r="AG78" i="15"/>
  <c r="AG79" i="15"/>
  <c r="AG80" i="15"/>
  <c r="AG81" i="15"/>
  <c r="AG82" i="15"/>
  <c r="AG83" i="15"/>
  <c r="AG84" i="15"/>
  <c r="AG85" i="15"/>
  <c r="AG86" i="15"/>
  <c r="AG87" i="15"/>
  <c r="AG88" i="15"/>
  <c r="AG89" i="15"/>
  <c r="AG90" i="15"/>
  <c r="AG91" i="15"/>
  <c r="AG92" i="15"/>
  <c r="AG93" i="15"/>
  <c r="AG94" i="15"/>
  <c r="AG95" i="15"/>
  <c r="AG96" i="15"/>
  <c r="AG97" i="15"/>
  <c r="AG98" i="15"/>
  <c r="AG99" i="15"/>
  <c r="AG100" i="15"/>
  <c r="AG101" i="15"/>
  <c r="AG102" i="15"/>
  <c r="AG103" i="15"/>
  <c r="AG104" i="15"/>
  <c r="AG105" i="15"/>
  <c r="AG106" i="15"/>
  <c r="AG107" i="15"/>
  <c r="AG108" i="15"/>
  <c r="AG109" i="15"/>
  <c r="AG13" i="15"/>
  <c r="BB36" i="12"/>
  <c r="BB37" i="12"/>
  <c r="BB38" i="12"/>
  <c r="BB39" i="12"/>
  <c r="BB40" i="12"/>
  <c r="BB41" i="12"/>
  <c r="AJ55" i="12"/>
  <c r="AK55" i="12"/>
  <c r="AL55" i="12" s="1"/>
  <c r="AM55" i="12"/>
  <c r="AN55" i="12"/>
  <c r="AP55" i="12"/>
  <c r="AQ55" i="12"/>
  <c r="AR55" i="12"/>
  <c r="AS55" i="12"/>
  <c r="AV55" i="12"/>
  <c r="AK56" i="12"/>
  <c r="AP56" i="12"/>
  <c r="AQ56" i="12"/>
  <c r="AK57" i="12"/>
  <c r="AJ58" i="12"/>
  <c r="AK58" i="12"/>
  <c r="AN58" i="12"/>
  <c r="AO58" i="12"/>
  <c r="AP58" i="12"/>
  <c r="AQ58" i="12"/>
  <c r="AR58" i="12"/>
  <c r="AS58" i="12"/>
  <c r="AJ59" i="12"/>
  <c r="AX59" i="12" s="1"/>
  <c r="AK59" i="12"/>
  <c r="AL59" i="12"/>
  <c r="AM59" i="12"/>
  <c r="AN59" i="12"/>
  <c r="AO59" i="12"/>
  <c r="AP59" i="12"/>
  <c r="AQ59" i="12"/>
  <c r="AR59" i="12"/>
  <c r="AS59" i="12"/>
  <c r="AV59" i="12" s="1"/>
  <c r="AK60" i="12"/>
  <c r="AI55" i="12"/>
  <c r="AI58" i="12"/>
  <c r="AI59" i="12"/>
  <c r="W25" i="18"/>
  <c r="W24" i="18"/>
  <c r="W23" i="18"/>
  <c r="W22" i="18"/>
  <c r="W19" i="18"/>
  <c r="W20" i="18"/>
  <c r="W21" i="18"/>
  <c r="W18" i="18"/>
  <c r="S15" i="18"/>
  <c r="S16" i="18"/>
  <c r="S17" i="18"/>
  <c r="S18" i="18"/>
  <c r="S19" i="18"/>
  <c r="S20" i="18"/>
  <c r="S21" i="18"/>
  <c r="S22" i="18"/>
  <c r="S23" i="18"/>
  <c r="S24" i="18"/>
  <c r="S25" i="18"/>
  <c r="S26" i="18"/>
  <c r="S27" i="18"/>
  <c r="S28" i="18"/>
  <c r="S29" i="18"/>
  <c r="S30" i="18"/>
  <c r="S31" i="18"/>
  <c r="S32" i="18"/>
  <c r="S33" i="18"/>
  <c r="S34" i="18"/>
  <c r="S35" i="18"/>
  <c r="S36" i="18"/>
  <c r="S37" i="18"/>
  <c r="S38" i="18"/>
  <c r="S39" i="18"/>
  <c r="S40" i="18"/>
  <c r="S41" i="18"/>
  <c r="S42" i="18"/>
  <c r="S43" i="18"/>
  <c r="S44" i="18"/>
  <c r="S45" i="18"/>
  <c r="S46" i="18"/>
  <c r="S47" i="18"/>
  <c r="S48" i="18"/>
  <c r="S49" i="18"/>
  <c r="S50" i="18"/>
  <c r="S51" i="18"/>
  <c r="S52" i="18"/>
  <c r="S53" i="18"/>
  <c r="S54" i="18"/>
  <c r="S55" i="18"/>
  <c r="S56" i="18"/>
  <c r="S57" i="18"/>
  <c r="S58" i="18"/>
  <c r="S59" i="18"/>
  <c r="S60" i="18"/>
  <c r="S61" i="18"/>
  <c r="S62" i="18"/>
  <c r="S63" i="18"/>
  <c r="S64" i="18"/>
  <c r="S65" i="18"/>
  <c r="S66" i="18"/>
  <c r="S67" i="18"/>
  <c r="S68" i="18"/>
  <c r="S69" i="18"/>
  <c r="S70" i="18"/>
  <c r="S71" i="18"/>
  <c r="S72" i="18"/>
  <c r="S73" i="18"/>
  <c r="S74" i="18"/>
  <c r="S75" i="18"/>
  <c r="S76" i="18"/>
  <c r="S77" i="18"/>
  <c r="S78" i="18"/>
  <c r="S79" i="18"/>
  <c r="S80" i="18"/>
  <c r="S81" i="18"/>
  <c r="S82" i="18"/>
  <c r="S83" i="18"/>
  <c r="S84" i="18"/>
  <c r="S85" i="18"/>
  <c r="S86" i="18"/>
  <c r="S87" i="18"/>
  <c r="S88" i="18"/>
  <c r="S89" i="18"/>
  <c r="S90" i="18"/>
  <c r="S91" i="18"/>
  <c r="S92" i="18"/>
  <c r="S93" i="18"/>
  <c r="S94" i="18"/>
  <c r="S95" i="18"/>
  <c r="S96" i="18"/>
  <c r="S97" i="18"/>
  <c r="S98" i="18"/>
  <c r="S99" i="18"/>
  <c r="S100" i="18"/>
  <c r="S101" i="18"/>
  <c r="S102" i="18"/>
  <c r="S103" i="18"/>
  <c r="S104" i="18"/>
  <c r="S105" i="18"/>
  <c r="S106" i="18"/>
  <c r="S107" i="18"/>
  <c r="S108" i="18"/>
  <c r="S109" i="18"/>
  <c r="S110" i="18"/>
  <c r="S111" i="18"/>
  <c r="S112" i="18"/>
  <c r="S113" i="18"/>
  <c r="S114" i="18"/>
  <c r="S115" i="18"/>
  <c r="S116" i="18"/>
  <c r="S117" i="18"/>
  <c r="S118" i="18"/>
  <c r="S119" i="18"/>
  <c r="S120" i="18"/>
  <c r="S121" i="18"/>
  <c r="S122" i="18"/>
  <c r="S123" i="18"/>
  <c r="S124" i="18"/>
  <c r="S125" i="18"/>
  <c r="S126" i="18"/>
  <c r="S127" i="18"/>
  <c r="S128" i="18"/>
  <c r="S129" i="18"/>
  <c r="S130" i="18"/>
  <c r="S14" i="18"/>
  <c r="R15" i="18"/>
  <c r="R16" i="18"/>
  <c r="R17" i="18"/>
  <c r="R18" i="18"/>
  <c r="R19" i="18"/>
  <c r="R20" i="18"/>
  <c r="R22" i="18"/>
  <c r="R23" i="18"/>
  <c r="R24" i="18"/>
  <c r="R25" i="18"/>
  <c r="R27" i="18"/>
  <c r="R28" i="18"/>
  <c r="R29" i="18"/>
  <c r="R30" i="18"/>
  <c r="R31" i="18"/>
  <c r="R32" i="18"/>
  <c r="R34" i="18"/>
  <c r="R35" i="18"/>
  <c r="R36" i="18"/>
  <c r="R37" i="18"/>
  <c r="R38" i="18"/>
  <c r="R39" i="18"/>
  <c r="R40" i="18"/>
  <c r="R41" i="18"/>
  <c r="R42" i="18"/>
  <c r="R43" i="18"/>
  <c r="R45" i="18"/>
  <c r="R46" i="18"/>
  <c r="R47" i="18"/>
  <c r="R48" i="18"/>
  <c r="R50" i="18"/>
  <c r="R51" i="18"/>
  <c r="R53" i="18"/>
  <c r="R54" i="18"/>
  <c r="R55" i="18"/>
  <c r="R56" i="18"/>
  <c r="R58" i="18"/>
  <c r="R59" i="18"/>
  <c r="R61" i="18"/>
  <c r="R62" i="18"/>
  <c r="R63" i="18"/>
  <c r="R64" i="18"/>
  <c r="R66" i="18"/>
  <c r="R67" i="18"/>
  <c r="R68" i="18"/>
  <c r="R69" i="18"/>
  <c r="R70" i="18"/>
  <c r="R72" i="18"/>
  <c r="R73" i="18"/>
  <c r="R74" i="18"/>
  <c r="R75" i="18"/>
  <c r="R77" i="18"/>
  <c r="R78" i="18"/>
  <c r="R79" i="18"/>
  <c r="R80" i="18"/>
  <c r="R82" i="18"/>
  <c r="R83" i="18"/>
  <c r="R84" i="18"/>
  <c r="R85" i="18"/>
  <c r="R86" i="18"/>
  <c r="R88" i="18"/>
  <c r="R89" i="18"/>
  <c r="R90" i="18"/>
  <c r="R91" i="18"/>
  <c r="R92" i="18"/>
  <c r="R93" i="18"/>
  <c r="R94" i="18"/>
  <c r="R95" i="18"/>
  <c r="R97" i="18"/>
  <c r="R98" i="18"/>
  <c r="R99" i="18"/>
  <c r="R101" i="18"/>
  <c r="R102" i="18"/>
  <c r="R103" i="18"/>
  <c r="R104" i="18"/>
  <c r="R105" i="18"/>
  <c r="R106" i="18"/>
  <c r="R107" i="18"/>
  <c r="R108" i="18"/>
  <c r="R110" i="18"/>
  <c r="R111" i="18"/>
  <c r="R112" i="18"/>
  <c r="R113" i="18"/>
  <c r="R115" i="18"/>
  <c r="R116" i="18"/>
  <c r="R117" i="18"/>
  <c r="R118" i="18"/>
  <c r="R119" i="18"/>
  <c r="R121" i="18"/>
  <c r="R122" i="18"/>
  <c r="R123" i="18"/>
  <c r="R124" i="18"/>
  <c r="R125" i="18"/>
  <c r="R126" i="18"/>
  <c r="R128" i="18"/>
  <c r="R129" i="18"/>
  <c r="R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Q69" i="18"/>
  <c r="Q70" i="18"/>
  <c r="Q71" i="18"/>
  <c r="Q72" i="18"/>
  <c r="Q73" i="18"/>
  <c r="Q74" i="18"/>
  <c r="Q75" i="18"/>
  <c r="Q76" i="18"/>
  <c r="Q77" i="18"/>
  <c r="Q78" i="18"/>
  <c r="Q79" i="18"/>
  <c r="Q80" i="18"/>
  <c r="Q81" i="18"/>
  <c r="Q82" i="18"/>
  <c r="Q83" i="18"/>
  <c r="Q84" i="18"/>
  <c r="Q85" i="18"/>
  <c r="Q86" i="18"/>
  <c r="Q87" i="18"/>
  <c r="Q88" i="18"/>
  <c r="Q89" i="18"/>
  <c r="Q90" i="18"/>
  <c r="Q91" i="18"/>
  <c r="Q92" i="18"/>
  <c r="Q93" i="18"/>
  <c r="Q94" i="18"/>
  <c r="Q95" i="18"/>
  <c r="Q96" i="18"/>
  <c r="Q97" i="18"/>
  <c r="Q98" i="18"/>
  <c r="Q99" i="18"/>
  <c r="Q100" i="18"/>
  <c r="Q101" i="18"/>
  <c r="Q102" i="18"/>
  <c r="Q103" i="18"/>
  <c r="Q104" i="18"/>
  <c r="Q105" i="18"/>
  <c r="Q106" i="18"/>
  <c r="Q107" i="18"/>
  <c r="Q108" i="18"/>
  <c r="Q109" i="18"/>
  <c r="Q110" i="18"/>
  <c r="Q111" i="18"/>
  <c r="Q112" i="18"/>
  <c r="Q113" i="18"/>
  <c r="Q114" i="18"/>
  <c r="Q115" i="18"/>
  <c r="Q116" i="18"/>
  <c r="Q117" i="18"/>
  <c r="Q118" i="18"/>
  <c r="Q119" i="18"/>
  <c r="Q120" i="18"/>
  <c r="Q121" i="18"/>
  <c r="Q122" i="18"/>
  <c r="Q123" i="18"/>
  <c r="Q124" i="18"/>
  <c r="Q125" i="18"/>
  <c r="Q126" i="18"/>
  <c r="Q127" i="18"/>
  <c r="Q128" i="18"/>
  <c r="Q129" i="18"/>
  <c r="Q130" i="18"/>
  <c r="Q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73" i="18"/>
  <c r="P74" i="18"/>
  <c r="P75" i="18"/>
  <c r="P76" i="18"/>
  <c r="P77" i="18"/>
  <c r="P78" i="18"/>
  <c r="P79" i="18"/>
  <c r="P80" i="18"/>
  <c r="P81" i="18"/>
  <c r="P82" i="18"/>
  <c r="P83" i="18"/>
  <c r="P84" i="18"/>
  <c r="P85" i="18"/>
  <c r="P86" i="18"/>
  <c r="P87" i="18"/>
  <c r="P88" i="18"/>
  <c r="P89" i="18"/>
  <c r="P90" i="18"/>
  <c r="P91" i="18"/>
  <c r="P92" i="18"/>
  <c r="P93" i="18"/>
  <c r="P94" i="18"/>
  <c r="P95" i="18"/>
  <c r="P96" i="18"/>
  <c r="P97" i="18"/>
  <c r="P98" i="18"/>
  <c r="P99" i="18"/>
  <c r="P100" i="18"/>
  <c r="P101" i="18"/>
  <c r="P102" i="18"/>
  <c r="P103" i="18"/>
  <c r="P104" i="18"/>
  <c r="P105" i="18"/>
  <c r="P106" i="18"/>
  <c r="P107" i="18"/>
  <c r="P108" i="18"/>
  <c r="P109" i="18"/>
  <c r="P110" i="18"/>
  <c r="P111" i="18"/>
  <c r="P112" i="18"/>
  <c r="P113" i="18"/>
  <c r="P114" i="18"/>
  <c r="P115" i="18"/>
  <c r="P116" i="18"/>
  <c r="P117" i="18"/>
  <c r="P118" i="18"/>
  <c r="P119" i="18"/>
  <c r="P120" i="18"/>
  <c r="P121" i="18"/>
  <c r="P122" i="18"/>
  <c r="P123" i="18"/>
  <c r="P124" i="18"/>
  <c r="P125" i="18"/>
  <c r="P126" i="18"/>
  <c r="P127" i="18"/>
  <c r="P128" i="18"/>
  <c r="P129" i="18"/>
  <c r="P130" i="18"/>
  <c r="P14" i="18"/>
  <c r="P13" i="18"/>
  <c r="N16" i="18"/>
  <c r="O16" i="18"/>
  <c r="N17" i="18"/>
  <c r="O17" i="18"/>
  <c r="N18" i="18"/>
  <c r="O18" i="18"/>
  <c r="N19" i="18"/>
  <c r="O19" i="18"/>
  <c r="N20" i="18"/>
  <c r="O20" i="18"/>
  <c r="N21" i="18"/>
  <c r="O21" i="18"/>
  <c r="N22" i="18"/>
  <c r="O22" i="18"/>
  <c r="N23" i="18"/>
  <c r="O23" i="18"/>
  <c r="N24" i="18"/>
  <c r="O24" i="18"/>
  <c r="N25" i="18"/>
  <c r="O25" i="18"/>
  <c r="N26" i="18"/>
  <c r="O26" i="18"/>
  <c r="N27" i="18"/>
  <c r="O27" i="18"/>
  <c r="N28" i="18"/>
  <c r="O28" i="18"/>
  <c r="N29" i="18"/>
  <c r="O29" i="18"/>
  <c r="N30" i="18"/>
  <c r="O30" i="18"/>
  <c r="N31" i="18"/>
  <c r="O31" i="18"/>
  <c r="N32" i="18"/>
  <c r="O32" i="18"/>
  <c r="N33" i="18"/>
  <c r="O33" i="18"/>
  <c r="N34" i="18"/>
  <c r="O34" i="18"/>
  <c r="N35" i="18"/>
  <c r="O35" i="18"/>
  <c r="N36" i="18"/>
  <c r="O36" i="18"/>
  <c r="N37" i="18"/>
  <c r="O37" i="18"/>
  <c r="N38" i="18"/>
  <c r="O38" i="18"/>
  <c r="N39" i="18"/>
  <c r="O39" i="18"/>
  <c r="N40" i="18"/>
  <c r="O40" i="18"/>
  <c r="N41" i="18"/>
  <c r="O41" i="18"/>
  <c r="N42" i="18"/>
  <c r="O42" i="18"/>
  <c r="N43" i="18"/>
  <c r="O43" i="18"/>
  <c r="N44" i="18"/>
  <c r="O44" i="18"/>
  <c r="N45" i="18"/>
  <c r="O45" i="18"/>
  <c r="N46" i="18"/>
  <c r="O46" i="18"/>
  <c r="N47" i="18"/>
  <c r="O47" i="18"/>
  <c r="N48" i="18"/>
  <c r="O48" i="18"/>
  <c r="N49" i="18"/>
  <c r="O49" i="18"/>
  <c r="N50" i="18"/>
  <c r="O50" i="18"/>
  <c r="N51" i="18"/>
  <c r="O51" i="18"/>
  <c r="N52" i="18"/>
  <c r="O52" i="18"/>
  <c r="N53" i="18"/>
  <c r="O53" i="18"/>
  <c r="N54" i="18"/>
  <c r="O54" i="18"/>
  <c r="N55" i="18"/>
  <c r="O55" i="18"/>
  <c r="N56" i="18"/>
  <c r="O56" i="18"/>
  <c r="N57" i="18"/>
  <c r="O57" i="18"/>
  <c r="N58" i="18"/>
  <c r="O58" i="18"/>
  <c r="N59" i="18"/>
  <c r="O59" i="18"/>
  <c r="N60" i="18"/>
  <c r="O60" i="18"/>
  <c r="N61" i="18"/>
  <c r="O61" i="18"/>
  <c r="N62" i="18"/>
  <c r="O62" i="18"/>
  <c r="N63" i="18"/>
  <c r="O63" i="18"/>
  <c r="N64" i="18"/>
  <c r="O64" i="18"/>
  <c r="N65" i="18"/>
  <c r="O65" i="18"/>
  <c r="N66" i="18"/>
  <c r="O66" i="18"/>
  <c r="N67" i="18"/>
  <c r="O67" i="18"/>
  <c r="N68" i="18"/>
  <c r="O68" i="18"/>
  <c r="N69" i="18"/>
  <c r="O69" i="18"/>
  <c r="N70" i="18"/>
  <c r="O70" i="18"/>
  <c r="N71" i="18"/>
  <c r="O71" i="18"/>
  <c r="N72" i="18"/>
  <c r="O72" i="18"/>
  <c r="N73" i="18"/>
  <c r="O73" i="18"/>
  <c r="N74" i="18"/>
  <c r="O74" i="18"/>
  <c r="N75" i="18"/>
  <c r="O75" i="18"/>
  <c r="N76" i="18"/>
  <c r="O76" i="18"/>
  <c r="N77" i="18"/>
  <c r="O77" i="18"/>
  <c r="N78" i="18"/>
  <c r="O78" i="18"/>
  <c r="N79" i="18"/>
  <c r="O79" i="18"/>
  <c r="N80" i="18"/>
  <c r="O80" i="18"/>
  <c r="N81" i="18"/>
  <c r="O81" i="18"/>
  <c r="N82" i="18"/>
  <c r="O82" i="18"/>
  <c r="N83" i="18"/>
  <c r="O83" i="18"/>
  <c r="N84" i="18"/>
  <c r="O84" i="18"/>
  <c r="N85" i="18"/>
  <c r="O85" i="18"/>
  <c r="N86" i="18"/>
  <c r="O86" i="18"/>
  <c r="N87" i="18"/>
  <c r="O87" i="18"/>
  <c r="N88" i="18"/>
  <c r="O88" i="18"/>
  <c r="N89" i="18"/>
  <c r="O89" i="18"/>
  <c r="N90" i="18"/>
  <c r="O90" i="18"/>
  <c r="N91" i="18"/>
  <c r="O91" i="18"/>
  <c r="N92" i="18"/>
  <c r="O92" i="18"/>
  <c r="N93" i="18"/>
  <c r="O93" i="18"/>
  <c r="N94" i="18"/>
  <c r="O94" i="18"/>
  <c r="N95" i="18"/>
  <c r="O95" i="18"/>
  <c r="N96" i="18"/>
  <c r="O96" i="18"/>
  <c r="N97" i="18"/>
  <c r="O97" i="18"/>
  <c r="N98" i="18"/>
  <c r="O98" i="18"/>
  <c r="N99" i="18"/>
  <c r="O99" i="18"/>
  <c r="N100" i="18"/>
  <c r="O100" i="18"/>
  <c r="N101" i="18"/>
  <c r="O101" i="18"/>
  <c r="N102" i="18"/>
  <c r="O102" i="18"/>
  <c r="N103" i="18"/>
  <c r="O103" i="18"/>
  <c r="N104" i="18"/>
  <c r="O104" i="18"/>
  <c r="N105" i="18"/>
  <c r="O105" i="18"/>
  <c r="N106" i="18"/>
  <c r="O106" i="18"/>
  <c r="N107" i="18"/>
  <c r="O107" i="18"/>
  <c r="N108" i="18"/>
  <c r="O108" i="18"/>
  <c r="N109" i="18"/>
  <c r="O109" i="18"/>
  <c r="N110" i="18"/>
  <c r="O110" i="18"/>
  <c r="N111" i="18"/>
  <c r="O111" i="18"/>
  <c r="N112" i="18"/>
  <c r="O112" i="18"/>
  <c r="N113" i="18"/>
  <c r="O113" i="18"/>
  <c r="N114" i="18"/>
  <c r="O114" i="18"/>
  <c r="N115" i="18"/>
  <c r="O115" i="18"/>
  <c r="N116" i="18"/>
  <c r="O116" i="18"/>
  <c r="N117" i="18"/>
  <c r="O117" i="18"/>
  <c r="N118" i="18"/>
  <c r="O118" i="18"/>
  <c r="N119" i="18"/>
  <c r="O119" i="18"/>
  <c r="N120" i="18"/>
  <c r="O120" i="18"/>
  <c r="N121" i="18"/>
  <c r="O121" i="18"/>
  <c r="N122" i="18"/>
  <c r="O122" i="18"/>
  <c r="N123" i="18"/>
  <c r="O123" i="18"/>
  <c r="N124" i="18"/>
  <c r="O124" i="18"/>
  <c r="N125" i="18"/>
  <c r="O125" i="18"/>
  <c r="N126" i="18"/>
  <c r="O126" i="18"/>
  <c r="N127" i="18"/>
  <c r="O127" i="18"/>
  <c r="N128" i="18"/>
  <c r="O128" i="18"/>
  <c r="N129" i="18"/>
  <c r="O129" i="18"/>
  <c r="N130" i="18"/>
  <c r="O130" i="18"/>
  <c r="N14" i="18"/>
  <c r="O14" i="18"/>
  <c r="N15" i="18"/>
  <c r="O15" i="18"/>
  <c r="O13" i="18"/>
  <c r="N13" i="18"/>
  <c r="L15" i="18"/>
  <c r="M15" i="18"/>
  <c r="L16" i="18"/>
  <c r="M16" i="18"/>
  <c r="L17" i="18"/>
  <c r="M17" i="18"/>
  <c r="L18" i="18"/>
  <c r="M18" i="18"/>
  <c r="L19" i="18"/>
  <c r="M19" i="18"/>
  <c r="L20" i="18"/>
  <c r="M20" i="18"/>
  <c r="L21" i="18"/>
  <c r="M21" i="18"/>
  <c r="L22" i="18"/>
  <c r="M22" i="18"/>
  <c r="L23" i="18"/>
  <c r="M23" i="18"/>
  <c r="L24" i="18"/>
  <c r="M24" i="18"/>
  <c r="L25" i="18"/>
  <c r="M25" i="18"/>
  <c r="L26" i="18"/>
  <c r="M26" i="18"/>
  <c r="L27" i="18"/>
  <c r="M27" i="18"/>
  <c r="L28" i="18"/>
  <c r="M28" i="18"/>
  <c r="L29" i="18"/>
  <c r="M29" i="18"/>
  <c r="L30" i="18"/>
  <c r="M30" i="18"/>
  <c r="L31" i="18"/>
  <c r="M31" i="18"/>
  <c r="L32" i="18"/>
  <c r="M32" i="18"/>
  <c r="L33" i="18"/>
  <c r="M33" i="18"/>
  <c r="L34" i="18"/>
  <c r="M34" i="18"/>
  <c r="L35" i="18"/>
  <c r="M35" i="18"/>
  <c r="L36" i="18"/>
  <c r="M36" i="18"/>
  <c r="L37" i="18"/>
  <c r="M37" i="18"/>
  <c r="L38" i="18"/>
  <c r="M38" i="18"/>
  <c r="L39" i="18"/>
  <c r="M39" i="18"/>
  <c r="L40" i="18"/>
  <c r="M40" i="18"/>
  <c r="L41" i="18"/>
  <c r="M41" i="18"/>
  <c r="L42" i="18"/>
  <c r="M42" i="18"/>
  <c r="L43" i="18"/>
  <c r="M43" i="18"/>
  <c r="L44" i="18"/>
  <c r="M44" i="18"/>
  <c r="L45" i="18"/>
  <c r="M45" i="18"/>
  <c r="L46" i="18"/>
  <c r="M46" i="18"/>
  <c r="L47" i="18"/>
  <c r="M47" i="18"/>
  <c r="L48" i="18"/>
  <c r="M48" i="18"/>
  <c r="L49" i="18"/>
  <c r="M49" i="18"/>
  <c r="L50" i="18"/>
  <c r="M50" i="18"/>
  <c r="L51" i="18"/>
  <c r="M51" i="18"/>
  <c r="L52" i="18"/>
  <c r="M52" i="18"/>
  <c r="L53" i="18"/>
  <c r="M53" i="18"/>
  <c r="L54" i="18"/>
  <c r="M54" i="18"/>
  <c r="L55" i="18"/>
  <c r="M55" i="18"/>
  <c r="L56" i="18"/>
  <c r="M56" i="18"/>
  <c r="L57" i="18"/>
  <c r="M57" i="18"/>
  <c r="L58" i="18"/>
  <c r="M58" i="18"/>
  <c r="L59" i="18"/>
  <c r="M59" i="18"/>
  <c r="L60" i="18"/>
  <c r="M60" i="18"/>
  <c r="L61" i="18"/>
  <c r="M61" i="18"/>
  <c r="L62" i="18"/>
  <c r="M62" i="18"/>
  <c r="L63" i="18"/>
  <c r="M63" i="18"/>
  <c r="L64" i="18"/>
  <c r="M64" i="18"/>
  <c r="L65" i="18"/>
  <c r="M65" i="18"/>
  <c r="L66" i="18"/>
  <c r="M66" i="18"/>
  <c r="L67" i="18"/>
  <c r="M67" i="18"/>
  <c r="L68" i="18"/>
  <c r="M68" i="18"/>
  <c r="L69" i="18"/>
  <c r="M69" i="18"/>
  <c r="L70" i="18"/>
  <c r="M70" i="18"/>
  <c r="L71" i="18"/>
  <c r="M71" i="18"/>
  <c r="L72" i="18"/>
  <c r="M72" i="18"/>
  <c r="L73" i="18"/>
  <c r="M73" i="18"/>
  <c r="L74" i="18"/>
  <c r="M74" i="18"/>
  <c r="L75" i="18"/>
  <c r="M75" i="18"/>
  <c r="L76" i="18"/>
  <c r="M76" i="18"/>
  <c r="L77" i="18"/>
  <c r="M77" i="18"/>
  <c r="L78" i="18"/>
  <c r="M78" i="18"/>
  <c r="L79" i="18"/>
  <c r="M79" i="18"/>
  <c r="L80" i="18"/>
  <c r="M80" i="18"/>
  <c r="L81" i="18"/>
  <c r="M81" i="18"/>
  <c r="L82" i="18"/>
  <c r="M82" i="18"/>
  <c r="L83" i="18"/>
  <c r="M83" i="18"/>
  <c r="L84" i="18"/>
  <c r="M84" i="18"/>
  <c r="L85" i="18"/>
  <c r="M85" i="18"/>
  <c r="L86" i="18"/>
  <c r="M86" i="18"/>
  <c r="L87" i="18"/>
  <c r="M87" i="18"/>
  <c r="L88" i="18"/>
  <c r="M88" i="18"/>
  <c r="L89" i="18"/>
  <c r="M89" i="18"/>
  <c r="L90" i="18"/>
  <c r="M90" i="18"/>
  <c r="L91" i="18"/>
  <c r="M91" i="18"/>
  <c r="L92" i="18"/>
  <c r="M92" i="18"/>
  <c r="L93" i="18"/>
  <c r="M93" i="18"/>
  <c r="L94" i="18"/>
  <c r="M94" i="18"/>
  <c r="L95" i="18"/>
  <c r="M95" i="18"/>
  <c r="L96" i="18"/>
  <c r="M96" i="18"/>
  <c r="L97" i="18"/>
  <c r="M97" i="18"/>
  <c r="L98" i="18"/>
  <c r="M98" i="18"/>
  <c r="L99" i="18"/>
  <c r="M99" i="18"/>
  <c r="L100" i="18"/>
  <c r="M100" i="18"/>
  <c r="L101" i="18"/>
  <c r="M101" i="18"/>
  <c r="L102" i="18"/>
  <c r="M102" i="18"/>
  <c r="L103" i="18"/>
  <c r="M103" i="18"/>
  <c r="L104" i="18"/>
  <c r="M104" i="18"/>
  <c r="L105" i="18"/>
  <c r="M105" i="18"/>
  <c r="L106" i="18"/>
  <c r="M106" i="18"/>
  <c r="L107" i="18"/>
  <c r="M107" i="18"/>
  <c r="L108" i="18"/>
  <c r="M108" i="18"/>
  <c r="L109" i="18"/>
  <c r="M109" i="18"/>
  <c r="L110" i="18"/>
  <c r="M110" i="18"/>
  <c r="L111" i="18"/>
  <c r="M111" i="18"/>
  <c r="L112" i="18"/>
  <c r="M112" i="18"/>
  <c r="L113" i="18"/>
  <c r="M113" i="18"/>
  <c r="L114" i="18"/>
  <c r="M114" i="18"/>
  <c r="L115" i="18"/>
  <c r="M115" i="18"/>
  <c r="L116" i="18"/>
  <c r="M116" i="18"/>
  <c r="L117" i="18"/>
  <c r="M117" i="18"/>
  <c r="L118" i="18"/>
  <c r="M118" i="18"/>
  <c r="L119" i="18"/>
  <c r="M119" i="18"/>
  <c r="L120" i="18"/>
  <c r="M120" i="18"/>
  <c r="L121" i="18"/>
  <c r="M121" i="18"/>
  <c r="L122" i="18"/>
  <c r="M122" i="18"/>
  <c r="L123" i="18"/>
  <c r="M123" i="18"/>
  <c r="L124" i="18"/>
  <c r="M124" i="18"/>
  <c r="L125" i="18"/>
  <c r="M125" i="18"/>
  <c r="L126" i="18"/>
  <c r="M126" i="18"/>
  <c r="L127" i="18"/>
  <c r="M127" i="18"/>
  <c r="L128" i="18"/>
  <c r="M128" i="18"/>
  <c r="L129" i="18"/>
  <c r="M129" i="18"/>
  <c r="L130" i="18"/>
  <c r="M130" i="18"/>
  <c r="L14" i="18"/>
  <c r="M14" i="18"/>
  <c r="M13" i="18"/>
  <c r="L13" i="18"/>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 i="15"/>
  <c r="O14" i="15"/>
  <c r="P14" i="15"/>
  <c r="O15" i="15"/>
  <c r="P15" i="15"/>
  <c r="O16" i="15"/>
  <c r="P16" i="15"/>
  <c r="O17" i="15"/>
  <c r="P17" i="15"/>
  <c r="O18" i="15"/>
  <c r="P18" i="15"/>
  <c r="O19" i="15"/>
  <c r="P19" i="15"/>
  <c r="O20" i="15"/>
  <c r="P20" i="15"/>
  <c r="O21" i="15"/>
  <c r="P21" i="15"/>
  <c r="O22" i="15"/>
  <c r="P22" i="15"/>
  <c r="O23" i="15"/>
  <c r="P23" i="15"/>
  <c r="O24" i="15"/>
  <c r="P24" i="15"/>
  <c r="O25" i="15"/>
  <c r="P25" i="15"/>
  <c r="O26" i="15"/>
  <c r="P26" i="15"/>
  <c r="O27" i="15"/>
  <c r="P27" i="15"/>
  <c r="O28" i="15"/>
  <c r="P28" i="15"/>
  <c r="O29" i="15"/>
  <c r="P29" i="15"/>
  <c r="O30" i="15"/>
  <c r="P30" i="15"/>
  <c r="O31" i="15"/>
  <c r="P31" i="15"/>
  <c r="O32" i="15"/>
  <c r="P32" i="15"/>
  <c r="O33" i="15"/>
  <c r="P33" i="15"/>
  <c r="O34" i="15"/>
  <c r="P34" i="15"/>
  <c r="O35" i="15"/>
  <c r="P35" i="15"/>
  <c r="O36" i="15"/>
  <c r="P36" i="15"/>
  <c r="O37" i="15"/>
  <c r="P37" i="15"/>
  <c r="O38" i="15"/>
  <c r="P38" i="15"/>
  <c r="O39" i="15"/>
  <c r="P39" i="15"/>
  <c r="O40" i="15"/>
  <c r="P40" i="15"/>
  <c r="O41" i="15"/>
  <c r="P41" i="15"/>
  <c r="O42" i="15"/>
  <c r="P42" i="15"/>
  <c r="O43" i="15"/>
  <c r="P43" i="15"/>
  <c r="O44" i="15"/>
  <c r="P44" i="15"/>
  <c r="O45" i="15"/>
  <c r="P45" i="15"/>
  <c r="O46" i="15"/>
  <c r="P46" i="15"/>
  <c r="O47" i="15"/>
  <c r="P47" i="15"/>
  <c r="O48" i="15"/>
  <c r="P48" i="15"/>
  <c r="O49" i="15"/>
  <c r="P49" i="15"/>
  <c r="O50" i="15"/>
  <c r="P50" i="15"/>
  <c r="O51" i="15"/>
  <c r="P51" i="15"/>
  <c r="O52" i="15"/>
  <c r="P52" i="15"/>
  <c r="O53" i="15"/>
  <c r="P53" i="15"/>
  <c r="O54" i="15"/>
  <c r="P54" i="15"/>
  <c r="O55" i="15"/>
  <c r="P55" i="15"/>
  <c r="O56" i="15"/>
  <c r="P56" i="15"/>
  <c r="O57" i="15"/>
  <c r="P57" i="15"/>
  <c r="O58" i="15"/>
  <c r="P58" i="15"/>
  <c r="O59" i="15"/>
  <c r="P59" i="15"/>
  <c r="O60" i="15"/>
  <c r="P60" i="15"/>
  <c r="O61" i="15"/>
  <c r="P61" i="15"/>
  <c r="O62" i="15"/>
  <c r="P62" i="15"/>
  <c r="O63" i="15"/>
  <c r="P63" i="15"/>
  <c r="O64" i="15"/>
  <c r="P64" i="15"/>
  <c r="O65" i="15"/>
  <c r="P65" i="15"/>
  <c r="O66" i="15"/>
  <c r="P66" i="15"/>
  <c r="O67" i="15"/>
  <c r="P67" i="15"/>
  <c r="O68" i="15"/>
  <c r="P68" i="15"/>
  <c r="O69" i="15"/>
  <c r="P69" i="15"/>
  <c r="O70" i="15"/>
  <c r="P70" i="15"/>
  <c r="O71" i="15"/>
  <c r="P71" i="15"/>
  <c r="O72" i="15"/>
  <c r="P72" i="15"/>
  <c r="O73" i="15"/>
  <c r="P73" i="15"/>
  <c r="O74" i="15"/>
  <c r="P74" i="15"/>
  <c r="O75" i="15"/>
  <c r="P75" i="15"/>
  <c r="O76" i="15"/>
  <c r="P76" i="15"/>
  <c r="O77" i="15"/>
  <c r="P77" i="15"/>
  <c r="O78" i="15"/>
  <c r="P78" i="15"/>
  <c r="O79" i="15"/>
  <c r="P79" i="15"/>
  <c r="O80" i="15"/>
  <c r="P80" i="15"/>
  <c r="O81" i="15"/>
  <c r="P81" i="15"/>
  <c r="O82" i="15"/>
  <c r="P82" i="15"/>
  <c r="O83" i="15"/>
  <c r="P83" i="15"/>
  <c r="O84" i="15"/>
  <c r="P84" i="15"/>
  <c r="O85" i="15"/>
  <c r="P85" i="15"/>
  <c r="O86" i="15"/>
  <c r="P86" i="15"/>
  <c r="O87" i="15"/>
  <c r="P87" i="15"/>
  <c r="O88" i="15"/>
  <c r="P88" i="15"/>
  <c r="O89" i="15"/>
  <c r="P89" i="15"/>
  <c r="O90" i="15"/>
  <c r="P90" i="15"/>
  <c r="O91" i="15"/>
  <c r="P91" i="15"/>
  <c r="O92" i="15"/>
  <c r="P92" i="15"/>
  <c r="O93" i="15"/>
  <c r="P93" i="15"/>
  <c r="O94" i="15"/>
  <c r="P94" i="15"/>
  <c r="O95" i="15"/>
  <c r="P95" i="15"/>
  <c r="O96" i="15"/>
  <c r="P96" i="15"/>
  <c r="O97" i="15"/>
  <c r="P97" i="15"/>
  <c r="O98" i="15"/>
  <c r="P98" i="15"/>
  <c r="O99" i="15"/>
  <c r="P99" i="15"/>
  <c r="O100" i="15"/>
  <c r="P100" i="15"/>
  <c r="O101" i="15"/>
  <c r="P101" i="15"/>
  <c r="O102" i="15"/>
  <c r="P102" i="15"/>
  <c r="O103" i="15"/>
  <c r="P103" i="15"/>
  <c r="O104" i="15"/>
  <c r="P104" i="15"/>
  <c r="O105" i="15"/>
  <c r="P105" i="15"/>
  <c r="O106" i="15"/>
  <c r="P106" i="15"/>
  <c r="O107" i="15"/>
  <c r="P107" i="15"/>
  <c r="O108" i="15"/>
  <c r="P108" i="15"/>
  <c r="O109" i="15"/>
  <c r="P109" i="15"/>
  <c r="O110" i="15"/>
  <c r="P110" i="15"/>
  <c r="O111" i="15"/>
  <c r="P111" i="15"/>
  <c r="O112" i="15"/>
  <c r="P112" i="15"/>
  <c r="O113" i="15"/>
  <c r="P113" i="15"/>
  <c r="O114" i="15"/>
  <c r="P114" i="15"/>
  <c r="O115" i="15"/>
  <c r="P115" i="15"/>
  <c r="O116" i="15"/>
  <c r="P116" i="15"/>
  <c r="O117" i="15"/>
  <c r="P117" i="15"/>
  <c r="O118" i="15"/>
  <c r="P118" i="15"/>
  <c r="O119" i="15"/>
  <c r="P119" i="15"/>
  <c r="O120" i="15"/>
  <c r="P120" i="15"/>
  <c r="O121" i="15"/>
  <c r="P121" i="15"/>
  <c r="O122" i="15"/>
  <c r="P122" i="15"/>
  <c r="O123" i="15"/>
  <c r="P123" i="15"/>
  <c r="O124" i="15"/>
  <c r="P124" i="15"/>
  <c r="O125" i="15"/>
  <c r="P125" i="15"/>
  <c r="O126" i="15"/>
  <c r="P126" i="15"/>
  <c r="O127" i="15"/>
  <c r="P127" i="15"/>
  <c r="O128" i="15"/>
  <c r="P128" i="15"/>
  <c r="O129" i="15"/>
  <c r="P129" i="15"/>
  <c r="O130" i="15"/>
  <c r="P130" i="15"/>
  <c r="O13" i="15"/>
  <c r="P13" i="15"/>
  <c r="M14" i="15"/>
  <c r="N14" i="15"/>
  <c r="M15" i="15"/>
  <c r="N15" i="15"/>
  <c r="M16" i="15"/>
  <c r="N16" i="15"/>
  <c r="M17" i="15"/>
  <c r="N17" i="15"/>
  <c r="M18" i="15"/>
  <c r="N18" i="15"/>
  <c r="M19" i="15"/>
  <c r="N19" i="15"/>
  <c r="M20" i="15"/>
  <c r="N20" i="15"/>
  <c r="M21" i="15"/>
  <c r="N21" i="15"/>
  <c r="M22" i="15"/>
  <c r="N22" i="15"/>
  <c r="M23" i="15"/>
  <c r="N23" i="15"/>
  <c r="M24" i="15"/>
  <c r="N24" i="15"/>
  <c r="M25" i="15"/>
  <c r="N25" i="15"/>
  <c r="M26" i="15"/>
  <c r="N26" i="15"/>
  <c r="M27" i="15"/>
  <c r="N27" i="15"/>
  <c r="M28" i="15"/>
  <c r="N28" i="15"/>
  <c r="M29" i="15"/>
  <c r="N29" i="15"/>
  <c r="M30" i="15"/>
  <c r="N30" i="15"/>
  <c r="M31" i="15"/>
  <c r="N31" i="15"/>
  <c r="M32" i="15"/>
  <c r="N32" i="15"/>
  <c r="M33" i="15"/>
  <c r="N33" i="15"/>
  <c r="M34" i="15"/>
  <c r="N34" i="15"/>
  <c r="M35" i="15"/>
  <c r="N35" i="15"/>
  <c r="M36" i="15"/>
  <c r="N36" i="15"/>
  <c r="M37" i="15"/>
  <c r="N37" i="15"/>
  <c r="M38" i="15"/>
  <c r="N38" i="15"/>
  <c r="M39" i="15"/>
  <c r="N39" i="15"/>
  <c r="M40" i="15"/>
  <c r="N40" i="15"/>
  <c r="M41" i="15"/>
  <c r="N41" i="15"/>
  <c r="M42" i="15"/>
  <c r="N42" i="15"/>
  <c r="M43" i="15"/>
  <c r="N43" i="15"/>
  <c r="M44" i="15"/>
  <c r="N44" i="15"/>
  <c r="M45" i="15"/>
  <c r="N45" i="15"/>
  <c r="M46" i="15"/>
  <c r="N46" i="15"/>
  <c r="M47" i="15"/>
  <c r="N47" i="15"/>
  <c r="M48" i="15"/>
  <c r="N48" i="15"/>
  <c r="M49" i="15"/>
  <c r="N49" i="15"/>
  <c r="M50" i="15"/>
  <c r="N50" i="15"/>
  <c r="M51" i="15"/>
  <c r="N51" i="15"/>
  <c r="M52" i="15"/>
  <c r="N52" i="15"/>
  <c r="M53" i="15"/>
  <c r="N53" i="15"/>
  <c r="M54" i="15"/>
  <c r="N54" i="15"/>
  <c r="M55" i="15"/>
  <c r="N55" i="15"/>
  <c r="M56" i="15"/>
  <c r="N56" i="15"/>
  <c r="M57" i="15"/>
  <c r="N57" i="15"/>
  <c r="M58" i="15"/>
  <c r="N58" i="15"/>
  <c r="M59" i="15"/>
  <c r="N59" i="15"/>
  <c r="M60" i="15"/>
  <c r="N60" i="15"/>
  <c r="M61" i="15"/>
  <c r="N61" i="15"/>
  <c r="M62" i="15"/>
  <c r="N62" i="15"/>
  <c r="M63" i="15"/>
  <c r="N63" i="15"/>
  <c r="M64" i="15"/>
  <c r="N64" i="15"/>
  <c r="M65" i="15"/>
  <c r="N65" i="15"/>
  <c r="M66" i="15"/>
  <c r="N66" i="15"/>
  <c r="M67" i="15"/>
  <c r="N67" i="15"/>
  <c r="M68" i="15"/>
  <c r="N68" i="15"/>
  <c r="M69" i="15"/>
  <c r="N69" i="15"/>
  <c r="M70" i="15"/>
  <c r="N70" i="15"/>
  <c r="M71" i="15"/>
  <c r="N71" i="15"/>
  <c r="M72" i="15"/>
  <c r="N72" i="15"/>
  <c r="M73" i="15"/>
  <c r="N73" i="15"/>
  <c r="M74" i="15"/>
  <c r="N74" i="15"/>
  <c r="M75" i="15"/>
  <c r="N75" i="15"/>
  <c r="M76" i="15"/>
  <c r="N76" i="15"/>
  <c r="M77" i="15"/>
  <c r="N77" i="15"/>
  <c r="M78" i="15"/>
  <c r="N78" i="15"/>
  <c r="M79" i="15"/>
  <c r="N79" i="15"/>
  <c r="M80" i="15"/>
  <c r="N80" i="15"/>
  <c r="M81" i="15"/>
  <c r="N81" i="15"/>
  <c r="M82" i="15"/>
  <c r="N82" i="15"/>
  <c r="M83" i="15"/>
  <c r="N83" i="15"/>
  <c r="M84" i="15"/>
  <c r="N84" i="15"/>
  <c r="M85" i="15"/>
  <c r="N85" i="15"/>
  <c r="M86" i="15"/>
  <c r="N86" i="15"/>
  <c r="M87" i="15"/>
  <c r="N87" i="15"/>
  <c r="M88" i="15"/>
  <c r="N88" i="15"/>
  <c r="M89" i="15"/>
  <c r="N89" i="15"/>
  <c r="M90" i="15"/>
  <c r="N90" i="15"/>
  <c r="M91" i="15"/>
  <c r="N91" i="15"/>
  <c r="M92" i="15"/>
  <c r="N92" i="15"/>
  <c r="M93" i="15"/>
  <c r="N93" i="15"/>
  <c r="M94" i="15"/>
  <c r="N94" i="15"/>
  <c r="M95" i="15"/>
  <c r="N95" i="15"/>
  <c r="M96" i="15"/>
  <c r="N96" i="15"/>
  <c r="M97" i="15"/>
  <c r="N97" i="15"/>
  <c r="M98" i="15"/>
  <c r="N98" i="15"/>
  <c r="M99" i="15"/>
  <c r="N99" i="15"/>
  <c r="M100" i="15"/>
  <c r="N100" i="15"/>
  <c r="M101" i="15"/>
  <c r="N101" i="15"/>
  <c r="M102" i="15"/>
  <c r="N102" i="15"/>
  <c r="M103" i="15"/>
  <c r="N103" i="15"/>
  <c r="M104" i="15"/>
  <c r="N104" i="15"/>
  <c r="M105" i="15"/>
  <c r="N105" i="15"/>
  <c r="M106" i="15"/>
  <c r="N106" i="15"/>
  <c r="M107" i="15"/>
  <c r="N107" i="15"/>
  <c r="M108" i="15"/>
  <c r="N108" i="15"/>
  <c r="M109" i="15"/>
  <c r="N109" i="15"/>
  <c r="M110" i="15"/>
  <c r="N110" i="15"/>
  <c r="M111" i="15"/>
  <c r="N111" i="15"/>
  <c r="M112" i="15"/>
  <c r="N112" i="15"/>
  <c r="M113" i="15"/>
  <c r="N113" i="15"/>
  <c r="M114" i="15"/>
  <c r="N114" i="15"/>
  <c r="M115" i="15"/>
  <c r="N115" i="15"/>
  <c r="M116" i="15"/>
  <c r="N116" i="15"/>
  <c r="M117" i="15"/>
  <c r="N117" i="15"/>
  <c r="M118" i="15"/>
  <c r="N118" i="15"/>
  <c r="M119" i="15"/>
  <c r="N119" i="15"/>
  <c r="M120" i="15"/>
  <c r="N120" i="15"/>
  <c r="M121" i="15"/>
  <c r="N121" i="15"/>
  <c r="M122" i="15"/>
  <c r="N122" i="15"/>
  <c r="M123" i="15"/>
  <c r="N123" i="15"/>
  <c r="M124" i="15"/>
  <c r="N124" i="15"/>
  <c r="M125" i="15"/>
  <c r="N125" i="15"/>
  <c r="M126" i="15"/>
  <c r="N126" i="15"/>
  <c r="M127" i="15"/>
  <c r="N127" i="15"/>
  <c r="M128" i="15"/>
  <c r="N128" i="15"/>
  <c r="M129" i="15"/>
  <c r="N129" i="15"/>
  <c r="M130" i="15"/>
  <c r="N130" i="15"/>
  <c r="N13" i="15"/>
  <c r="M13" i="15"/>
  <c r="AX57" i="19" l="1"/>
  <c r="AX55" i="19"/>
  <c r="AU55" i="19"/>
  <c r="AV60" i="19"/>
  <c r="AI57" i="12"/>
  <c r="AV58" i="12"/>
  <c r="AS57" i="12"/>
  <c r="AP60" i="12"/>
  <c r="AU58" i="12"/>
  <c r="AN57" i="12"/>
  <c r="BA40" i="12"/>
  <c r="AP57" i="12"/>
  <c r="AN60" i="12"/>
  <c r="AT58" i="12"/>
  <c r="AM57" i="12"/>
  <c r="AM60" i="12"/>
  <c r="AU55" i="12"/>
  <c r="AL56" i="12"/>
  <c r="AT56" i="12"/>
  <c r="AT60" i="12"/>
  <c r="AV56" i="12"/>
  <c r="AI56" i="12"/>
  <c r="AO60" i="12"/>
  <c r="AR56" i="12"/>
  <c r="AU56" i="12" s="1"/>
  <c r="AJ56" i="12"/>
  <c r="BA36" i="12"/>
  <c r="AL60" i="12"/>
  <c r="AL57" i="12"/>
  <c r="AO56" i="12"/>
  <c r="AI60" i="12"/>
  <c r="AR60" i="12"/>
  <c r="AM58" i="12"/>
  <c r="AR57" i="12"/>
  <c r="AV57" i="12" s="1"/>
  <c r="AJ57" i="12"/>
  <c r="AM56" i="12"/>
  <c r="AT55" i="12"/>
  <c r="BA39" i="12"/>
  <c r="AS60" i="12"/>
  <c r="AV60" i="12" s="1"/>
  <c r="AJ60" i="12"/>
  <c r="AN56" i="12"/>
  <c r="AU59" i="12"/>
  <c r="AL58" i="12"/>
  <c r="AT59" i="12"/>
  <c r="R114" i="15"/>
  <c r="R110" i="15"/>
  <c r="S110" i="15" s="1"/>
  <c r="AD93" i="15" s="1"/>
  <c r="R106" i="15"/>
  <c r="S106" i="15" s="1"/>
  <c r="AD90" i="15" s="1"/>
  <c r="R102" i="15"/>
  <c r="S102" i="15" s="1"/>
  <c r="AD86" i="15" s="1"/>
  <c r="R98" i="15"/>
  <c r="S98" i="15" s="1"/>
  <c r="AD83" i="15" s="1"/>
  <c r="R94" i="15"/>
  <c r="S94" i="15" s="1"/>
  <c r="AD80" i="15" s="1"/>
  <c r="R90" i="15"/>
  <c r="S90" i="15" s="1"/>
  <c r="AD76" i="15" s="1"/>
  <c r="R86" i="15"/>
  <c r="S86" i="15" s="1"/>
  <c r="AD73" i="15" s="1"/>
  <c r="R82" i="15"/>
  <c r="S82" i="15" s="1"/>
  <c r="AD69" i="15" s="1"/>
  <c r="R78" i="15"/>
  <c r="S78" i="15" s="1"/>
  <c r="AD66" i="15" s="1"/>
  <c r="R74" i="15"/>
  <c r="S74" i="15" s="1"/>
  <c r="AD63" i="15" s="1"/>
  <c r="R70" i="15"/>
  <c r="S70" i="15" s="1"/>
  <c r="AD60" i="15" s="1"/>
  <c r="R66" i="15"/>
  <c r="S66" i="15" s="1"/>
  <c r="AD56" i="15" s="1"/>
  <c r="R62" i="15"/>
  <c r="S62" i="15" s="1"/>
  <c r="AD53" i="15" s="1"/>
  <c r="R58" i="15"/>
  <c r="S58" i="15" s="1"/>
  <c r="AD50" i="15" s="1"/>
  <c r="R54" i="15"/>
  <c r="S54" i="15" s="1"/>
  <c r="AD47" i="15" s="1"/>
  <c r="R50" i="15"/>
  <c r="S50" i="15" s="1"/>
  <c r="AD44" i="15" s="1"/>
  <c r="R46" i="15"/>
  <c r="S46" i="15" s="1"/>
  <c r="AD41" i="15" s="1"/>
  <c r="R42" i="15"/>
  <c r="S42" i="15" s="1"/>
  <c r="AD38" i="15" s="1"/>
  <c r="R38" i="15"/>
  <c r="S38" i="15" s="1"/>
  <c r="AD35" i="15" s="1"/>
  <c r="R34" i="15"/>
  <c r="S34" i="15" s="1"/>
  <c r="AD31" i="15" s="1"/>
  <c r="R30" i="15"/>
  <c r="S30" i="15" s="1"/>
  <c r="AD28" i="15" s="1"/>
  <c r="R26" i="15"/>
  <c r="R22" i="15"/>
  <c r="S22" i="15" s="1"/>
  <c r="AD21" i="15" s="1"/>
  <c r="R18" i="15"/>
  <c r="S18" i="15" s="1"/>
  <c r="AD18" i="15" s="1"/>
  <c r="R14" i="15"/>
  <c r="S14" i="15" s="1"/>
  <c r="AD14" i="15" s="1"/>
  <c r="R118" i="15"/>
  <c r="S118" i="15" s="1"/>
  <c r="AD100" i="15" s="1"/>
  <c r="T108" i="15"/>
  <c r="T108" i="18" s="1"/>
  <c r="T104" i="15"/>
  <c r="T104" i="18" s="1"/>
  <c r="T100" i="15"/>
  <c r="T100" i="18" s="1"/>
  <c r="T96" i="15"/>
  <c r="T96" i="18" s="1"/>
  <c r="T92" i="15"/>
  <c r="T92" i="18" s="1"/>
  <c r="T88" i="15"/>
  <c r="T88" i="18" s="1"/>
  <c r="T84" i="15"/>
  <c r="T84" i="18" s="1"/>
  <c r="T80" i="15"/>
  <c r="T80" i="18" s="1"/>
  <c r="T76" i="15"/>
  <c r="T76" i="18" s="1"/>
  <c r="T72" i="15"/>
  <c r="T72" i="18" s="1"/>
  <c r="T68" i="15"/>
  <c r="T68" i="18" s="1"/>
  <c r="T64" i="15"/>
  <c r="T64" i="18" s="1"/>
  <c r="T60" i="15"/>
  <c r="T60" i="18" s="1"/>
  <c r="T56" i="15"/>
  <c r="T56" i="18" s="1"/>
  <c r="T52" i="15"/>
  <c r="T52" i="18" s="1"/>
  <c r="T48" i="15"/>
  <c r="T48" i="18" s="1"/>
  <c r="T44" i="15"/>
  <c r="T44" i="18" s="1"/>
  <c r="T40" i="15"/>
  <c r="T40" i="18" s="1"/>
  <c r="T36" i="15"/>
  <c r="T36" i="18" s="1"/>
  <c r="T32" i="15"/>
  <c r="T32" i="18" s="1"/>
  <c r="T28" i="15"/>
  <c r="T28" i="18" s="1"/>
  <c r="T24" i="15"/>
  <c r="T24" i="18" s="1"/>
  <c r="T20" i="15"/>
  <c r="T20" i="18" s="1"/>
  <c r="T16" i="15"/>
  <c r="T16" i="18" s="1"/>
  <c r="R128" i="15"/>
  <c r="S128" i="15" s="1"/>
  <c r="AD108" i="15" s="1"/>
  <c r="R120" i="15"/>
  <c r="R104" i="15"/>
  <c r="S104" i="15" s="1"/>
  <c r="AD88" i="15" s="1"/>
  <c r="R100" i="15"/>
  <c r="R96" i="15"/>
  <c r="R92" i="15"/>
  <c r="S92" i="15" s="1"/>
  <c r="AD78" i="15" s="1"/>
  <c r="R88" i="15"/>
  <c r="S88" i="15" s="1"/>
  <c r="AD74" i="15" s="1"/>
  <c r="R84" i="15"/>
  <c r="S84" i="15" s="1"/>
  <c r="AD71" i="15" s="1"/>
  <c r="R80" i="15"/>
  <c r="S80" i="15" s="1"/>
  <c r="AD68" i="15" s="1"/>
  <c r="R76" i="15"/>
  <c r="R72" i="15"/>
  <c r="S72" i="15" s="1"/>
  <c r="R68" i="15"/>
  <c r="S68" i="15" s="1"/>
  <c r="AD58" i="15" s="1"/>
  <c r="R64" i="15"/>
  <c r="S64" i="15" s="1"/>
  <c r="AD55" i="15" s="1"/>
  <c r="R60" i="15"/>
  <c r="R56" i="15"/>
  <c r="S56" i="15" s="1"/>
  <c r="AD49" i="15" s="1"/>
  <c r="R52" i="15"/>
  <c r="R48" i="15"/>
  <c r="S48" i="15" s="1"/>
  <c r="AD43" i="15" s="1"/>
  <c r="R44" i="15"/>
  <c r="R40" i="15"/>
  <c r="R36" i="15"/>
  <c r="S36" i="15" s="1"/>
  <c r="AD33" i="15" s="1"/>
  <c r="R32" i="15"/>
  <c r="S32" i="15" s="1"/>
  <c r="AD30" i="15" s="1"/>
  <c r="R28" i="15"/>
  <c r="S28" i="15" s="1"/>
  <c r="AD26" i="15" s="1"/>
  <c r="R24" i="15"/>
  <c r="S24" i="15" s="1"/>
  <c r="AD23" i="15" s="1"/>
  <c r="R20" i="15"/>
  <c r="S20" i="15" s="1"/>
  <c r="AD20" i="15" s="1"/>
  <c r="R16" i="15"/>
  <c r="S16" i="15" s="1"/>
  <c r="AD16" i="15" s="1"/>
  <c r="T118" i="15"/>
  <c r="T118" i="18" s="1"/>
  <c r="T114" i="15"/>
  <c r="T114" i="18" s="1"/>
  <c r="T110" i="15"/>
  <c r="T110" i="18" s="1"/>
  <c r="T106" i="15"/>
  <c r="T106" i="18" s="1"/>
  <c r="T102" i="15"/>
  <c r="T102" i="18" s="1"/>
  <c r="T98" i="15"/>
  <c r="T98" i="18" s="1"/>
  <c r="T94" i="15"/>
  <c r="T94" i="18" s="1"/>
  <c r="T90" i="15"/>
  <c r="T90" i="18" s="1"/>
  <c r="T86" i="15"/>
  <c r="T86" i="18" s="1"/>
  <c r="T82" i="15"/>
  <c r="T82" i="18" s="1"/>
  <c r="T78" i="15"/>
  <c r="T78" i="18" s="1"/>
  <c r="T74" i="15"/>
  <c r="T74" i="18" s="1"/>
  <c r="T70" i="15"/>
  <c r="T70" i="18" s="1"/>
  <c r="T66" i="15"/>
  <c r="T66" i="18" s="1"/>
  <c r="T62" i="15"/>
  <c r="T62" i="18" s="1"/>
  <c r="T58" i="15"/>
  <c r="T58" i="18" s="1"/>
  <c r="T54" i="15"/>
  <c r="T54" i="18" s="1"/>
  <c r="T50" i="15"/>
  <c r="T50" i="18" s="1"/>
  <c r="T46" i="15"/>
  <c r="T46" i="18" s="1"/>
  <c r="T42" i="15"/>
  <c r="T42" i="18" s="1"/>
  <c r="T38" i="15"/>
  <c r="T38" i="18" s="1"/>
  <c r="T34" i="15"/>
  <c r="T34" i="18" s="1"/>
  <c r="T30" i="15"/>
  <c r="T30" i="18" s="1"/>
  <c r="T26" i="15"/>
  <c r="T26" i="18" s="1"/>
  <c r="T22" i="15"/>
  <c r="T22" i="18" s="1"/>
  <c r="T18" i="15"/>
  <c r="T18" i="18" s="1"/>
  <c r="T14" i="15"/>
  <c r="T14" i="18" s="1"/>
  <c r="R124" i="15"/>
  <c r="S124" i="15" s="1"/>
  <c r="AD105" i="15" s="1"/>
  <c r="R112" i="15"/>
  <c r="S112" i="15" s="1"/>
  <c r="AD95" i="15" s="1"/>
  <c r="R129" i="15"/>
  <c r="S129" i="15" s="1"/>
  <c r="AD109" i="15" s="1"/>
  <c r="T125" i="15"/>
  <c r="T125" i="18" s="1"/>
  <c r="R121" i="15"/>
  <c r="S121" i="15" s="1"/>
  <c r="AD102" i="15" s="1"/>
  <c r="T117" i="15"/>
  <c r="T117" i="18" s="1"/>
  <c r="R113" i="15"/>
  <c r="S113" i="15" s="1"/>
  <c r="AD96" i="15" s="1"/>
  <c r="T109" i="15"/>
  <c r="T109" i="18" s="1"/>
  <c r="R105" i="15"/>
  <c r="S105" i="15" s="1"/>
  <c r="AD89" i="15" s="1"/>
  <c r="T101" i="15"/>
  <c r="T101" i="18" s="1"/>
  <c r="R97" i="15"/>
  <c r="S97" i="15" s="1"/>
  <c r="AD82" i="15" s="1"/>
  <c r="T93" i="15"/>
  <c r="T93" i="18" s="1"/>
  <c r="R89" i="15"/>
  <c r="S89" i="15" s="1"/>
  <c r="AD75" i="15" s="1"/>
  <c r="T85" i="15"/>
  <c r="T85" i="18" s="1"/>
  <c r="R81" i="15"/>
  <c r="T77" i="15"/>
  <c r="T77" i="18" s="1"/>
  <c r="R73" i="15"/>
  <c r="S73" i="15" s="1"/>
  <c r="AD62" i="15" s="1"/>
  <c r="T69" i="15"/>
  <c r="T69" i="18" s="1"/>
  <c r="R65" i="15"/>
  <c r="T61" i="15"/>
  <c r="T61" i="18" s="1"/>
  <c r="R57" i="15"/>
  <c r="T53" i="15"/>
  <c r="T53" i="18" s="1"/>
  <c r="R49" i="15"/>
  <c r="T45" i="15"/>
  <c r="T45" i="18" s="1"/>
  <c r="R41" i="15"/>
  <c r="S41" i="15" s="1"/>
  <c r="AD37" i="15" s="1"/>
  <c r="T37" i="15"/>
  <c r="T37" i="18" s="1"/>
  <c r="R33" i="15"/>
  <c r="T29" i="15"/>
  <c r="T29" i="18" s="1"/>
  <c r="R25" i="15"/>
  <c r="S25" i="15" s="1"/>
  <c r="AD24" i="15" s="1"/>
  <c r="T21" i="15"/>
  <c r="T21" i="18" s="1"/>
  <c r="R17" i="15"/>
  <c r="S17" i="15" s="1"/>
  <c r="AD17" i="15" s="1"/>
  <c r="R116" i="15"/>
  <c r="S116" i="15" s="1"/>
  <c r="AD98" i="15" s="1"/>
  <c r="R108" i="15"/>
  <c r="S108" i="15" s="1"/>
  <c r="AD92" i="15" s="1"/>
  <c r="R13" i="15"/>
  <c r="S13" i="15" s="1"/>
  <c r="AD13" i="15" s="1"/>
  <c r="S13" i="18"/>
  <c r="Q13" i="18"/>
  <c r="R13" i="18" s="1"/>
  <c r="R127" i="15"/>
  <c r="R123" i="15"/>
  <c r="S123" i="15" s="1"/>
  <c r="AD104" i="15" s="1"/>
  <c r="R119" i="15"/>
  <c r="S119" i="15" s="1"/>
  <c r="AD101" i="15" s="1"/>
  <c r="R115" i="15"/>
  <c r="S115" i="15" s="1"/>
  <c r="AD97" i="15" s="1"/>
  <c r="R111" i="15"/>
  <c r="S111" i="15" s="1"/>
  <c r="AD94" i="15" s="1"/>
  <c r="R107" i="15"/>
  <c r="S107" i="15" s="1"/>
  <c r="AD91" i="15" s="1"/>
  <c r="R103" i="15"/>
  <c r="S103" i="15" s="1"/>
  <c r="AD87" i="15" s="1"/>
  <c r="R99" i="15"/>
  <c r="S99" i="15" s="1"/>
  <c r="AD84" i="15" s="1"/>
  <c r="R95" i="15"/>
  <c r="S95" i="15" s="1"/>
  <c r="AD81" i="15" s="1"/>
  <c r="R91" i="15"/>
  <c r="S91" i="15" s="1"/>
  <c r="AD77" i="15" s="1"/>
  <c r="R87" i="15"/>
  <c r="R83" i="15"/>
  <c r="S83" i="15" s="1"/>
  <c r="AD70" i="15" s="1"/>
  <c r="R79" i="15"/>
  <c r="S79" i="15" s="1"/>
  <c r="AD67" i="15" s="1"/>
  <c r="R75" i="15"/>
  <c r="S75" i="15" s="1"/>
  <c r="AD64" i="15" s="1"/>
  <c r="R71" i="15"/>
  <c r="R67" i="15"/>
  <c r="S67" i="15" s="1"/>
  <c r="AD57" i="15" s="1"/>
  <c r="R63" i="15"/>
  <c r="S63" i="15" s="1"/>
  <c r="AD54" i="15" s="1"/>
  <c r="R59" i="15"/>
  <c r="S59" i="15" s="1"/>
  <c r="AD51" i="15" s="1"/>
  <c r="R55" i="15"/>
  <c r="S55" i="15" s="1"/>
  <c r="AD48" i="15" s="1"/>
  <c r="R51" i="15"/>
  <c r="S51" i="15" s="1"/>
  <c r="AD45" i="15" s="1"/>
  <c r="R47" i="15"/>
  <c r="S47" i="15" s="1"/>
  <c r="AD42" i="15" s="1"/>
  <c r="R43" i="15"/>
  <c r="S43" i="15" s="1"/>
  <c r="AD39" i="15" s="1"/>
  <c r="R39" i="15"/>
  <c r="S39" i="15" s="1"/>
  <c r="AD36" i="15" s="1"/>
  <c r="R35" i="15"/>
  <c r="S35" i="15" s="1"/>
  <c r="AD32" i="15" s="1"/>
  <c r="R31" i="15"/>
  <c r="S31" i="15" s="1"/>
  <c r="AD29" i="15" s="1"/>
  <c r="R27" i="15"/>
  <c r="S27" i="15" s="1"/>
  <c r="AD25" i="15" s="1"/>
  <c r="R23" i="15"/>
  <c r="S23" i="15" s="1"/>
  <c r="AD22" i="15" s="1"/>
  <c r="R19" i="15"/>
  <c r="S19" i="15" s="1"/>
  <c r="AD19" i="15" s="1"/>
  <c r="R15" i="15"/>
  <c r="S15" i="15" s="1"/>
  <c r="AD15" i="15" s="1"/>
  <c r="T129" i="15"/>
  <c r="T129" i="18" s="1"/>
  <c r="T121" i="15"/>
  <c r="T121" i="18" s="1"/>
  <c r="T113" i="15"/>
  <c r="T113" i="18" s="1"/>
  <c r="T105" i="15"/>
  <c r="T105" i="18" s="1"/>
  <c r="T97" i="15"/>
  <c r="T97" i="18" s="1"/>
  <c r="T89" i="15"/>
  <c r="T89" i="18" s="1"/>
  <c r="T81" i="15"/>
  <c r="T81" i="18" s="1"/>
  <c r="T73" i="15"/>
  <c r="T73" i="18" s="1"/>
  <c r="T65" i="15"/>
  <c r="T65" i="18" s="1"/>
  <c r="T57" i="15"/>
  <c r="T57" i="18" s="1"/>
  <c r="T49" i="15"/>
  <c r="T49" i="18" s="1"/>
  <c r="T41" i="15"/>
  <c r="T41" i="18" s="1"/>
  <c r="T33" i="15"/>
  <c r="T33" i="18" s="1"/>
  <c r="T25" i="15"/>
  <c r="T25" i="18" s="1"/>
  <c r="T17" i="15"/>
  <c r="T17" i="18" s="1"/>
  <c r="T124" i="15"/>
  <c r="T124" i="18" s="1"/>
  <c r="T112" i="15"/>
  <c r="T112" i="18" s="1"/>
  <c r="R126" i="15"/>
  <c r="S126" i="15" s="1"/>
  <c r="AD107" i="15" s="1"/>
  <c r="T128" i="15"/>
  <c r="T128" i="18" s="1"/>
  <c r="T120" i="15"/>
  <c r="T120" i="18" s="1"/>
  <c r="T116" i="15"/>
  <c r="T116" i="18" s="1"/>
  <c r="R130" i="15"/>
  <c r="R117" i="15"/>
  <c r="S117" i="15" s="1"/>
  <c r="AD99" i="15" s="1"/>
  <c r="R101" i="15"/>
  <c r="S101" i="15" s="1"/>
  <c r="AD85" i="15" s="1"/>
  <c r="R85" i="15"/>
  <c r="S85" i="15" s="1"/>
  <c r="AD72" i="15" s="1"/>
  <c r="R69" i="15"/>
  <c r="S69" i="15" s="1"/>
  <c r="AD59" i="15" s="1"/>
  <c r="R53" i="15"/>
  <c r="S53" i="15" s="1"/>
  <c r="AD46" i="15" s="1"/>
  <c r="R29" i="15"/>
  <c r="S29" i="15" s="1"/>
  <c r="AD27" i="15" s="1"/>
  <c r="T13" i="15"/>
  <c r="T13" i="18" s="1"/>
  <c r="T123" i="15"/>
  <c r="T123" i="18" s="1"/>
  <c r="T115" i="15"/>
  <c r="T115" i="18" s="1"/>
  <c r="T107" i="15"/>
  <c r="T107" i="18" s="1"/>
  <c r="T99" i="15"/>
  <c r="T99" i="18" s="1"/>
  <c r="T87" i="15"/>
  <c r="T87" i="18" s="1"/>
  <c r="T79" i="15"/>
  <c r="T79" i="18" s="1"/>
  <c r="T75" i="15"/>
  <c r="T75" i="18" s="1"/>
  <c r="T71" i="15"/>
  <c r="T71" i="18" s="1"/>
  <c r="T67" i="15"/>
  <c r="T67" i="18" s="1"/>
  <c r="T63" i="15"/>
  <c r="T63" i="18" s="1"/>
  <c r="T59" i="15"/>
  <c r="T59" i="18" s="1"/>
  <c r="T51" i="15"/>
  <c r="T51" i="18" s="1"/>
  <c r="T47" i="15"/>
  <c r="T47" i="18" s="1"/>
  <c r="T43" i="15"/>
  <c r="T43" i="18" s="1"/>
  <c r="T39" i="15"/>
  <c r="T39" i="18" s="1"/>
  <c r="T35" i="15"/>
  <c r="T35" i="18" s="1"/>
  <c r="T31" i="15"/>
  <c r="T31" i="18" s="1"/>
  <c r="T27" i="15"/>
  <c r="T27" i="18" s="1"/>
  <c r="T23" i="15"/>
  <c r="T23" i="18" s="1"/>
  <c r="T19" i="15"/>
  <c r="T19" i="18" s="1"/>
  <c r="T15" i="15"/>
  <c r="T15" i="18" s="1"/>
  <c r="R122" i="15"/>
  <c r="S122" i="15" s="1"/>
  <c r="AD103" i="15" s="1"/>
  <c r="R125" i="15"/>
  <c r="S125" i="15" s="1"/>
  <c r="AD106" i="15" s="1"/>
  <c r="R109" i="15"/>
  <c r="R93" i="15"/>
  <c r="S93" i="15" s="1"/>
  <c r="AD79" i="15" s="1"/>
  <c r="R77" i="15"/>
  <c r="S77" i="15" s="1"/>
  <c r="AD65" i="15" s="1"/>
  <c r="R61" i="15"/>
  <c r="S61" i="15" s="1"/>
  <c r="AD52" i="15" s="1"/>
  <c r="R45" i="15"/>
  <c r="S45" i="15" s="1"/>
  <c r="AD40" i="15" s="1"/>
  <c r="R37" i="15"/>
  <c r="S37" i="15" s="1"/>
  <c r="AD34" i="15" s="1"/>
  <c r="R21" i="15"/>
  <c r="T127" i="15"/>
  <c r="T127" i="18" s="1"/>
  <c r="T119" i="15"/>
  <c r="T119" i="18" s="1"/>
  <c r="T111" i="15"/>
  <c r="T111" i="18" s="1"/>
  <c r="T103" i="15"/>
  <c r="T103" i="18" s="1"/>
  <c r="T95" i="15"/>
  <c r="T95" i="18" s="1"/>
  <c r="T91" i="15"/>
  <c r="T91" i="18" s="1"/>
  <c r="T83" i="15"/>
  <c r="T83" i="18" s="1"/>
  <c r="T55" i="15"/>
  <c r="T55" i="18" s="1"/>
  <c r="T130" i="15"/>
  <c r="T130" i="18" s="1"/>
  <c r="T126" i="15"/>
  <c r="T126" i="18" s="1"/>
  <c r="T122" i="15"/>
  <c r="T122" i="18" s="1"/>
  <c r="AK16" i="20"/>
  <c r="AK17" i="20"/>
  <c r="AK18" i="20"/>
  <c r="AK19" i="20"/>
  <c r="AK20" i="20"/>
  <c r="AK21" i="20"/>
  <c r="AK22" i="20"/>
  <c r="AK23" i="20"/>
  <c r="AK24" i="20"/>
  <c r="AK25" i="20"/>
  <c r="AK26" i="20"/>
  <c r="AK27" i="20"/>
  <c r="AK28" i="20"/>
  <c r="AK29" i="20"/>
  <c r="AK30" i="20"/>
  <c r="AK31" i="20"/>
  <c r="AK32" i="20"/>
  <c r="AK33" i="20"/>
  <c r="AK34" i="20"/>
  <c r="AK35" i="20"/>
  <c r="AK36" i="20"/>
  <c r="AK37" i="20"/>
  <c r="AK38" i="20"/>
  <c r="AK39" i="20"/>
  <c r="AK40" i="20"/>
  <c r="AK41" i="20"/>
  <c r="AK42" i="20"/>
  <c r="AK43" i="20"/>
  <c r="AK44" i="20"/>
  <c r="AK45" i="20"/>
  <c r="AK46" i="20"/>
  <c r="AK47" i="20"/>
  <c r="AK48" i="20"/>
  <c r="AK49" i="20"/>
  <c r="AK50" i="20"/>
  <c r="AK51" i="20"/>
  <c r="AK52" i="20"/>
  <c r="AK53" i="20"/>
  <c r="AK54" i="20"/>
  <c r="AJ19" i="20"/>
  <c r="AI22" i="20"/>
  <c r="AI24" i="20"/>
  <c r="AI26" i="20"/>
  <c r="AI28" i="20"/>
  <c r="AI30" i="20"/>
  <c r="AI34" i="20"/>
  <c r="AM35" i="20"/>
  <c r="AI36" i="20"/>
  <c r="AI37" i="20"/>
  <c r="AI39" i="20"/>
  <c r="AI41" i="20"/>
  <c r="AJ43" i="20"/>
  <c r="AI45" i="20"/>
  <c r="AI46" i="20"/>
  <c r="AI48" i="20"/>
  <c r="AI50" i="20"/>
  <c r="AI17" i="20"/>
  <c r="AJ14" i="20"/>
  <c r="AK15" i="20"/>
  <c r="AK14" i="20"/>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43" i="19"/>
  <c r="AK44" i="19"/>
  <c r="AK45" i="19"/>
  <c r="AK46" i="19"/>
  <c r="AK47" i="19"/>
  <c r="AK48" i="19"/>
  <c r="AK49" i="19"/>
  <c r="AK50" i="19"/>
  <c r="AK51" i="19"/>
  <c r="AK52" i="19"/>
  <c r="AK53" i="19"/>
  <c r="AK54" i="19"/>
  <c r="AI40" i="19"/>
  <c r="AI42" i="19"/>
  <c r="AI44" i="19"/>
  <c r="AI49" i="19"/>
  <c r="AI51" i="19"/>
  <c r="AI53" i="19"/>
  <c r="AI16" i="19"/>
  <c r="AI17" i="19"/>
  <c r="AI19" i="19"/>
  <c r="AI20" i="19"/>
  <c r="AI21" i="19"/>
  <c r="AI24" i="19"/>
  <c r="AI26" i="19"/>
  <c r="AI28" i="19"/>
  <c r="AI33" i="19"/>
  <c r="AI35" i="19"/>
  <c r="AI36" i="19"/>
  <c r="AI37" i="19"/>
  <c r="AK15" i="19"/>
  <c r="AK14" i="19"/>
  <c r="AK15" i="12"/>
  <c r="AY15" i="12" s="1"/>
  <c r="AK16" i="12"/>
  <c r="AY16" i="12" s="1"/>
  <c r="AK17" i="12"/>
  <c r="AY17" i="12" s="1"/>
  <c r="AK18" i="12"/>
  <c r="AY18" i="12" s="1"/>
  <c r="AK19" i="12"/>
  <c r="AY19" i="12" s="1"/>
  <c r="AK20" i="12"/>
  <c r="AY20" i="12" s="1"/>
  <c r="AK21" i="12"/>
  <c r="AY21" i="12" s="1"/>
  <c r="AK22" i="12"/>
  <c r="AY22" i="12" s="1"/>
  <c r="AK23" i="12"/>
  <c r="AY23" i="12" s="1"/>
  <c r="AK24" i="12"/>
  <c r="AY24" i="12" s="1"/>
  <c r="AK25" i="12"/>
  <c r="AY25" i="12" s="1"/>
  <c r="AK26" i="12"/>
  <c r="AY26" i="12" s="1"/>
  <c r="AK27" i="12"/>
  <c r="AY27" i="12" s="1"/>
  <c r="AK28" i="12"/>
  <c r="AY28" i="12" s="1"/>
  <c r="AK29" i="12"/>
  <c r="AY29" i="12" s="1"/>
  <c r="AK30" i="12"/>
  <c r="AY30" i="12" s="1"/>
  <c r="AK31" i="12"/>
  <c r="AY31" i="12" s="1"/>
  <c r="AK32" i="12"/>
  <c r="AY32" i="12" s="1"/>
  <c r="AK33" i="12"/>
  <c r="BB14" i="12" s="1"/>
  <c r="AK34" i="12"/>
  <c r="BB15" i="12" s="1"/>
  <c r="AK35" i="12"/>
  <c r="BB16" i="12" s="1"/>
  <c r="AK36" i="12"/>
  <c r="BB17" i="12" s="1"/>
  <c r="AK37" i="12"/>
  <c r="BB18" i="12" s="1"/>
  <c r="AK38" i="12"/>
  <c r="BB19" i="12" s="1"/>
  <c r="AK39" i="12"/>
  <c r="BB20" i="12" s="1"/>
  <c r="AK40" i="12"/>
  <c r="BB21" i="12" s="1"/>
  <c r="AK41" i="12"/>
  <c r="BB22" i="12" s="1"/>
  <c r="AK42" i="12"/>
  <c r="BB23" i="12" s="1"/>
  <c r="AK43" i="12"/>
  <c r="BB24" i="12" s="1"/>
  <c r="AK44" i="12"/>
  <c r="BB25" i="12" s="1"/>
  <c r="AK45" i="12"/>
  <c r="BB26" i="12" s="1"/>
  <c r="AK46" i="12"/>
  <c r="BB27" i="12" s="1"/>
  <c r="AK47" i="12"/>
  <c r="BB28" i="12" s="1"/>
  <c r="AK48" i="12"/>
  <c r="BB29" i="12" s="1"/>
  <c r="AK49" i="12"/>
  <c r="BB30" i="12" s="1"/>
  <c r="AK50" i="12"/>
  <c r="BB31" i="12" s="1"/>
  <c r="AK51" i="12"/>
  <c r="BB32" i="12" s="1"/>
  <c r="AK52" i="12"/>
  <c r="BB33" i="12" s="1"/>
  <c r="AK53" i="12"/>
  <c r="BB34" i="12" s="1"/>
  <c r="AK54" i="12"/>
  <c r="BB35" i="12" s="1"/>
  <c r="AR16" i="12"/>
  <c r="AM17" i="12"/>
  <c r="AR24" i="12"/>
  <c r="AQ32" i="12"/>
  <c r="AQ40" i="12"/>
  <c r="AS48" i="12"/>
  <c r="AI14" i="12"/>
  <c r="AU60" i="12" l="1"/>
  <c r="BA38" i="12"/>
  <c r="AX57" i="12"/>
  <c r="AX58" i="12"/>
  <c r="AX56" i="12"/>
  <c r="BA37" i="12"/>
  <c r="AX60" i="12"/>
  <c r="BA41" i="12"/>
  <c r="AT57" i="12"/>
  <c r="AU57" i="12"/>
  <c r="AL45" i="12"/>
  <c r="AL37" i="12"/>
  <c r="AM49" i="12"/>
  <c r="AM41" i="19"/>
  <c r="AM41" i="12"/>
  <c r="AM33" i="12"/>
  <c r="AJ26" i="20"/>
  <c r="AJ44" i="12"/>
  <c r="AM34" i="19"/>
  <c r="AL22" i="19"/>
  <c r="AM52" i="19"/>
  <c r="AM54" i="20"/>
  <c r="AM38" i="20"/>
  <c r="AJ21" i="20"/>
  <c r="AJ53" i="20"/>
  <c r="AJ45" i="20"/>
  <c r="AJ52" i="20"/>
  <c r="AL28" i="20"/>
  <c r="AM21" i="20"/>
  <c r="AL53" i="20"/>
  <c r="AL29" i="20"/>
  <c r="AL30" i="20"/>
  <c r="AM18" i="20"/>
  <c r="AI54" i="20"/>
  <c r="AM16" i="20"/>
  <c r="AM49" i="20"/>
  <c r="AM33" i="20"/>
  <c r="AM53" i="20"/>
  <c r="AL40" i="20"/>
  <c r="AM39" i="20"/>
  <c r="AM47" i="20"/>
  <c r="AJ32" i="20"/>
  <c r="AJ24" i="20"/>
  <c r="AL38" i="20"/>
  <c r="AJ30" i="20"/>
  <c r="AM26" i="20"/>
  <c r="AJ16" i="20"/>
  <c r="AJ33" i="20"/>
  <c r="AI53" i="20"/>
  <c r="AI47" i="20"/>
  <c r="AL43" i="20"/>
  <c r="AM37" i="20"/>
  <c r="AJ34" i="20"/>
  <c r="AI25" i="20"/>
  <c r="AJ46" i="20"/>
  <c r="AJ22" i="20"/>
  <c r="AM46" i="20"/>
  <c r="AL37" i="20"/>
  <c r="AM28" i="20"/>
  <c r="AI21" i="20"/>
  <c r="AL17" i="20"/>
  <c r="AL44" i="20"/>
  <c r="AJ37" i="20"/>
  <c r="AL20" i="20"/>
  <c r="AJ42" i="20"/>
  <c r="AL50" i="20"/>
  <c r="AM45" i="20"/>
  <c r="AI33" i="20"/>
  <c r="AI23" i="20"/>
  <c r="AL19" i="20"/>
  <c r="AM42" i="20"/>
  <c r="AJ35" i="20"/>
  <c r="AJ50" i="20"/>
  <c r="AJ36" i="20"/>
  <c r="AI27" i="20"/>
  <c r="AM22" i="20"/>
  <c r="AL48" i="20"/>
  <c r="AJ51" i="20"/>
  <c r="AI35" i="20"/>
  <c r="AL14" i="20"/>
  <c r="AL54" i="20"/>
  <c r="AM52" i="20"/>
  <c r="AI51" i="20"/>
  <c r="AI49" i="20"/>
  <c r="AL45" i="20"/>
  <c r="AI44" i="20"/>
  <c r="AI42" i="20"/>
  <c r="AJ40" i="20"/>
  <c r="AJ38" i="20"/>
  <c r="AL36" i="20"/>
  <c r="AM34" i="20"/>
  <c r="AM32" i="20"/>
  <c r="AI31" i="20"/>
  <c r="AJ29" i="20"/>
  <c r="AL27" i="20"/>
  <c r="AL25" i="20"/>
  <c r="AL23" i="20"/>
  <c r="AL21" i="20"/>
  <c r="AI20" i="20"/>
  <c r="AI18" i="20"/>
  <c r="AI16" i="20"/>
  <c r="AL41" i="20"/>
  <c r="AJ49" i="20"/>
  <c r="AL47" i="20"/>
  <c r="AJ44" i="20"/>
  <c r="AM36" i="20"/>
  <c r="AJ31" i="20"/>
  <c r="AM27" i="20"/>
  <c r="AM25" i="20"/>
  <c r="AM23" i="20"/>
  <c r="AJ20" i="20"/>
  <c r="AJ18" i="20"/>
  <c r="AJ54" i="20"/>
  <c r="AL52" i="20"/>
  <c r="AM50" i="20"/>
  <c r="AM48" i="20"/>
  <c r="AJ47" i="20"/>
  <c r="AM43" i="20"/>
  <c r="AM41" i="20"/>
  <c r="AI40" i="20"/>
  <c r="AI38" i="20"/>
  <c r="AL34" i="20"/>
  <c r="AL32" i="20"/>
  <c r="AM30" i="20"/>
  <c r="AI29" i="20"/>
  <c r="AJ27" i="20"/>
  <c r="AJ25" i="20"/>
  <c r="AJ23" i="20"/>
  <c r="AM19" i="20"/>
  <c r="AM17" i="20"/>
  <c r="AL39" i="20"/>
  <c r="AM24" i="20"/>
  <c r="AJ17" i="20"/>
  <c r="AI52" i="20"/>
  <c r="AJ48" i="20"/>
  <c r="AL46" i="20"/>
  <c r="AM44" i="20"/>
  <c r="AI43" i="20"/>
  <c r="AJ39" i="20"/>
  <c r="AI32" i="20"/>
  <c r="AL26" i="20"/>
  <c r="AL24" i="20"/>
  <c r="AL22" i="20"/>
  <c r="AM20" i="20"/>
  <c r="AI19" i="20"/>
  <c r="AM51" i="20"/>
  <c r="AM40" i="20"/>
  <c r="AL35" i="20"/>
  <c r="AL33" i="20"/>
  <c r="AM31" i="20"/>
  <c r="AM29" i="20"/>
  <c r="AJ28" i="20"/>
  <c r="AJ41" i="20"/>
  <c r="AL51" i="20"/>
  <c r="AL49" i="20"/>
  <c r="AL42" i="20"/>
  <c r="AL31" i="20"/>
  <c r="AL18" i="20"/>
  <c r="AL16" i="20"/>
  <c r="AJ33" i="19"/>
  <c r="AJ49" i="19"/>
  <c r="AJ51" i="19"/>
  <c r="AL31" i="19"/>
  <c r="AJ28" i="19"/>
  <c r="AJ24" i="19"/>
  <c r="AJ16" i="19"/>
  <c r="AL52" i="19"/>
  <c r="AI32" i="19"/>
  <c r="AL54" i="19"/>
  <c r="AL38" i="19"/>
  <c r="AI50" i="19"/>
  <c r="AM28" i="19"/>
  <c r="AJ22" i="19"/>
  <c r="AL53" i="19"/>
  <c r="AL47" i="19"/>
  <c r="AJ40" i="19"/>
  <c r="AL36" i="19"/>
  <c r="AL28" i="19"/>
  <c r="AM16" i="19"/>
  <c r="AJ47" i="19"/>
  <c r="AM39" i="19"/>
  <c r="AL20" i="19"/>
  <c r="AJ31" i="19"/>
  <c r="AM48" i="19"/>
  <c r="AM23" i="19"/>
  <c r="AL48" i="19"/>
  <c r="AL29" i="19"/>
  <c r="AJ26" i="19"/>
  <c r="AJ44" i="19"/>
  <c r="AI48" i="19"/>
  <c r="AI39" i="19"/>
  <c r="AI31" i="19"/>
  <c r="AI27" i="19"/>
  <c r="AJ23" i="19"/>
  <c r="AM40" i="19"/>
  <c r="AM32" i="19"/>
  <c r="AM24" i="19"/>
  <c r="AM15" i="19"/>
  <c r="AL32" i="19"/>
  <c r="AL16" i="19"/>
  <c r="AM35" i="19"/>
  <c r="AM19" i="19"/>
  <c r="AL45" i="19"/>
  <c r="AM27" i="19"/>
  <c r="AI52" i="19"/>
  <c r="AJ39" i="19"/>
  <c r="AM50" i="19"/>
  <c r="AL41" i="19"/>
  <c r="AI23" i="19"/>
  <c r="AM18" i="19"/>
  <c r="AM49" i="19"/>
  <c r="AM36" i="19"/>
  <c r="AJ17" i="19"/>
  <c r="AJ42" i="19"/>
  <c r="AL50" i="19"/>
  <c r="AI47" i="19"/>
  <c r="AI41" i="19"/>
  <c r="AJ38" i="19"/>
  <c r="AI34" i="19"/>
  <c r="AM25" i="19"/>
  <c r="AM43" i="19"/>
  <c r="AI54" i="19"/>
  <c r="AM46" i="19"/>
  <c r="AJ45" i="19"/>
  <c r="AL43" i="19"/>
  <c r="AL39" i="19"/>
  <c r="AI38" i="19"/>
  <c r="AL34" i="19"/>
  <c r="AM30" i="19"/>
  <c r="AJ29" i="19"/>
  <c r="AL27" i="19"/>
  <c r="AL25" i="19"/>
  <c r="AL23" i="19"/>
  <c r="AI22" i="19"/>
  <c r="AL18" i="19"/>
  <c r="AM53" i="19"/>
  <c r="AJ50" i="19"/>
  <c r="AJ48" i="19"/>
  <c r="AL46" i="19"/>
  <c r="AI45" i="19"/>
  <c r="AJ43" i="19"/>
  <c r="AJ41" i="19"/>
  <c r="AM37" i="19"/>
  <c r="AJ36" i="19"/>
  <c r="AJ34" i="19"/>
  <c r="AJ32" i="19"/>
  <c r="AL30" i="19"/>
  <c r="AI29" i="19"/>
  <c r="AJ27" i="19"/>
  <c r="AJ25" i="19"/>
  <c r="AM21" i="19"/>
  <c r="AJ20" i="19"/>
  <c r="AJ18" i="19"/>
  <c r="AM44" i="19"/>
  <c r="AL37" i="19"/>
  <c r="AI25" i="19"/>
  <c r="AI18" i="19"/>
  <c r="AM47" i="19"/>
  <c r="AJ46" i="19"/>
  <c r="AM42" i="19"/>
  <c r="AJ30" i="19"/>
  <c r="AM17" i="19"/>
  <c r="AM54" i="19"/>
  <c r="AL51" i="19"/>
  <c r="AL49" i="19"/>
  <c r="AI46" i="19"/>
  <c r="AL42" i="19"/>
  <c r="AL40" i="19"/>
  <c r="AM38" i="19"/>
  <c r="AJ37" i="19"/>
  <c r="AL35" i="19"/>
  <c r="AL33" i="19"/>
  <c r="AI30" i="19"/>
  <c r="AL26" i="19"/>
  <c r="AL24" i="19"/>
  <c r="AM22" i="19"/>
  <c r="AJ21" i="19"/>
  <c r="AL19" i="19"/>
  <c r="AL17" i="19"/>
  <c r="AI43" i="19"/>
  <c r="AL21" i="19"/>
  <c r="AM51" i="19"/>
  <c r="AL44" i="19"/>
  <c r="AM33" i="19"/>
  <c r="AM26" i="19"/>
  <c r="AM45" i="19"/>
  <c r="AJ35" i="19"/>
  <c r="AM29" i="19"/>
  <c r="AJ19" i="19"/>
  <c r="AO19" i="12"/>
  <c r="AI49" i="12"/>
  <c r="AM25" i="12"/>
  <c r="AJ14" i="12"/>
  <c r="AX14" i="12" s="1"/>
  <c r="AJ36" i="12"/>
  <c r="BA17" i="12" s="1"/>
  <c r="AN47" i="12"/>
  <c r="AJ28" i="12"/>
  <c r="AX28" i="12" s="1"/>
  <c r="AR40" i="12"/>
  <c r="AN39" i="12"/>
  <c r="AI24" i="12"/>
  <c r="AS24" i="12"/>
  <c r="AV24" i="12" s="1"/>
  <c r="AI17" i="12"/>
  <c r="AS16" i="12"/>
  <c r="AV16" i="12" s="1"/>
  <c r="AN31" i="12"/>
  <c r="AN23" i="12"/>
  <c r="AN15" i="12"/>
  <c r="AP32" i="12"/>
  <c r="AP24" i="12"/>
  <c r="AM46" i="12"/>
  <c r="AM38" i="12"/>
  <c r="AM30" i="12"/>
  <c r="AM22" i="12"/>
  <c r="AO14" i="12"/>
  <c r="AO52" i="12"/>
  <c r="AR48" i="12"/>
  <c r="AV48" i="12" s="1"/>
  <c r="AL47" i="12"/>
  <c r="AL39" i="12"/>
  <c r="AL31" i="12"/>
  <c r="AL23" i="12"/>
  <c r="AL15" i="12"/>
  <c r="AO45" i="12"/>
  <c r="AO37" i="12"/>
  <c r="AO29" i="12"/>
  <c r="AO21" i="12"/>
  <c r="AO53" i="12"/>
  <c r="AI25" i="12"/>
  <c r="AM14" i="12"/>
  <c r="AP40" i="12"/>
  <c r="AQ16" i="12"/>
  <c r="AS32" i="12"/>
  <c r="AI48" i="12"/>
  <c r="AI16" i="12"/>
  <c r="AP16" i="12"/>
  <c r="AR32" i="12"/>
  <c r="AJ20" i="12"/>
  <c r="AX20" i="12" s="1"/>
  <c r="AN49" i="12"/>
  <c r="AN41" i="12"/>
  <c r="AN33" i="12"/>
  <c r="AN25" i="12"/>
  <c r="AN17" i="12"/>
  <c r="AI41" i="12"/>
  <c r="AJ50" i="12"/>
  <c r="AQ48" i="12"/>
  <c r="AJ42" i="12"/>
  <c r="AN48" i="12"/>
  <c r="AN40" i="12"/>
  <c r="AN32" i="12"/>
  <c r="AN24" i="12"/>
  <c r="AN16" i="12"/>
  <c r="AI40" i="12"/>
  <c r="AJ18" i="12"/>
  <c r="AX18" i="12" s="1"/>
  <c r="AO47" i="12"/>
  <c r="AO39" i="12"/>
  <c r="AO31" i="12"/>
  <c r="AO23" i="12"/>
  <c r="AO15" i="12"/>
  <c r="AI33" i="12"/>
  <c r="AM15" i="12"/>
  <c r="AO40" i="12"/>
  <c r="AM48" i="12"/>
  <c r="AM40" i="12"/>
  <c r="AM32" i="12"/>
  <c r="AM24" i="12"/>
  <c r="AM16" i="12"/>
  <c r="AI32" i="12"/>
  <c r="AP48" i="12"/>
  <c r="AQ24" i="12"/>
  <c r="AS40" i="12"/>
  <c r="AJ47" i="12"/>
  <c r="AI46" i="12"/>
  <c r="AS46" i="12"/>
  <c r="AR46" i="12"/>
  <c r="AQ46" i="12"/>
  <c r="AP46" i="12"/>
  <c r="AN46" i="12"/>
  <c r="AM47" i="12"/>
  <c r="AL46" i="12"/>
  <c r="AO44" i="12"/>
  <c r="AN44" i="12"/>
  <c r="AJ54" i="12"/>
  <c r="AI53" i="12"/>
  <c r="AS53" i="12"/>
  <c r="AR53" i="12"/>
  <c r="AQ53" i="12"/>
  <c r="AP53" i="12"/>
  <c r="AM53" i="12"/>
  <c r="AO35" i="12"/>
  <c r="AN35" i="12"/>
  <c r="AJ53" i="12"/>
  <c r="AI52" i="12"/>
  <c r="AS52" i="12"/>
  <c r="AR52" i="12"/>
  <c r="AQ52" i="12"/>
  <c r="AP52" i="12"/>
  <c r="AM52" i="12"/>
  <c r="AL52" i="12"/>
  <c r="AJ45" i="12"/>
  <c r="AI44" i="12"/>
  <c r="AS44" i="12"/>
  <c r="AR44" i="12"/>
  <c r="AQ44" i="12"/>
  <c r="AP44" i="12"/>
  <c r="AM44" i="12"/>
  <c r="AL44" i="12"/>
  <c r="AJ37" i="12"/>
  <c r="BA18" i="12" s="1"/>
  <c r="AI36" i="12"/>
  <c r="AS36" i="12"/>
  <c r="AR36" i="12"/>
  <c r="AQ36" i="12"/>
  <c r="AP36" i="12"/>
  <c r="AM36" i="12"/>
  <c r="AL36" i="12"/>
  <c r="AJ29" i="12"/>
  <c r="AX29" i="12" s="1"/>
  <c r="AI28" i="12"/>
  <c r="AS28" i="12"/>
  <c r="AR28" i="12"/>
  <c r="AQ28" i="12"/>
  <c r="AP28" i="12"/>
  <c r="AM28" i="12"/>
  <c r="AL28" i="12"/>
  <c r="AJ21" i="12"/>
  <c r="AX21" i="12" s="1"/>
  <c r="AI20" i="12"/>
  <c r="AS20" i="12"/>
  <c r="AR20" i="12"/>
  <c r="AQ20" i="12"/>
  <c r="AP20" i="12"/>
  <c r="AM20" i="12"/>
  <c r="AL20" i="12"/>
  <c r="AO50" i="12"/>
  <c r="AN50" i="12"/>
  <c r="AO42" i="12"/>
  <c r="AN42" i="12"/>
  <c r="AO34" i="12"/>
  <c r="AN34" i="12"/>
  <c r="AO26" i="12"/>
  <c r="AN26" i="12"/>
  <c r="AO18" i="12"/>
  <c r="AO48" i="12"/>
  <c r="AS34" i="12"/>
  <c r="AR34" i="12"/>
  <c r="AQ34" i="12"/>
  <c r="AP34" i="12"/>
  <c r="AM34" i="12"/>
  <c r="AL34" i="12"/>
  <c r="AJ35" i="12"/>
  <c r="BA16" i="12" s="1"/>
  <c r="AI34" i="12"/>
  <c r="AO32" i="12"/>
  <c r="AI54" i="12"/>
  <c r="AS54" i="12"/>
  <c r="AR54" i="12"/>
  <c r="AQ54" i="12"/>
  <c r="AP54" i="12"/>
  <c r="AN54" i="12"/>
  <c r="AL54" i="12"/>
  <c r="AJ31" i="12"/>
  <c r="AX31" i="12" s="1"/>
  <c r="AI30" i="12"/>
  <c r="AS30" i="12"/>
  <c r="AR30" i="12"/>
  <c r="AQ30" i="12"/>
  <c r="AP30" i="12"/>
  <c r="AN30" i="12"/>
  <c r="AM31" i="12"/>
  <c r="AL30" i="12"/>
  <c r="AJ23" i="12"/>
  <c r="AX23" i="12" s="1"/>
  <c r="AI22" i="12"/>
  <c r="AS22" i="12"/>
  <c r="AR22" i="12"/>
  <c r="AQ22" i="12"/>
  <c r="AP22" i="12"/>
  <c r="AN22" i="12"/>
  <c r="AM23" i="12"/>
  <c r="AL22" i="12"/>
  <c r="AO36" i="12"/>
  <c r="AN36" i="12"/>
  <c r="AO20" i="12"/>
  <c r="AN20" i="12"/>
  <c r="AJ46" i="12"/>
  <c r="AI45" i="12"/>
  <c r="AS45" i="12"/>
  <c r="AR45" i="12"/>
  <c r="AQ45" i="12"/>
  <c r="AP45" i="12"/>
  <c r="AM45" i="12"/>
  <c r="AJ30" i="12"/>
  <c r="AX30" i="12" s="1"/>
  <c r="AI29" i="12"/>
  <c r="AS29" i="12"/>
  <c r="AR29" i="12"/>
  <c r="AQ29" i="12"/>
  <c r="AP29" i="12"/>
  <c r="AM29" i="12"/>
  <c r="AO51" i="12"/>
  <c r="AN51" i="12"/>
  <c r="AO27" i="12"/>
  <c r="AN27" i="12"/>
  <c r="AJ52" i="12"/>
  <c r="AI51" i="12"/>
  <c r="AS51" i="12"/>
  <c r="AR51" i="12"/>
  <c r="AQ51" i="12"/>
  <c r="AP51" i="12"/>
  <c r="AM51" i="12"/>
  <c r="AL51" i="12"/>
  <c r="AL29" i="12"/>
  <c r="AS50" i="12"/>
  <c r="AR50" i="12"/>
  <c r="AQ50" i="12"/>
  <c r="AP50" i="12"/>
  <c r="AM50" i="12"/>
  <c r="AL50" i="12"/>
  <c r="AJ51" i="12"/>
  <c r="AI50" i="12"/>
  <c r="AS18" i="12"/>
  <c r="AR18" i="12"/>
  <c r="AQ18" i="12"/>
  <c r="AP18" i="12"/>
  <c r="AM18" i="12"/>
  <c r="AL18" i="12"/>
  <c r="AJ19" i="12"/>
  <c r="AX19" i="12" s="1"/>
  <c r="AI18" i="12"/>
  <c r="AN14" i="12"/>
  <c r="AJ34" i="12"/>
  <c r="BA15" i="12" s="1"/>
  <c r="AO24" i="12"/>
  <c r="AJ39" i="12"/>
  <c r="BA20" i="12" s="1"/>
  <c r="AI38" i="12"/>
  <c r="AS38" i="12"/>
  <c r="AR38" i="12"/>
  <c r="AQ38" i="12"/>
  <c r="AP38" i="12"/>
  <c r="AN38" i="12"/>
  <c r="AM39" i="12"/>
  <c r="AL38" i="12"/>
  <c r="AO28" i="12"/>
  <c r="AN28" i="12"/>
  <c r="AL53" i="12"/>
  <c r="AJ38" i="12"/>
  <c r="BA19" i="12" s="1"/>
  <c r="AI37" i="12"/>
  <c r="AS37" i="12"/>
  <c r="AR37" i="12"/>
  <c r="AQ37" i="12"/>
  <c r="AP37" i="12"/>
  <c r="AM37" i="12"/>
  <c r="AJ22" i="12"/>
  <c r="AX22" i="12" s="1"/>
  <c r="AI21" i="12"/>
  <c r="AS21" i="12"/>
  <c r="AR21" i="12"/>
  <c r="AQ21" i="12"/>
  <c r="AP21" i="12"/>
  <c r="AM21" i="12"/>
  <c r="AO43" i="12"/>
  <c r="AN43" i="12"/>
  <c r="AS42" i="12"/>
  <c r="AR42" i="12"/>
  <c r="AQ42" i="12"/>
  <c r="AP42" i="12"/>
  <c r="AM42" i="12"/>
  <c r="AL42" i="12"/>
  <c r="AJ43" i="12"/>
  <c r="AI42" i="12"/>
  <c r="AS26" i="12"/>
  <c r="AR26" i="12"/>
  <c r="AQ26" i="12"/>
  <c r="AP26" i="12"/>
  <c r="AM26" i="12"/>
  <c r="AL26" i="12"/>
  <c r="AJ27" i="12"/>
  <c r="AX27" i="12" s="1"/>
  <c r="AI26" i="12"/>
  <c r="AL21" i="12"/>
  <c r="AO46" i="12"/>
  <c r="AO38" i="12"/>
  <c r="AO30" i="12"/>
  <c r="AO22" i="12"/>
  <c r="AO54" i="12"/>
  <c r="AJ26" i="12"/>
  <c r="AX26" i="12" s="1"/>
  <c r="AM54" i="12"/>
  <c r="AO16" i="12"/>
  <c r="AO49" i="12"/>
  <c r="AO41" i="12"/>
  <c r="AO33" i="12"/>
  <c r="AO25" i="12"/>
  <c r="AO17" i="12"/>
  <c r="AP49" i="12"/>
  <c r="AP41" i="12"/>
  <c r="AP33" i="12"/>
  <c r="AP25" i="12"/>
  <c r="AP17" i="12"/>
  <c r="AQ49" i="12"/>
  <c r="AQ41" i="12"/>
  <c r="AQ33" i="12"/>
  <c r="AQ25" i="12"/>
  <c r="AQ17" i="12"/>
  <c r="AR49" i="12"/>
  <c r="AR41" i="12"/>
  <c r="AR33" i="12"/>
  <c r="AR25" i="12"/>
  <c r="AR17" i="12"/>
  <c r="AS49" i="12"/>
  <c r="AS41" i="12"/>
  <c r="AS33" i="12"/>
  <c r="AS25" i="12"/>
  <c r="AS17" i="12"/>
  <c r="AJ49" i="12"/>
  <c r="AP47" i="12"/>
  <c r="AP39" i="12"/>
  <c r="AP31" i="12"/>
  <c r="AP23" i="12"/>
  <c r="AP15" i="12"/>
  <c r="AQ47" i="12"/>
  <c r="AQ39" i="12"/>
  <c r="AQ31" i="12"/>
  <c r="AQ23" i="12"/>
  <c r="AQ15" i="12"/>
  <c r="AR47" i="12"/>
  <c r="AR39" i="12"/>
  <c r="AR31" i="12"/>
  <c r="AR23" i="12"/>
  <c r="AR15" i="12"/>
  <c r="AS47" i="12"/>
  <c r="AS39" i="12"/>
  <c r="AS31" i="12"/>
  <c r="AS23" i="12"/>
  <c r="AS15" i="12"/>
  <c r="AJ41" i="12"/>
  <c r="AJ25" i="12"/>
  <c r="AX25" i="12" s="1"/>
  <c r="AJ17" i="12"/>
  <c r="AX17" i="12" s="1"/>
  <c r="AI47" i="12"/>
  <c r="AI39" i="12"/>
  <c r="AI31" i="12"/>
  <c r="AI23" i="12"/>
  <c r="AI15" i="12"/>
  <c r="AJ48" i="12"/>
  <c r="AJ40" i="12"/>
  <c r="AJ32" i="12"/>
  <c r="AX32" i="12" s="1"/>
  <c r="AJ24" i="12"/>
  <c r="AX24" i="12" s="1"/>
  <c r="AJ16" i="12"/>
  <c r="AX16" i="12" s="1"/>
  <c r="AL43" i="12"/>
  <c r="AL35" i="12"/>
  <c r="AL27" i="12"/>
  <c r="AL19" i="12"/>
  <c r="AN53" i="12"/>
  <c r="AN45" i="12"/>
  <c r="AN37" i="12"/>
  <c r="AN29" i="12"/>
  <c r="AN21" i="12"/>
  <c r="AJ33" i="12"/>
  <c r="BA14" i="12" s="1"/>
  <c r="AJ15" i="12"/>
  <c r="AX15" i="12" s="1"/>
  <c r="AM43" i="12"/>
  <c r="AM35" i="12"/>
  <c r="AM27" i="12"/>
  <c r="AM19" i="12"/>
  <c r="AN52" i="12"/>
  <c r="AL49" i="12"/>
  <c r="AL41" i="12"/>
  <c r="AL33" i="12"/>
  <c r="AL25" i="12"/>
  <c r="AL17" i="12"/>
  <c r="AN19" i="12"/>
  <c r="AL48" i="12"/>
  <c r="AL40" i="12"/>
  <c r="AL32" i="12"/>
  <c r="AL24" i="12"/>
  <c r="AL16" i="12"/>
  <c r="AN18" i="12"/>
  <c r="AP43" i="12"/>
  <c r="AP35" i="12"/>
  <c r="AP27" i="12"/>
  <c r="AP19" i="12"/>
  <c r="AQ43" i="12"/>
  <c r="AQ35" i="12"/>
  <c r="AQ27" i="12"/>
  <c r="AQ19" i="12"/>
  <c r="AR43" i="12"/>
  <c r="AR35" i="12"/>
  <c r="AR27" i="12"/>
  <c r="AR19" i="12"/>
  <c r="AS43" i="12"/>
  <c r="AS35" i="12"/>
  <c r="AS27" i="12"/>
  <c r="AS19" i="12"/>
  <c r="AI43" i="12"/>
  <c r="AI35" i="12"/>
  <c r="AI27" i="12"/>
  <c r="AI19" i="12"/>
  <c r="AM15" i="20"/>
  <c r="AM14" i="20"/>
  <c r="AI15" i="20"/>
  <c r="AI14" i="20"/>
  <c r="AJ15" i="20"/>
  <c r="AL15" i="20"/>
  <c r="AM14" i="19"/>
  <c r="AL14" i="19"/>
  <c r="AI15" i="19"/>
  <c r="AI14" i="19"/>
  <c r="AJ15" i="19"/>
  <c r="AJ14" i="19"/>
  <c r="AL15" i="19"/>
  <c r="H63" i="1"/>
  <c r="G63" i="1"/>
  <c r="N52" i="1"/>
  <c r="O52" i="1"/>
  <c r="P52" i="1"/>
  <c r="N53" i="1"/>
  <c r="O53" i="1"/>
  <c r="P53" i="1"/>
  <c r="G62" i="1"/>
  <c r="H62" i="1"/>
  <c r="P45" i="1"/>
  <c r="O45" i="1"/>
  <c r="N45" i="1"/>
  <c r="P44" i="1"/>
  <c r="O44" i="1"/>
  <c r="N44" i="1"/>
  <c r="P37" i="1"/>
  <c r="O37" i="1"/>
  <c r="N37" i="1"/>
  <c r="P36" i="1"/>
  <c r="O36" i="1"/>
  <c r="N36" i="1"/>
  <c r="P29" i="1"/>
  <c r="O29" i="1"/>
  <c r="N29" i="1"/>
  <c r="P28" i="1"/>
  <c r="O28" i="1"/>
  <c r="N28" i="1"/>
  <c r="P21" i="1"/>
  <c r="O21" i="1"/>
  <c r="N21" i="1"/>
  <c r="P20" i="1"/>
  <c r="O20" i="1"/>
  <c r="N20" i="1"/>
  <c r="P13" i="1"/>
  <c r="O13" i="1"/>
  <c r="N13" i="1"/>
  <c r="P12" i="1"/>
  <c r="O12" i="1"/>
  <c r="N12" i="1"/>
  <c r="P5" i="1"/>
  <c r="P4" i="1"/>
  <c r="O5" i="1"/>
  <c r="O4" i="1"/>
  <c r="N5" i="1"/>
  <c r="N4" i="1"/>
  <c r="J42" i="1"/>
  <c r="K42" i="1"/>
  <c r="L42" i="1"/>
  <c r="F42" i="1"/>
  <c r="H42" i="1" s="1"/>
  <c r="G42" i="1"/>
  <c r="J34" i="1"/>
  <c r="K34" i="1"/>
  <c r="L34" i="1"/>
  <c r="F34" i="1"/>
  <c r="G34" i="1"/>
  <c r="H34" i="1"/>
  <c r="J26" i="1"/>
  <c r="K26" i="1"/>
  <c r="L26" i="1"/>
  <c r="G26" i="1"/>
  <c r="F26" i="1"/>
  <c r="H26" i="1" s="1"/>
  <c r="J18" i="1"/>
  <c r="K18" i="1"/>
  <c r="L18" i="1"/>
  <c r="F18" i="1"/>
  <c r="G18" i="1"/>
  <c r="H18" i="1"/>
  <c r="J10" i="1"/>
  <c r="K10" i="1"/>
  <c r="L10" i="1"/>
  <c r="F10" i="1"/>
  <c r="G10" i="1"/>
  <c r="H10" i="1"/>
  <c r="G58" i="1"/>
  <c r="G50" i="1"/>
  <c r="AL62" i="12" l="1"/>
  <c r="BA30" i="12"/>
  <c r="AX49" i="12"/>
  <c r="BA28" i="12"/>
  <c r="AX47" i="12"/>
  <c r="BA23" i="12"/>
  <c r="AX42" i="12"/>
  <c r="BA35" i="12"/>
  <c r="AX54" i="12"/>
  <c r="AX55" i="12"/>
  <c r="BA33" i="12"/>
  <c r="AX52" i="12"/>
  <c r="BA29" i="12"/>
  <c r="AX48" i="12"/>
  <c r="BA22" i="12"/>
  <c r="AX41" i="12"/>
  <c r="BA32" i="12"/>
  <c r="AX51" i="12"/>
  <c r="BA31" i="12"/>
  <c r="AX50" i="12"/>
  <c r="BA25" i="12"/>
  <c r="AX44" i="12"/>
  <c r="BA21" i="12"/>
  <c r="AX40" i="12"/>
  <c r="AX62" i="12" s="1"/>
  <c r="AX63" i="12" s="1"/>
  <c r="BA24" i="12"/>
  <c r="AX43" i="12"/>
  <c r="BA27" i="12"/>
  <c r="AX46" i="12"/>
  <c r="BA26" i="12"/>
  <c r="AX45" i="12"/>
  <c r="BA34" i="12"/>
  <c r="AX53" i="12"/>
  <c r="AU24" i="12"/>
  <c r="AT24" i="12"/>
  <c r="AV40" i="12"/>
  <c r="AU48" i="12"/>
  <c r="AV32" i="12"/>
  <c r="AT48" i="12"/>
  <c r="AT33" i="12"/>
  <c r="AU47" i="12"/>
  <c r="AT40" i="12"/>
  <c r="AU22" i="12"/>
  <c r="AT30" i="12"/>
  <c r="AT54" i="12"/>
  <c r="AU46" i="12"/>
  <c r="AT26" i="12"/>
  <c r="AT42" i="12"/>
  <c r="AU21" i="12"/>
  <c r="AT18" i="12"/>
  <c r="AT50" i="12"/>
  <c r="AU51" i="12"/>
  <c r="AV17" i="12"/>
  <c r="AU26" i="12"/>
  <c r="AU42" i="12"/>
  <c r="AV25" i="12"/>
  <c r="AU53" i="12"/>
  <c r="AT32" i="12"/>
  <c r="AT51" i="12"/>
  <c r="AT22" i="12"/>
  <c r="AU16" i="12"/>
  <c r="AT43" i="12"/>
  <c r="AV33" i="12"/>
  <c r="AT29" i="12"/>
  <c r="AV19" i="12"/>
  <c r="AV27" i="12"/>
  <c r="AU29" i="12"/>
  <c r="AT16" i="12"/>
  <c r="AV36" i="12"/>
  <c r="AU17" i="12"/>
  <c r="AT41" i="12"/>
  <c r="AU40" i="12"/>
  <c r="AV52" i="12"/>
  <c r="AV15" i="12"/>
  <c r="AV41" i="12"/>
  <c r="AU32" i="12"/>
  <c r="AT38" i="12"/>
  <c r="AU18" i="12"/>
  <c r="AU50" i="12"/>
  <c r="AT45" i="12"/>
  <c r="AU30" i="12"/>
  <c r="AU54" i="12"/>
  <c r="AT46" i="12"/>
  <c r="AV44" i="12"/>
  <c r="AU38" i="12"/>
  <c r="AU45" i="12"/>
  <c r="AV28" i="12"/>
  <c r="AT15" i="12"/>
  <c r="AT34" i="12"/>
  <c r="AU34" i="12"/>
  <c r="AV20" i="12"/>
  <c r="AU19" i="12"/>
  <c r="AV35" i="12"/>
  <c r="AU35" i="12"/>
  <c r="AV23" i="12"/>
  <c r="AT31" i="12"/>
  <c r="AV49" i="12"/>
  <c r="AU33" i="12"/>
  <c r="AV26" i="12"/>
  <c r="AV42" i="12"/>
  <c r="AV51" i="12"/>
  <c r="AV22" i="12"/>
  <c r="AT23" i="12"/>
  <c r="AV53" i="12"/>
  <c r="AV43" i="12"/>
  <c r="AU43" i="12"/>
  <c r="AV31" i="12"/>
  <c r="AU15" i="12"/>
  <c r="AT39" i="12"/>
  <c r="AU41" i="12"/>
  <c r="AV18" i="12"/>
  <c r="AV50" i="12"/>
  <c r="AV30" i="12"/>
  <c r="AV54" i="12"/>
  <c r="AV37" i="12"/>
  <c r="AU27" i="12"/>
  <c r="AT49" i="12"/>
  <c r="AT19" i="12"/>
  <c r="AV39" i="12"/>
  <c r="AU23" i="12"/>
  <c r="AT47" i="12"/>
  <c r="AU49" i="12"/>
  <c r="AV38" i="12"/>
  <c r="AV45" i="12"/>
  <c r="AT20" i="12"/>
  <c r="AT28" i="12"/>
  <c r="AT36" i="12"/>
  <c r="AT44" i="12"/>
  <c r="AT52" i="12"/>
  <c r="AV46" i="12"/>
  <c r="AV21" i="12"/>
  <c r="AT27" i="12"/>
  <c r="AV47" i="12"/>
  <c r="AU31" i="12"/>
  <c r="AT17" i="12"/>
  <c r="AT37" i="12"/>
  <c r="AV29" i="12"/>
  <c r="AU20" i="12"/>
  <c r="AU28" i="12"/>
  <c r="AU36" i="12"/>
  <c r="AU44" i="12"/>
  <c r="AU52" i="12"/>
  <c r="AU25" i="12"/>
  <c r="AT35" i="12"/>
  <c r="AU39" i="12"/>
  <c r="AT25" i="12"/>
  <c r="AT21" i="12"/>
  <c r="AU37" i="12"/>
  <c r="AV34" i="12"/>
  <c r="AT53" i="12"/>
  <c r="AZ62" i="19"/>
  <c r="AN52" i="19" l="1"/>
  <c r="AO52" i="19"/>
  <c r="AP52" i="19"/>
  <c r="AQ52" i="19"/>
  <c r="AR52" i="19"/>
  <c r="AP53" i="19"/>
  <c r="AN53" i="19"/>
  <c r="AS53" i="19"/>
  <c r="AN54" i="19"/>
  <c r="AO54" i="19"/>
  <c r="AP54" i="19"/>
  <c r="AP52" i="20"/>
  <c r="BB52" i="19" s="1"/>
  <c r="AP53" i="20"/>
  <c r="AP54" i="20"/>
  <c r="AO53" i="19" l="1"/>
  <c r="BB54" i="19"/>
  <c r="BB53" i="19"/>
  <c r="AX53" i="19"/>
  <c r="AS52" i="19"/>
  <c r="AT52" i="19" s="1"/>
  <c r="AR54" i="19"/>
  <c r="AQ53" i="19"/>
  <c r="AS54" i="19"/>
  <c r="AR53" i="19"/>
  <c r="AQ54" i="19"/>
  <c r="AO52" i="20"/>
  <c r="BA52" i="19" s="1"/>
  <c r="AN54" i="20"/>
  <c r="AY54" i="19" s="1"/>
  <c r="AN53" i="20"/>
  <c r="AY53" i="19" s="1"/>
  <c r="AN52" i="20"/>
  <c r="AY52" i="19" s="1"/>
  <c r="AO53" i="20"/>
  <c r="AO54" i="20"/>
  <c r="BA54" i="19" s="1"/>
  <c r="AS54" i="20"/>
  <c r="AS52" i="20"/>
  <c r="AR54" i="20"/>
  <c r="AR53" i="20"/>
  <c r="AR52" i="20"/>
  <c r="BD52" i="19" s="1"/>
  <c r="AQ54" i="20"/>
  <c r="AQ53" i="20"/>
  <c r="AQ52" i="20"/>
  <c r="BC52" i="19" s="1"/>
  <c r="AS53" i="20"/>
  <c r="BE53" i="19" s="1"/>
  <c r="AO47" i="19"/>
  <c r="AS47" i="19"/>
  <c r="AP48" i="19"/>
  <c r="AP50" i="19"/>
  <c r="AT54" i="19" l="1"/>
  <c r="AU54" i="20"/>
  <c r="AV52" i="20"/>
  <c r="AV54" i="20"/>
  <c r="BD53" i="19"/>
  <c r="AO50" i="20"/>
  <c r="AO50" i="19"/>
  <c r="AT53" i="20"/>
  <c r="AX54" i="19"/>
  <c r="AS51" i="19"/>
  <c r="AS50" i="20"/>
  <c r="AT52" i="20"/>
  <c r="BD54" i="19"/>
  <c r="BA53" i="19"/>
  <c r="AX52" i="19"/>
  <c r="BE54" i="19"/>
  <c r="AV54" i="19"/>
  <c r="BE52" i="19"/>
  <c r="AU52" i="19"/>
  <c r="AV52" i="19"/>
  <c r="BC53" i="19"/>
  <c r="AU53" i="19"/>
  <c r="AV53" i="19"/>
  <c r="BC54" i="19"/>
  <c r="AU54" i="19"/>
  <c r="AT53" i="19"/>
  <c r="AN46" i="19"/>
  <c r="AQ48" i="19"/>
  <c r="AS46" i="19"/>
  <c r="AR46" i="19"/>
  <c r="AP46" i="19"/>
  <c r="AO49" i="19"/>
  <c r="AS49" i="19"/>
  <c r="AN48" i="19"/>
  <c r="AQ49" i="19"/>
  <c r="AR51" i="19"/>
  <c r="AN49" i="19"/>
  <c r="AP51" i="19"/>
  <c r="AR49" i="19"/>
  <c r="AO48" i="19"/>
  <c r="AQ46" i="19"/>
  <c r="AN51" i="19"/>
  <c r="AN50" i="19"/>
  <c r="AN47" i="19"/>
  <c r="AS50" i="19"/>
  <c r="AP49" i="19"/>
  <c r="AR47" i="19"/>
  <c r="AV47" i="19" s="1"/>
  <c r="AO46" i="19"/>
  <c r="AR50" i="19"/>
  <c r="AQ47" i="19"/>
  <c r="AQ51" i="19"/>
  <c r="AO51" i="19"/>
  <c r="AQ50" i="19"/>
  <c r="AS48" i="19"/>
  <c r="AP47" i="19"/>
  <c r="AR48" i="19"/>
  <c r="AU53" i="20"/>
  <c r="AV53" i="20"/>
  <c r="AU52" i="20"/>
  <c r="AT54" i="20"/>
  <c r="AO49" i="20"/>
  <c r="AS51" i="20"/>
  <c r="AS49" i="20"/>
  <c r="AN51" i="20"/>
  <c r="AN49" i="20"/>
  <c r="AO51" i="20"/>
  <c r="AQ50" i="20"/>
  <c r="AR50" i="20"/>
  <c r="AP50" i="20"/>
  <c r="AR49" i="20"/>
  <c r="AN50" i="20"/>
  <c r="AR51" i="20"/>
  <c r="AQ51" i="20"/>
  <c r="AQ49" i="20"/>
  <c r="AP51" i="20"/>
  <c r="AP49" i="20"/>
  <c r="AP14" i="20"/>
  <c r="AQ17" i="20"/>
  <c r="AR19" i="20"/>
  <c r="AS22" i="20"/>
  <c r="AS23" i="20"/>
  <c r="AQ24" i="20"/>
  <c r="AS25" i="20"/>
  <c r="AP26" i="20"/>
  <c r="AQ27" i="20"/>
  <c r="AP30" i="20"/>
  <c r="AS32" i="20"/>
  <c r="AS33" i="20"/>
  <c r="AP35" i="20"/>
  <c r="AH39" i="20"/>
  <c r="AO39" i="20" s="1"/>
  <c r="AS41" i="20"/>
  <c r="AP44" i="20"/>
  <c r="AO44" i="19"/>
  <c r="AP18" i="19"/>
  <c r="AQ19" i="19"/>
  <c r="AP20" i="19"/>
  <c r="AP22" i="19"/>
  <c r="AP25" i="19"/>
  <c r="AP26" i="19"/>
  <c r="AR29" i="19"/>
  <c r="AR30" i="19"/>
  <c r="AR32" i="19"/>
  <c r="AS33" i="19"/>
  <c r="AR34" i="19"/>
  <c r="AR35" i="19"/>
  <c r="AS38" i="19"/>
  <c r="AS39" i="19"/>
  <c r="AQ41" i="19"/>
  <c r="AR14" i="20"/>
  <c r="AP23" i="20"/>
  <c r="AP32" i="19"/>
  <c r="F57" i="1"/>
  <c r="G57" i="1"/>
  <c r="F25" i="1"/>
  <c r="G25" i="1"/>
  <c r="F52" i="1"/>
  <c r="G52" i="1"/>
  <c r="F20" i="1"/>
  <c r="G20" i="1"/>
  <c r="H20" i="1" s="1"/>
  <c r="L20" i="1" s="1"/>
  <c r="AK14" i="12"/>
  <c r="AY14" i="12" s="1"/>
  <c r="F41" i="1"/>
  <c r="G41" i="1"/>
  <c r="M27" i="1"/>
  <c r="M35" i="1"/>
  <c r="M43" i="1"/>
  <c r="M51" i="1"/>
  <c r="E3" i="1"/>
  <c r="Y1" i="1" s="1"/>
  <c r="E11" i="1"/>
  <c r="M11" i="1" s="1"/>
  <c r="E19" i="1"/>
  <c r="R1" i="1" s="1"/>
  <c r="E51" i="1"/>
  <c r="X43" i="1" s="1"/>
  <c r="E43" i="1"/>
  <c r="R43" i="1" s="1"/>
  <c r="E35" i="1"/>
  <c r="R14" i="1" s="1"/>
  <c r="E27" i="1"/>
  <c r="R30" i="1" s="1"/>
  <c r="F49" i="1"/>
  <c r="G49" i="1"/>
  <c r="F44" i="1"/>
  <c r="G44" i="1"/>
  <c r="F36" i="1"/>
  <c r="G36" i="1"/>
  <c r="F33" i="1"/>
  <c r="G33" i="1"/>
  <c r="F28" i="1"/>
  <c r="G28" i="1"/>
  <c r="F17" i="1"/>
  <c r="G17" i="1"/>
  <c r="F12" i="1"/>
  <c r="G12" i="1"/>
  <c r="G9" i="1"/>
  <c r="G4" i="1"/>
  <c r="F9" i="1"/>
  <c r="F4" i="1"/>
  <c r="F5" i="1"/>
  <c r="G5" i="1"/>
  <c r="F6" i="1"/>
  <c r="G6" i="1"/>
  <c r="F7" i="1"/>
  <c r="G7" i="1"/>
  <c r="F8" i="1"/>
  <c r="G8" i="1"/>
  <c r="F13" i="1"/>
  <c r="G13" i="1"/>
  <c r="F14" i="1"/>
  <c r="G14" i="1"/>
  <c r="F15" i="1"/>
  <c r="G15" i="1"/>
  <c r="F16" i="1"/>
  <c r="G16" i="1"/>
  <c r="F21" i="1"/>
  <c r="G21" i="1"/>
  <c r="F22" i="1"/>
  <c r="G22" i="1"/>
  <c r="F23" i="1"/>
  <c r="G23" i="1"/>
  <c r="F24" i="1"/>
  <c r="G24" i="1"/>
  <c r="F29" i="1"/>
  <c r="G29" i="1"/>
  <c r="F30" i="1"/>
  <c r="G30" i="1"/>
  <c r="F31" i="1"/>
  <c r="G31" i="1"/>
  <c r="F32" i="1"/>
  <c r="G32" i="1"/>
  <c r="F37" i="1"/>
  <c r="G37" i="1"/>
  <c r="F38" i="1"/>
  <c r="G38" i="1"/>
  <c r="F39" i="1"/>
  <c r="G39" i="1"/>
  <c r="F40" i="1"/>
  <c r="G40" i="1"/>
  <c r="F45" i="1"/>
  <c r="G45" i="1"/>
  <c r="F46" i="1"/>
  <c r="G46" i="1"/>
  <c r="F47" i="1"/>
  <c r="G47" i="1"/>
  <c r="F48" i="1"/>
  <c r="G48" i="1"/>
  <c r="F53" i="1"/>
  <c r="G53" i="1"/>
  <c r="F54" i="1"/>
  <c r="G54" i="1"/>
  <c r="F55" i="1"/>
  <c r="G55" i="1"/>
  <c r="F56" i="1"/>
  <c r="G56" i="1"/>
  <c r="AR37" i="20"/>
  <c r="AQ44" i="19"/>
  <c r="AQ36" i="19"/>
  <c r="AP44" i="19"/>
  <c r="AP36" i="19"/>
  <c r="AQ27" i="19"/>
  <c r="AR44" i="19"/>
  <c r="AR36" i="19"/>
  <c r="AS19" i="19"/>
  <c r="AS20" i="19"/>
  <c r="AQ20" i="19"/>
  <c r="AS14" i="20"/>
  <c r="AQ23" i="20"/>
  <c r="AQ22" i="20"/>
  <c r="AQ14" i="20"/>
  <c r="AS36" i="19"/>
  <c r="AQ14" i="12"/>
  <c r="AP22" i="20"/>
  <c r="AR14" i="12"/>
  <c r="AP14" i="12"/>
  <c r="AS14" i="12"/>
  <c r="AR15" i="20"/>
  <c r="AQ16" i="19"/>
  <c r="AR16" i="19"/>
  <c r="AP16" i="19"/>
  <c r="AS16" i="19"/>
  <c r="BA50" i="19" l="1"/>
  <c r="BD49" i="19"/>
  <c r="AV51" i="20"/>
  <c r="BA51" i="19"/>
  <c r="AT46" i="19"/>
  <c r="BE51" i="19"/>
  <c r="AL14" i="12"/>
  <c r="AT50" i="20"/>
  <c r="AV50" i="20"/>
  <c r="AU46" i="19"/>
  <c r="AV51" i="19"/>
  <c r="H15" i="1"/>
  <c r="K15" i="1" s="1"/>
  <c r="H40" i="1"/>
  <c r="J40" i="1" s="1"/>
  <c r="H22" i="1"/>
  <c r="L22" i="1" s="1"/>
  <c r="H16" i="1"/>
  <c r="K16" i="1" s="1"/>
  <c r="H44" i="1"/>
  <c r="J44" i="1" s="1"/>
  <c r="H39" i="1"/>
  <c r="L39" i="1" s="1"/>
  <c r="H31" i="1"/>
  <c r="L31" i="1" s="1"/>
  <c r="H29" i="1"/>
  <c r="J29" i="1" s="1"/>
  <c r="M19" i="1"/>
  <c r="H28" i="1"/>
  <c r="K28" i="1" s="1"/>
  <c r="H56" i="1"/>
  <c r="L56" i="1" s="1"/>
  <c r="H24" i="1"/>
  <c r="K24" i="1" s="1"/>
  <c r="M3" i="1"/>
  <c r="L15" i="1"/>
  <c r="H23" i="1"/>
  <c r="L23" i="1" s="1"/>
  <c r="X30" i="1"/>
  <c r="H13" i="1"/>
  <c r="J13" i="1" s="1"/>
  <c r="H54" i="1"/>
  <c r="J54" i="1" s="1"/>
  <c r="J15" i="1"/>
  <c r="H55" i="1"/>
  <c r="J23" i="1"/>
  <c r="H7" i="1"/>
  <c r="J7" i="1" s="1"/>
  <c r="H17" i="1"/>
  <c r="J17" i="1" s="1"/>
  <c r="H36" i="1"/>
  <c r="L36" i="1" s="1"/>
  <c r="H49" i="1"/>
  <c r="K29" i="1"/>
  <c r="L44" i="1"/>
  <c r="H14" i="1"/>
  <c r="J14" i="1" s="1"/>
  <c r="H38" i="1"/>
  <c r="L38" i="1" s="1"/>
  <c r="H46" i="1"/>
  <c r="L24" i="1"/>
  <c r="L54" i="1"/>
  <c r="K40" i="1"/>
  <c r="L40" i="1"/>
  <c r="H4" i="1"/>
  <c r="H53" i="1"/>
  <c r="K53" i="1" s="1"/>
  <c r="H21" i="1"/>
  <c r="K21" i="1" s="1"/>
  <c r="H12" i="1"/>
  <c r="AR27" i="19"/>
  <c r="AP27" i="19"/>
  <c r="AS27" i="19"/>
  <c r="AS36" i="20"/>
  <c r="BE36" i="19" s="1"/>
  <c r="K20" i="1"/>
  <c r="J20" i="1"/>
  <c r="H37" i="1"/>
  <c r="K37" i="1" s="1"/>
  <c r="H30" i="1"/>
  <c r="K30" i="1" s="1"/>
  <c r="J16" i="1"/>
  <c r="L16" i="1"/>
  <c r="H52" i="1"/>
  <c r="H32" i="1"/>
  <c r="K32" i="1" s="1"/>
  <c r="H8" i="1"/>
  <c r="H25" i="1"/>
  <c r="H47" i="1"/>
  <c r="H45" i="1"/>
  <c r="K13" i="1"/>
  <c r="H6" i="1"/>
  <c r="H33" i="1"/>
  <c r="AP23" i="19"/>
  <c r="BB23" i="19" s="1"/>
  <c r="AP19" i="19"/>
  <c r="AR19" i="19"/>
  <c r="BD19" i="19" s="1"/>
  <c r="AN44" i="19"/>
  <c r="H48" i="1"/>
  <c r="J48" i="1" s="1"/>
  <c r="J22" i="1"/>
  <c r="H5" i="1"/>
  <c r="H57" i="1"/>
  <c r="J57" i="1" s="1"/>
  <c r="H9" i="1"/>
  <c r="H41" i="1"/>
  <c r="AP15" i="20"/>
  <c r="AO23" i="20"/>
  <c r="AR23" i="20"/>
  <c r="AV23" i="20" s="1"/>
  <c r="AT49" i="20"/>
  <c r="AU49" i="20"/>
  <c r="AV49" i="20"/>
  <c r="AU48" i="19"/>
  <c r="AQ14" i="19"/>
  <c r="BC14" i="19" s="1"/>
  <c r="AN36" i="19"/>
  <c r="AY49" i="19"/>
  <c r="AU47" i="19"/>
  <c r="BA49" i="19"/>
  <c r="AX51" i="19"/>
  <c r="AV50" i="19"/>
  <c r="AY50" i="19"/>
  <c r="AV49" i="19"/>
  <c r="AY51" i="19"/>
  <c r="AT48" i="19"/>
  <c r="AT51" i="19"/>
  <c r="AV46" i="19"/>
  <c r="BE49" i="19"/>
  <c r="AT47" i="19"/>
  <c r="AQ42" i="19"/>
  <c r="AV48" i="19"/>
  <c r="AU51" i="19"/>
  <c r="AX50" i="19"/>
  <c r="AU50" i="19"/>
  <c r="AU49" i="19"/>
  <c r="BB44" i="19"/>
  <c r="AR42" i="19"/>
  <c r="AN38" i="19"/>
  <c r="AN30" i="19"/>
  <c r="BE50" i="19"/>
  <c r="BC51" i="19"/>
  <c r="BC50" i="19"/>
  <c r="AT49" i="19"/>
  <c r="AS42" i="19"/>
  <c r="AP45" i="19"/>
  <c r="AQ45" i="19"/>
  <c r="AR45" i="19"/>
  <c r="AS45" i="19"/>
  <c r="AO45" i="19"/>
  <c r="AP42" i="19"/>
  <c r="AS44" i="19"/>
  <c r="AT44" i="19" s="1"/>
  <c r="AN45" i="19"/>
  <c r="AT50" i="19"/>
  <c r="AQ33" i="20"/>
  <c r="BD51" i="19"/>
  <c r="AP48" i="20"/>
  <c r="BB48" i="19" s="1"/>
  <c r="AQ48" i="20"/>
  <c r="BC48" i="19" s="1"/>
  <c r="AS48" i="20"/>
  <c r="BE48" i="19" s="1"/>
  <c r="AR48" i="20"/>
  <c r="BD48" i="19" s="1"/>
  <c r="BB49" i="19"/>
  <c r="AN48" i="20"/>
  <c r="AY48" i="19" s="1"/>
  <c r="AT51" i="20"/>
  <c r="BB50" i="19"/>
  <c r="AS28" i="20"/>
  <c r="BB51" i="19"/>
  <c r="AU51" i="20"/>
  <c r="AX49" i="19"/>
  <c r="AR28" i="20"/>
  <c r="BD50" i="19"/>
  <c r="AP27" i="20"/>
  <c r="AU50" i="20"/>
  <c r="AP36" i="20"/>
  <c r="BB36" i="19" s="1"/>
  <c r="AP28" i="20"/>
  <c r="AX16" i="19"/>
  <c r="AQ36" i="20"/>
  <c r="BC36" i="19" s="1"/>
  <c r="AQ28" i="20"/>
  <c r="BC49" i="19"/>
  <c r="AR38" i="19"/>
  <c r="AV38" i="19" s="1"/>
  <c r="AS22" i="19"/>
  <c r="BE22" i="19" s="1"/>
  <c r="BB22" i="19"/>
  <c r="AR22" i="19"/>
  <c r="AQ22" i="19"/>
  <c r="BC22" i="19" s="1"/>
  <c r="AQ30" i="19"/>
  <c r="AP38" i="19"/>
  <c r="AN42" i="19"/>
  <c r="AO31" i="19"/>
  <c r="AN23" i="19"/>
  <c r="AP30" i="19"/>
  <c r="BB30" i="19" s="1"/>
  <c r="AQ38" i="19"/>
  <c r="AV36" i="19"/>
  <c r="AO14" i="19"/>
  <c r="AO38" i="19"/>
  <c r="AR36" i="20"/>
  <c r="BD36" i="19" s="1"/>
  <c r="AS17" i="20"/>
  <c r="AN31" i="20"/>
  <c r="AP17" i="20"/>
  <c r="AO46" i="20"/>
  <c r="BA46" i="19" s="1"/>
  <c r="AO25" i="20"/>
  <c r="AN17" i="20"/>
  <c r="AQ32" i="20"/>
  <c r="AR39" i="20"/>
  <c r="AO32" i="20"/>
  <c r="AR17" i="20"/>
  <c r="AP39" i="20"/>
  <c r="AN32" i="20"/>
  <c r="AQ47" i="20"/>
  <c r="BC47" i="19" s="1"/>
  <c r="AO34" i="20"/>
  <c r="AP32" i="20"/>
  <c r="BB32" i="19" s="1"/>
  <c r="AP38" i="20"/>
  <c r="AN46" i="20"/>
  <c r="AY46" i="19" s="1"/>
  <c r="AQ31" i="20"/>
  <c r="AP46" i="20"/>
  <c r="BB46" i="19" s="1"/>
  <c r="AS31" i="20"/>
  <c r="AR31" i="20"/>
  <c r="AQ38" i="20"/>
  <c r="AP31" i="20"/>
  <c r="AR22" i="20"/>
  <c r="AU22" i="20" s="1"/>
  <c r="AR16" i="20"/>
  <c r="BD16" i="19" s="1"/>
  <c r="AQ46" i="20"/>
  <c r="BC46" i="19" s="1"/>
  <c r="AS38" i="20"/>
  <c r="BE38" i="19" s="1"/>
  <c r="AO48" i="20"/>
  <c r="BA48" i="19" s="1"/>
  <c r="AO21" i="20"/>
  <c r="AR38" i="20"/>
  <c r="AN36" i="20"/>
  <c r="AN28" i="20"/>
  <c r="AP24" i="19"/>
  <c r="AS32" i="19"/>
  <c r="AO32" i="19"/>
  <c r="AN24" i="19"/>
  <c r="AP14" i="19"/>
  <c r="BB14" i="19" s="1"/>
  <c r="AR14" i="19"/>
  <c r="BD14" i="19" s="1"/>
  <c r="BC27" i="19"/>
  <c r="AS14" i="19"/>
  <c r="BE14" i="19" s="1"/>
  <c r="AQ32" i="19"/>
  <c r="AN32" i="19"/>
  <c r="AQ24" i="19"/>
  <c r="BC24" i="19" s="1"/>
  <c r="AN14" i="19"/>
  <c r="AP41" i="19"/>
  <c r="AR24" i="19"/>
  <c r="AN16" i="19"/>
  <c r="AS41" i="19"/>
  <c r="BE41" i="19" s="1"/>
  <c r="AH41" i="19"/>
  <c r="AN41" i="19" s="1"/>
  <c r="AR41" i="19"/>
  <c r="AQ18" i="19"/>
  <c r="AR17" i="19"/>
  <c r="AO24" i="19"/>
  <c r="AQ33" i="19"/>
  <c r="AS18" i="19"/>
  <c r="AQ26" i="19"/>
  <c r="AO16" i="19"/>
  <c r="AO34" i="19"/>
  <c r="AH39" i="19"/>
  <c r="AN39" i="19" s="1"/>
  <c r="AS34" i="19"/>
  <c r="AV34" i="19" s="1"/>
  <c r="AN26" i="19"/>
  <c r="AR26" i="19"/>
  <c r="AN34" i="19"/>
  <c r="AR18" i="19"/>
  <c r="AQ34" i="19"/>
  <c r="AP34" i="19"/>
  <c r="AN33" i="19"/>
  <c r="AR27" i="20"/>
  <c r="AR35" i="20"/>
  <c r="BD35" i="19" s="1"/>
  <c r="AS27" i="20"/>
  <c r="AQ42" i="20"/>
  <c r="AQ39" i="19"/>
  <c r="AO27" i="20"/>
  <c r="AR20" i="20"/>
  <c r="AO42" i="20"/>
  <c r="AN27" i="20"/>
  <c r="AO42" i="19"/>
  <c r="AS17" i="19"/>
  <c r="AR39" i="19"/>
  <c r="AS42" i="20"/>
  <c r="AO30" i="19"/>
  <c r="AR33" i="19"/>
  <c r="AV33" i="19" s="1"/>
  <c r="AP42" i="20"/>
  <c r="AO33" i="19"/>
  <c r="AP17" i="19"/>
  <c r="AP39" i="19"/>
  <c r="AN42" i="20"/>
  <c r="AR42" i="20"/>
  <c r="AN17" i="19"/>
  <c r="AQ17" i="19"/>
  <c r="BC17" i="19" s="1"/>
  <c r="AO37" i="19"/>
  <c r="AR26" i="20"/>
  <c r="AS34" i="20"/>
  <c r="AQ15" i="19"/>
  <c r="AO26" i="20"/>
  <c r="AX23" i="19"/>
  <c r="AR23" i="19"/>
  <c r="AS37" i="19"/>
  <c r="AN34" i="20"/>
  <c r="AP15" i="19"/>
  <c r="AQ34" i="20"/>
  <c r="AQ37" i="19"/>
  <c r="AN27" i="19"/>
  <c r="AN19" i="19"/>
  <c r="AS15" i="19"/>
  <c r="AQ23" i="19"/>
  <c r="AR37" i="19"/>
  <c r="AP37" i="19"/>
  <c r="AR41" i="20"/>
  <c r="AV41" i="20" s="1"/>
  <c r="AT14" i="20"/>
  <c r="AQ26" i="20"/>
  <c r="AS23" i="19"/>
  <c r="BE23" i="19" s="1"/>
  <c r="AU16" i="19"/>
  <c r="AR34" i="20"/>
  <c r="BD34" i="19" s="1"/>
  <c r="AP34" i="20"/>
  <c r="AQ41" i="20"/>
  <c r="BC41" i="19" s="1"/>
  <c r="AX15" i="19"/>
  <c r="AR15" i="19"/>
  <c r="BD15" i="19" s="1"/>
  <c r="AS26" i="20"/>
  <c r="AN23" i="20"/>
  <c r="AO19" i="19"/>
  <c r="AR47" i="20"/>
  <c r="BD47" i="19" s="1"/>
  <c r="AR28" i="19"/>
  <c r="AN33" i="20"/>
  <c r="AQ28" i="19"/>
  <c r="AQ21" i="19"/>
  <c r="AO36" i="19"/>
  <c r="AO28" i="19"/>
  <c r="AN29" i="20"/>
  <c r="AN22" i="20"/>
  <c r="AN28" i="19"/>
  <c r="AP33" i="20"/>
  <c r="AO33" i="20"/>
  <c r="AQ25" i="20"/>
  <c r="AR18" i="20"/>
  <c r="AO27" i="19"/>
  <c r="AP18" i="20"/>
  <c r="BB18" i="19" s="1"/>
  <c r="AN21" i="20"/>
  <c r="AN25" i="20"/>
  <c r="AX48" i="19"/>
  <c r="AV14" i="20"/>
  <c r="AN26" i="20"/>
  <c r="AX47" i="19"/>
  <c r="AP25" i="20"/>
  <c r="BB25" i="19" s="1"/>
  <c r="AS18" i="20"/>
  <c r="AS47" i="20"/>
  <c r="AO17" i="20"/>
  <c r="AR33" i="20"/>
  <c r="AV33" i="20" s="1"/>
  <c r="AT36" i="19"/>
  <c r="AP47" i="20"/>
  <c r="BB47" i="19" s="1"/>
  <c r="AN22" i="19"/>
  <c r="AO14" i="20"/>
  <c r="AO31" i="20"/>
  <c r="AN29" i="19"/>
  <c r="AN21" i="19"/>
  <c r="BE33" i="19"/>
  <c r="AO43" i="20"/>
  <c r="AN43" i="20"/>
  <c r="AR43" i="20"/>
  <c r="AO28" i="20"/>
  <c r="AU14" i="20"/>
  <c r="AS28" i="19"/>
  <c r="AS35" i="19"/>
  <c r="AV35" i="19" s="1"/>
  <c r="AP41" i="20"/>
  <c r="AR25" i="20"/>
  <c r="AO23" i="19"/>
  <c r="AP43" i="20"/>
  <c r="AS24" i="20"/>
  <c r="AP19" i="20"/>
  <c r="AS43" i="20"/>
  <c r="AN24" i="20"/>
  <c r="AO21" i="19"/>
  <c r="AQ37" i="20"/>
  <c r="AX14" i="19"/>
  <c r="AS21" i="19"/>
  <c r="AP33" i="19"/>
  <c r="AX42" i="19"/>
  <c r="AN37" i="19"/>
  <c r="AV14" i="12"/>
  <c r="AQ18" i="20"/>
  <c r="AP28" i="19"/>
  <c r="AS29" i="19"/>
  <c r="AV29" i="19" s="1"/>
  <c r="AR32" i="20"/>
  <c r="AO22" i="20"/>
  <c r="AH41" i="20"/>
  <c r="AO19" i="20"/>
  <c r="AR24" i="20"/>
  <c r="AO22" i="19"/>
  <c r="AP24" i="20"/>
  <c r="AP21" i="19"/>
  <c r="AP29" i="19"/>
  <c r="AQ19" i="20"/>
  <c r="BC19" i="19" s="1"/>
  <c r="AQ40" i="19"/>
  <c r="AO36" i="20"/>
  <c r="AQ29" i="19"/>
  <c r="AX43" i="19"/>
  <c r="AV16" i="19"/>
  <c r="AQ43" i="20"/>
  <c r="AP37" i="20"/>
  <c r="AO25" i="19"/>
  <c r="AO17" i="19"/>
  <c r="AS19" i="20"/>
  <c r="AV19" i="20" s="1"/>
  <c r="AO24" i="20"/>
  <c r="AN19" i="20"/>
  <c r="AR21" i="19"/>
  <c r="AT16" i="19"/>
  <c r="AU14" i="12"/>
  <c r="AN39" i="20"/>
  <c r="AU36" i="19"/>
  <c r="AN20" i="19"/>
  <c r="AR20" i="19"/>
  <c r="AO20" i="19"/>
  <c r="AN35" i="19"/>
  <c r="AO35" i="19"/>
  <c r="AS30" i="20"/>
  <c r="AQ30" i="20"/>
  <c r="AR30" i="20"/>
  <c r="BD30" i="19" s="1"/>
  <c r="AO47" i="20"/>
  <c r="BA47" i="19" s="1"/>
  <c r="AN47" i="20"/>
  <c r="AY47" i="19" s="1"/>
  <c r="AN37" i="20"/>
  <c r="AO37" i="20"/>
  <c r="AS25" i="19"/>
  <c r="AR25" i="19"/>
  <c r="AQ25" i="19"/>
  <c r="AN25" i="19"/>
  <c r="AO35" i="20"/>
  <c r="AN20" i="20"/>
  <c r="AO43" i="19"/>
  <c r="AS43" i="19"/>
  <c r="AP43" i="19"/>
  <c r="AR43" i="19"/>
  <c r="AQ43" i="19"/>
  <c r="AS24" i="19"/>
  <c r="AN43" i="19"/>
  <c r="AQ35" i="20"/>
  <c r="AN35" i="20"/>
  <c r="AS35" i="20"/>
  <c r="AO16" i="20"/>
  <c r="AS16" i="20"/>
  <c r="AQ16" i="20"/>
  <c r="AN16" i="20"/>
  <c r="AP16" i="20"/>
  <c r="AO45" i="20"/>
  <c r="AP29" i="20"/>
  <c r="AQ29" i="20"/>
  <c r="AO29" i="20"/>
  <c r="AS29" i="20"/>
  <c r="BB26" i="19"/>
  <c r="AS31" i="19"/>
  <c r="AR31" i="19"/>
  <c r="AQ31" i="19"/>
  <c r="AP31" i="19"/>
  <c r="AN31" i="19"/>
  <c r="AQ45" i="20"/>
  <c r="AR45" i="20"/>
  <c r="AX45" i="19"/>
  <c r="AP45" i="20"/>
  <c r="AS45" i="20"/>
  <c r="AN45" i="20"/>
  <c r="AR40" i="20"/>
  <c r="AQ40" i="20"/>
  <c r="AS40" i="20"/>
  <c r="AP40" i="20"/>
  <c r="AH40" i="20"/>
  <c r="AX41" i="19"/>
  <c r="AX40" i="19"/>
  <c r="AO15" i="20"/>
  <c r="AS15" i="20"/>
  <c r="AN15" i="20"/>
  <c r="AQ15" i="20"/>
  <c r="AN18" i="20"/>
  <c r="AO18" i="20"/>
  <c r="AS30" i="19"/>
  <c r="AS44" i="20"/>
  <c r="AO44" i="20"/>
  <c r="BA44" i="19" s="1"/>
  <c r="AQ44" i="20"/>
  <c r="BC44" i="19" s="1"/>
  <c r="AN44" i="20"/>
  <c r="AR44" i="20"/>
  <c r="BD44" i="19" s="1"/>
  <c r="AQ39" i="20"/>
  <c r="AS39" i="20"/>
  <c r="AQ21" i="20"/>
  <c r="AS21" i="20"/>
  <c r="AR21" i="20"/>
  <c r="AP21" i="20"/>
  <c r="AP40" i="19"/>
  <c r="AS40" i="19"/>
  <c r="AR40" i="19"/>
  <c r="AH40" i="19"/>
  <c r="AP35" i="19"/>
  <c r="AQ35" i="19"/>
  <c r="AO15" i="19"/>
  <c r="AN15" i="19"/>
  <c r="AP20" i="20"/>
  <c r="AS20" i="20"/>
  <c r="AQ20" i="20"/>
  <c r="AO20" i="20"/>
  <c r="AR29" i="20"/>
  <c r="BD29" i="19" s="1"/>
  <c r="AO38" i="20"/>
  <c r="AN38" i="20"/>
  <c r="AO30" i="20"/>
  <c r="AN30" i="20"/>
  <c r="AO26" i="19"/>
  <c r="AN14" i="20"/>
  <c r="AO18" i="19"/>
  <c r="AS46" i="20"/>
  <c r="AS37" i="20"/>
  <c r="AN18" i="19"/>
  <c r="AR46" i="20"/>
  <c r="BD46" i="19" s="1"/>
  <c r="AS26" i="19"/>
  <c r="AT14" i="12"/>
  <c r="BA36" i="19" l="1"/>
  <c r="AT23" i="20"/>
  <c r="BA21" i="19"/>
  <c r="AY44" i="19"/>
  <c r="AT25" i="20"/>
  <c r="AU23" i="20"/>
  <c r="AT32" i="20"/>
  <c r="BA23" i="19"/>
  <c r="AV48" i="20"/>
  <c r="AY31" i="19"/>
  <c r="BE45" i="19"/>
  <c r="AU19" i="19"/>
  <c r="AU27" i="19"/>
  <c r="BB41" i="19"/>
  <c r="AV27" i="19"/>
  <c r="BE27" i="19"/>
  <c r="AT38" i="19"/>
  <c r="AT27" i="19"/>
  <c r="AY30" i="19"/>
  <c r="AY37" i="19"/>
  <c r="BE28" i="19"/>
  <c r="AY32" i="19"/>
  <c r="AU36" i="20"/>
  <c r="AU41" i="19"/>
  <c r="AT41" i="19"/>
  <c r="BD45" i="19"/>
  <c r="AT26" i="19"/>
  <c r="AT19" i="19"/>
  <c r="AV19" i="19"/>
  <c r="BA14" i="19"/>
  <c r="K17" i="1"/>
  <c r="J31" i="1"/>
  <c r="K22" i="1"/>
  <c r="K56" i="1"/>
  <c r="L17" i="1"/>
  <c r="L13" i="1"/>
  <c r="K31" i="1"/>
  <c r="K23" i="1"/>
  <c r="K44" i="1"/>
  <c r="K39" i="1"/>
  <c r="J28" i="1"/>
  <c r="J39" i="1"/>
  <c r="L28" i="1"/>
  <c r="L29" i="1"/>
  <c r="L7" i="1"/>
  <c r="K54" i="1"/>
  <c r="K7" i="1"/>
  <c r="J24" i="1"/>
  <c r="J56" i="1"/>
  <c r="K38" i="1"/>
  <c r="J49" i="1"/>
  <c r="K36" i="1"/>
  <c r="L49" i="1"/>
  <c r="K49" i="1"/>
  <c r="J36" i="1"/>
  <c r="L55" i="1"/>
  <c r="J55" i="1"/>
  <c r="K55" i="1"/>
  <c r="L4" i="1"/>
  <c r="K4" i="1"/>
  <c r="J4" i="1"/>
  <c r="L46" i="1"/>
  <c r="K46" i="1"/>
  <c r="J46" i="1"/>
  <c r="L14" i="1"/>
  <c r="K14" i="1"/>
  <c r="J38" i="1"/>
  <c r="J9" i="1"/>
  <c r="L9" i="1"/>
  <c r="L25" i="1"/>
  <c r="J25" i="1"/>
  <c r="AT28" i="20"/>
  <c r="AT42" i="19"/>
  <c r="J30" i="1"/>
  <c r="L30" i="1"/>
  <c r="AY38" i="19"/>
  <c r="AU42" i="19"/>
  <c r="BC45" i="19"/>
  <c r="AX37" i="19"/>
  <c r="BD22" i="19"/>
  <c r="BD23" i="19"/>
  <c r="BE34" i="19"/>
  <c r="AO41" i="19"/>
  <c r="K5" i="1"/>
  <c r="L5" i="1"/>
  <c r="J33" i="1"/>
  <c r="L33" i="1"/>
  <c r="L8" i="1"/>
  <c r="J8" i="1"/>
  <c r="L32" i="1"/>
  <c r="J32" i="1"/>
  <c r="H61" i="1"/>
  <c r="G61" i="1"/>
  <c r="J52" i="1"/>
  <c r="L52" i="1"/>
  <c r="J37" i="1"/>
  <c r="L37" i="1"/>
  <c r="L53" i="1"/>
  <c r="J53" i="1"/>
  <c r="L47" i="1"/>
  <c r="J47" i="1"/>
  <c r="L12" i="1"/>
  <c r="K12" i="1"/>
  <c r="AU48" i="20"/>
  <c r="AU32" i="19"/>
  <c r="K57" i="1"/>
  <c r="L57" i="1"/>
  <c r="K25" i="1"/>
  <c r="AX46" i="19"/>
  <c r="AT48" i="20"/>
  <c r="AY19" i="19"/>
  <c r="AY34" i="19"/>
  <c r="K9" i="1"/>
  <c r="K41" i="1"/>
  <c r="L41" i="1"/>
  <c r="J41" i="1"/>
  <c r="J5" i="1"/>
  <c r="L48" i="1"/>
  <c r="K48" i="1"/>
  <c r="K33" i="1"/>
  <c r="L6" i="1"/>
  <c r="J6" i="1"/>
  <c r="L45" i="1"/>
  <c r="J45" i="1"/>
  <c r="K45" i="1"/>
  <c r="K8" i="1"/>
  <c r="K47" i="1"/>
  <c r="K52" i="1"/>
  <c r="J12" i="1"/>
  <c r="L21" i="1"/>
  <c r="J21" i="1"/>
  <c r="K6" i="1"/>
  <c r="BA37" i="19"/>
  <c r="AX44" i="19"/>
  <c r="AT24" i="19"/>
  <c r="BD24" i="19"/>
  <c r="AU38" i="19"/>
  <c r="BE44" i="19"/>
  <c r="AU44" i="19"/>
  <c r="AY36" i="19"/>
  <c r="AV42" i="19"/>
  <c r="AX27" i="19"/>
  <c r="AX38" i="19"/>
  <c r="AV44" i="19"/>
  <c r="BD38" i="19"/>
  <c r="AY35" i="19"/>
  <c r="BD42" i="19"/>
  <c r="AY14" i="19"/>
  <c r="BA45" i="19"/>
  <c r="BE42" i="19"/>
  <c r="AX34" i="19"/>
  <c r="BB45" i="19"/>
  <c r="AT30" i="19"/>
  <c r="AY39" i="19"/>
  <c r="BC38" i="19"/>
  <c r="AY43" i="19"/>
  <c r="AV18" i="19"/>
  <c r="AT14" i="19"/>
  <c r="BB38" i="19"/>
  <c r="BE17" i="19"/>
  <c r="AU45" i="19"/>
  <c r="AY26" i="19"/>
  <c r="BB42" i="19"/>
  <c r="AV22" i="19"/>
  <c r="AX39" i="19"/>
  <c r="BA38" i="19"/>
  <c r="AX35" i="19"/>
  <c r="AX24" i="19"/>
  <c r="BA31" i="19"/>
  <c r="BA42" i="19"/>
  <c r="AU34" i="19"/>
  <c r="AV41" i="19"/>
  <c r="AV14" i="19"/>
  <c r="BA43" i="19"/>
  <c r="AT45" i="19"/>
  <c r="AY16" i="19"/>
  <c r="AX36" i="19"/>
  <c r="AU14" i="19"/>
  <c r="BC26" i="19"/>
  <c r="AY42" i="19"/>
  <c r="AT34" i="19"/>
  <c r="BA17" i="19"/>
  <c r="AV45" i="19"/>
  <c r="AY45" i="19"/>
  <c r="BA33" i="19"/>
  <c r="AT22" i="19"/>
  <c r="AY28" i="19"/>
  <c r="AV28" i="20"/>
  <c r="AV36" i="20"/>
  <c r="BD28" i="19"/>
  <c r="BC33" i="19"/>
  <c r="AT27" i="20"/>
  <c r="AU28" i="20"/>
  <c r="BA27" i="19"/>
  <c r="AU27" i="20"/>
  <c r="AT41" i="20"/>
  <c r="AY17" i="19"/>
  <c r="BD31" i="19"/>
  <c r="BB27" i="19"/>
  <c r="AV27" i="20"/>
  <c r="AV31" i="20"/>
  <c r="AY23" i="19"/>
  <c r="BD41" i="19"/>
  <c r="AU41" i="20"/>
  <c r="BD27" i="19"/>
  <c r="AX29" i="19"/>
  <c r="AV47" i="20"/>
  <c r="BE47" i="19"/>
  <c r="AU17" i="20"/>
  <c r="BA15" i="19"/>
  <c r="BC28" i="19"/>
  <c r="BA18" i="19"/>
  <c r="AV18" i="20"/>
  <c r="BE46" i="19"/>
  <c r="BC32" i="19"/>
  <c r="AU22" i="19"/>
  <c r="AO39" i="19"/>
  <c r="BA39" i="19" s="1"/>
  <c r="AX22" i="19"/>
  <c r="AX17" i="19"/>
  <c r="AU24" i="20"/>
  <c r="AT36" i="20"/>
  <c r="AX28" i="19"/>
  <c r="AU32" i="20"/>
  <c r="BA34" i="19"/>
  <c r="BA26" i="19"/>
  <c r="AT47" i="20"/>
  <c r="BB17" i="19"/>
  <c r="AT26" i="20"/>
  <c r="AU31" i="20"/>
  <c r="BD39" i="19"/>
  <c r="AV16" i="20"/>
  <c r="AT18" i="20"/>
  <c r="AT31" i="20"/>
  <c r="AU39" i="20"/>
  <c r="AV32" i="20"/>
  <c r="AU26" i="20"/>
  <c r="BD25" i="19"/>
  <c r="BD17" i="19"/>
  <c r="BA25" i="19"/>
  <c r="BA32" i="19"/>
  <c r="AV20" i="20"/>
  <c r="AT17" i="20"/>
  <c r="AV17" i="20"/>
  <c r="AV26" i="20"/>
  <c r="AV44" i="20"/>
  <c r="AV38" i="20"/>
  <c r="AV22" i="20"/>
  <c r="AT22" i="20"/>
  <c r="AT38" i="20"/>
  <c r="AU34" i="20"/>
  <c r="AT34" i="20"/>
  <c r="AY21" i="19"/>
  <c r="AT24" i="20"/>
  <c r="BD26" i="19"/>
  <c r="AV35" i="20"/>
  <c r="BD32" i="19"/>
  <c r="AV24" i="20"/>
  <c r="BC37" i="19"/>
  <c r="AU38" i="20"/>
  <c r="AX19" i="19"/>
  <c r="AT39" i="19"/>
  <c r="BE32" i="19"/>
  <c r="AV32" i="19"/>
  <c r="AX18" i="19"/>
  <c r="AU18" i="19"/>
  <c r="AY24" i="19"/>
  <c r="AX33" i="19"/>
  <c r="AV37" i="19"/>
  <c r="BA30" i="19"/>
  <c r="BE37" i="19"/>
  <c r="AU39" i="19"/>
  <c r="AT32" i="19"/>
  <c r="BA16" i="19"/>
  <c r="BD37" i="19"/>
  <c r="AU23" i="19"/>
  <c r="AV17" i="19"/>
  <c r="AT17" i="19"/>
  <c r="BE18" i="19"/>
  <c r="AU17" i="19"/>
  <c r="AY33" i="19"/>
  <c r="AV23" i="19"/>
  <c r="AT23" i="19"/>
  <c r="AT29" i="19"/>
  <c r="BC23" i="19"/>
  <c r="BB34" i="19"/>
  <c r="BA24" i="19"/>
  <c r="AX30" i="19"/>
  <c r="BD18" i="19"/>
  <c r="AY29" i="19"/>
  <c r="AT18" i="19"/>
  <c r="BB39" i="19"/>
  <c r="AV43" i="20"/>
  <c r="AY27" i="19"/>
  <c r="BC42" i="19"/>
  <c r="AU42" i="20"/>
  <c r="AT37" i="19"/>
  <c r="AT42" i="20"/>
  <c r="AV15" i="19"/>
  <c r="AU21" i="19"/>
  <c r="AU37" i="19"/>
  <c r="AT15" i="19"/>
  <c r="BC15" i="19"/>
  <c r="AV40" i="20"/>
  <c r="AX26" i="19"/>
  <c r="AU43" i="20"/>
  <c r="AU33" i="19"/>
  <c r="AV34" i="20"/>
  <c r="AT43" i="20"/>
  <c r="AX20" i="19"/>
  <c r="AY15" i="19"/>
  <c r="BC34" i="19"/>
  <c r="AV28" i="19"/>
  <c r="AV42" i="20"/>
  <c r="BD33" i="19"/>
  <c r="BD43" i="19"/>
  <c r="AV39" i="19"/>
  <c r="BA28" i="19"/>
  <c r="AY25" i="19"/>
  <c r="BB15" i="19"/>
  <c r="AU15" i="19"/>
  <c r="AU47" i="20"/>
  <c r="AU15" i="20"/>
  <c r="AY22" i="19"/>
  <c r="BA19" i="19"/>
  <c r="AU28" i="19"/>
  <c r="AU33" i="20"/>
  <c r="AV21" i="20"/>
  <c r="AT37" i="20"/>
  <c r="AT33" i="20"/>
  <c r="AT21" i="19"/>
  <c r="AV46" i="20"/>
  <c r="BE19" i="19"/>
  <c r="AU25" i="20"/>
  <c r="AU30" i="20"/>
  <c r="AV25" i="20"/>
  <c r="AT35" i="20"/>
  <c r="BA29" i="19"/>
  <c r="AN41" i="20"/>
  <c r="AY41" i="19" s="1"/>
  <c r="AO41" i="20"/>
  <c r="BA41" i="19" s="1"/>
  <c r="AT19" i="20"/>
  <c r="AT33" i="19"/>
  <c r="BB33" i="19"/>
  <c r="BB37" i="19"/>
  <c r="AU35" i="20"/>
  <c r="AX25" i="19"/>
  <c r="BA22" i="19"/>
  <c r="AT28" i="19"/>
  <c r="BB28" i="19"/>
  <c r="BD21" i="19"/>
  <c r="AT30" i="20"/>
  <c r="AU29" i="19"/>
  <c r="AU19" i="20"/>
  <c r="AV21" i="19"/>
  <c r="AT16" i="20"/>
  <c r="BD40" i="19"/>
  <c r="BC18" i="19"/>
  <c r="AU18" i="20"/>
  <c r="BB19" i="19"/>
  <c r="BE35" i="19"/>
  <c r="BB24" i="19"/>
  <c r="AU40" i="20"/>
  <c r="AT20" i="20"/>
  <c r="BB20" i="19"/>
  <c r="BC35" i="19"/>
  <c r="AU35" i="19"/>
  <c r="AT35" i="19"/>
  <c r="BB35" i="19"/>
  <c r="AT21" i="20"/>
  <c r="BE39" i="19"/>
  <c r="AT39" i="20"/>
  <c r="AV39" i="20"/>
  <c r="AT40" i="20"/>
  <c r="AT45" i="20"/>
  <c r="AX31" i="19"/>
  <c r="AT29" i="20"/>
  <c r="BB29" i="19"/>
  <c r="BC39" i="19"/>
  <c r="BA20" i="19"/>
  <c r="AT43" i="19"/>
  <c r="BB43" i="19"/>
  <c r="AV43" i="19"/>
  <c r="BE43" i="19"/>
  <c r="BC25" i="19"/>
  <c r="AU25" i="19"/>
  <c r="AT20" i="19"/>
  <c r="BD20" i="19"/>
  <c r="AO40" i="19"/>
  <c r="AN40" i="19"/>
  <c r="BE30" i="19"/>
  <c r="AU30" i="19"/>
  <c r="AV30" i="19"/>
  <c r="AU45" i="20"/>
  <c r="AV29" i="20"/>
  <c r="BE29" i="19"/>
  <c r="BE24" i="19"/>
  <c r="AU24" i="19"/>
  <c r="AV24" i="19"/>
  <c r="BC40" i="19"/>
  <c r="AV30" i="20"/>
  <c r="BC30" i="19"/>
  <c r="BE16" i="19"/>
  <c r="AU37" i="20"/>
  <c r="AV37" i="20"/>
  <c r="AX32" i="19"/>
  <c r="AU40" i="19"/>
  <c r="BE21" i="19"/>
  <c r="BA35" i="19"/>
  <c r="AT40" i="19"/>
  <c r="BB40" i="19"/>
  <c r="AU20" i="20"/>
  <c r="BC20" i="19"/>
  <c r="AV45" i="20"/>
  <c r="AU20" i="19"/>
  <c r="BC31" i="19"/>
  <c r="AU31" i="19"/>
  <c r="AT46" i="20"/>
  <c r="AU46" i="20"/>
  <c r="AU44" i="20"/>
  <c r="AV26" i="19"/>
  <c r="AU26" i="19"/>
  <c r="BE26" i="19"/>
  <c r="AY18" i="19"/>
  <c r="BE40" i="19"/>
  <c r="AV40" i="19"/>
  <c r="AU21" i="20"/>
  <c r="BC21" i="19"/>
  <c r="AV15" i="20"/>
  <c r="AT15" i="20"/>
  <c r="BE15" i="19"/>
  <c r="AN40" i="20"/>
  <c r="AO40" i="20"/>
  <c r="BE31" i="19"/>
  <c r="AV31" i="19"/>
  <c r="BB21" i="19"/>
  <c r="AU29" i="20"/>
  <c r="BC29" i="19"/>
  <c r="AU16" i="20"/>
  <c r="BC16" i="19"/>
  <c r="BC43" i="19"/>
  <c r="AU43" i="19"/>
  <c r="AV20" i="19"/>
  <c r="AV25" i="19"/>
  <c r="BE25" i="19"/>
  <c r="AT25" i="19"/>
  <c r="AY20" i="19"/>
  <c r="BE20" i="19"/>
  <c r="AT31" i="19"/>
  <c r="BB31" i="19"/>
  <c r="AX21" i="19"/>
  <c r="AT44" i="20"/>
  <c r="BB16" i="19"/>
  <c r="AY40" i="19" l="1"/>
  <c r="AY62" i="19" s="1"/>
  <c r="AX62" i="19"/>
  <c r="BC62" i="19"/>
  <c r="BD62" i="19"/>
  <c r="BB62" i="19"/>
  <c r="BE62" i="19"/>
  <c r="BA40" i="19"/>
  <c r="BA62"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Alexandre Avdeev</author>
  </authors>
  <commentList>
    <comment ref="AH39" authorId="0" shapeId="0" xr:uid="{B0786FFC-AE14-4E81-A32E-95A0BB1953C7}">
      <text>
        <r>
          <rPr>
            <b/>
            <sz val="9"/>
            <color indexed="81"/>
            <rFont val="Tahoma"/>
            <family val="2"/>
            <charset val="204"/>
          </rPr>
          <t>Alexandre Avdeev:</t>
        </r>
        <r>
          <rPr>
            <sz val="9"/>
            <color indexed="81"/>
            <rFont val="Tahoma"/>
            <family val="2"/>
            <charset val="204"/>
          </rPr>
          <t xml:space="preserve">
les données manquantes sont remplacées par les estimations</t>
        </r>
      </text>
    </comment>
  </commentList>
</comments>
</file>

<file path=xl/sharedStrings.xml><?xml version="1.0" encoding="utf-8"?>
<sst xmlns="http://schemas.openxmlformats.org/spreadsheetml/2006/main" count="1990" uniqueCount="383">
  <si>
    <t>Décès</t>
  </si>
  <si>
    <t>Nais</t>
  </si>
  <si>
    <t>0-27</t>
  </si>
  <si>
    <t>28-365</t>
  </si>
  <si>
    <t>Danemark</t>
  </si>
  <si>
    <t>Espagne</t>
  </si>
  <si>
    <t>Suède</t>
  </si>
  <si>
    <t>Italie</t>
  </si>
  <si>
    <t>France</t>
  </si>
  <si>
    <t>Hongrie</t>
  </si>
  <si>
    <t>Russie *</t>
  </si>
  <si>
    <t>1.1. Calculez les taux de mortalité infantile (en ulilisant la méthode la plus simple)</t>
  </si>
  <si>
    <t>1.2. Calculez les taux de la mortalité néonatale et post–néonatale. Analysez leur dynamique.</t>
  </si>
  <si>
    <t>Nés vivants</t>
  </si>
  <si>
    <t>Enfants sans vie                 (ou mort-nés)</t>
  </si>
  <si>
    <t>Garçons</t>
  </si>
  <si>
    <t>vivants</t>
  </si>
  <si>
    <t>sans vie</t>
  </si>
  <si>
    <t>pour 100</t>
  </si>
  <si>
    <t>Année</t>
  </si>
  <si>
    <t>Total</t>
  </si>
  <si>
    <t>Filles</t>
  </si>
  <si>
    <t>nés</t>
  </si>
  <si>
    <t>filles</t>
  </si>
  <si>
    <t xml:space="preserve"> vivants</t>
  </si>
  <si>
    <t xml:space="preserve"> vivantes</t>
  </si>
  <si>
    <t xml:space="preserve">. </t>
  </si>
  <si>
    <t xml:space="preserve">N.B. La répartition des enfants sans vie par sexe n'est pas disponible à partir de 2000. </t>
  </si>
  <si>
    <t>La forte évolution du nombre d’enfants sans vie est liée à un changement législatif : selon une circulaire de novembre 2001,  un acte d’enfant sans vie correspond désormais au terme de vingt-deux semaines d’aménorrhée ou à un poids de 500 grammes.</t>
  </si>
  <si>
    <t xml:space="preserve">Ces critères se substituent au délai de 180 jours de gestation prévu dans l’état civil. </t>
  </si>
  <si>
    <t xml:space="preserve">Année 2002 - Données provisoires </t>
  </si>
  <si>
    <t>Ensemble</t>
  </si>
  <si>
    <t>TABLEAU 77 - DÉCÈS D'ENFANTS DE MOINS D'UN AN PAR SEXE ET DURÉE DE VIE</t>
  </si>
  <si>
    <t xml:space="preserve">E - Ensemble </t>
  </si>
  <si>
    <t>Âge en jours</t>
  </si>
  <si>
    <t>Âge en semaines et mois</t>
  </si>
  <si>
    <t>Nés</t>
  </si>
  <si>
    <t xml:space="preserve">2e, 3e </t>
  </si>
  <si>
    <t>4e, 5e</t>
  </si>
  <si>
    <t>de moins</t>
  </si>
  <si>
    <t>l'année</t>
  </si>
  <si>
    <t xml:space="preserve">Nés la même </t>
  </si>
  <si>
    <t>7 à 13</t>
  </si>
  <si>
    <t xml:space="preserve">14 à 20 </t>
  </si>
  <si>
    <t xml:space="preserve">21 à 27 </t>
  </si>
  <si>
    <t xml:space="preserve">28 à 60 </t>
  </si>
  <si>
    <t>61 à 90</t>
  </si>
  <si>
    <t>91 à 120</t>
  </si>
  <si>
    <t>121 à 150</t>
  </si>
  <si>
    <t>151 à 180</t>
  </si>
  <si>
    <t>181 à 210</t>
  </si>
  <si>
    <t>211 à 240</t>
  </si>
  <si>
    <t>241 à 270</t>
  </si>
  <si>
    <t>271 à 301</t>
  </si>
  <si>
    <t>302 à 332</t>
  </si>
  <si>
    <t>333 à 365</t>
  </si>
  <si>
    <t>Première</t>
  </si>
  <si>
    <t>et 4e</t>
  </si>
  <si>
    <t>4 premières</t>
  </si>
  <si>
    <t xml:space="preserve">2e et </t>
  </si>
  <si>
    <t xml:space="preserve"> et 6e </t>
  </si>
  <si>
    <t xml:space="preserve">du 7e au </t>
  </si>
  <si>
    <t xml:space="preserve"> d'un an</t>
  </si>
  <si>
    <t xml:space="preserve"> précédente</t>
  </si>
  <si>
    <t xml:space="preserve">année </t>
  </si>
  <si>
    <t>0 jour</t>
  </si>
  <si>
    <t>1 jour</t>
  </si>
  <si>
    <t>2 jours</t>
  </si>
  <si>
    <t>3 jours</t>
  </si>
  <si>
    <t>4 jours</t>
  </si>
  <si>
    <t>5 jours</t>
  </si>
  <si>
    <t>6 jours</t>
  </si>
  <si>
    <t>jours</t>
  </si>
  <si>
    <t xml:space="preserve"> jours</t>
  </si>
  <si>
    <t xml:space="preserve"> semaine</t>
  </si>
  <si>
    <t xml:space="preserve"> semaines</t>
  </si>
  <si>
    <t>3e mois</t>
  </si>
  <si>
    <t xml:space="preserve"> mois</t>
  </si>
  <si>
    <t>12e mois</t>
  </si>
  <si>
    <t>Champ : France métropolitaine, territoire au 31 décembre 2009</t>
  </si>
  <si>
    <t xml:space="preserve">Source : Insee, état civil </t>
  </si>
  <si>
    <t>H - Garçons</t>
  </si>
  <si>
    <t xml:space="preserve">Ensemble </t>
  </si>
  <si>
    <t xml:space="preserve">la même </t>
  </si>
  <si>
    <t>F - Filles</t>
  </si>
  <si>
    <t>Nées</t>
  </si>
  <si>
    <t>EX 1 : Pour les 7 pays européens:</t>
  </si>
  <si>
    <t>Ex 2: A partir des données des tables t35 et t77 de l'INSEE</t>
  </si>
  <si>
    <t>Calculez les taux de la mortalité infantile pour la France avec toutes les méthodes possibles. Comparez les résultats obtenus.</t>
  </si>
  <si>
    <t>Calculez le score du facteur de séparation, comment évolue-t-il en fonction du niveau de la mortalité infantile?</t>
  </si>
  <si>
    <t>Présentez cette relations graphiquement</t>
  </si>
  <si>
    <t>Calculez le taux de mortlinatalité et les composants de la mortalité infantile.</t>
  </si>
  <si>
    <t>Présentez graphiquement les résultats de vos calculs et analisez-les visuellement.</t>
  </si>
  <si>
    <t xml:space="preserve">TABLEAU DC2D - DECES D'ENFANTS DE MOINS D'UN AN SUIVANT L'ANNEE DE NAISSANCE </t>
  </si>
  <si>
    <t>ET LE NOMBRE DE JOURS VECUS PAR DEPARTEMENT ET REGION DE DOMICILE</t>
  </si>
  <si>
    <t xml:space="preserve">Décès </t>
  </si>
  <si>
    <t>Age en jours</t>
  </si>
  <si>
    <t xml:space="preserve">Enfants </t>
  </si>
  <si>
    <t>Départements</t>
  </si>
  <si>
    <t>d'enfants</t>
  </si>
  <si>
    <t>et régions</t>
  </si>
  <si>
    <t>des</t>
  </si>
  <si>
    <t>(mort-nés)</t>
  </si>
  <si>
    <t>de domicile</t>
  </si>
  <si>
    <t>décès</t>
  </si>
  <si>
    <t>la même</t>
  </si>
  <si>
    <t>3 à 6</t>
  </si>
  <si>
    <t>0 à 6</t>
  </si>
  <si>
    <t>0 à 27</t>
  </si>
  <si>
    <t>28 à 365</t>
  </si>
  <si>
    <t>année</t>
  </si>
  <si>
    <t>précédente</t>
  </si>
  <si>
    <t>Paris</t>
  </si>
  <si>
    <t>Seine-et-Marne</t>
  </si>
  <si>
    <t>Yvelines</t>
  </si>
  <si>
    <t>Essonne</t>
  </si>
  <si>
    <t>Hauts-de-Seine</t>
  </si>
  <si>
    <t>Seine-Saint-Denis</t>
  </si>
  <si>
    <t>Val-de-Marne</t>
  </si>
  <si>
    <t>Val-d'Oise</t>
  </si>
  <si>
    <t>Ile-de-France</t>
  </si>
  <si>
    <t>Ardennes</t>
  </si>
  <si>
    <t>Aube</t>
  </si>
  <si>
    <t>Marne</t>
  </si>
  <si>
    <t>Haute-Marne</t>
  </si>
  <si>
    <t>Champagne-Ardenne</t>
  </si>
  <si>
    <t>Aisne</t>
  </si>
  <si>
    <t>Oise</t>
  </si>
  <si>
    <t>Somme</t>
  </si>
  <si>
    <t>Picardie</t>
  </si>
  <si>
    <t>Eure</t>
  </si>
  <si>
    <t>Seine-Maritime</t>
  </si>
  <si>
    <t>Haute-Normandie</t>
  </si>
  <si>
    <t>Cher</t>
  </si>
  <si>
    <t>Eure-et-Loir</t>
  </si>
  <si>
    <t>Indre</t>
  </si>
  <si>
    <t>Indre-et-Loire</t>
  </si>
  <si>
    <t>Loir-et-Cher</t>
  </si>
  <si>
    <t>Loiret</t>
  </si>
  <si>
    <t>Centre</t>
  </si>
  <si>
    <t>Calvados</t>
  </si>
  <si>
    <t>Manche</t>
  </si>
  <si>
    <t>Orne</t>
  </si>
  <si>
    <t>Basse-Normandie</t>
  </si>
  <si>
    <t>Côte-d'Or</t>
  </si>
  <si>
    <t>Nièvre</t>
  </si>
  <si>
    <t>Saône-et-Loire</t>
  </si>
  <si>
    <t>Yonne</t>
  </si>
  <si>
    <t>Bourgogne</t>
  </si>
  <si>
    <t>Nord</t>
  </si>
  <si>
    <t>Pas-de-Calais</t>
  </si>
  <si>
    <t>Nord-Pas-de-Calais</t>
  </si>
  <si>
    <t>Meurthe-et-Moselle</t>
  </si>
  <si>
    <t>Meuse</t>
  </si>
  <si>
    <t>Moselle</t>
  </si>
  <si>
    <t>Vosges</t>
  </si>
  <si>
    <t>Lorraine</t>
  </si>
  <si>
    <t>Bas-Rhin</t>
  </si>
  <si>
    <t>Haut-Rhin</t>
  </si>
  <si>
    <t>Alsace</t>
  </si>
  <si>
    <t>Doubs</t>
  </si>
  <si>
    <t>Jura</t>
  </si>
  <si>
    <t>Haute-Saône</t>
  </si>
  <si>
    <t>Territoire de Belfort</t>
  </si>
  <si>
    <t>Franche-Comté</t>
  </si>
  <si>
    <t>Loire-Atlantique</t>
  </si>
  <si>
    <t>Maine-et-Loire</t>
  </si>
  <si>
    <t>Mayenne</t>
  </si>
  <si>
    <t>Sarthe</t>
  </si>
  <si>
    <t>Vendée</t>
  </si>
  <si>
    <t>Pays de la Loire</t>
  </si>
  <si>
    <t>Côtes-d'Armor</t>
  </si>
  <si>
    <t>Finistère</t>
  </si>
  <si>
    <t>Ille-et-Vilaine</t>
  </si>
  <si>
    <t>Morbihan</t>
  </si>
  <si>
    <t>Bretagne</t>
  </si>
  <si>
    <t>Charente</t>
  </si>
  <si>
    <t>Charente-Maritime</t>
  </si>
  <si>
    <t>Deux-Sèvres</t>
  </si>
  <si>
    <t>Vienne</t>
  </si>
  <si>
    <t>Poitou-Charentes</t>
  </si>
  <si>
    <t>Dordogne</t>
  </si>
  <si>
    <t>Gironde</t>
  </si>
  <si>
    <t>Landes</t>
  </si>
  <si>
    <t>Lot-et-Garonne</t>
  </si>
  <si>
    <t>Pyrénées-Atlantiques</t>
  </si>
  <si>
    <t>Aquitaine</t>
  </si>
  <si>
    <t>Ariège</t>
  </si>
  <si>
    <t>Aveyron</t>
  </si>
  <si>
    <t>Haute-Garonne</t>
  </si>
  <si>
    <t>Gers</t>
  </si>
  <si>
    <t>Lot</t>
  </si>
  <si>
    <t>Hautes-Pyrénées</t>
  </si>
  <si>
    <t>Tarn</t>
  </si>
  <si>
    <t>Tarn-et-Garonne</t>
  </si>
  <si>
    <t>Midi-Pyrénées</t>
  </si>
  <si>
    <t>Corrèze</t>
  </si>
  <si>
    <t>Creuse</t>
  </si>
  <si>
    <t>Haute-Vienne</t>
  </si>
  <si>
    <t>Limousin</t>
  </si>
  <si>
    <t>Ain</t>
  </si>
  <si>
    <t>Ardèche</t>
  </si>
  <si>
    <t>Drôme</t>
  </si>
  <si>
    <t>Isère</t>
  </si>
  <si>
    <t>Loire</t>
  </si>
  <si>
    <t>Rhône</t>
  </si>
  <si>
    <t>Savoie</t>
  </si>
  <si>
    <t>Haute-Savoie</t>
  </si>
  <si>
    <t>Rhône-Alpes</t>
  </si>
  <si>
    <t>Allier</t>
  </si>
  <si>
    <t>Cantal</t>
  </si>
  <si>
    <t>Haute-Loire</t>
  </si>
  <si>
    <t>Puy-de-Dôme</t>
  </si>
  <si>
    <t>Auvergne</t>
  </si>
  <si>
    <t>Aude</t>
  </si>
  <si>
    <t>Gard</t>
  </si>
  <si>
    <t>Hérault</t>
  </si>
  <si>
    <t>Lozère</t>
  </si>
  <si>
    <t>Pyrénées-Orientales</t>
  </si>
  <si>
    <t>Languedoc-Roussillon</t>
  </si>
  <si>
    <t>Alpes-de-Haute-Provence</t>
  </si>
  <si>
    <t>Hautes-Alpes</t>
  </si>
  <si>
    <t>Alpes-Maritimes</t>
  </si>
  <si>
    <t>Bouches-du-Rhône</t>
  </si>
  <si>
    <t>Var</t>
  </si>
  <si>
    <t>Vaucluse</t>
  </si>
  <si>
    <t>Provence-Alpes-Côte d'Azur</t>
  </si>
  <si>
    <t>Corse-du-Sud</t>
  </si>
  <si>
    <t>Haute-Corse</t>
  </si>
  <si>
    <t>Corse</t>
  </si>
  <si>
    <t>Sous-total Métropole (a)</t>
  </si>
  <si>
    <t>Guadeloupe</t>
  </si>
  <si>
    <t>Martinique</t>
  </si>
  <si>
    <t>Guyane</t>
  </si>
  <si>
    <t>Réunion</t>
  </si>
  <si>
    <t>Départements d'outre-mer</t>
  </si>
  <si>
    <t>Autres</t>
  </si>
  <si>
    <t>France métropolitaine (b)</t>
  </si>
  <si>
    <t>France entière (c)</t>
  </si>
  <si>
    <t>a. Sous total des événements concernant des enfants décédés dont la mère réside en France métropolitaine.</t>
  </si>
  <si>
    <t xml:space="preserve">b. Sous total des événements ayant eu lieu en France métropolitaine : </t>
  </si>
  <si>
    <t>les personnes décédées pouvant ne pas résider en Métropole.</t>
  </si>
  <si>
    <t xml:space="preserve">c. Total des événements ayant eu lieu en France (96 départements métropolitains + 4 départements d'outre-mer) : </t>
  </si>
  <si>
    <t>les personnes décédées pouvant ne pas résider en France (voir ligne "Autres").</t>
  </si>
  <si>
    <t>TABLEAU N1D - NES VIVANTS ET ENFANTS SANS VIE SUIVANT LE SEXE ET LA QUALITE</t>
  </si>
  <si>
    <t xml:space="preserve"> JURIDIQUE PAR DEPARTEMENT ET REGION DE DOMICILE DE LA MERE </t>
  </si>
  <si>
    <t>Année 2001</t>
  </si>
  <si>
    <t>Enfants sans vie  (*)</t>
  </si>
  <si>
    <t>de la mère</t>
  </si>
  <si>
    <t>Légitimes</t>
  </si>
  <si>
    <t>(*) La répartition des enfants sans vie par sexe n'est pas disponible en 2001.</t>
  </si>
  <si>
    <t>a. Sous total des nouveau-nés (nés vivants ou enfants sans vie) dont la mère réside en France métropolitaine.</t>
  </si>
  <si>
    <t>b. Sous total des naissances ayant eu lieu en France métropolitaine : la mère du nouveau-né pouvant ne pas résider en Métropole.</t>
  </si>
  <si>
    <t>c. Total des naissances ayant eu lieu en France (96 départements métropolitains + 4 départements d'outre-mer) : la mère du nouveau-né pouvant ne pas résider en France                                    (voir ligne "Autres").</t>
  </si>
  <si>
    <t xml:space="preserve">TABLEAU N1D - NES VIVANTS ET ENFANTS SANS VIE SUIVANT LE SEXE ET LA QUALITE </t>
  </si>
  <si>
    <t xml:space="preserve">JURIDIQUE PAR DEPARTEMENT ET REGION DE DOMICILE DE LA MERE </t>
  </si>
  <si>
    <t>Année 2002</t>
  </si>
  <si>
    <t>(*) La répartition des enfants sans vie par sexe n'est pas disponible en 2002.</t>
  </si>
  <si>
    <t xml:space="preserve">c. Total des naissances ayant eu lieu en France (96 départements métropolitains + 4 départements d'outre-mer) : la mère du nouveau-né pouvant ne pas résider </t>
  </si>
  <si>
    <t>en France (voir ligne "Autres").</t>
  </si>
  <si>
    <t xml:space="preserve">N.B. La forte évolution du nombre d’enfants sans vie est liée à un changement législatif : selon une circulaire de novembre 2001, un acte d’enfant sans vie correspond désormais au terme </t>
  </si>
  <si>
    <t xml:space="preserve">de vingt-deux semaines d’aménorrhée ou à un poids de 500 grammes. </t>
  </si>
  <si>
    <t>TD 3: Analyse de la mortalité infantile</t>
  </si>
  <si>
    <t xml:space="preserve">TABLEAU DC2D - DÉCÈS D'ENFANTS DE MOINS D'UN AN SUIVANT L'ANNÉE DE NAISSANCE </t>
  </si>
  <si>
    <t>ET LE NOMBRE DE JOURS VÉCUS PAR DÉPARTEMENT ET RÉGION DE DOMICILE</t>
  </si>
  <si>
    <t xml:space="preserve">Année 2009 </t>
  </si>
  <si>
    <t>Île-de-France</t>
  </si>
  <si>
    <t>La Réunion</t>
  </si>
  <si>
    <t>France (c)</t>
  </si>
  <si>
    <t>a. Sous-total des événements concernant des enfants décédés résidant en France métropolitaine.</t>
  </si>
  <si>
    <t xml:space="preserve">b. Sous-total des événements ayant eu lieu en France métropolitaine : </t>
  </si>
  <si>
    <t xml:space="preserve">    les personnes décédées pouvant ne pas résider en Métropole.</t>
  </si>
  <si>
    <t xml:space="preserve">    les personnes décédées pouvant ne pas résider en France (voir ligne "Autres").</t>
  </si>
  <si>
    <t>Champ : France</t>
  </si>
  <si>
    <t xml:space="preserve">Source : Insee, état civil  </t>
  </si>
  <si>
    <t xml:space="preserve">TABLEAU N1D - NÉS VIVANTS ET ENFANTS SANS VIE SUIVANT LE SEXE ET LA SITUATION MATRIMONIALE </t>
  </si>
  <si>
    <t xml:space="preserve">DES PARENTS PAR DÉPARTEMENT ET RÉGION DE DOMICILE DE LA MÈRE </t>
  </si>
  <si>
    <t>Enfants sans vie</t>
  </si>
  <si>
    <t xml:space="preserve">Dans le </t>
  </si>
  <si>
    <t>mariage</t>
  </si>
  <si>
    <t>a. Sous-total des nouveau-nés (nés vivants ou enfants sans vie) dont la mère réside en France métropolitaine.</t>
  </si>
  <si>
    <t xml:space="preserve">b. Sous-total des naissances ayant eu lieu en France métropolitaine : la mère du nouveau-né pouvant ne pas </t>
  </si>
  <si>
    <t xml:space="preserve">    résider en Métropole.</t>
  </si>
  <si>
    <t>c. Total des naissances ayant eu lieu en France (96 départements métropolitains + 4 départements d'outre-mer) :</t>
  </si>
  <si>
    <t xml:space="preserve">    la mère du nouveau-né pouvant ne pas résider en France (voir ligne "Autres").</t>
  </si>
  <si>
    <t>Champ : France, territoire au 31 décembre 2009</t>
  </si>
  <si>
    <t>Source : Insee, état civil</t>
  </si>
  <si>
    <t xml:space="preserve">Année 2010 </t>
  </si>
  <si>
    <t>N.B. Depuis août 2008, les anciens critères de durée d'aménorrhée et de poids ne sont plus pris en compte dans l'établissement des bulletins d'enfant sans vie.</t>
  </si>
  <si>
    <t>Les données françaises récentes sur les enfants sans vie ne peuvent être comparées à celles des autres pays.</t>
  </si>
  <si>
    <t xml:space="preserve">Champ : France, territoire au 31 décembre 2010 </t>
  </si>
  <si>
    <t>Source : Insee, statistiques de l'état civil</t>
  </si>
  <si>
    <t>Analysez la variation et la composition de la mortalité infantile dans les régions de la France et DOM-TOM à partir des tableau dc2d et n1d de l'INSEE</t>
  </si>
  <si>
    <t xml:space="preserve">Année 2008 </t>
  </si>
  <si>
    <t>1.3. Quelles conclusions pouvez-vous faire à propos des modèles de baisse de la mortalité infantile en Europe après la Seconde guerre mondiale ?</t>
  </si>
  <si>
    <t>et comparez l'année 2002 avec l'année 2009.</t>
  </si>
  <si>
    <t>TMNN</t>
  </si>
  <si>
    <t>TMP-NN</t>
  </si>
  <si>
    <t>TMI</t>
  </si>
  <si>
    <t>variation</t>
  </si>
  <si>
    <t>variation %</t>
  </si>
  <si>
    <t>Groupe 1 :</t>
  </si>
  <si>
    <t>Groupe 2 :</t>
  </si>
  <si>
    <t>Niveau initial</t>
  </si>
  <si>
    <t>faible</t>
  </si>
  <si>
    <t>élevé</t>
  </si>
  <si>
    <t>Niveau final</t>
  </si>
  <si>
    <t>très faible</t>
  </si>
  <si>
    <t>assez faible</t>
  </si>
  <si>
    <t>Baisse de la mortalité néo-natale</t>
  </si>
  <si>
    <t>3 étapes</t>
  </si>
  <si>
    <t>2 étapes</t>
  </si>
  <si>
    <t xml:space="preserve">Diminution </t>
  </si>
  <si>
    <t>régulière</t>
  </si>
  <si>
    <t>moins régulière</t>
  </si>
  <si>
    <t>etc…</t>
  </si>
  <si>
    <t>var iation 1950</t>
  </si>
  <si>
    <t>variation  2000</t>
  </si>
  <si>
    <t>abs</t>
  </si>
  <si>
    <t>rel</t>
  </si>
  <si>
    <t>naissances</t>
  </si>
  <si>
    <t>vivantes</t>
  </si>
  <si>
    <t>Méthode 1</t>
  </si>
  <si>
    <t>Méthode 2</t>
  </si>
  <si>
    <t>Taux de mortalité infantile p.1000</t>
  </si>
  <si>
    <t>facteur</t>
  </si>
  <si>
    <t>taux</t>
  </si>
  <si>
    <t>Méthode de Rahts</t>
  </si>
  <si>
    <t>Méthode</t>
  </si>
  <si>
    <t>de Boechk</t>
  </si>
  <si>
    <t>Taux de</t>
  </si>
  <si>
    <t>mortinatalité</t>
  </si>
  <si>
    <t>périnatale</t>
  </si>
  <si>
    <t>mortalité</t>
  </si>
  <si>
    <t>néonatale</t>
  </si>
  <si>
    <t>précoce</t>
  </si>
  <si>
    <t>tardive</t>
  </si>
  <si>
    <t>post-</t>
  </si>
  <si>
    <t>Structure de la MI</t>
  </si>
  <si>
    <t>Corrigé</t>
  </si>
  <si>
    <t>voir calculs et graphiques (ci-dessous)</t>
  </si>
  <si>
    <t>RR</t>
  </si>
  <si>
    <t>infantile</t>
  </si>
  <si>
    <t>NN précoce</t>
  </si>
  <si>
    <t>NN tardive</t>
  </si>
  <si>
    <t>post-néonatale</t>
  </si>
  <si>
    <t>moyenne</t>
  </si>
  <si>
    <t>variation  2010</t>
  </si>
  <si>
    <t>Conclusion: la variation de la MI a légérement augmenté entre 1950 et 2000</t>
  </si>
  <si>
    <t>la variation de la MI a légérement diminué entre 2000 et 2010</t>
  </si>
  <si>
    <t>garçons</t>
  </si>
  <si>
    <t>declarées vivantes</t>
  </si>
  <si>
    <t>séparation</t>
  </si>
  <si>
    <t>Taux</t>
  </si>
  <si>
    <t>Rahts</t>
  </si>
  <si>
    <t>dénominateur</t>
  </si>
  <si>
    <t>méthode 2</t>
  </si>
  <si>
    <t>2009/2002</t>
  </si>
  <si>
    <t>,</t>
  </si>
  <si>
    <t>[1.0, 2.0)</t>
  </si>
  <si>
    <t>[2.0, 3.0)</t>
  </si>
  <si>
    <t>Distribution des départements de la France métropolitaine par le niveau de la mortalité infantile en 2009</t>
  </si>
  <si>
    <t>Nombre des départements</t>
  </si>
  <si>
    <t>&lt;1.0</t>
  </si>
  <si>
    <t>[3.0, 4.0)</t>
  </si>
  <si>
    <t>[4.0, 5.0)</t>
  </si>
  <si>
    <t>[5.0, 6.0)</t>
  </si>
  <si>
    <t>[6.0, 7.0)</t>
  </si>
  <si>
    <t>[7.0, 8.0)</t>
  </si>
  <si>
    <t>Distribution des départements de la France métropolitaine par le niveau de la mortalité infantile en 2002 et 2009</t>
  </si>
  <si>
    <t>Taux de la mortalité infantile ‰</t>
  </si>
  <si>
    <t>Relation entre le facteur de séparation et le niveau de la MI en France</t>
  </si>
  <si>
    <t>Décès pour 1000 naissances</t>
  </si>
  <si>
    <t>Taux de mortalité infantile en 2002</t>
  </si>
  <si>
    <t>- Les fortes évolutions du nombre d’enfants sans vie en 2002, puis en 2008 et 2009 sont liées à des changements législatifs (voir rubrique Documentation : https://www.insee.fr/fr/metadonnees/definition/c1394).</t>
  </si>
  <si>
    <t xml:space="preserve">En particulier, depuis août 2008, les anciens critères de durée d'aménorrhée et de poids ne sont plus pris en compte et les données françaises récentes sur les enfants sans vie ne peuvent pas être comparées à celles des autres pays. </t>
  </si>
  <si>
    <t xml:space="preserve">Depuis cette date, les déclarations d'enfants sans vie à l'état civil reposent sur une démarche volontaire des parents. </t>
  </si>
  <si>
    <t xml:space="preserve">- La répartition des enfants sans vie par sexe n'est pas disponible de 2000 à 2002. </t>
  </si>
  <si>
    <t>Dynamique du facteur de séparation en France (1977-2021)</t>
  </si>
  <si>
    <t>Taux de mortalité infantile en 2009</t>
  </si>
  <si>
    <t>T35 : Nés vivants et enfants sans vie selon le sexe</t>
  </si>
  <si>
    <t>champ : France métropolitaine</t>
  </si>
  <si>
    <t>Côtes-du-Nord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</si>
</sst>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0"/>
    <numFmt numFmtId="166" formatCode="#,##0&quot; &quot;"/>
    <numFmt numFmtId="167" formatCode="#,##0.0&quot; &quot;"/>
    <numFmt numFmtId="168" formatCode="#,##0.000&quot; &quot;"/>
    <numFmt numFmtId="169" formatCode="0.0"/>
  </numFmts>
  <fonts count="18" x14ac:knownFonts="1">
    <font>
      <sz val="10"/>
      <name val="Arial"/>
    </font>
    <font>
      <sz val="10"/>
      <name val="Arial"/>
      <family val="2"/>
      <charset val="204"/>
    </font>
    <font>
      <sz val="8"/>
      <name val="Arial"/>
      <family val="2"/>
      <charset val="204"/>
    </font>
    <font>
      <sz val="10"/>
      <name val="Arial"/>
      <family val="2"/>
    </font>
    <font>
      <b/>
      <sz val="10"/>
      <name val="Arial"/>
      <family val="2"/>
    </font>
    <font>
      <sz val="12"/>
      <name val="Calibri"/>
      <family val="2"/>
      <charset val="204"/>
    </font>
    <font>
      <b/>
      <sz val="12"/>
      <name val="Calibri"/>
      <family val="2"/>
      <charset val="204"/>
    </font>
    <font>
      <b/>
      <sz val="8"/>
      <name val="Arial"/>
      <family val="2"/>
      <charset val="204"/>
    </font>
    <font>
      <sz val="8"/>
      <name val="Arial"/>
      <family val="2"/>
    </font>
    <font>
      <sz val="9"/>
      <name val="Calibri"/>
      <family val="2"/>
      <charset val="204"/>
      <scheme val="minor"/>
    </font>
    <font>
      <b/>
      <sz val="18"/>
      <color rgb="FF0070C0"/>
      <name val="Calibri"/>
      <family val="2"/>
      <charset val="204"/>
    </font>
    <font>
      <u/>
      <sz val="10"/>
      <color theme="10"/>
      <name val="Arial"/>
      <family val="2"/>
      <charset val="204"/>
    </font>
    <font>
      <sz val="10"/>
      <name val="Calibri"/>
      <family val="2"/>
      <charset val="204"/>
      <scheme val="minor"/>
    </font>
    <font>
      <b/>
      <sz val="10"/>
      <name val="Calibri"/>
      <family val="2"/>
      <charset val="204"/>
      <scheme val="minor"/>
    </font>
    <font>
      <sz val="9"/>
      <color rgb="FF595959"/>
      <name val="Calibri"/>
      <family val="2"/>
      <charset val="204"/>
      <scheme val="minor"/>
    </font>
    <font>
      <sz val="10"/>
      <color rgb="FFFF0000"/>
      <name val="Calibri"/>
      <family val="2"/>
      <charset val="204"/>
      <scheme val="minor"/>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231">
    <xf numFmtId="0" fontId="0" fillId="0" borderId="0" xfId="0"/>
    <xf numFmtId="0" fontId="2" fillId="0" borderId="0" xfId="0" applyFont="1"/>
    <xf numFmtId="1" fontId="2" fillId="0" borderId="0" xfId="0" applyNumberFormat="1" applyFont="1"/>
    <xf numFmtId="2" fontId="2" fillId="0" borderId="0" xfId="0" applyNumberFormat="1" applyFont="1"/>
    <xf numFmtId="9" fontId="2" fillId="0" borderId="0" xfId="1" applyFont="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3" fillId="0" borderId="7" xfId="0" applyFont="1" applyBorder="1"/>
    <xf numFmtId="49" fontId="3" fillId="0" borderId="0" xfId="0" applyNumberFormat="1" applyFont="1" applyAlignment="1">
      <alignment horizontal="center"/>
    </xf>
    <xf numFmtId="0" fontId="0" fillId="0" borderId="0" xfId="0" applyAlignment="1">
      <alignment wrapText="1"/>
    </xf>
    <xf numFmtId="0" fontId="3" fillId="0" borderId="0" xfId="0" applyFont="1" applyAlignment="1">
      <alignment horizontal="left"/>
    </xf>
    <xf numFmtId="0" fontId="3" fillId="0" borderId="8" xfId="0" applyFont="1" applyBorder="1"/>
    <xf numFmtId="0" fontId="3" fillId="0" borderId="9" xfId="0" applyFont="1" applyBorder="1"/>
    <xf numFmtId="0" fontId="3" fillId="0" borderId="10" xfId="0" applyFont="1" applyBorder="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pplyProtection="1">
      <alignment vertical="center"/>
      <protection locked="0"/>
    </xf>
    <xf numFmtId="0" fontId="3" fillId="0" borderId="2"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horizontal="center" vertical="center"/>
    </xf>
    <xf numFmtId="49" fontId="3" fillId="0" borderId="0" xfId="0" applyNumberFormat="1" applyFont="1" applyAlignment="1" applyProtection="1">
      <alignment horizontal="center" vertical="center"/>
      <protection locked="0"/>
    </xf>
    <xf numFmtId="0" fontId="3" fillId="0" borderId="1" xfId="0" applyFont="1" applyBorder="1" applyAlignment="1">
      <alignment vertical="center"/>
    </xf>
    <xf numFmtId="0" fontId="3" fillId="0" borderId="7" xfId="0" applyFont="1" applyBorder="1" applyAlignment="1">
      <alignment vertical="center"/>
    </xf>
    <xf numFmtId="49" fontId="3" fillId="0" borderId="0" xfId="0" applyNumberFormat="1" applyFont="1" applyAlignment="1">
      <alignment horizontal="left" vertical="center"/>
    </xf>
    <xf numFmtId="166" fontId="3" fillId="0" borderId="0" xfId="0" applyNumberFormat="1" applyFont="1" applyAlignment="1">
      <alignment horizontal="right" vertical="center"/>
    </xf>
    <xf numFmtId="49" fontId="4" fillId="0" borderId="0" xfId="0" applyNumberFormat="1" applyFont="1" applyAlignment="1">
      <alignment horizontal="left" vertical="center"/>
    </xf>
    <xf numFmtId="166" fontId="4" fillId="0" borderId="0" xfId="0" applyNumberFormat="1" applyFont="1" applyAlignment="1">
      <alignment horizontal="right" vertical="center"/>
    </xf>
    <xf numFmtId="0" fontId="4" fillId="0" borderId="0" xfId="0" applyFont="1"/>
    <xf numFmtId="0" fontId="4" fillId="0" borderId="0" xfId="0" applyFont="1" applyAlignment="1">
      <alignment vertical="center"/>
    </xf>
    <xf numFmtId="1" fontId="3" fillId="0" borderId="0" xfId="0" applyNumberFormat="1" applyFont="1" applyAlignment="1">
      <alignment vertical="center"/>
    </xf>
    <xf numFmtId="49" fontId="3" fillId="0" borderId="3"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10" xfId="0" applyFont="1" applyBorder="1" applyAlignment="1">
      <alignment vertical="center"/>
    </xf>
    <xf numFmtId="49" fontId="3" fillId="0" borderId="9"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Protection="1">
      <protection locked="0"/>
    </xf>
    <xf numFmtId="1" fontId="3" fillId="0" borderId="0" xfId="0" applyNumberFormat="1" applyFont="1"/>
    <xf numFmtId="49" fontId="3" fillId="0" borderId="3" xfId="0" applyNumberFormat="1" applyFont="1" applyBorder="1" applyAlignment="1">
      <alignment horizontal="center"/>
    </xf>
    <xf numFmtId="49" fontId="3" fillId="0" borderId="11" xfId="0" applyNumberFormat="1" applyFont="1" applyBorder="1" applyAlignment="1">
      <alignment horizontal="center"/>
    </xf>
    <xf numFmtId="0" fontId="3" fillId="0" borderId="11" xfId="0" applyFont="1" applyBorder="1"/>
    <xf numFmtId="0" fontId="3" fillId="0" borderId="4" xfId="0" applyFont="1" applyBorder="1" applyAlignment="1">
      <alignment horizontal="center"/>
    </xf>
    <xf numFmtId="49" fontId="3" fillId="0" borderId="9" xfId="0" applyNumberFormat="1" applyFont="1" applyBorder="1" applyAlignment="1">
      <alignment horizontal="center"/>
    </xf>
    <xf numFmtId="49" fontId="3" fillId="0" borderId="0" xfId="0" applyNumberFormat="1" applyFont="1" applyAlignment="1" applyProtection="1">
      <alignment horizontal="center"/>
      <protection locked="0"/>
    </xf>
    <xf numFmtId="0" fontId="5" fillId="0" borderId="0" xfId="0" applyFont="1"/>
    <xf numFmtId="0" fontId="5" fillId="0" borderId="0" xfId="0" applyFont="1" applyAlignment="1">
      <alignment horizontal="left" indent="1"/>
    </xf>
    <xf numFmtId="0" fontId="6" fillId="0" borderId="0" xfId="0" applyFont="1"/>
    <xf numFmtId="0" fontId="7" fillId="0" borderId="0" xfId="0" applyFont="1"/>
    <xf numFmtId="0" fontId="2" fillId="2" borderId="0" xfId="0" applyFont="1" applyFill="1"/>
    <xf numFmtId="2" fontId="2" fillId="3" borderId="0" xfId="0" applyNumberFormat="1" applyFont="1" applyFill="1"/>
    <xf numFmtId="0" fontId="2" fillId="0" borderId="0" xfId="0" applyFont="1" applyAlignment="1">
      <alignment horizontal="right"/>
    </xf>
    <xf numFmtId="0" fontId="2" fillId="0" borderId="0" xfId="0" applyFont="1" applyAlignment="1">
      <alignment horizontal="center"/>
    </xf>
    <xf numFmtId="0" fontId="7" fillId="0" borderId="0" xfId="0" applyFont="1" applyAlignment="1">
      <alignment horizontal="right"/>
    </xf>
    <xf numFmtId="0" fontId="7" fillId="0" borderId="0" xfId="0" applyFont="1" applyAlignment="1">
      <alignment horizontal="center"/>
    </xf>
    <xf numFmtId="0" fontId="8" fillId="0" borderId="0" xfId="0" applyFont="1"/>
    <xf numFmtId="0" fontId="8" fillId="0" borderId="2" xfId="0" applyFont="1" applyBorder="1"/>
    <xf numFmtId="0" fontId="8" fillId="0" borderId="4" xfId="0" applyFont="1" applyBorder="1"/>
    <xf numFmtId="0" fontId="8" fillId="0" borderId="5" xfId="0" applyFont="1" applyBorder="1"/>
    <xf numFmtId="0" fontId="8" fillId="0" borderId="3" xfId="0" applyFont="1" applyBorder="1"/>
    <xf numFmtId="0" fontId="8" fillId="0" borderId="6" xfId="0" applyFont="1" applyBorder="1"/>
    <xf numFmtId="0" fontId="8" fillId="0" borderId="10" xfId="0" applyFont="1" applyBorder="1"/>
    <xf numFmtId="0" fontId="8" fillId="0" borderId="1" xfId="0" applyFont="1" applyBorder="1"/>
    <xf numFmtId="0" fontId="8" fillId="0" borderId="8" xfId="0" applyFont="1" applyBorder="1"/>
    <xf numFmtId="0" fontId="8" fillId="0" borderId="9" xfId="0" applyFont="1" applyBorder="1"/>
    <xf numFmtId="0" fontId="8" fillId="0" borderId="6" xfId="0" applyFont="1" applyBorder="1" applyAlignment="1">
      <alignment horizontal="center"/>
    </xf>
    <xf numFmtId="49" fontId="8" fillId="0" borderId="6" xfId="0" applyNumberFormat="1" applyFont="1" applyBorder="1" applyAlignment="1">
      <alignment horizontal="center"/>
    </xf>
    <xf numFmtId="0" fontId="8" fillId="0" borderId="0" xfId="0" applyFont="1" applyAlignment="1">
      <alignment horizontal="center"/>
    </xf>
    <xf numFmtId="0" fontId="8" fillId="0" borderId="7" xfId="0" applyFont="1" applyBorder="1"/>
    <xf numFmtId="0" fontId="8" fillId="0" borderId="0" xfId="0" applyFont="1" applyAlignment="1">
      <alignment horizontal="center" vertical="center"/>
    </xf>
    <xf numFmtId="166" fontId="8" fillId="0" borderId="0" xfId="0" applyNumberFormat="1" applyFont="1" applyAlignment="1">
      <alignment horizontal="right"/>
    </xf>
    <xf numFmtId="0" fontId="8" fillId="0" borderId="1"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left"/>
    </xf>
    <xf numFmtId="0" fontId="8" fillId="4" borderId="0" xfId="0" applyFont="1" applyFill="1"/>
    <xf numFmtId="0" fontId="8" fillId="4" borderId="0" xfId="0" applyFont="1" applyFill="1" applyAlignment="1">
      <alignment horizontal="center"/>
    </xf>
    <xf numFmtId="0" fontId="8" fillId="2" borderId="0" xfId="0" applyFont="1" applyFill="1"/>
    <xf numFmtId="0" fontId="2" fillId="0" borderId="0" xfId="0" applyFont="1" applyAlignment="1">
      <alignment horizontal="left"/>
    </xf>
    <xf numFmtId="2" fontId="2" fillId="5" borderId="0" xfId="0" applyNumberFormat="1" applyFont="1" applyFill="1"/>
    <xf numFmtId="0" fontId="8" fillId="0" borderId="0" xfId="0" applyFont="1" applyProtection="1">
      <protection locked="0"/>
    </xf>
    <xf numFmtId="164" fontId="8" fillId="0" borderId="0" xfId="0" applyNumberFormat="1" applyFont="1" applyProtection="1">
      <protection locked="0"/>
    </xf>
    <xf numFmtId="2" fontId="8" fillId="0" borderId="0" xfId="0" applyNumberFormat="1" applyFont="1" applyProtection="1">
      <protection locked="0"/>
    </xf>
    <xf numFmtId="168" fontId="8" fillId="0" borderId="0" xfId="0" applyNumberFormat="1" applyFont="1" applyProtection="1">
      <protection locked="0"/>
    </xf>
    <xf numFmtId="165" fontId="8" fillId="0" borderId="0" xfId="0" applyNumberFormat="1" applyFont="1" applyProtection="1">
      <protection locked="0"/>
    </xf>
    <xf numFmtId="9" fontId="8" fillId="0" borderId="0" xfId="1" applyFont="1" applyFill="1" applyProtection="1">
      <protection locked="0"/>
    </xf>
    <xf numFmtId="0" fontId="9" fillId="0" borderId="0" xfId="0" applyFont="1"/>
    <xf numFmtId="0" fontId="9" fillId="0" borderId="1" xfId="0" applyFont="1" applyBorder="1"/>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10" xfId="0" applyFont="1" applyBorder="1" applyAlignment="1">
      <alignment horizontal="center"/>
    </xf>
    <xf numFmtId="0" fontId="9" fillId="0" borderId="6" xfId="0" applyFont="1" applyBorder="1" applyAlignment="1">
      <alignment horizontal="center"/>
    </xf>
    <xf numFmtId="0" fontId="9" fillId="0" borderId="9" xfId="0" applyFont="1" applyBorder="1" applyAlignment="1">
      <alignment horizontal="centerContinuous"/>
    </xf>
    <xf numFmtId="0" fontId="9" fillId="0" borderId="1" xfId="0" applyFont="1" applyBorder="1" applyAlignment="1">
      <alignment horizontal="centerContinuous"/>
    </xf>
    <xf numFmtId="0" fontId="9" fillId="0" borderId="8" xfId="0" applyFont="1" applyBorder="1" applyAlignment="1">
      <alignment horizontal="centerContinuous"/>
    </xf>
    <xf numFmtId="0" fontId="9" fillId="0" borderId="0" xfId="0" applyFont="1" applyAlignment="1">
      <alignment horizontal="center"/>
    </xf>
    <xf numFmtId="0" fontId="9" fillId="0" borderId="2" xfId="0" applyFont="1" applyBorder="1" applyAlignment="1">
      <alignment horizontal="center"/>
    </xf>
    <xf numFmtId="0" fontId="9" fillId="0" borderId="7" xfId="0" applyFont="1" applyBorder="1" applyAlignment="1">
      <alignment horizontal="center"/>
    </xf>
    <xf numFmtId="0" fontId="9" fillId="0" borderId="1" xfId="0" applyFont="1" applyBorder="1" applyAlignment="1">
      <alignment horizontal="center"/>
    </xf>
    <xf numFmtId="0" fontId="9" fillId="0" borderId="7" xfId="0" applyFont="1" applyBorder="1"/>
    <xf numFmtId="49" fontId="9" fillId="0" borderId="0" xfId="0" applyNumberFormat="1" applyFont="1" applyAlignment="1">
      <alignment horizontal="center"/>
    </xf>
    <xf numFmtId="166" fontId="9" fillId="0" borderId="0" xfId="0" applyNumberFormat="1" applyFont="1" applyAlignment="1">
      <alignment horizontal="right"/>
    </xf>
    <xf numFmtId="167" fontId="9" fillId="0" borderId="0" xfId="0" applyNumberFormat="1" applyFont="1" applyAlignment="1">
      <alignment horizontal="right"/>
    </xf>
    <xf numFmtId="167" fontId="9" fillId="0" borderId="0" xfId="0" applyNumberFormat="1" applyFont="1"/>
    <xf numFmtId="49" fontId="9" fillId="0" borderId="0" xfId="0" applyNumberFormat="1" applyFont="1" applyAlignment="1">
      <alignment vertical="center"/>
    </xf>
    <xf numFmtId="49" fontId="9" fillId="0" borderId="0" xfId="0" applyNumberFormat="1" applyFont="1" applyAlignment="1">
      <alignment horizontal="left"/>
    </xf>
    <xf numFmtId="0" fontId="10" fillId="0" borderId="0" xfId="0" applyFont="1"/>
    <xf numFmtId="0" fontId="11" fillId="0" borderId="0" xfId="2"/>
    <xf numFmtId="0" fontId="9" fillId="0" borderId="11" xfId="0" applyFont="1" applyBorder="1" applyAlignment="1">
      <alignment horizontal="center"/>
    </xf>
    <xf numFmtId="0" fontId="9" fillId="0" borderId="0" xfId="0" applyFont="1" applyAlignment="1">
      <alignment horizontal="center"/>
    </xf>
    <xf numFmtId="0" fontId="9" fillId="0" borderId="10" xfId="0" applyFont="1" applyBorder="1" applyAlignment="1">
      <alignment horizontal="center"/>
    </xf>
    <xf numFmtId="49" fontId="9" fillId="0" borderId="0" xfId="0" applyNumberFormat="1" applyFont="1" applyAlignment="1">
      <alignment horizontal="left" wrapText="1"/>
    </xf>
    <xf numFmtId="0" fontId="9" fillId="0" borderId="0" xfId="0" applyFont="1" applyAlignment="1">
      <alignment wrapText="1"/>
    </xf>
    <xf numFmtId="0" fontId="9" fillId="0" borderId="11" xfId="0" applyFont="1" applyBorder="1" applyAlignment="1">
      <alignment horizontal="center" wrapText="1"/>
    </xf>
    <xf numFmtId="0" fontId="9" fillId="0" borderId="0" xfId="0" applyFont="1" applyAlignment="1">
      <alignment horizontal="center" wrapText="1"/>
    </xf>
    <xf numFmtId="0" fontId="9" fillId="0" borderId="10" xfId="0" applyFont="1" applyBorder="1" applyAlignment="1">
      <alignment horizontal="center" wrapText="1"/>
    </xf>
    <xf numFmtId="0" fontId="9" fillId="0" borderId="9" xfId="0" applyFont="1" applyBorder="1" applyAlignment="1">
      <alignment wrapText="1"/>
    </xf>
    <xf numFmtId="0" fontId="9" fillId="0" borderId="1" xfId="0" applyFont="1" applyBorder="1" applyAlignment="1">
      <alignment wrapText="1"/>
    </xf>
    <xf numFmtId="0" fontId="9" fillId="0" borderId="8" xfId="0" applyFont="1" applyBorder="1" applyAlignment="1">
      <alignment wrapText="1"/>
    </xf>
    <xf numFmtId="0" fontId="8" fillId="0" borderId="11"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3" fillId="0" borderId="0" xfId="0" applyFont="1" applyAlignment="1">
      <alignment horizontal="center" vertical="center"/>
    </xf>
    <xf numFmtId="0" fontId="3" fillId="0" borderId="0" xfId="0" applyFont="1" applyAlignment="1">
      <alignment vertical="center" wrapText="1"/>
    </xf>
    <xf numFmtId="0" fontId="3" fillId="0" borderId="3" xfId="0" applyFont="1" applyBorder="1" applyAlignment="1">
      <alignment horizontal="center"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3" fillId="0" borderId="3" xfId="0" applyFon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49" fontId="3" fillId="0" borderId="0" xfId="0" applyNumberFormat="1" applyFont="1" applyAlignment="1">
      <alignment horizontal="left" vertical="center" wrapText="1"/>
    </xf>
    <xf numFmtId="0" fontId="0" fillId="0" borderId="0" xfId="0" applyAlignment="1">
      <alignment vertical="center" wrapText="1"/>
    </xf>
    <xf numFmtId="0" fontId="3" fillId="0" borderId="0" xfId="0" applyFont="1" applyAlignment="1">
      <alignment horizontal="center"/>
    </xf>
    <xf numFmtId="0" fontId="3" fillId="0" borderId="11" xfId="0" applyFont="1" applyBorder="1" applyAlignment="1">
      <alignment horizontal="center"/>
    </xf>
    <xf numFmtId="0" fontId="3" fillId="0" borderId="10" xfId="0" applyFont="1" applyBorder="1" applyAlignment="1">
      <alignment horizontal="center"/>
    </xf>
    <xf numFmtId="49" fontId="3" fillId="0" borderId="0" xfId="0" applyNumberFormat="1" applyFont="1" applyAlignment="1">
      <alignment horizontal="left" wrapText="1"/>
    </xf>
    <xf numFmtId="0" fontId="0" fillId="0" borderId="0" xfId="0" applyAlignment="1">
      <alignment wrapText="1"/>
    </xf>
    <xf numFmtId="0" fontId="8" fillId="0" borderId="0" xfId="0" applyFont="1" applyProtection="1"/>
    <xf numFmtId="164" fontId="8" fillId="0" borderId="0" xfId="0" applyNumberFormat="1" applyFont="1" applyProtection="1"/>
    <xf numFmtId="2" fontId="8" fillId="0" borderId="0" xfId="0" applyNumberFormat="1" applyFont="1" applyProtection="1"/>
    <xf numFmtId="164" fontId="8" fillId="3" borderId="0" xfId="0" applyNumberFormat="1" applyFont="1" applyFill="1" applyProtection="1"/>
    <xf numFmtId="168" fontId="8" fillId="0" borderId="0" xfId="0" applyNumberFormat="1" applyFont="1" applyProtection="1"/>
    <xf numFmtId="165" fontId="8" fillId="0" borderId="0" xfId="0" applyNumberFormat="1" applyFont="1" applyProtection="1"/>
    <xf numFmtId="9" fontId="8" fillId="0" borderId="0" xfId="1" applyFont="1" applyFill="1" applyProtection="1"/>
    <xf numFmtId="0" fontId="8" fillId="6" borderId="0" xfId="0" applyFont="1" applyFill="1" applyProtection="1"/>
    <xf numFmtId="0" fontId="8" fillId="0" borderId="2" xfId="0" applyFont="1" applyBorder="1" applyProtection="1"/>
    <xf numFmtId="0" fontId="8" fillId="0" borderId="4" xfId="0" applyFont="1" applyBorder="1" applyProtection="1"/>
    <xf numFmtId="0" fontId="8" fillId="0" borderId="5" xfId="0" applyFont="1" applyBorder="1" applyProtection="1"/>
    <xf numFmtId="0" fontId="8" fillId="0" borderId="3" xfId="0" applyFont="1" applyBorder="1" applyProtection="1"/>
    <xf numFmtId="0" fontId="8" fillId="2" borderId="0" xfId="0" applyFont="1" applyFill="1" applyProtection="1"/>
    <xf numFmtId="0" fontId="8" fillId="0" borderId="6" xfId="0" applyFont="1" applyBorder="1" applyProtection="1"/>
    <xf numFmtId="0" fontId="8" fillId="0" borderId="10" xfId="0" applyFont="1" applyBorder="1" applyProtection="1"/>
    <xf numFmtId="0" fontId="8" fillId="0" borderId="11" xfId="0" applyFont="1" applyBorder="1" applyAlignment="1" applyProtection="1">
      <alignment horizontal="center"/>
    </xf>
    <xf numFmtId="0" fontId="8" fillId="0" borderId="0" xfId="0" applyFont="1" applyAlignment="1" applyProtection="1">
      <alignment horizontal="center"/>
    </xf>
    <xf numFmtId="0" fontId="8" fillId="0" borderId="10" xfId="0" applyFont="1" applyBorder="1" applyAlignment="1" applyProtection="1">
      <alignment horizontal="center"/>
    </xf>
    <xf numFmtId="0" fontId="8" fillId="4" borderId="0" xfId="0" applyFont="1" applyFill="1" applyProtection="1"/>
    <xf numFmtId="0" fontId="8" fillId="0" borderId="1" xfId="0" applyFont="1" applyBorder="1" applyProtection="1"/>
    <xf numFmtId="0" fontId="8" fillId="0" borderId="8" xfId="0" applyFont="1" applyBorder="1" applyProtection="1"/>
    <xf numFmtId="0" fontId="8" fillId="0" borderId="9" xfId="0" applyFont="1" applyBorder="1" applyProtection="1"/>
    <xf numFmtId="0" fontId="8" fillId="0" borderId="6" xfId="0" applyFont="1" applyBorder="1" applyAlignment="1" applyProtection="1">
      <alignment horizontal="center"/>
    </xf>
    <xf numFmtId="0" fontId="8" fillId="0" borderId="0" xfId="0" applyFont="1" applyAlignment="1" applyProtection="1">
      <alignment horizontal="center"/>
    </xf>
    <xf numFmtId="49" fontId="8" fillId="0" borderId="6" xfId="0" applyNumberFormat="1" applyFont="1" applyBorder="1" applyAlignment="1" applyProtection="1">
      <alignment horizontal="center"/>
    </xf>
    <xf numFmtId="0" fontId="8" fillId="4" borderId="0" xfId="0" applyFont="1" applyFill="1" applyAlignment="1" applyProtection="1">
      <alignment horizontal="center"/>
    </xf>
    <xf numFmtId="0" fontId="8" fillId="0" borderId="0" xfId="0" applyFont="1" applyAlignment="1" applyProtection="1">
      <alignment horizontal="left"/>
    </xf>
    <xf numFmtId="0" fontId="8" fillId="0" borderId="7" xfId="0" applyFont="1" applyBorder="1" applyProtection="1"/>
    <xf numFmtId="0" fontId="8" fillId="0" borderId="0" xfId="0" applyFont="1" applyAlignment="1" applyProtection="1">
      <alignment horizontal="center" vertical="center"/>
    </xf>
    <xf numFmtId="166" fontId="8" fillId="0" borderId="0" xfId="0" applyNumberFormat="1" applyFont="1" applyAlignment="1" applyProtection="1">
      <alignment horizontal="right"/>
    </xf>
    <xf numFmtId="2" fontId="8" fillId="6" borderId="0" xfId="0" applyNumberFormat="1" applyFont="1" applyFill="1" applyProtection="1"/>
    <xf numFmtId="166" fontId="8" fillId="0" borderId="0" xfId="0" applyNumberFormat="1" applyFont="1" applyProtection="1"/>
    <xf numFmtId="0" fontId="8" fillId="0" borderId="1" xfId="0" applyFont="1" applyBorder="1" applyAlignment="1" applyProtection="1">
      <alignment horizontal="center" vertical="center"/>
    </xf>
    <xf numFmtId="0" fontId="7" fillId="0" borderId="0" xfId="0" applyFont="1" applyProtection="1"/>
    <xf numFmtId="164" fontId="7" fillId="0" borderId="0" xfId="0" applyNumberFormat="1" applyFont="1" applyProtection="1"/>
    <xf numFmtId="0" fontId="8" fillId="0" borderId="0" xfId="0" applyFont="1" applyAlignment="1" applyProtection="1">
      <alignment vertical="center"/>
    </xf>
    <xf numFmtId="0" fontId="8" fillId="6" borderId="0" xfId="0" applyFont="1" applyFill="1" applyAlignment="1" applyProtection="1">
      <alignment horizontal="center" vertical="center"/>
    </xf>
    <xf numFmtId="0" fontId="12" fillId="0" borderId="0" xfId="0" applyFont="1" applyAlignment="1" applyProtection="1">
      <alignment vertical="center"/>
    </xf>
    <xf numFmtId="0" fontId="12" fillId="0" borderId="0" xfId="0" applyFont="1" applyProtection="1"/>
    <xf numFmtId="49" fontId="12" fillId="0" borderId="2" xfId="0" applyNumberFormat="1" applyFont="1" applyBorder="1" applyAlignment="1" applyProtection="1">
      <alignment horizontal="center" vertical="center"/>
    </xf>
    <xf numFmtId="49" fontId="12" fillId="0" borderId="4" xfId="0" applyNumberFormat="1" applyFont="1" applyBorder="1" applyAlignment="1" applyProtection="1">
      <alignment horizontal="center" vertical="center"/>
    </xf>
    <xf numFmtId="0" fontId="12" fillId="0" borderId="2" xfId="0" applyFont="1" applyBorder="1" applyAlignment="1" applyProtection="1">
      <alignment vertical="center"/>
    </xf>
    <xf numFmtId="0" fontId="12" fillId="0" borderId="4" xfId="0" applyFont="1" applyBorder="1" applyAlignment="1" applyProtection="1">
      <alignment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vertical="center"/>
    </xf>
    <xf numFmtId="49" fontId="12" fillId="0" borderId="6" xfId="0" applyNumberFormat="1" applyFont="1" applyBorder="1" applyAlignment="1" applyProtection="1">
      <alignment horizontal="center" vertical="center"/>
    </xf>
    <xf numFmtId="0" fontId="12" fillId="0" borderId="0" xfId="0" applyFont="1" applyAlignment="1" applyProtection="1">
      <alignment horizontal="center" vertical="center"/>
    </xf>
    <xf numFmtId="0" fontId="12" fillId="0" borderId="10" xfId="0" applyFont="1" applyBorder="1" applyAlignment="1" applyProtection="1">
      <alignment horizontal="center" vertical="center"/>
    </xf>
    <xf numFmtId="0" fontId="12" fillId="0" borderId="6" xfId="0" applyFont="1" applyBorder="1" applyAlignment="1" applyProtection="1">
      <alignment horizontal="center" vertical="center"/>
    </xf>
    <xf numFmtId="49" fontId="12" fillId="0" borderId="0" xfId="0" applyNumberFormat="1" applyFont="1" applyAlignment="1" applyProtection="1">
      <alignment horizontal="center" vertical="center"/>
    </xf>
    <xf numFmtId="0" fontId="12" fillId="0" borderId="1" xfId="0" applyFont="1" applyBorder="1" applyAlignment="1" applyProtection="1">
      <alignment vertical="center"/>
    </xf>
    <xf numFmtId="0" fontId="12" fillId="0" borderId="8"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7" xfId="0" applyFont="1" applyBorder="1" applyAlignment="1" applyProtection="1">
      <alignment vertical="center"/>
    </xf>
    <xf numFmtId="0" fontId="12" fillId="0" borderId="1" xfId="0" applyFont="1" applyBorder="1" applyAlignment="1" applyProtection="1">
      <alignment horizontal="center" vertical="center"/>
    </xf>
    <xf numFmtId="0" fontId="12" fillId="0" borderId="7" xfId="0" applyFont="1" applyBorder="1" applyAlignment="1" applyProtection="1">
      <alignment horizontal="center" vertical="center"/>
    </xf>
    <xf numFmtId="49" fontId="12" fillId="0" borderId="0" xfId="0" applyNumberFormat="1" applyFont="1" applyAlignment="1" applyProtection="1">
      <alignment horizontal="left" vertical="center"/>
    </xf>
    <xf numFmtId="166" fontId="12" fillId="0" borderId="0" xfId="0" applyNumberFormat="1" applyFont="1" applyAlignment="1" applyProtection="1">
      <alignment horizontal="right" vertical="center"/>
    </xf>
    <xf numFmtId="169" fontId="12" fillId="0" borderId="0" xfId="0" applyNumberFormat="1" applyFont="1" applyProtection="1"/>
    <xf numFmtId="165" fontId="12" fillId="0" borderId="0" xfId="0" applyNumberFormat="1" applyFont="1" applyProtection="1"/>
    <xf numFmtId="2" fontId="12" fillId="0" borderId="0" xfId="0" applyNumberFormat="1" applyFont="1" applyProtection="1"/>
    <xf numFmtId="49" fontId="13" fillId="0" borderId="0" xfId="0" applyNumberFormat="1" applyFont="1" applyAlignment="1" applyProtection="1">
      <alignment horizontal="left" vertical="center"/>
    </xf>
    <xf numFmtId="166" fontId="13" fillId="0" borderId="0" xfId="0" applyNumberFormat="1" applyFont="1" applyAlignment="1" applyProtection="1">
      <alignment horizontal="right" vertical="center"/>
    </xf>
    <xf numFmtId="0" fontId="13" fillId="0" borderId="0" xfId="0" applyFont="1" applyProtection="1"/>
    <xf numFmtId="49" fontId="15" fillId="6" borderId="0" xfId="0" applyNumberFormat="1" applyFont="1" applyFill="1" applyAlignment="1" applyProtection="1">
      <alignment horizontal="left" vertical="center"/>
    </xf>
    <xf numFmtId="2" fontId="15" fillId="6" borderId="0" xfId="0" applyNumberFormat="1" applyFont="1" applyFill="1" applyProtection="1"/>
    <xf numFmtId="0" fontId="15" fillId="6" borderId="0" xfId="0" applyFont="1" applyFill="1" applyProtection="1"/>
    <xf numFmtId="165" fontId="15" fillId="6" borderId="0" xfId="0" applyNumberFormat="1" applyFont="1" applyFill="1" applyProtection="1"/>
    <xf numFmtId="0" fontId="13" fillId="0" borderId="0" xfId="0" applyFont="1" applyAlignment="1" applyProtection="1">
      <alignment vertical="center"/>
    </xf>
    <xf numFmtId="3" fontId="12" fillId="0" borderId="0" xfId="0" applyNumberFormat="1" applyFont="1" applyAlignment="1" applyProtection="1">
      <alignment vertical="center"/>
    </xf>
    <xf numFmtId="1" fontId="12" fillId="0" borderId="0" xfId="0" applyNumberFormat="1" applyFont="1" applyAlignment="1" applyProtection="1">
      <alignment vertical="center"/>
    </xf>
    <xf numFmtId="0" fontId="14" fillId="0" borderId="0" xfId="0" applyFont="1" applyAlignment="1" applyProtection="1">
      <alignment horizontal="left" vertical="center" readingOrder="1"/>
    </xf>
    <xf numFmtId="164" fontId="12" fillId="0" borderId="0" xfId="0" applyNumberFormat="1" applyFont="1" applyProtection="1"/>
    <xf numFmtId="0" fontId="14" fillId="0" borderId="0" xfId="0" applyFont="1" applyAlignment="1" applyProtection="1">
      <alignment horizontal="center" vertical="center" readingOrder="1"/>
    </xf>
    <xf numFmtId="0" fontId="12" fillId="0" borderId="0" xfId="0" applyFont="1" applyAlignment="1" applyProtection="1">
      <alignment horizontal="left"/>
    </xf>
  </cellXfs>
  <cellStyles count="3">
    <cellStyle name="Lien hypertexte" xfId="2" builtinId="8"/>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21399111925793"/>
          <c:y val="0.1018523123386517"/>
          <c:w val="0.83171783891408435"/>
          <c:h val="0.74537374029649661"/>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1'!$E$44:$E$49</c:f>
              <c:numCache>
                <c:formatCode>General</c:formatCode>
                <c:ptCount val="6"/>
                <c:pt idx="0">
                  <c:v>1950</c:v>
                </c:pt>
                <c:pt idx="1">
                  <c:v>1960</c:v>
                </c:pt>
                <c:pt idx="2">
                  <c:v>1970</c:v>
                </c:pt>
                <c:pt idx="3">
                  <c:v>1980</c:v>
                </c:pt>
                <c:pt idx="4">
                  <c:v>1990</c:v>
                </c:pt>
                <c:pt idx="5">
                  <c:v>2000</c:v>
                </c:pt>
              </c:numCache>
            </c:numRef>
          </c:cat>
          <c:val>
            <c:numRef>
              <c:f>'EX 1'!$F$44:$F$49</c:f>
              <c:numCache>
                <c:formatCode>0.00</c:formatCode>
                <c:ptCount val="6"/>
                <c:pt idx="0">
                  <c:v>40.968056983028831</c:v>
                </c:pt>
                <c:pt idx="1">
                  <c:v>27.365646827483083</c:v>
                </c:pt>
                <c:pt idx="2">
                  <c:v>28.402242143605214</c:v>
                </c:pt>
                <c:pt idx="3">
                  <c:v>17.831078945067361</c:v>
                </c:pt>
                <c:pt idx="4">
                  <c:v>10.829175916421995</c:v>
                </c:pt>
                <c:pt idx="5">
                  <c:v>6.1682223838847507</c:v>
                </c:pt>
              </c:numCache>
            </c:numRef>
          </c:val>
          <c:extLst>
            <c:ext xmlns:c16="http://schemas.microsoft.com/office/drawing/2014/chart" uri="{C3380CC4-5D6E-409C-BE32-E72D297353CC}">
              <c16:uniqueId val="{00000000-9684-4A28-9B7C-A8FF85973E54}"/>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1'!$E$44:$E$49</c:f>
              <c:numCache>
                <c:formatCode>General</c:formatCode>
                <c:ptCount val="6"/>
                <c:pt idx="0">
                  <c:v>1950</c:v>
                </c:pt>
                <c:pt idx="1">
                  <c:v>1960</c:v>
                </c:pt>
                <c:pt idx="2">
                  <c:v>1970</c:v>
                </c:pt>
                <c:pt idx="3">
                  <c:v>1980</c:v>
                </c:pt>
                <c:pt idx="4">
                  <c:v>1990</c:v>
                </c:pt>
                <c:pt idx="5">
                  <c:v>2000</c:v>
                </c:pt>
              </c:numCache>
            </c:numRef>
          </c:cat>
          <c:val>
            <c:numRef>
              <c:f>'EX 1'!$G$44:$G$49</c:f>
              <c:numCache>
                <c:formatCode>0.00</c:formatCode>
                <c:ptCount val="6"/>
                <c:pt idx="0">
                  <c:v>44.726359764172891</c:v>
                </c:pt>
                <c:pt idx="1">
                  <c:v>20.264780385222004</c:v>
                </c:pt>
                <c:pt idx="2">
                  <c:v>7.4891811960294827</c:v>
                </c:pt>
                <c:pt idx="3">
                  <c:v>5.3271273196881745</c:v>
                </c:pt>
                <c:pt idx="4">
                  <c:v>3.9943029463951816</c:v>
                </c:pt>
                <c:pt idx="5">
                  <c:v>3.0533725421887969</c:v>
                </c:pt>
              </c:numCache>
            </c:numRef>
          </c:val>
          <c:extLst>
            <c:ext xmlns:c16="http://schemas.microsoft.com/office/drawing/2014/chart" uri="{C3380CC4-5D6E-409C-BE32-E72D297353CC}">
              <c16:uniqueId val="{00000001-9684-4A28-9B7C-A8FF85973E54}"/>
            </c:ext>
          </c:extLst>
        </c:ser>
        <c:dLbls>
          <c:showLegendKey val="0"/>
          <c:showVal val="0"/>
          <c:showCatName val="0"/>
          <c:showSerName val="0"/>
          <c:showPercent val="0"/>
          <c:showBubbleSize val="0"/>
        </c:dLbls>
        <c:axId val="-87058896"/>
        <c:axId val="-87044752"/>
      </c:areaChart>
      <c:catAx>
        <c:axId val="-87058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44752"/>
        <c:crosses val="autoZero"/>
        <c:auto val="1"/>
        <c:lblAlgn val="ctr"/>
        <c:lblOffset val="100"/>
        <c:tickLblSkip val="1"/>
        <c:tickMarkSkip val="1"/>
        <c:noMultiLvlLbl val="0"/>
      </c:catAx>
      <c:valAx>
        <c:axId val="-87044752"/>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58896"/>
        <c:crosses val="autoZero"/>
        <c:crossBetween val="midCat"/>
      </c:valAx>
      <c:spPr>
        <a:solidFill>
          <a:srgbClr val="C0C0C0"/>
        </a:solidFill>
        <a:ln w="12700">
          <a:solidFill>
            <a:srgbClr val="808080"/>
          </a:solidFill>
          <a:prstDash val="solid"/>
        </a:ln>
      </c:spPr>
    </c:plotArea>
    <c:legend>
      <c:legendPos val="r"/>
      <c:layout>
        <c:manualLayout>
          <c:xMode val="edge"/>
          <c:yMode val="edge"/>
          <c:wMode val="edge"/>
          <c:hMode val="edge"/>
          <c:x val="0.68284993502025837"/>
          <c:y val="0.31481627296587922"/>
          <c:w val="0.8349538346541634"/>
          <c:h val="0.43981675901623407"/>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373626373626374"/>
          <c:y val="0.11764736601605849"/>
          <c:w val="0.6648351648351648"/>
          <c:h val="0.70588419609635089"/>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1'!$E$12:$E$18</c:f>
              <c:numCache>
                <c:formatCode>General</c:formatCode>
                <c:ptCount val="7"/>
                <c:pt idx="0">
                  <c:v>1950</c:v>
                </c:pt>
                <c:pt idx="1">
                  <c:v>1960</c:v>
                </c:pt>
                <c:pt idx="2">
                  <c:v>1970</c:v>
                </c:pt>
                <c:pt idx="3">
                  <c:v>1980</c:v>
                </c:pt>
                <c:pt idx="4">
                  <c:v>1990</c:v>
                </c:pt>
                <c:pt idx="5">
                  <c:v>2000</c:v>
                </c:pt>
                <c:pt idx="6">
                  <c:v>2010</c:v>
                </c:pt>
              </c:numCache>
            </c:numRef>
          </c:cat>
          <c:val>
            <c:numRef>
              <c:f>'EX 1'!$F$12:$F$18</c:f>
              <c:numCache>
                <c:formatCode>0.00</c:formatCode>
                <c:ptCount val="7"/>
                <c:pt idx="0">
                  <c:v>15.07250006708828</c:v>
                </c:pt>
                <c:pt idx="1">
                  <c:v>18.562739768722011</c:v>
                </c:pt>
                <c:pt idx="2">
                  <c:v>15.720116689173329</c:v>
                </c:pt>
                <c:pt idx="3">
                  <c:v>8.5006076866228391</c:v>
                </c:pt>
                <c:pt idx="4">
                  <c:v>4.9747773556704242</c:v>
                </c:pt>
                <c:pt idx="5">
                  <c:v>2.7915258329309514</c:v>
                </c:pt>
                <c:pt idx="6">
                  <c:v>2.0999398250805767</c:v>
                </c:pt>
              </c:numCache>
            </c:numRef>
          </c:val>
          <c:extLst>
            <c:ext xmlns:c16="http://schemas.microsoft.com/office/drawing/2014/chart" uri="{C3380CC4-5D6E-409C-BE32-E72D297353CC}">
              <c16:uniqueId val="{00000000-A5AC-4461-98DB-EB03A270BDC3}"/>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1'!$E$12:$E$18</c:f>
              <c:numCache>
                <c:formatCode>General</c:formatCode>
                <c:ptCount val="7"/>
                <c:pt idx="0">
                  <c:v>1950</c:v>
                </c:pt>
                <c:pt idx="1">
                  <c:v>1960</c:v>
                </c:pt>
                <c:pt idx="2">
                  <c:v>1970</c:v>
                </c:pt>
                <c:pt idx="3">
                  <c:v>1980</c:v>
                </c:pt>
                <c:pt idx="4">
                  <c:v>1990</c:v>
                </c:pt>
                <c:pt idx="5">
                  <c:v>2000</c:v>
                </c:pt>
                <c:pt idx="6">
                  <c:v>2010</c:v>
                </c:pt>
              </c:numCache>
            </c:numRef>
          </c:cat>
          <c:val>
            <c:numRef>
              <c:f>'EX 1'!$G$12:$G$18</c:f>
              <c:numCache>
                <c:formatCode>0.00</c:formatCode>
                <c:ptCount val="7"/>
                <c:pt idx="0">
                  <c:v>53.223368189421521</c:v>
                </c:pt>
                <c:pt idx="1">
                  <c:v>23.624332925411398</c:v>
                </c:pt>
                <c:pt idx="2">
                  <c:v>10.740707999670782</c:v>
                </c:pt>
                <c:pt idx="3">
                  <c:v>3.8422606642872905</c:v>
                </c:pt>
                <c:pt idx="4">
                  <c:v>2.6231550102758923</c:v>
                </c:pt>
                <c:pt idx="5">
                  <c:v>1.584379526798648</c:v>
                </c:pt>
                <c:pt idx="6">
                  <c:v>1.1004591428783395</c:v>
                </c:pt>
              </c:numCache>
            </c:numRef>
          </c:val>
          <c:extLst>
            <c:ext xmlns:c16="http://schemas.microsoft.com/office/drawing/2014/chart" uri="{C3380CC4-5D6E-409C-BE32-E72D297353CC}">
              <c16:uniqueId val="{00000001-A5AC-4461-98DB-EB03A270BDC3}"/>
            </c:ext>
          </c:extLst>
        </c:ser>
        <c:dLbls>
          <c:showLegendKey val="0"/>
          <c:showVal val="0"/>
          <c:showCatName val="0"/>
          <c:showSerName val="0"/>
          <c:showPercent val="0"/>
          <c:showBubbleSize val="0"/>
        </c:dLbls>
        <c:axId val="-83348208"/>
        <c:axId val="-83350928"/>
      </c:areaChart>
      <c:catAx>
        <c:axId val="-83348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50928"/>
        <c:crosses val="autoZero"/>
        <c:auto val="1"/>
        <c:lblAlgn val="ctr"/>
        <c:lblOffset val="100"/>
        <c:tickLblSkip val="1"/>
        <c:tickMarkSkip val="1"/>
        <c:noMultiLvlLbl val="0"/>
      </c:catAx>
      <c:valAx>
        <c:axId val="-833509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48208"/>
        <c:crosses val="autoZero"/>
        <c:crossBetween val="midCat"/>
      </c:valAx>
      <c:spPr>
        <a:solidFill>
          <a:srgbClr val="C0C0C0"/>
        </a:solidFill>
        <a:ln w="12700">
          <a:solidFill>
            <a:srgbClr val="808080"/>
          </a:solidFill>
          <a:prstDash val="solid"/>
        </a:ln>
      </c:spPr>
    </c:plotArea>
    <c:legend>
      <c:legendPos val="r"/>
      <c:layout>
        <c:manualLayout>
          <c:xMode val="edge"/>
          <c:yMode val="edge"/>
          <c:x val="0.61477416885389324"/>
          <c:y val="0.46056218156553957"/>
          <c:w val="0.25824175824175832"/>
          <c:h val="0.14438558816511574"/>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94712448593249"/>
          <c:y val="0.11956553468265615"/>
          <c:w val="0.70053658855016643"/>
          <c:h val="0.70108881700284742"/>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1'!$E$28:$E$34</c:f>
              <c:numCache>
                <c:formatCode>General</c:formatCode>
                <c:ptCount val="7"/>
                <c:pt idx="0">
                  <c:v>1950</c:v>
                </c:pt>
                <c:pt idx="1">
                  <c:v>1960</c:v>
                </c:pt>
                <c:pt idx="2">
                  <c:v>1970</c:v>
                </c:pt>
                <c:pt idx="3">
                  <c:v>1980</c:v>
                </c:pt>
                <c:pt idx="4">
                  <c:v>1990</c:v>
                </c:pt>
                <c:pt idx="5">
                  <c:v>2000</c:v>
                </c:pt>
                <c:pt idx="6">
                  <c:v>2010</c:v>
                </c:pt>
              </c:numCache>
            </c:numRef>
          </c:cat>
          <c:val>
            <c:numRef>
              <c:f>'EX 1'!$F$28:$F$34</c:f>
              <c:numCache>
                <c:formatCode>0.00</c:formatCode>
                <c:ptCount val="7"/>
                <c:pt idx="0">
                  <c:v>29.787964632157266</c:v>
                </c:pt>
                <c:pt idx="1">
                  <c:v>23.948793221649936</c:v>
                </c:pt>
                <c:pt idx="2">
                  <c:v>20.578564836179048</c:v>
                </c:pt>
                <c:pt idx="3">
                  <c:v>11.257009280122922</c:v>
                </c:pt>
                <c:pt idx="4">
                  <c:v>6.3591887642620621</c:v>
                </c:pt>
                <c:pt idx="5">
                  <c:v>3.2354950565244853</c:v>
                </c:pt>
                <c:pt idx="6">
                  <c:v>2.0001993081161111</c:v>
                </c:pt>
              </c:numCache>
            </c:numRef>
          </c:val>
          <c:extLst>
            <c:ext xmlns:c16="http://schemas.microsoft.com/office/drawing/2014/chart" uri="{C3380CC4-5D6E-409C-BE32-E72D297353CC}">
              <c16:uniqueId val="{00000000-4C53-4CA2-995F-77A395B202FC}"/>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1'!$E$28:$E$34</c:f>
              <c:numCache>
                <c:formatCode>General</c:formatCode>
                <c:ptCount val="7"/>
                <c:pt idx="0">
                  <c:v>1950</c:v>
                </c:pt>
                <c:pt idx="1">
                  <c:v>1960</c:v>
                </c:pt>
                <c:pt idx="2">
                  <c:v>1970</c:v>
                </c:pt>
                <c:pt idx="3">
                  <c:v>1980</c:v>
                </c:pt>
                <c:pt idx="4">
                  <c:v>1990</c:v>
                </c:pt>
                <c:pt idx="5">
                  <c:v>2000</c:v>
                </c:pt>
                <c:pt idx="6">
                  <c:v>2010</c:v>
                </c:pt>
              </c:numCache>
            </c:numRef>
          </c:cat>
          <c:val>
            <c:numRef>
              <c:f>'EX 1'!$G$28:$G$34</c:f>
              <c:numCache>
                <c:formatCode>0.00</c:formatCode>
                <c:ptCount val="7"/>
                <c:pt idx="0">
                  <c:v>34.054865499624704</c:v>
                </c:pt>
                <c:pt idx="1">
                  <c:v>19.943044983915481</c:v>
                </c:pt>
                <c:pt idx="2">
                  <c:v>8.9719924745305448</c:v>
                </c:pt>
                <c:pt idx="3">
                  <c:v>3.2963721168455389</c:v>
                </c:pt>
                <c:pt idx="4">
                  <c:v>1.8164091663665669</c:v>
                </c:pt>
                <c:pt idx="5">
                  <c:v>1.2374801809814764</c:v>
                </c:pt>
                <c:pt idx="6">
                  <c:v>1.0000996540580556</c:v>
                </c:pt>
              </c:numCache>
            </c:numRef>
          </c:val>
          <c:extLst>
            <c:ext xmlns:c16="http://schemas.microsoft.com/office/drawing/2014/chart" uri="{C3380CC4-5D6E-409C-BE32-E72D297353CC}">
              <c16:uniqueId val="{00000001-4C53-4CA2-995F-77A395B202FC}"/>
            </c:ext>
          </c:extLst>
        </c:ser>
        <c:dLbls>
          <c:showLegendKey val="0"/>
          <c:showVal val="0"/>
          <c:showCatName val="0"/>
          <c:showSerName val="0"/>
          <c:showPercent val="0"/>
          <c:showBubbleSize val="0"/>
        </c:dLbls>
        <c:axId val="-83353104"/>
        <c:axId val="-83355824"/>
      </c:areaChart>
      <c:catAx>
        <c:axId val="-83353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55824"/>
        <c:crosses val="autoZero"/>
        <c:auto val="1"/>
        <c:lblAlgn val="ctr"/>
        <c:lblOffset val="100"/>
        <c:tickLblSkip val="1"/>
        <c:tickMarkSkip val="1"/>
        <c:noMultiLvlLbl val="0"/>
      </c:catAx>
      <c:valAx>
        <c:axId val="-83355824"/>
        <c:scaling>
          <c:orientation val="minMax"/>
          <c:max val="10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53104"/>
        <c:crosses val="autoZero"/>
        <c:crossBetween val="midCat"/>
      </c:valAx>
      <c:spPr>
        <a:solidFill>
          <a:srgbClr val="C0C0C0"/>
        </a:solidFill>
        <a:ln w="12700">
          <a:solidFill>
            <a:srgbClr val="808080"/>
          </a:solidFill>
          <a:prstDash val="solid"/>
        </a:ln>
      </c:spPr>
    </c:plotArea>
    <c:legend>
      <c:legendPos val="r"/>
      <c:layout>
        <c:manualLayout>
          <c:xMode val="edge"/>
          <c:yMode val="edge"/>
          <c:x val="0.63636532064507978"/>
          <c:y val="0.30434839666780783"/>
          <c:w val="0.2513374598228697"/>
          <c:h val="0.1467397010156338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19408557624086"/>
          <c:y val="0.11891891891891893"/>
          <c:w val="0.66298521394060217"/>
          <c:h val="0.70270270270270274"/>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1'!$E$28:$E$34</c:f>
              <c:numCache>
                <c:formatCode>General</c:formatCode>
                <c:ptCount val="7"/>
                <c:pt idx="0">
                  <c:v>1950</c:v>
                </c:pt>
                <c:pt idx="1">
                  <c:v>1960</c:v>
                </c:pt>
                <c:pt idx="2">
                  <c:v>1970</c:v>
                </c:pt>
                <c:pt idx="3">
                  <c:v>1980</c:v>
                </c:pt>
                <c:pt idx="4">
                  <c:v>1990</c:v>
                </c:pt>
                <c:pt idx="5">
                  <c:v>2000</c:v>
                </c:pt>
                <c:pt idx="6">
                  <c:v>2010</c:v>
                </c:pt>
              </c:numCache>
            </c:numRef>
          </c:cat>
          <c:val>
            <c:numRef>
              <c:f>'EX 1'!$F$28:$F$34</c:f>
              <c:numCache>
                <c:formatCode>0.00</c:formatCode>
                <c:ptCount val="7"/>
                <c:pt idx="0">
                  <c:v>29.787964632157266</c:v>
                </c:pt>
                <c:pt idx="1">
                  <c:v>23.948793221649936</c:v>
                </c:pt>
                <c:pt idx="2">
                  <c:v>20.578564836179048</c:v>
                </c:pt>
                <c:pt idx="3">
                  <c:v>11.257009280122922</c:v>
                </c:pt>
                <c:pt idx="4">
                  <c:v>6.3591887642620621</c:v>
                </c:pt>
                <c:pt idx="5">
                  <c:v>3.2354950565244853</c:v>
                </c:pt>
                <c:pt idx="6">
                  <c:v>2.0001993081161111</c:v>
                </c:pt>
              </c:numCache>
            </c:numRef>
          </c:val>
          <c:extLst>
            <c:ext xmlns:c16="http://schemas.microsoft.com/office/drawing/2014/chart" uri="{C3380CC4-5D6E-409C-BE32-E72D297353CC}">
              <c16:uniqueId val="{00000000-2E30-48E3-A0F7-3D80F80EF5DC}"/>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1'!$E$28:$E$34</c:f>
              <c:numCache>
                <c:formatCode>General</c:formatCode>
                <c:ptCount val="7"/>
                <c:pt idx="0">
                  <c:v>1950</c:v>
                </c:pt>
                <c:pt idx="1">
                  <c:v>1960</c:v>
                </c:pt>
                <c:pt idx="2">
                  <c:v>1970</c:v>
                </c:pt>
                <c:pt idx="3">
                  <c:v>1980</c:v>
                </c:pt>
                <c:pt idx="4">
                  <c:v>1990</c:v>
                </c:pt>
                <c:pt idx="5">
                  <c:v>2000</c:v>
                </c:pt>
                <c:pt idx="6">
                  <c:v>2010</c:v>
                </c:pt>
              </c:numCache>
            </c:numRef>
          </c:cat>
          <c:val>
            <c:numRef>
              <c:f>'EX 1'!$G$28:$G$34</c:f>
              <c:numCache>
                <c:formatCode>0.00</c:formatCode>
                <c:ptCount val="7"/>
                <c:pt idx="0">
                  <c:v>34.054865499624704</c:v>
                </c:pt>
                <c:pt idx="1">
                  <c:v>19.943044983915481</c:v>
                </c:pt>
                <c:pt idx="2">
                  <c:v>8.9719924745305448</c:v>
                </c:pt>
                <c:pt idx="3">
                  <c:v>3.2963721168455389</c:v>
                </c:pt>
                <c:pt idx="4">
                  <c:v>1.8164091663665669</c:v>
                </c:pt>
                <c:pt idx="5">
                  <c:v>1.2374801809814764</c:v>
                </c:pt>
                <c:pt idx="6">
                  <c:v>1.0000996540580556</c:v>
                </c:pt>
              </c:numCache>
            </c:numRef>
          </c:val>
          <c:extLst>
            <c:ext xmlns:c16="http://schemas.microsoft.com/office/drawing/2014/chart" uri="{C3380CC4-5D6E-409C-BE32-E72D297353CC}">
              <c16:uniqueId val="{00000001-2E30-48E3-A0F7-3D80F80EF5DC}"/>
            </c:ext>
          </c:extLst>
        </c:ser>
        <c:dLbls>
          <c:showLegendKey val="0"/>
          <c:showVal val="0"/>
          <c:showCatName val="0"/>
          <c:showSerName val="0"/>
          <c:showPercent val="0"/>
          <c:showBubbleSize val="0"/>
        </c:dLbls>
        <c:axId val="-83354192"/>
        <c:axId val="-83352016"/>
      </c:areaChart>
      <c:catAx>
        <c:axId val="-83354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52016"/>
        <c:crosses val="autoZero"/>
        <c:auto val="1"/>
        <c:lblAlgn val="ctr"/>
        <c:lblOffset val="100"/>
        <c:tickLblSkip val="1"/>
        <c:tickMarkSkip val="1"/>
        <c:noMultiLvlLbl val="0"/>
      </c:catAx>
      <c:valAx>
        <c:axId val="-8335201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54192"/>
        <c:crosses val="autoZero"/>
        <c:crossBetween val="midCat"/>
      </c:valAx>
      <c:spPr>
        <a:solidFill>
          <a:srgbClr val="C0C0C0"/>
        </a:solidFill>
        <a:ln w="12700">
          <a:solidFill>
            <a:srgbClr val="808080"/>
          </a:solidFill>
          <a:prstDash val="solid"/>
        </a:ln>
      </c:spPr>
    </c:plotArea>
    <c:legend>
      <c:legendPos val="r"/>
      <c:layout>
        <c:manualLayout>
          <c:xMode val="edge"/>
          <c:yMode val="edge"/>
          <c:x val="0.59870223028404168"/>
          <c:y val="0.42847408014518629"/>
          <c:w val="0.25966908832528524"/>
          <c:h val="0.14594594594594595"/>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80616740088106"/>
          <c:y val="0.11055303508027216"/>
          <c:w val="0.77092511013215859"/>
          <c:h val="0.72361986597996319"/>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1'!$E$36:$E$42</c:f>
              <c:numCache>
                <c:formatCode>General</c:formatCode>
                <c:ptCount val="7"/>
                <c:pt idx="0">
                  <c:v>1950</c:v>
                </c:pt>
                <c:pt idx="1">
                  <c:v>1960</c:v>
                </c:pt>
                <c:pt idx="2">
                  <c:v>1970</c:v>
                </c:pt>
                <c:pt idx="3">
                  <c:v>1980</c:v>
                </c:pt>
                <c:pt idx="4">
                  <c:v>1990</c:v>
                </c:pt>
                <c:pt idx="5">
                  <c:v>2000</c:v>
                </c:pt>
                <c:pt idx="6">
                  <c:v>2010</c:v>
                </c:pt>
              </c:numCache>
            </c:numRef>
          </c:cat>
          <c:val>
            <c:numRef>
              <c:f>'EX 1'!$F$36:$F$42</c:f>
              <c:numCache>
                <c:formatCode>0.00</c:formatCode>
                <c:ptCount val="7"/>
                <c:pt idx="0">
                  <c:v>20.53151594663942</c:v>
                </c:pt>
                <c:pt idx="1">
                  <c:v>17.661215463413267</c:v>
                </c:pt>
                <c:pt idx="2">
                  <c:v>12.630809013842031</c:v>
                </c:pt>
                <c:pt idx="3">
                  <c:v>5.7510470079062843</c:v>
                </c:pt>
                <c:pt idx="4">
                  <c:v>3.5519086262324455</c:v>
                </c:pt>
                <c:pt idx="5">
                  <c:v>2.7620672653727114</c:v>
                </c:pt>
                <c:pt idx="6">
                  <c:v>2.2998563992101957</c:v>
                </c:pt>
              </c:numCache>
            </c:numRef>
          </c:val>
          <c:extLst>
            <c:ext xmlns:c16="http://schemas.microsoft.com/office/drawing/2014/chart" uri="{C3380CC4-5D6E-409C-BE32-E72D297353CC}">
              <c16:uniqueId val="{00000000-DDF0-4ABE-863E-91BD38C3CB0D}"/>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1'!$E$36:$E$42</c:f>
              <c:numCache>
                <c:formatCode>General</c:formatCode>
                <c:ptCount val="7"/>
                <c:pt idx="0">
                  <c:v>1950</c:v>
                </c:pt>
                <c:pt idx="1">
                  <c:v>1960</c:v>
                </c:pt>
                <c:pt idx="2">
                  <c:v>1970</c:v>
                </c:pt>
                <c:pt idx="3">
                  <c:v>1980</c:v>
                </c:pt>
                <c:pt idx="4">
                  <c:v>1990</c:v>
                </c:pt>
                <c:pt idx="5">
                  <c:v>2000</c:v>
                </c:pt>
                <c:pt idx="6">
                  <c:v>2010</c:v>
                </c:pt>
              </c:numCache>
            </c:numRef>
          </c:cat>
          <c:val>
            <c:numRef>
              <c:f>'EX 1'!$G$36:$G$42</c:f>
              <c:numCache>
                <c:formatCode>0.00</c:formatCode>
                <c:ptCount val="7"/>
                <c:pt idx="0">
                  <c:v>26.672162171575856</c:v>
                </c:pt>
                <c:pt idx="1">
                  <c:v>9.7643504236910825</c:v>
                </c:pt>
                <c:pt idx="2">
                  <c:v>5.5222306236851484</c:v>
                </c:pt>
                <c:pt idx="3">
                  <c:v>4.2567493278159265</c:v>
                </c:pt>
                <c:pt idx="4">
                  <c:v>3.7919379019342685</c:v>
                </c:pt>
                <c:pt idx="5">
                  <c:v>1.5836712778562227</c:v>
                </c:pt>
                <c:pt idx="6">
                  <c:v>1.2004128522706874</c:v>
                </c:pt>
              </c:numCache>
            </c:numRef>
          </c:val>
          <c:extLst>
            <c:ext xmlns:c16="http://schemas.microsoft.com/office/drawing/2014/chart" uri="{C3380CC4-5D6E-409C-BE32-E72D297353CC}">
              <c16:uniqueId val="{00000001-DDF0-4ABE-863E-91BD38C3CB0D}"/>
            </c:ext>
          </c:extLst>
        </c:ser>
        <c:dLbls>
          <c:showLegendKey val="0"/>
          <c:showVal val="0"/>
          <c:showCatName val="0"/>
          <c:showSerName val="0"/>
          <c:showPercent val="0"/>
          <c:showBubbleSize val="0"/>
        </c:dLbls>
        <c:axId val="-83345488"/>
        <c:axId val="-83353648"/>
      </c:areaChart>
      <c:catAx>
        <c:axId val="-83345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53648"/>
        <c:crosses val="autoZero"/>
        <c:auto val="1"/>
        <c:lblAlgn val="ctr"/>
        <c:lblOffset val="100"/>
        <c:tickLblSkip val="1"/>
        <c:tickMarkSkip val="1"/>
        <c:noMultiLvlLbl val="0"/>
      </c:catAx>
      <c:valAx>
        <c:axId val="-83353648"/>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45488"/>
        <c:crosses val="autoZero"/>
        <c:crossBetween val="midCat"/>
      </c:valAx>
      <c:spPr>
        <a:solidFill>
          <a:srgbClr val="C0C0C0"/>
        </a:solidFill>
        <a:ln w="12700">
          <a:solidFill>
            <a:srgbClr val="808080"/>
          </a:solidFill>
          <a:prstDash val="solid"/>
        </a:ln>
      </c:spPr>
    </c:plotArea>
    <c:legend>
      <c:legendPos val="r"/>
      <c:layout>
        <c:manualLayout>
          <c:xMode val="edge"/>
          <c:yMode val="edge"/>
          <c:x val="0.65638766519823788"/>
          <c:y val="0.3065331908888273"/>
          <c:w val="0.20704845814977979"/>
          <c:h val="0.1356789195320434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18230242876072"/>
          <c:y val="0.11"/>
          <c:w val="0.72272887679526987"/>
          <c:h val="0.72499999999999998"/>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1'!$E$36:$E$42</c:f>
              <c:numCache>
                <c:formatCode>General</c:formatCode>
                <c:ptCount val="7"/>
                <c:pt idx="0">
                  <c:v>1950</c:v>
                </c:pt>
                <c:pt idx="1">
                  <c:v>1960</c:v>
                </c:pt>
                <c:pt idx="2">
                  <c:v>1970</c:v>
                </c:pt>
                <c:pt idx="3">
                  <c:v>1980</c:v>
                </c:pt>
                <c:pt idx="4">
                  <c:v>1990</c:v>
                </c:pt>
                <c:pt idx="5">
                  <c:v>2000</c:v>
                </c:pt>
                <c:pt idx="6">
                  <c:v>2010</c:v>
                </c:pt>
              </c:numCache>
            </c:numRef>
          </c:cat>
          <c:val>
            <c:numRef>
              <c:f>'EX 1'!$F$36:$F$42</c:f>
              <c:numCache>
                <c:formatCode>0.00</c:formatCode>
                <c:ptCount val="7"/>
                <c:pt idx="0">
                  <c:v>20.53151594663942</c:v>
                </c:pt>
                <c:pt idx="1">
                  <c:v>17.661215463413267</c:v>
                </c:pt>
                <c:pt idx="2">
                  <c:v>12.630809013842031</c:v>
                </c:pt>
                <c:pt idx="3">
                  <c:v>5.7510470079062843</c:v>
                </c:pt>
                <c:pt idx="4">
                  <c:v>3.5519086262324455</c:v>
                </c:pt>
                <c:pt idx="5">
                  <c:v>2.7620672653727114</c:v>
                </c:pt>
                <c:pt idx="6">
                  <c:v>2.2998563992101957</c:v>
                </c:pt>
              </c:numCache>
            </c:numRef>
          </c:val>
          <c:extLst>
            <c:ext xmlns:c16="http://schemas.microsoft.com/office/drawing/2014/chart" uri="{C3380CC4-5D6E-409C-BE32-E72D297353CC}">
              <c16:uniqueId val="{00000000-8E5C-464E-A612-790242050DF8}"/>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1'!$E$36:$E$42</c:f>
              <c:numCache>
                <c:formatCode>General</c:formatCode>
                <c:ptCount val="7"/>
                <c:pt idx="0">
                  <c:v>1950</c:v>
                </c:pt>
                <c:pt idx="1">
                  <c:v>1960</c:v>
                </c:pt>
                <c:pt idx="2">
                  <c:v>1970</c:v>
                </c:pt>
                <c:pt idx="3">
                  <c:v>1980</c:v>
                </c:pt>
                <c:pt idx="4">
                  <c:v>1990</c:v>
                </c:pt>
                <c:pt idx="5">
                  <c:v>2000</c:v>
                </c:pt>
                <c:pt idx="6">
                  <c:v>2010</c:v>
                </c:pt>
              </c:numCache>
            </c:numRef>
          </c:cat>
          <c:val>
            <c:numRef>
              <c:f>'EX 1'!$G$36:$G$42</c:f>
              <c:numCache>
                <c:formatCode>0.00</c:formatCode>
                <c:ptCount val="7"/>
                <c:pt idx="0">
                  <c:v>26.672162171575856</c:v>
                </c:pt>
                <c:pt idx="1">
                  <c:v>9.7643504236910825</c:v>
                </c:pt>
                <c:pt idx="2">
                  <c:v>5.5222306236851484</c:v>
                </c:pt>
                <c:pt idx="3">
                  <c:v>4.2567493278159265</c:v>
                </c:pt>
                <c:pt idx="4">
                  <c:v>3.7919379019342685</c:v>
                </c:pt>
                <c:pt idx="5">
                  <c:v>1.5836712778562227</c:v>
                </c:pt>
                <c:pt idx="6">
                  <c:v>1.2004128522706874</c:v>
                </c:pt>
              </c:numCache>
            </c:numRef>
          </c:val>
          <c:extLst>
            <c:ext xmlns:c16="http://schemas.microsoft.com/office/drawing/2014/chart" uri="{C3380CC4-5D6E-409C-BE32-E72D297353CC}">
              <c16:uniqueId val="{00000001-8E5C-464E-A612-790242050DF8}"/>
            </c:ext>
          </c:extLst>
        </c:ser>
        <c:dLbls>
          <c:showLegendKey val="0"/>
          <c:showVal val="0"/>
          <c:showCatName val="0"/>
          <c:showSerName val="0"/>
          <c:showPercent val="0"/>
          <c:showBubbleSize val="0"/>
        </c:dLbls>
        <c:axId val="-83344944"/>
        <c:axId val="-83344400"/>
      </c:areaChart>
      <c:catAx>
        <c:axId val="-8334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44400"/>
        <c:crosses val="autoZero"/>
        <c:auto val="1"/>
        <c:lblAlgn val="ctr"/>
        <c:lblOffset val="100"/>
        <c:tickLblSkip val="1"/>
        <c:tickMarkSkip val="1"/>
        <c:noMultiLvlLbl val="0"/>
      </c:catAx>
      <c:valAx>
        <c:axId val="-8334440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44944"/>
        <c:crosses val="autoZero"/>
        <c:crossBetween val="midCat"/>
      </c:valAx>
      <c:spPr>
        <a:solidFill>
          <a:srgbClr val="C0C0C0"/>
        </a:solidFill>
        <a:ln w="12700">
          <a:solidFill>
            <a:srgbClr val="808080"/>
          </a:solidFill>
          <a:prstDash val="solid"/>
        </a:ln>
      </c:spPr>
    </c:plotArea>
    <c:legend>
      <c:legendPos val="r"/>
      <c:layout>
        <c:manualLayout>
          <c:xMode val="edge"/>
          <c:yMode val="edge"/>
          <c:x val="0.69545597709377238"/>
          <c:y val="0.14499999999999999"/>
          <c:w val="0.21363684084943924"/>
          <c:h val="0.13500000000000004"/>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74162679425836"/>
          <c:y val="0.12087912087912088"/>
          <c:w val="0.73205741626794263"/>
          <c:h val="0.69780219780219777"/>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1'!$E$44:$E$50</c:f>
              <c:numCache>
                <c:formatCode>General</c:formatCode>
                <c:ptCount val="7"/>
                <c:pt idx="0">
                  <c:v>1950</c:v>
                </c:pt>
                <c:pt idx="1">
                  <c:v>1960</c:v>
                </c:pt>
                <c:pt idx="2">
                  <c:v>1970</c:v>
                </c:pt>
                <c:pt idx="3">
                  <c:v>1980</c:v>
                </c:pt>
                <c:pt idx="4">
                  <c:v>1990</c:v>
                </c:pt>
                <c:pt idx="5">
                  <c:v>2000</c:v>
                </c:pt>
                <c:pt idx="6">
                  <c:v>2010</c:v>
                </c:pt>
              </c:numCache>
            </c:numRef>
          </c:cat>
          <c:val>
            <c:numRef>
              <c:f>'EX 1'!$F$44:$F$50</c:f>
              <c:numCache>
                <c:formatCode>0.00</c:formatCode>
                <c:ptCount val="7"/>
                <c:pt idx="0">
                  <c:v>40.968056983028831</c:v>
                </c:pt>
                <c:pt idx="1">
                  <c:v>27.365646827483083</c:v>
                </c:pt>
                <c:pt idx="2">
                  <c:v>28.402242143605214</c:v>
                </c:pt>
                <c:pt idx="3">
                  <c:v>17.831078945067361</c:v>
                </c:pt>
                <c:pt idx="4">
                  <c:v>10.829175916421995</c:v>
                </c:pt>
                <c:pt idx="5">
                  <c:v>6.1682223838847507</c:v>
                </c:pt>
                <c:pt idx="6">
                  <c:v>3.5</c:v>
                </c:pt>
              </c:numCache>
            </c:numRef>
          </c:val>
          <c:extLst>
            <c:ext xmlns:c16="http://schemas.microsoft.com/office/drawing/2014/chart" uri="{C3380CC4-5D6E-409C-BE32-E72D297353CC}">
              <c16:uniqueId val="{00000000-7822-4C58-9216-48B3B7D3DCC1}"/>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1'!$E$44:$E$50</c:f>
              <c:numCache>
                <c:formatCode>General</c:formatCode>
                <c:ptCount val="7"/>
                <c:pt idx="0">
                  <c:v>1950</c:v>
                </c:pt>
                <c:pt idx="1">
                  <c:v>1960</c:v>
                </c:pt>
                <c:pt idx="2">
                  <c:v>1970</c:v>
                </c:pt>
                <c:pt idx="3">
                  <c:v>1980</c:v>
                </c:pt>
                <c:pt idx="4">
                  <c:v>1990</c:v>
                </c:pt>
                <c:pt idx="5">
                  <c:v>2000</c:v>
                </c:pt>
                <c:pt idx="6">
                  <c:v>2010</c:v>
                </c:pt>
              </c:numCache>
            </c:numRef>
          </c:cat>
          <c:val>
            <c:numRef>
              <c:f>'EX 1'!$G$44:$G$50</c:f>
              <c:numCache>
                <c:formatCode>0.00</c:formatCode>
                <c:ptCount val="7"/>
                <c:pt idx="0">
                  <c:v>44.726359764172891</c:v>
                </c:pt>
                <c:pt idx="1">
                  <c:v>20.264780385222004</c:v>
                </c:pt>
                <c:pt idx="2">
                  <c:v>7.4891811960294827</c:v>
                </c:pt>
                <c:pt idx="3">
                  <c:v>5.3271273196881745</c:v>
                </c:pt>
                <c:pt idx="4">
                  <c:v>3.9943029463951816</c:v>
                </c:pt>
                <c:pt idx="5">
                  <c:v>3.0533725421887969</c:v>
                </c:pt>
                <c:pt idx="6">
                  <c:v>1.7999999999999998</c:v>
                </c:pt>
              </c:numCache>
            </c:numRef>
          </c:val>
          <c:extLst>
            <c:ext xmlns:c16="http://schemas.microsoft.com/office/drawing/2014/chart" uri="{C3380CC4-5D6E-409C-BE32-E72D297353CC}">
              <c16:uniqueId val="{00000001-7822-4C58-9216-48B3B7D3DCC1}"/>
            </c:ext>
          </c:extLst>
        </c:ser>
        <c:dLbls>
          <c:showLegendKey val="0"/>
          <c:showVal val="0"/>
          <c:showCatName val="0"/>
          <c:showSerName val="0"/>
          <c:showPercent val="0"/>
          <c:showBubbleSize val="0"/>
        </c:dLbls>
        <c:axId val="-83502400"/>
        <c:axId val="-83501312"/>
      </c:areaChart>
      <c:catAx>
        <c:axId val="-83502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501312"/>
        <c:crosses val="autoZero"/>
        <c:auto val="1"/>
        <c:lblAlgn val="ctr"/>
        <c:lblOffset val="100"/>
        <c:tickLblSkip val="1"/>
        <c:tickMarkSkip val="1"/>
        <c:noMultiLvlLbl val="0"/>
      </c:catAx>
      <c:valAx>
        <c:axId val="-83501312"/>
        <c:scaling>
          <c:orientation val="minMax"/>
          <c:max val="10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502400"/>
        <c:crosses val="autoZero"/>
        <c:crossBetween val="midCat"/>
      </c:valAx>
      <c:spPr>
        <a:solidFill>
          <a:srgbClr val="C0C0C0"/>
        </a:solidFill>
        <a:ln w="12700">
          <a:solidFill>
            <a:srgbClr val="808080"/>
          </a:solidFill>
          <a:prstDash val="solid"/>
        </a:ln>
      </c:spPr>
    </c:plotArea>
    <c:legend>
      <c:legendPos val="r"/>
      <c:layout>
        <c:manualLayout>
          <c:xMode val="edge"/>
          <c:yMode val="edge"/>
          <c:x val="0.65071770334928225"/>
          <c:y val="0.30219780219780218"/>
          <c:w val="0.22488038277511968"/>
          <c:h val="0.1483516483516483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762433676984251"/>
          <c:y val="0.12021922077367643"/>
          <c:w val="0.69802148926141239"/>
          <c:h val="0.69945728450139011"/>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1'!$E$44:$E$50</c:f>
              <c:numCache>
                <c:formatCode>General</c:formatCode>
                <c:ptCount val="7"/>
                <c:pt idx="0">
                  <c:v>1950</c:v>
                </c:pt>
                <c:pt idx="1">
                  <c:v>1960</c:v>
                </c:pt>
                <c:pt idx="2">
                  <c:v>1970</c:v>
                </c:pt>
                <c:pt idx="3">
                  <c:v>1980</c:v>
                </c:pt>
                <c:pt idx="4">
                  <c:v>1990</c:v>
                </c:pt>
                <c:pt idx="5">
                  <c:v>2000</c:v>
                </c:pt>
                <c:pt idx="6">
                  <c:v>2010</c:v>
                </c:pt>
              </c:numCache>
            </c:numRef>
          </c:cat>
          <c:val>
            <c:numRef>
              <c:f>'EX 1'!$F$44:$F$50</c:f>
              <c:numCache>
                <c:formatCode>0.00</c:formatCode>
                <c:ptCount val="7"/>
                <c:pt idx="0">
                  <c:v>40.968056983028831</c:v>
                </c:pt>
                <c:pt idx="1">
                  <c:v>27.365646827483083</c:v>
                </c:pt>
                <c:pt idx="2">
                  <c:v>28.402242143605214</c:v>
                </c:pt>
                <c:pt idx="3">
                  <c:v>17.831078945067361</c:v>
                </c:pt>
                <c:pt idx="4">
                  <c:v>10.829175916421995</c:v>
                </c:pt>
                <c:pt idx="5">
                  <c:v>6.1682223838847507</c:v>
                </c:pt>
                <c:pt idx="6">
                  <c:v>3.5</c:v>
                </c:pt>
              </c:numCache>
            </c:numRef>
          </c:val>
          <c:extLst>
            <c:ext xmlns:c16="http://schemas.microsoft.com/office/drawing/2014/chart" uri="{C3380CC4-5D6E-409C-BE32-E72D297353CC}">
              <c16:uniqueId val="{00000000-F88D-4AB2-9BC0-188E4ADBEBDB}"/>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1'!$E$44:$E$50</c:f>
              <c:numCache>
                <c:formatCode>General</c:formatCode>
                <c:ptCount val="7"/>
                <c:pt idx="0">
                  <c:v>1950</c:v>
                </c:pt>
                <c:pt idx="1">
                  <c:v>1960</c:v>
                </c:pt>
                <c:pt idx="2">
                  <c:v>1970</c:v>
                </c:pt>
                <c:pt idx="3">
                  <c:v>1980</c:v>
                </c:pt>
                <c:pt idx="4">
                  <c:v>1990</c:v>
                </c:pt>
                <c:pt idx="5">
                  <c:v>2000</c:v>
                </c:pt>
                <c:pt idx="6">
                  <c:v>2010</c:v>
                </c:pt>
              </c:numCache>
            </c:numRef>
          </c:cat>
          <c:val>
            <c:numRef>
              <c:f>'EX 1'!$G$44:$G$50</c:f>
              <c:numCache>
                <c:formatCode>0.00</c:formatCode>
                <c:ptCount val="7"/>
                <c:pt idx="0">
                  <c:v>44.726359764172891</c:v>
                </c:pt>
                <c:pt idx="1">
                  <c:v>20.264780385222004</c:v>
                </c:pt>
                <c:pt idx="2">
                  <c:v>7.4891811960294827</c:v>
                </c:pt>
                <c:pt idx="3">
                  <c:v>5.3271273196881745</c:v>
                </c:pt>
                <c:pt idx="4">
                  <c:v>3.9943029463951816</c:v>
                </c:pt>
                <c:pt idx="5">
                  <c:v>3.0533725421887969</c:v>
                </c:pt>
                <c:pt idx="6">
                  <c:v>1.7999999999999998</c:v>
                </c:pt>
              </c:numCache>
            </c:numRef>
          </c:val>
          <c:extLst>
            <c:ext xmlns:c16="http://schemas.microsoft.com/office/drawing/2014/chart" uri="{C3380CC4-5D6E-409C-BE32-E72D297353CC}">
              <c16:uniqueId val="{00000001-F88D-4AB2-9BC0-188E4ADBEBDB}"/>
            </c:ext>
          </c:extLst>
        </c:ser>
        <c:dLbls>
          <c:showLegendKey val="0"/>
          <c:showVal val="0"/>
          <c:showCatName val="0"/>
          <c:showSerName val="0"/>
          <c:showPercent val="0"/>
          <c:showBubbleSize val="0"/>
        </c:dLbls>
        <c:axId val="-83500224"/>
        <c:axId val="-83499680"/>
      </c:areaChart>
      <c:catAx>
        <c:axId val="-83500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499680"/>
        <c:crosses val="autoZero"/>
        <c:auto val="1"/>
        <c:lblAlgn val="ctr"/>
        <c:lblOffset val="100"/>
        <c:tickLblSkip val="1"/>
        <c:tickMarkSkip val="1"/>
        <c:noMultiLvlLbl val="0"/>
      </c:catAx>
      <c:valAx>
        <c:axId val="-8349968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500224"/>
        <c:crosses val="autoZero"/>
        <c:crossBetween val="midCat"/>
      </c:valAx>
      <c:spPr>
        <a:solidFill>
          <a:srgbClr val="C0C0C0"/>
        </a:solidFill>
        <a:ln w="12700">
          <a:solidFill>
            <a:srgbClr val="808080"/>
          </a:solidFill>
          <a:prstDash val="solid"/>
        </a:ln>
      </c:spPr>
    </c:plotArea>
    <c:legend>
      <c:legendPos val="r"/>
      <c:layout>
        <c:manualLayout>
          <c:xMode val="edge"/>
          <c:yMode val="edge"/>
          <c:x val="0.68316987604272239"/>
          <c:y val="0.14207707643101988"/>
          <c:w val="0.23267378706374575"/>
          <c:h val="0.14754155730533683"/>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74162679425836"/>
          <c:y val="0.12087912087912088"/>
          <c:w val="0.73205741626794263"/>
          <c:h val="0.69780219780219777"/>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1'!$E$52:$E$58</c:f>
              <c:numCache>
                <c:formatCode>General</c:formatCode>
                <c:ptCount val="7"/>
                <c:pt idx="0">
                  <c:v>1950</c:v>
                </c:pt>
                <c:pt idx="1">
                  <c:v>1960</c:v>
                </c:pt>
                <c:pt idx="2">
                  <c:v>1970</c:v>
                </c:pt>
                <c:pt idx="3">
                  <c:v>1980</c:v>
                </c:pt>
                <c:pt idx="4">
                  <c:v>1990</c:v>
                </c:pt>
                <c:pt idx="5">
                  <c:v>2000</c:v>
                </c:pt>
                <c:pt idx="6">
                  <c:v>2010</c:v>
                </c:pt>
              </c:numCache>
            </c:numRef>
          </c:cat>
          <c:val>
            <c:numRef>
              <c:f>'EX 1'!$F$52:$F$58</c:f>
              <c:numCache>
                <c:formatCode>0.00</c:formatCode>
                <c:ptCount val="7"/>
                <c:pt idx="0">
                  <c:v>27.144101350621916</c:v>
                </c:pt>
                <c:pt idx="1">
                  <c:v>19.028139132597481</c:v>
                </c:pt>
                <c:pt idx="2">
                  <c:v>16.419491803648974</c:v>
                </c:pt>
                <c:pt idx="3">
                  <c:v>15.967035797064126</c:v>
                </c:pt>
                <c:pt idx="4">
                  <c:v>20.024054004861082</c:v>
                </c:pt>
                <c:pt idx="5">
                  <c:v>9.2295547837069787</c:v>
                </c:pt>
                <c:pt idx="6" formatCode="General">
                  <c:v>4.2</c:v>
                </c:pt>
              </c:numCache>
            </c:numRef>
          </c:val>
          <c:extLst>
            <c:ext xmlns:c16="http://schemas.microsoft.com/office/drawing/2014/chart" uri="{C3380CC4-5D6E-409C-BE32-E72D297353CC}">
              <c16:uniqueId val="{00000000-B5B9-471B-B1C3-56A763904AE3}"/>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1'!$E$52:$E$58</c:f>
              <c:numCache>
                <c:formatCode>General</c:formatCode>
                <c:ptCount val="7"/>
                <c:pt idx="0">
                  <c:v>1950</c:v>
                </c:pt>
                <c:pt idx="1">
                  <c:v>1960</c:v>
                </c:pt>
                <c:pt idx="2">
                  <c:v>1970</c:v>
                </c:pt>
                <c:pt idx="3">
                  <c:v>1980</c:v>
                </c:pt>
                <c:pt idx="4">
                  <c:v>1990</c:v>
                </c:pt>
                <c:pt idx="5">
                  <c:v>2000</c:v>
                </c:pt>
                <c:pt idx="6">
                  <c:v>2010</c:v>
                </c:pt>
              </c:numCache>
            </c:numRef>
          </c:cat>
          <c:val>
            <c:numRef>
              <c:f>'EX 1'!$G$52:$G$58</c:f>
              <c:numCache>
                <c:formatCode>0.00</c:formatCode>
                <c:ptCount val="7"/>
                <c:pt idx="0">
                  <c:v>63.335750194759157</c:v>
                </c:pt>
                <c:pt idx="1">
                  <c:v>24.837969876575691</c:v>
                </c:pt>
                <c:pt idx="2">
                  <c:v>13.317658701705561</c:v>
                </c:pt>
                <c:pt idx="3">
                  <c:v>12.433560105302314</c:v>
                </c:pt>
                <c:pt idx="4">
                  <c:v>6.5791524583454422</c:v>
                </c:pt>
                <c:pt idx="5">
                  <c:v>5.9946321439848438</c:v>
                </c:pt>
                <c:pt idx="6">
                  <c:v>3.3</c:v>
                </c:pt>
              </c:numCache>
            </c:numRef>
          </c:val>
          <c:extLst>
            <c:ext xmlns:c16="http://schemas.microsoft.com/office/drawing/2014/chart" uri="{C3380CC4-5D6E-409C-BE32-E72D297353CC}">
              <c16:uniqueId val="{00000001-B5B9-471B-B1C3-56A763904AE3}"/>
            </c:ext>
          </c:extLst>
        </c:ser>
        <c:dLbls>
          <c:showLegendKey val="0"/>
          <c:showVal val="0"/>
          <c:showCatName val="0"/>
          <c:showSerName val="0"/>
          <c:showPercent val="0"/>
          <c:showBubbleSize val="0"/>
        </c:dLbls>
        <c:axId val="-83510016"/>
        <c:axId val="-83498592"/>
      </c:areaChart>
      <c:catAx>
        <c:axId val="-83510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498592"/>
        <c:crosses val="autoZero"/>
        <c:auto val="1"/>
        <c:lblAlgn val="ctr"/>
        <c:lblOffset val="100"/>
        <c:tickLblSkip val="1"/>
        <c:tickMarkSkip val="1"/>
        <c:noMultiLvlLbl val="0"/>
      </c:catAx>
      <c:valAx>
        <c:axId val="-83498592"/>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510016"/>
        <c:crosses val="autoZero"/>
        <c:crossBetween val="midCat"/>
      </c:valAx>
      <c:spPr>
        <a:solidFill>
          <a:srgbClr val="C0C0C0"/>
        </a:solidFill>
        <a:ln w="12700">
          <a:solidFill>
            <a:srgbClr val="808080"/>
          </a:solidFill>
          <a:prstDash val="solid"/>
        </a:ln>
      </c:spPr>
    </c:plotArea>
    <c:legend>
      <c:legendPos val="r"/>
      <c:layout>
        <c:manualLayout>
          <c:xMode val="edge"/>
          <c:yMode val="edge"/>
          <c:x val="0.65071770334928225"/>
          <c:y val="0.30219780219780218"/>
          <c:w val="0.22488038277511968"/>
          <c:h val="0.1483516483516483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762433676984251"/>
          <c:y val="0.12021922077367643"/>
          <c:w val="0.69802148926141239"/>
          <c:h val="0.69945728450139011"/>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1'!$E$52:$E$58</c:f>
              <c:numCache>
                <c:formatCode>General</c:formatCode>
                <c:ptCount val="7"/>
                <c:pt idx="0">
                  <c:v>1950</c:v>
                </c:pt>
                <c:pt idx="1">
                  <c:v>1960</c:v>
                </c:pt>
                <c:pt idx="2">
                  <c:v>1970</c:v>
                </c:pt>
                <c:pt idx="3">
                  <c:v>1980</c:v>
                </c:pt>
                <c:pt idx="4">
                  <c:v>1990</c:v>
                </c:pt>
                <c:pt idx="5">
                  <c:v>2000</c:v>
                </c:pt>
                <c:pt idx="6">
                  <c:v>2010</c:v>
                </c:pt>
              </c:numCache>
            </c:numRef>
          </c:cat>
          <c:val>
            <c:numRef>
              <c:f>'EX 1'!$F$52:$F$58</c:f>
              <c:numCache>
                <c:formatCode>0.00</c:formatCode>
                <c:ptCount val="7"/>
                <c:pt idx="0">
                  <c:v>27.144101350621916</c:v>
                </c:pt>
                <c:pt idx="1">
                  <c:v>19.028139132597481</c:v>
                </c:pt>
                <c:pt idx="2">
                  <c:v>16.419491803648974</c:v>
                </c:pt>
                <c:pt idx="3">
                  <c:v>15.967035797064126</c:v>
                </c:pt>
                <c:pt idx="4">
                  <c:v>20.024054004861082</c:v>
                </c:pt>
                <c:pt idx="5">
                  <c:v>9.2295547837069787</c:v>
                </c:pt>
                <c:pt idx="6" formatCode="General">
                  <c:v>4.2</c:v>
                </c:pt>
              </c:numCache>
            </c:numRef>
          </c:val>
          <c:extLst>
            <c:ext xmlns:c16="http://schemas.microsoft.com/office/drawing/2014/chart" uri="{C3380CC4-5D6E-409C-BE32-E72D297353CC}">
              <c16:uniqueId val="{00000000-4C0C-487B-9EAF-BCF9849583C5}"/>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1'!$E$52:$E$58</c:f>
              <c:numCache>
                <c:formatCode>General</c:formatCode>
                <c:ptCount val="7"/>
                <c:pt idx="0">
                  <c:v>1950</c:v>
                </c:pt>
                <c:pt idx="1">
                  <c:v>1960</c:v>
                </c:pt>
                <c:pt idx="2">
                  <c:v>1970</c:v>
                </c:pt>
                <c:pt idx="3">
                  <c:v>1980</c:v>
                </c:pt>
                <c:pt idx="4">
                  <c:v>1990</c:v>
                </c:pt>
                <c:pt idx="5">
                  <c:v>2000</c:v>
                </c:pt>
                <c:pt idx="6">
                  <c:v>2010</c:v>
                </c:pt>
              </c:numCache>
            </c:numRef>
          </c:cat>
          <c:val>
            <c:numRef>
              <c:f>'EX 1'!$G$52:$G$58</c:f>
              <c:numCache>
                <c:formatCode>0.00</c:formatCode>
                <c:ptCount val="7"/>
                <c:pt idx="0">
                  <c:v>63.335750194759157</c:v>
                </c:pt>
                <c:pt idx="1">
                  <c:v>24.837969876575691</c:v>
                </c:pt>
                <c:pt idx="2">
                  <c:v>13.317658701705561</c:v>
                </c:pt>
                <c:pt idx="3">
                  <c:v>12.433560105302314</c:v>
                </c:pt>
                <c:pt idx="4">
                  <c:v>6.5791524583454422</c:v>
                </c:pt>
                <c:pt idx="5">
                  <c:v>5.9946321439848438</c:v>
                </c:pt>
                <c:pt idx="6">
                  <c:v>3.3</c:v>
                </c:pt>
              </c:numCache>
            </c:numRef>
          </c:val>
          <c:extLst>
            <c:ext xmlns:c16="http://schemas.microsoft.com/office/drawing/2014/chart" uri="{C3380CC4-5D6E-409C-BE32-E72D297353CC}">
              <c16:uniqueId val="{00000001-4C0C-487B-9EAF-BCF9849583C5}"/>
            </c:ext>
          </c:extLst>
        </c:ser>
        <c:dLbls>
          <c:showLegendKey val="0"/>
          <c:showVal val="0"/>
          <c:showCatName val="0"/>
          <c:showSerName val="0"/>
          <c:showPercent val="0"/>
          <c:showBubbleSize val="0"/>
        </c:dLbls>
        <c:axId val="-83498048"/>
        <c:axId val="-83496960"/>
      </c:areaChart>
      <c:catAx>
        <c:axId val="-83498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496960"/>
        <c:crosses val="autoZero"/>
        <c:auto val="1"/>
        <c:lblAlgn val="ctr"/>
        <c:lblOffset val="100"/>
        <c:tickLblSkip val="1"/>
        <c:tickMarkSkip val="1"/>
        <c:noMultiLvlLbl val="0"/>
      </c:catAx>
      <c:valAx>
        <c:axId val="-8349696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498048"/>
        <c:crosses val="autoZero"/>
        <c:crossBetween val="midCat"/>
      </c:valAx>
      <c:spPr>
        <a:solidFill>
          <a:srgbClr val="C0C0C0"/>
        </a:solidFill>
        <a:ln w="12700">
          <a:solidFill>
            <a:srgbClr val="808080"/>
          </a:solidFill>
          <a:prstDash val="solid"/>
        </a:ln>
      </c:spPr>
    </c:plotArea>
    <c:legend>
      <c:legendPos val="r"/>
      <c:layout>
        <c:manualLayout>
          <c:xMode val="edge"/>
          <c:yMode val="edge"/>
          <c:x val="0.64543406130837422"/>
          <c:y val="0.49322233575764868"/>
          <c:w val="0.23267378706374575"/>
          <c:h val="0.14754155730533683"/>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98038036957338"/>
          <c:y val="0.12865570549904914"/>
          <c:w val="0.73869527985454586"/>
          <c:h val="0.6783664471768045"/>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1'!$E$4:$E$10</c:f>
              <c:numCache>
                <c:formatCode>General</c:formatCode>
                <c:ptCount val="7"/>
                <c:pt idx="0">
                  <c:v>1950</c:v>
                </c:pt>
                <c:pt idx="1">
                  <c:v>1960</c:v>
                </c:pt>
                <c:pt idx="2">
                  <c:v>1970</c:v>
                </c:pt>
                <c:pt idx="3">
                  <c:v>1980</c:v>
                </c:pt>
                <c:pt idx="4">
                  <c:v>1990</c:v>
                </c:pt>
                <c:pt idx="5">
                  <c:v>2001</c:v>
                </c:pt>
                <c:pt idx="6">
                  <c:v>2010</c:v>
                </c:pt>
              </c:numCache>
            </c:numRef>
          </c:cat>
          <c:val>
            <c:numRef>
              <c:f>'EX 1'!$F$4:$F$10</c:f>
              <c:numCache>
                <c:formatCode>0.00</c:formatCode>
                <c:ptCount val="7"/>
                <c:pt idx="0">
                  <c:v>18.200558083410844</c:v>
                </c:pt>
                <c:pt idx="1">
                  <c:v>15.694625182381008</c:v>
                </c:pt>
                <c:pt idx="2">
                  <c:v>10.974266263664868</c:v>
                </c:pt>
                <c:pt idx="3">
                  <c:v>5.550416281221092</c:v>
                </c:pt>
                <c:pt idx="4">
                  <c:v>4.5559882080305201</c:v>
                </c:pt>
                <c:pt idx="5">
                  <c:v>3.2692718995386354</c:v>
                </c:pt>
                <c:pt idx="6">
                  <c:v>2.602072195675829</c:v>
                </c:pt>
              </c:numCache>
            </c:numRef>
          </c:val>
          <c:extLst>
            <c:ext xmlns:c16="http://schemas.microsoft.com/office/drawing/2014/chart" uri="{C3380CC4-5D6E-409C-BE32-E72D297353CC}">
              <c16:uniqueId val="{00000000-0C3D-4525-94FF-7C28EE60C5C6}"/>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1'!$E$4:$E$10</c:f>
              <c:numCache>
                <c:formatCode>General</c:formatCode>
                <c:ptCount val="7"/>
                <c:pt idx="0">
                  <c:v>1950</c:v>
                </c:pt>
                <c:pt idx="1">
                  <c:v>1960</c:v>
                </c:pt>
                <c:pt idx="2">
                  <c:v>1970</c:v>
                </c:pt>
                <c:pt idx="3">
                  <c:v>1980</c:v>
                </c:pt>
                <c:pt idx="4">
                  <c:v>1990</c:v>
                </c:pt>
                <c:pt idx="5">
                  <c:v>2001</c:v>
                </c:pt>
                <c:pt idx="6">
                  <c:v>2010</c:v>
                </c:pt>
              </c:numCache>
            </c:numRef>
          </c:cat>
          <c:val>
            <c:numRef>
              <c:f>'EX 1'!$G$4:$G$10</c:f>
              <c:numCache>
                <c:formatCode>0.00</c:formatCode>
                <c:ptCount val="7"/>
                <c:pt idx="0">
                  <c:v>12.531737851630258</c:v>
                </c:pt>
                <c:pt idx="1">
                  <c:v>5.8099031244660013</c:v>
                </c:pt>
                <c:pt idx="2">
                  <c:v>3.2202480155927797</c:v>
                </c:pt>
                <c:pt idx="3">
                  <c:v>2.8973871153544062</c:v>
                </c:pt>
                <c:pt idx="4">
                  <c:v>2.8376397143442689</c:v>
                </c:pt>
                <c:pt idx="5">
                  <c:v>1.3596504628922363</c:v>
                </c:pt>
                <c:pt idx="6">
                  <c:v>0.80427686048161995</c:v>
                </c:pt>
              </c:numCache>
            </c:numRef>
          </c:val>
          <c:extLst>
            <c:ext xmlns:c16="http://schemas.microsoft.com/office/drawing/2014/chart" uri="{C3380CC4-5D6E-409C-BE32-E72D297353CC}">
              <c16:uniqueId val="{00000001-0C3D-4525-94FF-7C28EE60C5C6}"/>
            </c:ext>
          </c:extLst>
        </c:ser>
        <c:dLbls>
          <c:showLegendKey val="0"/>
          <c:showVal val="0"/>
          <c:showCatName val="0"/>
          <c:showSerName val="0"/>
          <c:showPercent val="0"/>
          <c:showBubbleSize val="0"/>
        </c:dLbls>
        <c:axId val="-83508384"/>
        <c:axId val="-83506752"/>
      </c:areaChart>
      <c:catAx>
        <c:axId val="-83508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506752"/>
        <c:crosses val="autoZero"/>
        <c:auto val="1"/>
        <c:lblAlgn val="ctr"/>
        <c:lblOffset val="100"/>
        <c:tickLblSkip val="1"/>
        <c:tickMarkSkip val="1"/>
        <c:noMultiLvlLbl val="0"/>
      </c:catAx>
      <c:valAx>
        <c:axId val="-83506752"/>
        <c:scaling>
          <c:orientation val="minMax"/>
          <c:max val="5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508384"/>
        <c:crosses val="autoZero"/>
        <c:crossBetween val="midCat"/>
      </c:valAx>
      <c:spPr>
        <a:solidFill>
          <a:srgbClr val="C0C0C0"/>
        </a:solidFill>
        <a:ln w="12700">
          <a:solidFill>
            <a:srgbClr val="808080"/>
          </a:solidFill>
          <a:prstDash val="solid"/>
        </a:ln>
      </c:spPr>
    </c:plotArea>
    <c:legend>
      <c:legendPos val="r"/>
      <c:layout>
        <c:manualLayout>
          <c:xMode val="edge"/>
          <c:yMode val="edge"/>
          <c:x val="0.6432176631187434"/>
          <c:y val="0.29824745591011648"/>
          <c:w val="0.23618143209485742"/>
          <c:h val="0.157895350800448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83895356437999"/>
          <c:y val="0.10138271660497508"/>
          <c:w val="0.80322707161522122"/>
          <c:h val="0.74654545863663468"/>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1'!$E$36:$E$41</c:f>
              <c:numCache>
                <c:formatCode>General</c:formatCode>
                <c:ptCount val="6"/>
                <c:pt idx="0">
                  <c:v>1950</c:v>
                </c:pt>
                <c:pt idx="1">
                  <c:v>1960</c:v>
                </c:pt>
                <c:pt idx="2">
                  <c:v>1970</c:v>
                </c:pt>
                <c:pt idx="3">
                  <c:v>1980</c:v>
                </c:pt>
                <c:pt idx="4">
                  <c:v>1990</c:v>
                </c:pt>
                <c:pt idx="5">
                  <c:v>2000</c:v>
                </c:pt>
              </c:numCache>
            </c:numRef>
          </c:cat>
          <c:val>
            <c:numRef>
              <c:f>'EX 1'!$F$36:$F$41</c:f>
              <c:numCache>
                <c:formatCode>0.00</c:formatCode>
                <c:ptCount val="6"/>
                <c:pt idx="0">
                  <c:v>20.53151594663942</c:v>
                </c:pt>
                <c:pt idx="1">
                  <c:v>17.661215463413267</c:v>
                </c:pt>
                <c:pt idx="2">
                  <c:v>12.630809013842031</c:v>
                </c:pt>
                <c:pt idx="3">
                  <c:v>5.7510470079062843</c:v>
                </c:pt>
                <c:pt idx="4">
                  <c:v>3.5519086262324455</c:v>
                </c:pt>
                <c:pt idx="5">
                  <c:v>2.7620672653727114</c:v>
                </c:pt>
              </c:numCache>
            </c:numRef>
          </c:val>
          <c:extLst>
            <c:ext xmlns:c16="http://schemas.microsoft.com/office/drawing/2014/chart" uri="{C3380CC4-5D6E-409C-BE32-E72D297353CC}">
              <c16:uniqueId val="{00000000-E6CB-42E6-BB73-F148DD2AAFEB}"/>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1'!$E$36:$E$41</c:f>
              <c:numCache>
                <c:formatCode>General</c:formatCode>
                <c:ptCount val="6"/>
                <c:pt idx="0">
                  <c:v>1950</c:v>
                </c:pt>
                <c:pt idx="1">
                  <c:v>1960</c:v>
                </c:pt>
                <c:pt idx="2">
                  <c:v>1970</c:v>
                </c:pt>
                <c:pt idx="3">
                  <c:v>1980</c:v>
                </c:pt>
                <c:pt idx="4">
                  <c:v>1990</c:v>
                </c:pt>
                <c:pt idx="5">
                  <c:v>2000</c:v>
                </c:pt>
              </c:numCache>
            </c:numRef>
          </c:cat>
          <c:val>
            <c:numRef>
              <c:f>'EX 1'!$G$36:$G$41</c:f>
              <c:numCache>
                <c:formatCode>0.00</c:formatCode>
                <c:ptCount val="6"/>
                <c:pt idx="0">
                  <c:v>26.672162171575856</c:v>
                </c:pt>
                <c:pt idx="1">
                  <c:v>9.7643504236910825</c:v>
                </c:pt>
                <c:pt idx="2">
                  <c:v>5.5222306236851484</c:v>
                </c:pt>
                <c:pt idx="3">
                  <c:v>4.2567493278159265</c:v>
                </c:pt>
                <c:pt idx="4">
                  <c:v>3.7919379019342685</c:v>
                </c:pt>
                <c:pt idx="5">
                  <c:v>1.5836712778562227</c:v>
                </c:pt>
              </c:numCache>
            </c:numRef>
          </c:val>
          <c:extLst>
            <c:ext xmlns:c16="http://schemas.microsoft.com/office/drawing/2014/chart" uri="{C3380CC4-5D6E-409C-BE32-E72D297353CC}">
              <c16:uniqueId val="{00000001-E6CB-42E6-BB73-F148DD2AAFEB}"/>
            </c:ext>
          </c:extLst>
        </c:ser>
        <c:dLbls>
          <c:showLegendKey val="0"/>
          <c:showVal val="0"/>
          <c:showCatName val="0"/>
          <c:showSerName val="0"/>
          <c:showPercent val="0"/>
          <c:showBubbleSize val="0"/>
        </c:dLbls>
        <c:axId val="-87050192"/>
        <c:axId val="-87048560"/>
      </c:areaChart>
      <c:catAx>
        <c:axId val="-87050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48560"/>
        <c:crosses val="autoZero"/>
        <c:auto val="1"/>
        <c:lblAlgn val="ctr"/>
        <c:lblOffset val="100"/>
        <c:tickLblSkip val="1"/>
        <c:tickMarkSkip val="1"/>
        <c:noMultiLvlLbl val="0"/>
      </c:catAx>
      <c:valAx>
        <c:axId val="-8704856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50192"/>
        <c:crosses val="autoZero"/>
        <c:crossBetween val="midCat"/>
      </c:valAx>
      <c:spPr>
        <a:solidFill>
          <a:srgbClr val="C0C0C0"/>
        </a:solidFill>
        <a:ln w="12700">
          <a:solidFill>
            <a:srgbClr val="808080"/>
          </a:solidFill>
          <a:prstDash val="solid"/>
        </a:ln>
      </c:spPr>
    </c:plotArea>
    <c:legend>
      <c:legendPos val="r"/>
      <c:layout>
        <c:manualLayout>
          <c:xMode val="edge"/>
          <c:yMode val="edge"/>
          <c:wMode val="edge"/>
          <c:hMode val="edge"/>
          <c:x val="0.7258074676149352"/>
          <c:y val="0.1428576266676343"/>
          <c:w val="0.87742070950808559"/>
          <c:h val="0.267282073611766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742268041237114"/>
          <c:y val="0.13017789090783013"/>
          <c:w val="0.68556701030927836"/>
          <c:h val="0.67455816197693808"/>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1'!$E$4:$E$10</c:f>
              <c:numCache>
                <c:formatCode>General</c:formatCode>
                <c:ptCount val="7"/>
                <c:pt idx="0">
                  <c:v>1950</c:v>
                </c:pt>
                <c:pt idx="1">
                  <c:v>1960</c:v>
                </c:pt>
                <c:pt idx="2">
                  <c:v>1970</c:v>
                </c:pt>
                <c:pt idx="3">
                  <c:v>1980</c:v>
                </c:pt>
                <c:pt idx="4">
                  <c:v>1990</c:v>
                </c:pt>
                <c:pt idx="5">
                  <c:v>2001</c:v>
                </c:pt>
                <c:pt idx="6">
                  <c:v>2010</c:v>
                </c:pt>
              </c:numCache>
            </c:numRef>
          </c:cat>
          <c:val>
            <c:numRef>
              <c:f>'EX 1'!$F$4:$F$10</c:f>
              <c:numCache>
                <c:formatCode>0.00</c:formatCode>
                <c:ptCount val="7"/>
                <c:pt idx="0">
                  <c:v>18.200558083410844</c:v>
                </c:pt>
                <c:pt idx="1">
                  <c:v>15.694625182381008</c:v>
                </c:pt>
                <c:pt idx="2">
                  <c:v>10.974266263664868</c:v>
                </c:pt>
                <c:pt idx="3">
                  <c:v>5.550416281221092</c:v>
                </c:pt>
                <c:pt idx="4">
                  <c:v>4.5559882080305201</c:v>
                </c:pt>
                <c:pt idx="5">
                  <c:v>3.2692718995386354</c:v>
                </c:pt>
                <c:pt idx="6">
                  <c:v>2.602072195675829</c:v>
                </c:pt>
              </c:numCache>
            </c:numRef>
          </c:val>
          <c:extLst>
            <c:ext xmlns:c16="http://schemas.microsoft.com/office/drawing/2014/chart" uri="{C3380CC4-5D6E-409C-BE32-E72D297353CC}">
              <c16:uniqueId val="{00000000-CF1E-433C-AEF2-F99CE8A52F69}"/>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1'!$E$4:$E$10</c:f>
              <c:numCache>
                <c:formatCode>General</c:formatCode>
                <c:ptCount val="7"/>
                <c:pt idx="0">
                  <c:v>1950</c:v>
                </c:pt>
                <c:pt idx="1">
                  <c:v>1960</c:v>
                </c:pt>
                <c:pt idx="2">
                  <c:v>1970</c:v>
                </c:pt>
                <c:pt idx="3">
                  <c:v>1980</c:v>
                </c:pt>
                <c:pt idx="4">
                  <c:v>1990</c:v>
                </c:pt>
                <c:pt idx="5">
                  <c:v>2001</c:v>
                </c:pt>
                <c:pt idx="6">
                  <c:v>2010</c:v>
                </c:pt>
              </c:numCache>
            </c:numRef>
          </c:cat>
          <c:val>
            <c:numRef>
              <c:f>'EX 1'!$G$4:$G$10</c:f>
              <c:numCache>
                <c:formatCode>0.00</c:formatCode>
                <c:ptCount val="7"/>
                <c:pt idx="0">
                  <c:v>12.531737851630258</c:v>
                </c:pt>
                <c:pt idx="1">
                  <c:v>5.8099031244660013</c:v>
                </c:pt>
                <c:pt idx="2">
                  <c:v>3.2202480155927797</c:v>
                </c:pt>
                <c:pt idx="3">
                  <c:v>2.8973871153544062</c:v>
                </c:pt>
                <c:pt idx="4">
                  <c:v>2.8376397143442689</c:v>
                </c:pt>
                <c:pt idx="5">
                  <c:v>1.3596504628922363</c:v>
                </c:pt>
                <c:pt idx="6">
                  <c:v>0.80427686048161995</c:v>
                </c:pt>
              </c:numCache>
            </c:numRef>
          </c:val>
          <c:extLst>
            <c:ext xmlns:c16="http://schemas.microsoft.com/office/drawing/2014/chart" uri="{C3380CC4-5D6E-409C-BE32-E72D297353CC}">
              <c16:uniqueId val="{00000001-CF1E-433C-AEF2-F99CE8A52F69}"/>
            </c:ext>
          </c:extLst>
        </c:ser>
        <c:dLbls>
          <c:showLegendKey val="0"/>
          <c:showVal val="0"/>
          <c:showCatName val="0"/>
          <c:showSerName val="0"/>
          <c:showPercent val="0"/>
          <c:showBubbleSize val="0"/>
        </c:dLbls>
        <c:axId val="-83507840"/>
        <c:axId val="-83507296"/>
      </c:areaChart>
      <c:catAx>
        <c:axId val="-8350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507296"/>
        <c:crosses val="autoZero"/>
        <c:auto val="1"/>
        <c:lblAlgn val="ctr"/>
        <c:lblOffset val="100"/>
        <c:tickLblSkip val="1"/>
        <c:tickMarkSkip val="1"/>
        <c:noMultiLvlLbl val="0"/>
      </c:catAx>
      <c:valAx>
        <c:axId val="-8350729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507840"/>
        <c:crosses val="autoZero"/>
        <c:crossBetween val="midCat"/>
      </c:valAx>
      <c:spPr>
        <a:solidFill>
          <a:srgbClr val="C0C0C0"/>
        </a:solidFill>
        <a:ln w="12700">
          <a:solidFill>
            <a:srgbClr val="808080"/>
          </a:solidFill>
          <a:prstDash val="solid"/>
        </a:ln>
      </c:spPr>
    </c:plotArea>
    <c:legend>
      <c:legendPos val="r"/>
      <c:layout>
        <c:manualLayout>
          <c:xMode val="edge"/>
          <c:yMode val="edge"/>
          <c:x val="0.64773248932118788"/>
          <c:y val="0.44061263683502977"/>
          <c:w val="0.24226804123711343"/>
          <c:h val="0.1597639348335895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périnatale (p.1000)</a:t>
            </a:r>
          </a:p>
        </c:rich>
      </c:tx>
      <c:layout>
        <c:manualLayout>
          <c:xMode val="edge"/>
          <c:yMode val="edge"/>
          <c:x val="0.2182743781392808"/>
          <c:y val="1.4285714285714285E-2"/>
        </c:manualLayout>
      </c:layout>
      <c:overlay val="0"/>
      <c:spPr>
        <a:noFill/>
        <a:ln w="25400">
          <a:noFill/>
        </a:ln>
      </c:spPr>
    </c:title>
    <c:autoTitleDeleted val="0"/>
    <c:plotArea>
      <c:layout>
        <c:manualLayout>
          <c:layoutTarget val="inner"/>
          <c:xMode val="edge"/>
          <c:yMode val="edge"/>
          <c:x val="0.11167526530187344"/>
          <c:y val="0.11142857142857143"/>
          <c:w val="0.81218374764998869"/>
          <c:h val="0.77714285714285714"/>
        </c:manualLayout>
      </c:layout>
      <c:scatterChart>
        <c:scatterStyle val="smoothMarker"/>
        <c:varyColors val="0"/>
        <c:ser>
          <c:idx val="0"/>
          <c:order val="0"/>
          <c:spPr>
            <a:ln w="12700">
              <a:solidFill>
                <a:srgbClr val="000080"/>
              </a:solidFill>
              <a:prstDash val="solid"/>
            </a:ln>
          </c:spPr>
          <c:marker>
            <c:symbol val="none"/>
          </c:marker>
          <c:dPt>
            <c:idx val="26"/>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0-AA8E-4560-A238-F0D364946120}"/>
              </c:ext>
            </c:extLst>
          </c:dPt>
          <c:dPt>
            <c:idx val="32"/>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1-AA8E-4560-A238-F0D364946120}"/>
              </c:ext>
            </c:extLst>
          </c:dPt>
          <c:dLbls>
            <c:dLbl>
              <c:idx val="2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8E-4560-A238-F0D364946120}"/>
                </c:ext>
              </c:extLst>
            </c:dLbl>
            <c:dLbl>
              <c:idx val="3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8E-4560-A238-F0D3649461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't77_e corr'!$A$14:$A$60</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xVal>
          <c:yVal>
            <c:numRef>
              <c:f>'t77_e corr'!$AO$14:$AO$60</c:f>
              <c:numCache>
                <c:formatCode>#\ ##0.000" "</c:formatCode>
                <c:ptCount val="47"/>
                <c:pt idx="0">
                  <c:v>18.112546296910885</c:v>
                </c:pt>
                <c:pt idx="1">
                  <c:v>16.650249959816847</c:v>
                </c:pt>
                <c:pt idx="2">
                  <c:v>15.605120521571042</c:v>
                </c:pt>
                <c:pt idx="3">
                  <c:v>14.719517537376609</c:v>
                </c:pt>
                <c:pt idx="4">
                  <c:v>13.826162951953822</c:v>
                </c:pt>
                <c:pt idx="5">
                  <c:v>12.927991200493485</c:v>
                </c:pt>
                <c:pt idx="6">
                  <c:v>12.318270418296645</c:v>
                </c:pt>
                <c:pt idx="7">
                  <c:v>11.861012971077347</c:v>
                </c:pt>
                <c:pt idx="8">
                  <c:v>11.362310539769412</c:v>
                </c:pt>
                <c:pt idx="9">
                  <c:v>11.173009269053271</c:v>
                </c:pt>
                <c:pt idx="10">
                  <c:v>10.733907858140343</c:v>
                </c:pt>
                <c:pt idx="11">
                  <c:v>10.371350992178124</c:v>
                </c:pt>
                <c:pt idx="12">
                  <c:v>9.8624814391332922</c:v>
                </c:pt>
                <c:pt idx="13">
                  <c:v>9.1524541410892741</c:v>
                </c:pt>
                <c:pt idx="14">
                  <c:v>8.8525450093095852</c:v>
                </c:pt>
                <c:pt idx="15">
                  <c:v>8.2970941263145548</c:v>
                </c:pt>
                <c:pt idx="16">
                  <c:v>8.2012522595687827</c:v>
                </c:pt>
                <c:pt idx="17">
                  <c:v>7.6914538064738744</c:v>
                </c:pt>
                <c:pt idx="18">
                  <c:v>7.4769255284798319</c:v>
                </c:pt>
                <c:pt idx="19">
                  <c:v>7.3548961274848663</c:v>
                </c:pt>
                <c:pt idx="20">
                  <c:v>7.4209099783494308</c:v>
                </c:pt>
                <c:pt idx="21">
                  <c:v>7.2151831843550438</c:v>
                </c:pt>
                <c:pt idx="22">
                  <c:v>7.0350410217650863</c:v>
                </c:pt>
                <c:pt idx="23">
                  <c:v>7.0116546345540707</c:v>
                </c:pt>
                <c:pt idx="24">
                  <c:v>6.5474257350317346</c:v>
                </c:pt>
                <c:pt idx="25">
                  <c:v>6.5703849598055353</c:v>
                </c:pt>
                <c:pt idx="26">
                  <c:v>6.8905337130140474</c:v>
                </c:pt>
                <c:pt idx="27">
                  <c:v>9.9740978188253777</c:v>
                </c:pt>
                <c:pt idx="28">
                  <c:v>10.744137254238435</c:v>
                </c:pt>
                <c:pt idx="29">
                  <c:v>10.871501025978551</c:v>
                </c:pt>
                <c:pt idx="30">
                  <c:v>10.447717257611808</c:v>
                </c:pt>
                <c:pt idx="31">
                  <c:v>10.92081692931739</c:v>
                </c:pt>
                <c:pt idx="32">
                  <c:v>10.750966616282016</c:v>
                </c:pt>
                <c:pt idx="33">
                  <c:v>12.05619094977623</c:v>
                </c:pt>
                <c:pt idx="34">
                  <c:v>13.324663644732105</c:v>
                </c:pt>
                <c:pt idx="35">
                  <c:v>11.691324358673791</c:v>
                </c:pt>
                <c:pt idx="36">
                  <c:v>11.04484509364325</c:v>
                </c:pt>
                <c:pt idx="37">
                  <c:v>11.57463951386514</c:v>
                </c:pt>
                <c:pt idx="38">
                  <c:v>11.726457796656966</c:v>
                </c:pt>
                <c:pt idx="39">
                  <c:v>11.776512358115454</c:v>
                </c:pt>
                <c:pt idx="40">
                  <c:v>11.960125106891422</c:v>
                </c:pt>
                <c:pt idx="41">
                  <c:v>12.191362535909708</c:v>
                </c:pt>
                <c:pt idx="42">
                  <c:v>12.000146392839763</c:v>
                </c:pt>
                <c:pt idx="43">
                  <c:v>12.551622722931141</c:v>
                </c:pt>
                <c:pt idx="44">
                  <c:v>12.404578830461055</c:v>
                </c:pt>
                <c:pt idx="45">
                  <c:v>13.059976840288815</c:v>
                </c:pt>
                <c:pt idx="46">
                  <c:v>13.677685310461634</c:v>
                </c:pt>
              </c:numCache>
            </c:numRef>
          </c:yVal>
          <c:smooth val="1"/>
          <c:extLst>
            <c:ext xmlns:c16="http://schemas.microsoft.com/office/drawing/2014/chart" uri="{C3380CC4-5D6E-409C-BE32-E72D297353CC}">
              <c16:uniqueId val="{00000002-AA8E-4560-A238-F0D364946120}"/>
            </c:ext>
          </c:extLst>
        </c:ser>
        <c:dLbls>
          <c:showLegendKey val="0"/>
          <c:showVal val="0"/>
          <c:showCatName val="0"/>
          <c:showSerName val="0"/>
          <c:showPercent val="0"/>
          <c:showBubbleSize val="0"/>
        </c:dLbls>
        <c:axId val="-83505120"/>
        <c:axId val="-83503488"/>
      </c:scatterChart>
      <c:valAx>
        <c:axId val="-83505120"/>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16350240483893"/>
              <c:y val="0.837142857142857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3503488"/>
        <c:crosses val="autoZero"/>
        <c:crossBetween val="midCat"/>
        <c:majorUnit val="5"/>
      </c:valAx>
      <c:valAx>
        <c:axId val="-83503488"/>
        <c:scaling>
          <c:orientation val="minMax"/>
        </c:scaling>
        <c:delete val="0"/>
        <c:axPos val="l"/>
        <c:majorGridlines>
          <c:spPr>
            <a:ln w="3175">
              <a:solidFill>
                <a:srgbClr val="000000"/>
              </a:solidFill>
              <a:prstDash val="sysDash"/>
            </a:ln>
          </c:spPr>
        </c:majorGridlines>
        <c:numFmt formatCode="#,##0&quot; &quot;"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3505120"/>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horizontalDpi="0" verticalDpi="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Mortinatalité (p.1000)</a:t>
            </a:r>
          </a:p>
        </c:rich>
      </c:tx>
      <c:layout>
        <c:manualLayout>
          <c:xMode val="edge"/>
          <c:yMode val="edge"/>
          <c:x val="0.2810126582278481"/>
          <c:y val="1.4245014245014245E-2"/>
        </c:manualLayout>
      </c:layout>
      <c:overlay val="0"/>
      <c:spPr>
        <a:noFill/>
        <a:ln w="25400">
          <a:noFill/>
        </a:ln>
      </c:spPr>
    </c:title>
    <c:autoTitleDeleted val="0"/>
    <c:plotArea>
      <c:layout>
        <c:manualLayout>
          <c:layoutTarget val="inner"/>
          <c:xMode val="edge"/>
          <c:yMode val="edge"/>
          <c:x val="0.11139240506329114"/>
          <c:y val="0.11111142024856506"/>
          <c:w val="0.81265822784810127"/>
          <c:h val="0.77777994173995546"/>
        </c:manualLayout>
      </c:layout>
      <c:scatterChart>
        <c:scatterStyle val="smoothMarker"/>
        <c:varyColors val="0"/>
        <c:ser>
          <c:idx val="0"/>
          <c:order val="0"/>
          <c:spPr>
            <a:ln w="12700">
              <a:solidFill>
                <a:srgbClr val="000080"/>
              </a:solidFill>
              <a:prstDash val="solid"/>
            </a:ln>
          </c:spPr>
          <c:marker>
            <c:symbol val="none"/>
          </c:marker>
          <c:dPt>
            <c:idx val="26"/>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0-B2F7-49EB-8846-C71EC3D03089}"/>
              </c:ext>
            </c:extLst>
          </c:dPt>
          <c:dPt>
            <c:idx val="32"/>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1-B2F7-49EB-8846-C71EC3D03089}"/>
              </c:ext>
            </c:extLst>
          </c:dPt>
          <c:dLbls>
            <c:dLbl>
              <c:idx val="2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F7-49EB-8846-C71EC3D03089}"/>
                </c:ext>
              </c:extLst>
            </c:dLbl>
            <c:dLbl>
              <c:idx val="3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F7-49EB-8846-C71EC3D0308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't77_e corr'!$A$14:$A$60</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xVal>
          <c:yVal>
            <c:numRef>
              <c:f>'t77_e corr'!$AN$14:$AN$60</c:f>
              <c:numCache>
                <c:formatCode>0.000</c:formatCode>
                <c:ptCount val="47"/>
                <c:pt idx="0">
                  <c:v>10.91876966374172</c:v>
                </c:pt>
                <c:pt idx="1">
                  <c:v>10.33359572588633</c:v>
                </c:pt>
                <c:pt idx="2">
                  <c:v>9.8977783509197828</c:v>
                </c:pt>
                <c:pt idx="3">
                  <c:v>9.5675520235641276</c:v>
                </c:pt>
                <c:pt idx="4">
                  <c:v>9.1502823321314377</c:v>
                </c:pt>
                <c:pt idx="5">
                  <c:v>8.5988420919637623</c:v>
                </c:pt>
                <c:pt idx="6">
                  <c:v>8.1809864713277598</c:v>
                </c:pt>
                <c:pt idx="7">
                  <c:v>7.8824526449274908</c:v>
                </c:pt>
                <c:pt idx="8">
                  <c:v>7.5876899905601345</c:v>
                </c:pt>
                <c:pt idx="9">
                  <c:v>7.619741594778616</c:v>
                </c:pt>
                <c:pt idx="10">
                  <c:v>7.3092370515535032</c:v>
                </c:pt>
                <c:pt idx="11">
                  <c:v>7.1612316553222044</c:v>
                </c:pt>
                <c:pt idx="12">
                  <c:v>6.8604067610705544</c:v>
                </c:pt>
                <c:pt idx="13">
                  <c:v>6.195269535457868</c:v>
                </c:pt>
                <c:pt idx="14">
                  <c:v>6.1038155014321438</c:v>
                </c:pt>
                <c:pt idx="15">
                  <c:v>5.8521701145528393</c:v>
                </c:pt>
                <c:pt idx="16">
                  <c:v>5.7163815461999947</c:v>
                </c:pt>
                <c:pt idx="17">
                  <c:v>5.4232038228571655</c:v>
                </c:pt>
                <c:pt idx="18">
                  <c:v>5.2991259447498678</c:v>
                </c:pt>
                <c:pt idx="19">
                  <c:v>5.0837780881188204</c:v>
                </c:pt>
                <c:pt idx="20">
                  <c:v>5.2613065600680606</c:v>
                </c:pt>
                <c:pt idx="21">
                  <c:v>4.9984621158846494</c:v>
                </c:pt>
                <c:pt idx="22">
                  <c:v>4.8963228286944238</c:v>
                </c:pt>
                <c:pt idx="23">
                  <c:v>4.9678806630132186</c:v>
                </c:pt>
                <c:pt idx="24">
                  <c:v>4.6001713370033128</c:v>
                </c:pt>
                <c:pt idx="25">
                  <c:v>4.5725459663566479</c:v>
                </c:pt>
                <c:pt idx="26">
                  <c:v>4.8290533196675813</c:v>
                </c:pt>
                <c:pt idx="27">
                  <c:v>8.1509176456493062</c:v>
                </c:pt>
                <c:pt idx="28">
                  <c:v>8.9311047654250935</c:v>
                </c:pt>
                <c:pt idx="29">
                  <c:v>9.1034625162930549</c:v>
                </c:pt>
                <c:pt idx="30">
                  <c:v>8.9131327921118011</c:v>
                </c:pt>
                <c:pt idx="31">
                  <c:v>9.3619433460090224</c:v>
                </c:pt>
                <c:pt idx="32">
                  <c:v>9.1347917567518166</c:v>
                </c:pt>
                <c:pt idx="33">
                  <c:v>10.387866732968673</c:v>
                </c:pt>
                <c:pt idx="34">
                  <c:v>11.680412358292321</c:v>
                </c:pt>
                <c:pt idx="35">
                  <c:v>10.1254889379712</c:v>
                </c:pt>
                <c:pt idx="36">
                  <c:v>9.55354745236653</c:v>
                </c:pt>
                <c:pt idx="37">
                  <c:v>10.030101578735733</c:v>
                </c:pt>
                <c:pt idx="38">
                  <c:v>10.082550007472308</c:v>
                </c:pt>
                <c:pt idx="39">
                  <c:v>10.176153512806673</c:v>
                </c:pt>
                <c:pt idx="40">
                  <c:v>10.258973347754727</c:v>
                </c:pt>
                <c:pt idx="41">
                  <c:v>10.4772636071551</c:v>
                </c:pt>
                <c:pt idx="42">
                  <c:v>10.164813938767129</c:v>
                </c:pt>
                <c:pt idx="43">
                  <c:v>10.854343180303312</c:v>
                </c:pt>
                <c:pt idx="44">
                  <c:v>10.586570851733967</c:v>
                </c:pt>
                <c:pt idx="45">
                  <c:v>11.364152399981835</c:v>
                </c:pt>
                <c:pt idx="46">
                  <c:v>11.913594760383566</c:v>
                </c:pt>
              </c:numCache>
            </c:numRef>
          </c:yVal>
          <c:smooth val="1"/>
          <c:extLst>
            <c:ext xmlns:c16="http://schemas.microsoft.com/office/drawing/2014/chart" uri="{C3380CC4-5D6E-409C-BE32-E72D297353CC}">
              <c16:uniqueId val="{00000002-B2F7-49EB-8846-C71EC3D03089}"/>
            </c:ext>
          </c:extLst>
        </c:ser>
        <c:dLbls>
          <c:showLegendKey val="0"/>
          <c:showVal val="0"/>
          <c:showCatName val="0"/>
          <c:showSerName val="0"/>
          <c:showPercent val="0"/>
          <c:showBubbleSize val="0"/>
        </c:dLbls>
        <c:axId val="-81823872"/>
        <c:axId val="-81823328"/>
      </c:scatterChart>
      <c:valAx>
        <c:axId val="-81823872"/>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30379746835447"/>
              <c:y val="0.83760923047012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23328"/>
        <c:crosses val="autoZero"/>
        <c:crossBetween val="midCat"/>
        <c:majorUnit val="5"/>
      </c:valAx>
      <c:valAx>
        <c:axId val="-81823328"/>
        <c:scaling>
          <c:orientation val="minMax"/>
        </c:scaling>
        <c:delete val="0"/>
        <c:axPos val="l"/>
        <c:majorGridlines>
          <c:spPr>
            <a:ln w="3175">
              <a:solidFill>
                <a:srgbClr val="000000"/>
              </a:solidFill>
              <a:prstDash val="sysDash"/>
            </a:ln>
          </c:spPr>
        </c:majorGridlines>
        <c:numFmt formatCode="#,##0&quot; &quot;"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2387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néonatale précoce (p.1000)</a:t>
            </a:r>
          </a:p>
        </c:rich>
      </c:tx>
      <c:layout>
        <c:manualLayout>
          <c:xMode val="edge"/>
          <c:yMode val="edge"/>
          <c:x val="0.14899016410827434"/>
          <c:y val="1.4204545454545454E-2"/>
        </c:manualLayout>
      </c:layout>
      <c:overlay val="0"/>
      <c:spPr>
        <a:noFill/>
        <a:ln w="25400">
          <a:noFill/>
        </a:ln>
      </c:spPr>
    </c:title>
    <c:autoTitleDeleted val="0"/>
    <c:plotArea>
      <c:layout>
        <c:manualLayout>
          <c:layoutTarget val="inner"/>
          <c:xMode val="edge"/>
          <c:yMode val="edge"/>
          <c:x val="9.3434573850255109E-2"/>
          <c:y val="0.1107956082369832"/>
          <c:w val="0.83081012964145762"/>
          <c:h val="0.77841017069059992"/>
        </c:manualLayout>
      </c:layout>
      <c:scatterChart>
        <c:scatterStyle val="smoothMarker"/>
        <c:varyColors val="0"/>
        <c:ser>
          <c:idx val="0"/>
          <c:order val="0"/>
          <c:spPr>
            <a:ln w="12700">
              <a:solidFill>
                <a:srgbClr val="000080"/>
              </a:solidFill>
              <a:prstDash val="solid"/>
            </a:ln>
          </c:spPr>
          <c:marker>
            <c:symbol val="none"/>
          </c:marker>
          <c:xVal>
            <c:numRef>
              <c:f>'t77_e corr'!$A$14:$A$60</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xVal>
          <c:yVal>
            <c:numRef>
              <c:f>'t77_e corr'!$AP$14:$AP$60</c:f>
              <c:numCache>
                <c:formatCode>0.000</c:formatCode>
                <c:ptCount val="47"/>
                <c:pt idx="0">
                  <c:v>7.2731909296504336</c:v>
                </c:pt>
                <c:pt idx="1">
                  <c:v>6.3826095405992547</c:v>
                </c:pt>
                <c:pt idx="2">
                  <c:v>5.7643968934291516</c:v>
                </c:pt>
                <c:pt idx="3">
                  <c:v>5.2017333684276217</c:v>
                </c:pt>
                <c:pt idx="4">
                  <c:v>4.7190613636423651</c:v>
                </c:pt>
                <c:pt idx="5">
                  <c:v>4.366697652103511</c:v>
                </c:pt>
                <c:pt idx="6">
                  <c:v>4.1714101973598448</c:v>
                </c:pt>
                <c:pt idx="7">
                  <c:v>4.0101703036666025</c:v>
                </c:pt>
                <c:pt idx="8">
                  <c:v>3.803480177682776</c:v>
                </c:pt>
                <c:pt idx="9">
                  <c:v>3.5805505441884153</c:v>
                </c:pt>
                <c:pt idx="10">
                  <c:v>3.4498868473551951</c:v>
                </c:pt>
                <c:pt idx="11">
                  <c:v>3.2332735578084133</c:v>
                </c:pt>
                <c:pt idx="12">
                  <c:v>3.0228124006939052</c:v>
                </c:pt>
                <c:pt idx="13">
                  <c:v>2.9756193696613886</c:v>
                </c:pt>
                <c:pt idx="14">
                  <c:v>2.7656102827924696</c:v>
                </c:pt>
                <c:pt idx="15">
                  <c:v>2.4593163494039274</c:v>
                </c:pt>
                <c:pt idx="16">
                  <c:v>2.4991568474526256</c:v>
                </c:pt>
                <c:pt idx="17">
                  <c:v>2.2806182411807576</c:v>
                </c:pt>
                <c:pt idx="18">
                  <c:v>2.1894014980115513</c:v>
                </c:pt>
                <c:pt idx="19">
                  <c:v>2.2827228960060086</c:v>
                </c:pt>
                <c:pt idx="20">
                  <c:v>2.1710258508324323</c:v>
                </c:pt>
                <c:pt idx="21">
                  <c:v>2.2278569269192117</c:v>
                </c:pt>
                <c:pt idx="22">
                  <c:v>2.1492415736521147</c:v>
                </c:pt>
                <c:pt idx="23">
                  <c:v>2.0539778885757642</c:v>
                </c:pt>
                <c:pt idx="24">
                  <c:v>1.9562534993038316</c:v>
                </c:pt>
                <c:pt idx="25">
                  <c:v>2.007016167128302</c:v>
                </c:pt>
                <c:pt idx="26">
                  <c:v>2.0714836985777194</c:v>
                </c:pt>
                <c:pt idx="27">
                  <c:v>1.8381628874913016</c:v>
                </c:pt>
                <c:pt idx="28">
                  <c:v>1.8293707910025949</c:v>
                </c:pt>
                <c:pt idx="29">
                  <c:v>1.7842816508121737</c:v>
                </c:pt>
                <c:pt idx="30">
                  <c:v>1.5483854304550237</c:v>
                </c:pt>
                <c:pt idx="31">
                  <c:v>1.5736055896879895</c:v>
                </c:pt>
                <c:pt idx="32">
                  <c:v>1.631074384371203</c:v>
                </c:pt>
                <c:pt idx="33">
                  <c:v>1.6858364613011341</c:v>
                </c:pt>
                <c:pt idx="34">
                  <c:v>1.6636837992488216</c:v>
                </c:pt>
                <c:pt idx="35">
                  <c:v>1.5818524501884761</c:v>
                </c:pt>
                <c:pt idx="36">
                  <c:v>1.5056822480819576</c:v>
                </c:pt>
                <c:pt idx="37">
                  <c:v>1.5601867668830429</c:v>
                </c:pt>
                <c:pt idx="38">
                  <c:v>1.6606513898679796</c:v>
                </c:pt>
                <c:pt idx="39">
                  <c:v>1.6168117700824536</c:v>
                </c:pt>
                <c:pt idx="40">
                  <c:v>1.7187847258295077</c:v>
                </c:pt>
                <c:pt idx="41">
                  <c:v>1.7322481492472777</c:v>
                </c:pt>
                <c:pt idx="42">
                  <c:v>1.854179847228727</c:v>
                </c:pt>
                <c:pt idx="43">
                  <c:v>1.7159045595821807</c:v>
                </c:pt>
                <c:pt idx="44">
                  <c:v>1.8374603832617442</c:v>
                </c:pt>
                <c:pt idx="45">
                  <c:v>1.7153175705935717</c:v>
                </c:pt>
                <c:pt idx="46">
                  <c:v>1.7853606129215653</c:v>
                </c:pt>
              </c:numCache>
            </c:numRef>
          </c:yVal>
          <c:smooth val="1"/>
          <c:extLst>
            <c:ext xmlns:c16="http://schemas.microsoft.com/office/drawing/2014/chart" uri="{C3380CC4-5D6E-409C-BE32-E72D297353CC}">
              <c16:uniqueId val="{00000000-30AF-4A6A-A523-6E00FD0F1FF6}"/>
            </c:ext>
          </c:extLst>
        </c:ser>
        <c:dLbls>
          <c:showLegendKey val="0"/>
          <c:showVal val="0"/>
          <c:showCatName val="0"/>
          <c:showSerName val="0"/>
          <c:showPercent val="0"/>
          <c:showBubbleSize val="0"/>
        </c:dLbls>
        <c:axId val="-81831488"/>
        <c:axId val="-81837472"/>
      </c:scatterChart>
      <c:valAx>
        <c:axId val="-81831488"/>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44683050982259"/>
              <c:y val="0.83522846575996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37472"/>
        <c:crosses val="autoZero"/>
        <c:crossBetween val="midCat"/>
        <c:majorUnit val="5"/>
      </c:valAx>
      <c:valAx>
        <c:axId val="-81837472"/>
        <c:scaling>
          <c:orientation val="minMax"/>
        </c:scaling>
        <c:delete val="0"/>
        <c:axPos val="l"/>
        <c:majorGridlines>
          <c:spPr>
            <a:ln w="3175">
              <a:solidFill>
                <a:srgbClr val="000000"/>
              </a:solidFill>
              <a:prstDash val="sysDash"/>
            </a:ln>
          </c:spPr>
        </c:majorGridlines>
        <c:numFmt formatCode="#,##0&quot; &quot;"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31488"/>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néonatale tardive (p.1000)</a:t>
            </a:r>
          </a:p>
        </c:rich>
      </c:tx>
      <c:layout>
        <c:manualLayout>
          <c:xMode val="edge"/>
          <c:yMode val="edge"/>
          <c:x val="0.15113376571001672"/>
          <c:y val="1.4164305949008499E-2"/>
        </c:manualLayout>
      </c:layout>
      <c:overlay val="0"/>
      <c:spPr>
        <a:noFill/>
        <a:ln w="25400">
          <a:noFill/>
        </a:ln>
      </c:spPr>
    </c:title>
    <c:autoTitleDeleted val="0"/>
    <c:plotArea>
      <c:layout>
        <c:manualLayout>
          <c:layoutTarget val="inner"/>
          <c:xMode val="edge"/>
          <c:yMode val="edge"/>
          <c:x val="9.3199107071477327E-2"/>
          <c:y val="0.11048158640226628"/>
          <c:w val="0.83123527928614915"/>
          <c:h val="0.77903682719546741"/>
        </c:manualLayout>
      </c:layout>
      <c:scatterChart>
        <c:scatterStyle val="smoothMarker"/>
        <c:varyColors val="0"/>
        <c:ser>
          <c:idx val="0"/>
          <c:order val="0"/>
          <c:spPr>
            <a:ln w="12700">
              <a:solidFill>
                <a:srgbClr val="000080"/>
              </a:solidFill>
              <a:prstDash val="solid"/>
            </a:ln>
          </c:spPr>
          <c:marker>
            <c:symbol val="none"/>
          </c:marker>
          <c:xVal>
            <c:numRef>
              <c:f>'t77_e corr'!$A$14:$A$60</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xVal>
          <c:yVal>
            <c:numRef>
              <c:f>'t77_e corr'!$AQ$14:$AQ$60</c:f>
              <c:numCache>
                <c:formatCode>0.000</c:formatCode>
                <c:ptCount val="47"/>
                <c:pt idx="0">
                  <c:v>1.8736620294873603</c:v>
                </c:pt>
                <c:pt idx="1">
                  <c:v>1.6962916177930163</c:v>
                </c:pt>
                <c:pt idx="2">
                  <c:v>1.5978645010903076</c:v>
                </c:pt>
                <c:pt idx="3">
                  <c:v>1.4435691977065701</c:v>
                </c:pt>
                <c:pt idx="4">
                  <c:v>1.3243476630479274</c:v>
                </c:pt>
                <c:pt idx="5">
                  <c:v>1.3843493558027726</c:v>
                </c:pt>
                <c:pt idx="6">
                  <c:v>1.3221880536274508</c:v>
                </c:pt>
                <c:pt idx="7">
                  <c:v>1.2468280518750714</c:v>
                </c:pt>
                <c:pt idx="8">
                  <c:v>1.1970208075882569</c:v>
                </c:pt>
                <c:pt idx="9">
                  <c:v>1.0790339750953695</c:v>
                </c:pt>
                <c:pt idx="10">
                  <c:v>1.1477933607571793</c:v>
                </c:pt>
                <c:pt idx="11">
                  <c:v>1.0726195553317541</c:v>
                </c:pt>
                <c:pt idx="12">
                  <c:v>1.0314810087675885</c:v>
                </c:pt>
                <c:pt idx="13">
                  <c:v>1.1046743803710253</c:v>
                </c:pt>
                <c:pt idx="14">
                  <c:v>1.0777649897514348</c:v>
                </c:pt>
                <c:pt idx="15">
                  <c:v>1.0925922768285181</c:v>
                </c:pt>
                <c:pt idx="16">
                  <c:v>1.0051959275731961</c:v>
                </c:pt>
                <c:pt idx="17">
                  <c:v>1.032732788459211</c:v>
                </c:pt>
                <c:pt idx="18">
                  <c:v>0.95839012942482538</c:v>
                </c:pt>
                <c:pt idx="19">
                  <c:v>0.88327170590990345</c:v>
                </c:pt>
                <c:pt idx="20">
                  <c:v>0.72367528361081068</c:v>
                </c:pt>
                <c:pt idx="21">
                  <c:v>0.7871034864054427</c:v>
                </c:pt>
                <c:pt idx="22">
                  <c:v>0.87235541465777244</c:v>
                </c:pt>
                <c:pt idx="23">
                  <c:v>0.85492087578582265</c:v>
                </c:pt>
                <c:pt idx="24">
                  <c:v>0.78948322415281602</c:v>
                </c:pt>
                <c:pt idx="25">
                  <c:v>0.80409715248934543</c:v>
                </c:pt>
                <c:pt idx="26">
                  <c:v>0.79123672894953601</c:v>
                </c:pt>
                <c:pt idx="27">
                  <c:v>0.81273059096936828</c:v>
                </c:pt>
                <c:pt idx="28">
                  <c:v>0.80896798798104708</c:v>
                </c:pt>
                <c:pt idx="29">
                  <c:v>0.77883242860268609</c:v>
                </c:pt>
                <c:pt idx="30">
                  <c:v>0.77354701654925717</c:v>
                </c:pt>
                <c:pt idx="31">
                  <c:v>0.76421515480062641</c:v>
                </c:pt>
                <c:pt idx="32">
                  <c:v>0.7608287689968638</c:v>
                </c:pt>
                <c:pt idx="33">
                  <c:v>0.73865263729140596</c:v>
                </c:pt>
                <c:pt idx="34">
                  <c:v>0.73227294497239792</c:v>
                </c:pt>
                <c:pt idx="35">
                  <c:v>0.76287919583557706</c:v>
                </c:pt>
                <c:pt idx="36">
                  <c:v>0.70492158850738218</c:v>
                </c:pt>
                <c:pt idx="37">
                  <c:v>0.70353920712649787</c:v>
                </c:pt>
                <c:pt idx="38">
                  <c:v>0.74972397108061328</c:v>
                </c:pt>
                <c:pt idx="39">
                  <c:v>0.68487276088211613</c:v>
                </c:pt>
                <c:pt idx="40">
                  <c:v>0.76799562347699502</c:v>
                </c:pt>
                <c:pt idx="41">
                  <c:v>0.71304168003899571</c:v>
                </c:pt>
                <c:pt idx="42">
                  <c:v>0.79562665527318344</c:v>
                </c:pt>
                <c:pt idx="43">
                  <c:v>0.8447530139481505</c:v>
                </c:pt>
                <c:pt idx="44">
                  <c:v>0.74226677067738145</c:v>
                </c:pt>
                <c:pt idx="45">
                  <c:v>0.77799340858720989</c:v>
                </c:pt>
                <c:pt idx="46">
                  <c:v>0.78367784286261843</c:v>
                </c:pt>
              </c:numCache>
            </c:numRef>
          </c:yVal>
          <c:smooth val="1"/>
          <c:extLst>
            <c:ext xmlns:c16="http://schemas.microsoft.com/office/drawing/2014/chart" uri="{C3380CC4-5D6E-409C-BE32-E72D297353CC}">
              <c16:uniqueId val="{00000000-6518-4968-BC32-330F45231AFB}"/>
            </c:ext>
          </c:extLst>
        </c:ser>
        <c:dLbls>
          <c:showLegendKey val="0"/>
          <c:showVal val="0"/>
          <c:showCatName val="0"/>
          <c:showSerName val="0"/>
          <c:showPercent val="0"/>
          <c:showBubbleSize val="0"/>
        </c:dLbls>
        <c:axId val="-81830400"/>
        <c:axId val="-81835296"/>
      </c:scatterChart>
      <c:valAx>
        <c:axId val="-81830400"/>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525608732157851"/>
              <c:y val="0.835694050991501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35296"/>
        <c:crosses val="autoZero"/>
        <c:crossBetween val="midCat"/>
        <c:majorUnit val="5"/>
      </c:valAx>
      <c:valAx>
        <c:axId val="-81835296"/>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30400"/>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néonatale (p.1000)</a:t>
            </a:r>
          </a:p>
        </c:rich>
      </c:tx>
      <c:layout>
        <c:manualLayout>
          <c:xMode val="edge"/>
          <c:yMode val="edge"/>
          <c:x val="0.21859296482412061"/>
          <c:y val="1.4124293785310734E-2"/>
        </c:manualLayout>
      </c:layout>
      <c:overlay val="0"/>
      <c:spPr>
        <a:noFill/>
        <a:ln w="25400">
          <a:noFill/>
        </a:ln>
      </c:spPr>
    </c:title>
    <c:autoTitleDeleted val="0"/>
    <c:plotArea>
      <c:layout>
        <c:manualLayout>
          <c:layoutTarget val="inner"/>
          <c:xMode val="edge"/>
          <c:yMode val="edge"/>
          <c:x val="0.11055276381909548"/>
          <c:y val="0.11016979544545442"/>
          <c:w val="0.81407035175879394"/>
          <c:h val="0.77966316776783129"/>
        </c:manualLayout>
      </c:layout>
      <c:scatterChart>
        <c:scatterStyle val="smoothMarker"/>
        <c:varyColors val="0"/>
        <c:ser>
          <c:idx val="0"/>
          <c:order val="0"/>
          <c:spPr>
            <a:ln w="12700">
              <a:solidFill>
                <a:srgbClr val="000080"/>
              </a:solidFill>
              <a:prstDash val="solid"/>
            </a:ln>
          </c:spPr>
          <c:marker>
            <c:symbol val="none"/>
          </c:marker>
          <c:xVal>
            <c:numRef>
              <c:f>'t77_e corr'!$A$14:$A$60</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xVal>
          <c:yVal>
            <c:numRef>
              <c:f>'t77_e corr'!$AR$14:$AR$60</c:f>
              <c:numCache>
                <c:formatCode>0.000</c:formatCode>
                <c:ptCount val="47"/>
                <c:pt idx="0">
                  <c:v>9.1468529591377941</c:v>
                </c:pt>
                <c:pt idx="1">
                  <c:v>8.0789011583922701</c:v>
                </c:pt>
                <c:pt idx="2">
                  <c:v>7.362261394519459</c:v>
                </c:pt>
                <c:pt idx="3">
                  <c:v>6.645302566134192</c:v>
                </c:pt>
                <c:pt idx="4">
                  <c:v>6.0434090266902931</c:v>
                </c:pt>
                <c:pt idx="5">
                  <c:v>5.7510470079062843</c:v>
                </c:pt>
                <c:pt idx="6">
                  <c:v>5.4935982509872963</c:v>
                </c:pt>
                <c:pt idx="7">
                  <c:v>5.2569983555416737</c:v>
                </c:pt>
                <c:pt idx="8">
                  <c:v>5.0005009852710334</c:v>
                </c:pt>
                <c:pt idx="9">
                  <c:v>4.6595845192837846</c:v>
                </c:pt>
                <c:pt idx="10">
                  <c:v>4.5976802081123749</c:v>
                </c:pt>
                <c:pt idx="11">
                  <c:v>4.3058931131401676</c:v>
                </c:pt>
                <c:pt idx="12">
                  <c:v>4.0542934094614944</c:v>
                </c:pt>
                <c:pt idx="13">
                  <c:v>4.0802937500324141</c:v>
                </c:pt>
                <c:pt idx="14">
                  <c:v>3.8433752725439043</c:v>
                </c:pt>
                <c:pt idx="15">
                  <c:v>3.5519086262324455</c:v>
                </c:pt>
                <c:pt idx="16">
                  <c:v>3.5043527750258217</c:v>
                </c:pt>
                <c:pt idx="17">
                  <c:v>3.3133510296399691</c:v>
                </c:pt>
                <c:pt idx="18">
                  <c:v>3.1477916274363769</c:v>
                </c:pt>
                <c:pt idx="19">
                  <c:v>3.1659946019159118</c:v>
                </c:pt>
                <c:pt idx="20">
                  <c:v>2.8947011344432427</c:v>
                </c:pt>
                <c:pt idx="21">
                  <c:v>3.0149604133246544</c:v>
                </c:pt>
                <c:pt idx="22">
                  <c:v>3.021596988309887</c:v>
                </c:pt>
                <c:pt idx="23">
                  <c:v>2.9088987643615867</c:v>
                </c:pt>
                <c:pt idx="24">
                  <c:v>2.7457367234566474</c:v>
                </c:pt>
                <c:pt idx="25">
                  <c:v>2.8111133196176472</c:v>
                </c:pt>
                <c:pt idx="26">
                  <c:v>2.8627204275272553</c:v>
                </c:pt>
                <c:pt idx="27">
                  <c:v>2.6508934784606697</c:v>
                </c:pt>
                <c:pt idx="28">
                  <c:v>2.6383387789836421</c:v>
                </c:pt>
                <c:pt idx="29">
                  <c:v>2.5631140794148597</c:v>
                </c:pt>
                <c:pt idx="30">
                  <c:v>2.321932447004281</c:v>
                </c:pt>
                <c:pt idx="31">
                  <c:v>2.3378207444886159</c:v>
                </c:pt>
                <c:pt idx="32">
                  <c:v>2.3919031533680668</c:v>
                </c:pt>
                <c:pt idx="33">
                  <c:v>2.4244890985925402</c:v>
                </c:pt>
                <c:pt idx="34">
                  <c:v>2.3959567442212197</c:v>
                </c:pt>
                <c:pt idx="35">
                  <c:v>2.3447316460240533</c:v>
                </c:pt>
                <c:pt idx="36">
                  <c:v>2.2106038365893395</c:v>
                </c:pt>
                <c:pt idx="37">
                  <c:v>2.263725974009541</c:v>
                </c:pt>
                <c:pt idx="38">
                  <c:v>2.4103753609485929</c:v>
                </c:pt>
                <c:pt idx="39">
                  <c:v>2.3016845309645695</c:v>
                </c:pt>
                <c:pt idx="40">
                  <c:v>2.4867803493065024</c:v>
                </c:pt>
                <c:pt idx="41">
                  <c:v>2.4452898292862737</c:v>
                </c:pt>
                <c:pt idx="42">
                  <c:v>2.6498065025019102</c:v>
                </c:pt>
                <c:pt idx="43">
                  <c:v>2.5606575735303312</c:v>
                </c:pt>
                <c:pt idx="44">
                  <c:v>2.5797271539391256</c:v>
                </c:pt>
                <c:pt idx="45">
                  <c:v>2.4933109791807815</c:v>
                </c:pt>
                <c:pt idx="46">
                  <c:v>2.5690384557841837</c:v>
                </c:pt>
              </c:numCache>
            </c:numRef>
          </c:yVal>
          <c:smooth val="1"/>
          <c:extLst>
            <c:ext xmlns:c16="http://schemas.microsoft.com/office/drawing/2014/chart" uri="{C3380CC4-5D6E-409C-BE32-E72D297353CC}">
              <c16:uniqueId val="{00000000-B508-477B-BD6B-57998B7D63C6}"/>
            </c:ext>
          </c:extLst>
        </c:ser>
        <c:dLbls>
          <c:showLegendKey val="0"/>
          <c:showVal val="0"/>
          <c:showCatName val="0"/>
          <c:showSerName val="0"/>
          <c:showPercent val="0"/>
          <c:showBubbleSize val="0"/>
        </c:dLbls>
        <c:axId val="-81830944"/>
        <c:axId val="-81836384"/>
      </c:scatterChart>
      <c:valAx>
        <c:axId val="-81830944"/>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72361809045224"/>
              <c:y val="0.836160564675178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36384"/>
        <c:crosses val="autoZero"/>
        <c:crossBetween val="midCat"/>
        <c:majorUnit val="5"/>
      </c:valAx>
      <c:valAx>
        <c:axId val="-81836384"/>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3094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post-néonatale (p.1000)</a:t>
            </a:r>
          </a:p>
        </c:rich>
      </c:tx>
      <c:layout>
        <c:manualLayout>
          <c:xMode val="edge"/>
          <c:yMode val="edge"/>
          <c:x val="0.1754391227412363"/>
          <c:y val="1.4084507042253521E-2"/>
        </c:manualLayout>
      </c:layout>
      <c:overlay val="0"/>
      <c:spPr>
        <a:noFill/>
        <a:ln w="25400">
          <a:noFill/>
        </a:ln>
      </c:spPr>
    </c:title>
    <c:autoTitleDeleted val="0"/>
    <c:plotArea>
      <c:layout>
        <c:manualLayout>
          <c:layoutTarget val="inner"/>
          <c:xMode val="edge"/>
          <c:yMode val="edge"/>
          <c:x val="9.2732056537967331E-2"/>
          <c:y val="0.10985930603447683"/>
          <c:w val="0.83208223704338247"/>
          <c:h val="0.780282763373079"/>
        </c:manualLayout>
      </c:layout>
      <c:scatterChart>
        <c:scatterStyle val="smoothMarker"/>
        <c:varyColors val="0"/>
        <c:ser>
          <c:idx val="0"/>
          <c:order val="0"/>
          <c:spPr>
            <a:ln w="12700">
              <a:solidFill>
                <a:srgbClr val="000080"/>
              </a:solidFill>
              <a:prstDash val="solid"/>
            </a:ln>
          </c:spPr>
          <c:marker>
            <c:symbol val="none"/>
          </c:marker>
          <c:xVal>
            <c:numRef>
              <c:f>'t77_e corr'!$A$14:$A$60</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xVal>
          <c:yVal>
            <c:numRef>
              <c:f>'t77_e corr'!$AS$14:$AS$60</c:f>
              <c:numCache>
                <c:formatCode>0.0000</c:formatCode>
                <c:ptCount val="47"/>
                <c:pt idx="0">
                  <c:v>4.6465744599464474</c:v>
                </c:pt>
                <c:pt idx="1">
                  <c:v>4.454500655890171</c:v>
                </c:pt>
                <c:pt idx="2">
                  <c:v>4.0805968225323062</c:v>
                </c:pt>
                <c:pt idx="3">
                  <c:v>4.0078039567906094</c:v>
                </c:pt>
                <c:pt idx="4">
                  <c:v>3.9677614431296329</c:v>
                </c:pt>
                <c:pt idx="5">
                  <c:v>4.2567493278159265</c:v>
                </c:pt>
                <c:pt idx="6">
                  <c:v>4.2185868603061767</c:v>
                </c:pt>
                <c:pt idx="7">
                  <c:v>4.2033408469148528</c:v>
                </c:pt>
                <c:pt idx="8">
                  <c:v>4.129454594034935</c:v>
                </c:pt>
                <c:pt idx="9">
                  <c:v>3.6292386625768649</c:v>
                </c:pt>
                <c:pt idx="10">
                  <c:v>3.7166642157851517</c:v>
                </c:pt>
                <c:pt idx="11">
                  <c:v>3.7316883931002942</c:v>
                </c:pt>
                <c:pt idx="12">
                  <c:v>3.7820970321478247</c:v>
                </c:pt>
                <c:pt idx="13">
                  <c:v>3.7561522064963153</c:v>
                </c:pt>
                <c:pt idx="14">
                  <c:v>3.693141364881583</c:v>
                </c:pt>
                <c:pt idx="15">
                  <c:v>3.7919379019342685</c:v>
                </c:pt>
                <c:pt idx="16">
                  <c:v>3.7559811133829388</c:v>
                </c:pt>
                <c:pt idx="17">
                  <c:v>3.5110225399309898</c:v>
                </c:pt>
                <c:pt idx="18">
                  <c:v>3.3220443782408902</c:v>
                </c:pt>
                <c:pt idx="19">
                  <c:v>2.731391167001644</c:v>
                </c:pt>
                <c:pt idx="20">
                  <c:v>1.9640656844967648</c:v>
                </c:pt>
                <c:pt idx="21">
                  <c:v>1.7525989394529495</c:v>
                </c:pt>
                <c:pt idx="22">
                  <c:v>1.7103119564978095</c:v>
                </c:pt>
                <c:pt idx="23">
                  <c:v>1.6962930847604596</c:v>
                </c:pt>
                <c:pt idx="24">
                  <c:v>1.578966448305632</c:v>
                </c:pt>
                <c:pt idx="25">
                  <c:v>1.5991595055125183</c:v>
                </c:pt>
                <c:pt idx="26">
                  <c:v>1.5967416612079979</c:v>
                </c:pt>
                <c:pt idx="27">
                  <c:v>1.4377059727164108</c:v>
                </c:pt>
                <c:pt idx="28">
                  <c:v>1.371043148461385</c:v>
                </c:pt>
                <c:pt idx="29">
                  <c:v>1.3284432728674578</c:v>
                </c:pt>
                <c:pt idx="30">
                  <c:v>1.2616952173098901</c:v>
                </c:pt>
                <c:pt idx="31">
                  <c:v>1.3088282536240614</c:v>
                </c:pt>
                <c:pt idx="32">
                  <c:v>1.1984961545067654</c:v>
                </c:pt>
                <c:pt idx="33">
                  <c:v>1.1632522825371463</c:v>
                </c:pt>
                <c:pt idx="34">
                  <c:v>1.2628872476116055</c:v>
                </c:pt>
                <c:pt idx="35">
                  <c:v>1.1268673088813099</c:v>
                </c:pt>
                <c:pt idx="36">
                  <c:v>1.073145387870809</c:v>
                </c:pt>
                <c:pt idx="37">
                  <c:v>1.0806159764137215</c:v>
                </c:pt>
                <c:pt idx="38">
                  <c:v>1.0567781571887143</c:v>
                </c:pt>
                <c:pt idx="39">
                  <c:v>1.0241088013190522</c:v>
                </c:pt>
                <c:pt idx="40">
                  <c:v>1.0047066033157948</c:v>
                </c:pt>
                <c:pt idx="41">
                  <c:v>1.0151779851402651</c:v>
                </c:pt>
                <c:pt idx="42">
                  <c:v>0.96406396783532033</c:v>
                </c:pt>
                <c:pt idx="43">
                  <c:v>1.072614024289428</c:v>
                </c:pt>
                <c:pt idx="44">
                  <c:v>0.97755133194870236</c:v>
                </c:pt>
                <c:pt idx="45">
                  <c:v>0.8813430864807138</c:v>
                </c:pt>
                <c:pt idx="46">
                  <c:v>0.86062075834367546</c:v>
                </c:pt>
              </c:numCache>
            </c:numRef>
          </c:yVal>
          <c:smooth val="1"/>
          <c:extLst>
            <c:ext xmlns:c16="http://schemas.microsoft.com/office/drawing/2014/chart" uri="{C3380CC4-5D6E-409C-BE32-E72D297353CC}">
              <c16:uniqueId val="{00000000-646F-4EF7-B661-36BED28B59C4}"/>
            </c:ext>
          </c:extLst>
        </c:ser>
        <c:dLbls>
          <c:showLegendKey val="0"/>
          <c:showVal val="0"/>
          <c:showCatName val="0"/>
          <c:showSerName val="0"/>
          <c:showPercent val="0"/>
          <c:showBubbleSize val="0"/>
        </c:dLbls>
        <c:axId val="-81834208"/>
        <c:axId val="-81833664"/>
      </c:scatterChart>
      <c:valAx>
        <c:axId val="-81834208"/>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553049289891389"/>
              <c:y val="0.836620901260581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33664"/>
        <c:crosses val="autoZero"/>
        <c:crossBetween val="midCat"/>
        <c:majorUnit val="5"/>
      </c:valAx>
      <c:valAx>
        <c:axId val="-81833664"/>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34208"/>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't77_e corr'!$AX$11</c:f>
          <c:strCache>
            <c:ptCount val="1"/>
            <c:pt idx="0">
              <c:v>Relation entre le facteur de séparation et le niveau de la MI en France</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fld id="{E312FFF3-0091-4A02-A917-0994A93C211A}"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{E312FFF3-0091-4A02-A917-0994A93C211A}</c15:txfldGUID>
                      <c15:f>'t77_e corr'!$AW$14</c15:f>
                      <c15:dlblFieldTableCache>
                        <c:ptCount val="1"/>
                        <c:pt idx="0">
                          <c:v>1975</c:v>
                        </c:pt>
                      </c15:dlblFieldTableCache>
                    </c15:dlblFTEntry>
                  </c15:dlblFieldTable>
                  <c15:showDataLabelsRange val="0"/>
                </c:ext>
                <c:ext xmlns:c16="http://schemas.microsoft.com/office/drawing/2014/chart" uri="{C3380CC4-5D6E-409C-BE32-E72D297353CC}">
                  <c16:uniqueId val="{00000003-1288-4D1E-AF23-0CADA8BFAABC}"/>
                </c:ext>
              </c:extLst>
            </c:dLbl>
            <c:dLbl>
              <c:idx val="18"/>
              <c:tx>
                <c:rich>
                  <a:bodyPr/>
                  <a:lstStyle/>
                  <a:p>
                    <a:fld id="{15A7145F-87EC-44F6-B35B-D602C8B40C96}" type="CELLREF">
                      <a:rPr lang="en-US"/>
                      <a:pPr/>
                      <a:t>[REFCELL]</a:t>
                    </a:fld>
                    <a:endParaRPr lang="fr-FR"/>
                  </a:p>
                </c:rich>
              </c:tx>
              <c:showLegendKey val="0"/>
              <c:showVal val="0"/>
              <c:showCatName val="0"/>
              <c:showSerName val="0"/>
              <c:showPercent val="0"/>
              <c:showBubbleSize val="0"/>
              <c:extLst>
                <c:ext xmlns:c15="http://schemas.microsoft.com/office/drawing/2012/chart" uri="{CE6537A1-D6FC-4f65-9D91-7224C49458BB}">
                  <c15:dlblFieldTable>
                    <c15:dlblFTEntry>
                      <c15:txfldGUID>{15A7145F-87EC-44F6-B35B-D602C8B40C96}</c15:txfldGUID>
                      <c15:f>'t77_e corr'!$AW$32</c15:f>
                      <c15:dlblFieldTableCache>
                        <c:ptCount val="1"/>
                        <c:pt idx="0">
                          <c:v>1993</c:v>
                        </c:pt>
                      </c15:dlblFieldTableCache>
                    </c15:dlblFTEntry>
                  </c15:dlblFieldTable>
                  <c15:showDataLabelsRange val="0"/>
                </c:ext>
                <c:ext xmlns:c16="http://schemas.microsoft.com/office/drawing/2014/chart" uri="{C3380CC4-5D6E-409C-BE32-E72D297353CC}">
                  <c16:uniqueId val="{0000002C-FDE5-4395-B6D9-55C3205317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't77_e corr'!$AX$14:$AX$32</c:f>
              <c:numCache>
                <c:formatCode>0.000</c:formatCode>
                <c:ptCount val="19"/>
                <c:pt idx="0">
                  <c:v>13.660513560707823</c:v>
                </c:pt>
                <c:pt idx="1">
                  <c:v>12.474293950248736</c:v>
                </c:pt>
                <c:pt idx="2">
                  <c:v>11.496456802039603</c:v>
                </c:pt>
                <c:pt idx="3">
                  <c:v>10.637222550294423</c:v>
                </c:pt>
                <c:pt idx="4">
                  <c:v>10.052538436115963</c:v>
                </c:pt>
                <c:pt idx="5">
                  <c:v>10.092964808772649</c:v>
                </c:pt>
                <c:pt idx="6">
                  <c:v>9.7224753292249044</c:v>
                </c:pt>
                <c:pt idx="7">
                  <c:v>9.4442346679003997</c:v>
                </c:pt>
                <c:pt idx="8">
                  <c:v>9.028192216670849</c:v>
                </c:pt>
                <c:pt idx="9">
                  <c:v>8.3098118320697321</c:v>
                </c:pt>
                <c:pt idx="10">
                  <c:v>8.3306024635778382</c:v>
                </c:pt>
                <c:pt idx="11">
                  <c:v>8.0558535094176111</c:v>
                </c:pt>
                <c:pt idx="12">
                  <c:v>7.8166316720378743</c:v>
                </c:pt>
                <c:pt idx="13">
                  <c:v>7.842667220876252</c:v>
                </c:pt>
                <c:pt idx="14">
                  <c:v>7.5264163524937358</c:v>
                </c:pt>
                <c:pt idx="15">
                  <c:v>7.3382357040971851</c:v>
                </c:pt>
                <c:pt idx="16">
                  <c:v>7.2544044482304777</c:v>
                </c:pt>
                <c:pt idx="17">
                  <c:v>6.7961678111277566</c:v>
                </c:pt>
                <c:pt idx="18">
                  <c:v>6.4137574755392466</c:v>
                </c:pt>
              </c:numCache>
            </c:numRef>
          </c:xVal>
          <c:yVal>
            <c:numRef>
              <c:f>'t77_e corr'!$AY$14:$AY$32</c:f>
              <c:numCache>
                <c:formatCode>0.000</c:formatCode>
                <c:ptCount val="19"/>
                <c:pt idx="0">
                  <c:v>0.86250851415782814</c:v>
                </c:pt>
                <c:pt idx="1">
                  <c:v>0.85757005205449111</c:v>
                </c:pt>
                <c:pt idx="2">
                  <c:v>0.8614175076273175</c:v>
                </c:pt>
                <c:pt idx="3">
                  <c:v>0.85545084055017828</c:v>
                </c:pt>
                <c:pt idx="4">
                  <c:v>0.84990767607491424</c:v>
                </c:pt>
                <c:pt idx="5">
                  <c:v>0.85018726591760296</c:v>
                </c:pt>
                <c:pt idx="6">
                  <c:v>0.83395116962801996</c:v>
                </c:pt>
                <c:pt idx="7">
                  <c:v>0.83399628745690801</c:v>
                </c:pt>
                <c:pt idx="8">
                  <c:v>0.81752999707345619</c:v>
                </c:pt>
                <c:pt idx="9">
                  <c:v>0.83394189553897446</c:v>
                </c:pt>
                <c:pt idx="10">
                  <c:v>0.82501173892627955</c:v>
                </c:pt>
                <c:pt idx="11">
                  <c:v>0.82595493047786483</c:v>
                </c:pt>
                <c:pt idx="12">
                  <c:v>0.81552268572378261</c:v>
                </c:pt>
                <c:pt idx="13">
                  <c:v>0.82279947054930513</c:v>
                </c:pt>
                <c:pt idx="14">
                  <c:v>0.82163286531461255</c:v>
                </c:pt>
                <c:pt idx="15">
                  <c:v>0.80925165208072869</c:v>
                </c:pt>
                <c:pt idx="16">
                  <c:v>0.81418980221375425</c:v>
                </c:pt>
                <c:pt idx="17">
                  <c:v>0.79625615763546798</c:v>
                </c:pt>
                <c:pt idx="18">
                  <c:v>0.7988705473501303</c:v>
                </c:pt>
              </c:numCache>
            </c:numRef>
          </c:yVal>
          <c:smooth val="0"/>
          <c:extLst>
            <c:ext xmlns:c16="http://schemas.microsoft.com/office/drawing/2014/chart" uri="{C3380CC4-5D6E-409C-BE32-E72D297353CC}">
              <c16:uniqueId val="{00000000-FDE5-4395-B6D9-55C320531708}"/>
            </c:ext>
          </c:extLst>
        </c:ser>
        <c:ser>
          <c:idx val="1"/>
          <c:order val="1"/>
          <c:spPr>
            <a:ln w="25400" cap="rnd">
              <a:noFill/>
              <a:round/>
            </a:ln>
            <a:effectLst/>
          </c:spPr>
          <c:marker>
            <c:symbol val="circle"/>
            <c:size val="5"/>
            <c:spPr>
              <a:solidFill>
                <a:schemeClr val="accent2"/>
              </a:solidFill>
              <a:ln w="9525">
                <a:solidFill>
                  <a:schemeClr val="accent2"/>
                </a:solidFill>
              </a:ln>
              <a:effectLst/>
            </c:spPr>
          </c:marker>
          <c:dLbls>
            <c:dLbl>
              <c:idx val="0"/>
              <c:tx>
                <c:rich>
                  <a:bodyPr/>
                  <a:lstStyle/>
                  <a:p>
                    <a:fld id="{951B71D3-F8F1-4648-BF91-6C967A888F65}"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{951B71D3-F8F1-4648-BF91-6C967A888F65}</c15:txfldGUID>
                      <c15:f>'t77_e corr'!$AW$33</c15:f>
                      <c15:dlblFieldTableCache>
                        <c:ptCount val="1"/>
                        <c:pt idx="0">
                          <c:v>1994</c:v>
                        </c:pt>
                      </c15:dlblFieldTableCache>
                    </c15:dlblFTEntry>
                  </c15:dlblFieldTable>
                  <c15:showDataLabelsRange val="0"/>
                </c:ext>
                <c:ext xmlns:c16="http://schemas.microsoft.com/office/drawing/2014/chart" uri="{C3380CC4-5D6E-409C-BE32-E72D297353CC}">
                  <c16:uniqueId val="{0000002D-FDE5-4395-B6D9-55C320531708}"/>
                </c:ext>
              </c:extLst>
            </c:dLbl>
            <c:dLbl>
              <c:idx val="21"/>
              <c:tx>
                <c:rich>
                  <a:bodyPr/>
                  <a:lstStyle/>
                  <a:p>
                    <a:fld id="{A1B23C92-16F8-4409-B181-0E2712C203B8}"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{A1B23C92-16F8-4409-B181-0E2712C203B8}</c15:txfldGUID>
                      <c15:f>'t77_e corr'!$AW$54</c15:f>
                      <c15:dlblFieldTableCache>
                        <c:ptCount val="1"/>
                        <c:pt idx="0">
                          <c:v>2015</c:v>
                        </c:pt>
                      </c15:dlblFieldTableCache>
                    </c15:dlblFTEntry>
                  </c15:dlblFieldTable>
                  <c15:showDataLabelsRange val="0"/>
                </c:ext>
                <c:ext xmlns:c16="http://schemas.microsoft.com/office/drawing/2014/chart" uri="{C3380CC4-5D6E-409C-BE32-E72D297353CC}">
                  <c16:uniqueId val="{00000030-FDE5-4395-B6D9-55C320531708}"/>
                </c:ext>
              </c:extLst>
            </c:dLbl>
            <c:dLbl>
              <c:idx val="27"/>
              <c:tx>
                <c:rich>
                  <a:bodyPr/>
                  <a:lstStyle/>
                  <a:p>
                    <a:fld id="{C419280B-E0C7-4096-B427-4A642592BFBB}"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{C419280B-E0C7-4096-B427-4A642592BFBB}</c15:txfldGUID>
                      <c15:f>'t77_e corr'!$AZ$41</c15:f>
                      <c15:dlblFieldTableCache>
                        <c:ptCount val="1"/>
                        <c:pt idx="0">
                          <c:v>2021</c:v>
                        </c:pt>
                      </c15:dlblFieldTableCache>
                    </c15:dlblFTEntry>
                  </c15:dlblFieldTable>
                  <c15:showDataLabelsRange val="0"/>
                </c:ext>
                <c:ext xmlns:c16="http://schemas.microsoft.com/office/drawing/2014/chart" uri="{C3380CC4-5D6E-409C-BE32-E72D297353CC}">
                  <c16:uniqueId val="{00000002-D244-441B-ADAE-8568F9C350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numRef>
              <c:f>'t77_e corr'!$BA$14:$BA$41</c:f>
              <c:numCache>
                <c:formatCode>0.000</c:formatCode>
                <c:ptCount val="28"/>
                <c:pt idx="0">
                  <c:v>5.8964638354259202</c:v>
                </c:pt>
                <c:pt idx="1">
                  <c:v>4.8778225398656794</c:v>
                </c:pt>
                <c:pt idx="2">
                  <c:v>4.7721049437950294</c:v>
                </c:pt>
                <c:pt idx="3">
                  <c:v>4.7250296199405817</c:v>
                </c:pt>
                <c:pt idx="4">
                  <c:v>4.6149135238854244</c:v>
                </c:pt>
                <c:pt idx="5">
                  <c:v>4.3303799553003444</c:v>
                </c:pt>
                <c:pt idx="6">
                  <c:v>4.4340764162856159</c:v>
                </c:pt>
                <c:pt idx="7">
                  <c:v>4.4564943145277391</c:v>
                </c:pt>
                <c:pt idx="8">
                  <c:v>4.0812385090811567</c:v>
                </c:pt>
                <c:pt idx="9">
                  <c:v>4.0092637145858498</c:v>
                </c:pt>
                <c:pt idx="10">
                  <c:v>3.8958379082280139</c:v>
                </c:pt>
                <c:pt idx="11">
                  <c:v>3.5877189236795508</c:v>
                </c:pt>
                <c:pt idx="12">
                  <c:v>3.6606394002886331</c:v>
                </c:pt>
                <c:pt idx="13">
                  <c:v>3.5836926001487459</c:v>
                </c:pt>
                <c:pt idx="14">
                  <c:v>3.5934326190165851</c:v>
                </c:pt>
                <c:pt idx="15">
                  <c:v>3.6574356006033004</c:v>
                </c:pt>
                <c:pt idx="16">
                  <c:v>3.4761358118288133</c:v>
                </c:pt>
                <c:pt idx="17">
                  <c:v>3.278657697413879</c:v>
                </c:pt>
                <c:pt idx="18">
                  <c:v>3.3429515938940617</c:v>
                </c:pt>
                <c:pt idx="19">
                  <c:v>3.4625783833079251</c:v>
                </c:pt>
                <c:pt idx="20">
                  <c:v>3.3255591110311276</c:v>
                </c:pt>
                <c:pt idx="21">
                  <c:v>3.4810443783830642</c:v>
                </c:pt>
                <c:pt idx="22">
                  <c:v>3.4518600371205008</c:v>
                </c:pt>
                <c:pt idx="23">
                  <c:v>3.6071986336776032</c:v>
                </c:pt>
                <c:pt idx="24">
                  <c:v>3.627775074012435</c:v>
                </c:pt>
                <c:pt idx="25">
                  <c:v>3.5543684685560755</c:v>
                </c:pt>
                <c:pt idx="26">
                  <c:v>3.3667646650948928</c:v>
                </c:pt>
                <c:pt idx="27">
                  <c:v>3.4315359371492411</c:v>
                </c:pt>
              </c:numCache>
            </c:numRef>
          </c:xVal>
          <c:yVal>
            <c:numRef>
              <c:f>'t77_e corr'!$BB$14:$BB$41</c:f>
              <c:numCache>
                <c:formatCode>0.000</c:formatCode>
                <c:ptCount val="28"/>
                <c:pt idx="0">
                  <c:v>0.81969949916527551</c:v>
                </c:pt>
                <c:pt idx="1">
                  <c:v>0.85021156558533151</c:v>
                </c:pt>
                <c:pt idx="2">
                  <c:v>0.85289917166523854</c:v>
                </c:pt>
                <c:pt idx="3">
                  <c:v>0.85897063099738291</c:v>
                </c:pt>
                <c:pt idx="4">
                  <c:v>0.86437187408061189</c:v>
                </c:pt>
                <c:pt idx="5">
                  <c:v>0.85563489599503262</c:v>
                </c:pt>
                <c:pt idx="6">
                  <c:v>0.86596429616622772</c:v>
                </c:pt>
                <c:pt idx="7">
                  <c:v>0.86561954624781845</c:v>
                </c:pt>
                <c:pt idx="8">
                  <c:v>0.85099550417469494</c:v>
                </c:pt>
                <c:pt idx="9">
                  <c:v>0.86472322305928595</c:v>
                </c:pt>
                <c:pt idx="10">
                  <c:v>0.86813922356091033</c:v>
                </c:pt>
                <c:pt idx="11">
                  <c:v>0.86594594594594598</c:v>
                </c:pt>
                <c:pt idx="12">
                  <c:v>0.86820371644872674</c:v>
                </c:pt>
                <c:pt idx="13">
                  <c:v>0.86357193479801564</c:v>
                </c:pt>
                <c:pt idx="14">
                  <c:v>0.87605042016806722</c:v>
                </c:pt>
                <c:pt idx="15">
                  <c:v>0.88322425077506028</c:v>
                </c:pt>
                <c:pt idx="16">
                  <c:v>0.88222621184919214</c:v>
                </c:pt>
                <c:pt idx="17">
                  <c:v>0.86520737327188935</c:v>
                </c:pt>
                <c:pt idx="18">
                  <c:v>0.87816874763526298</c:v>
                </c:pt>
                <c:pt idx="19">
                  <c:v>0.87970479704797044</c:v>
                </c:pt>
                <c:pt idx="20">
                  <c:v>0.8787528868360277</c:v>
                </c:pt>
                <c:pt idx="21">
                  <c:v>0.8873822975517891</c:v>
                </c:pt>
                <c:pt idx="22">
                  <c:v>0.87970508343034537</c:v>
                </c:pt>
                <c:pt idx="23">
                  <c:v>0.90488821523304286</c:v>
                </c:pt>
                <c:pt idx="24">
                  <c:v>0.89483747609942643</c:v>
                </c:pt>
                <c:pt idx="25">
                  <c:v>0.89685039370078745</c:v>
                </c:pt>
                <c:pt idx="26">
                  <c:v>0.90387069332199066</c:v>
                </c:pt>
                <c:pt idx="27">
                  <c:v>0.92604902368093067</c:v>
                </c:pt>
              </c:numCache>
            </c:numRef>
          </c:yVal>
          <c:smooth val="0"/>
          <c:extLst>
            <c:ext xmlns:c16="http://schemas.microsoft.com/office/drawing/2014/chart" uri="{C3380CC4-5D6E-409C-BE32-E72D297353CC}">
              <c16:uniqueId val="{0000002B-FDE5-4395-B6D9-55C320531708}"/>
            </c:ext>
          </c:extLst>
        </c:ser>
        <c:dLbls>
          <c:showLegendKey val="0"/>
          <c:showVal val="0"/>
          <c:showCatName val="0"/>
          <c:showSerName val="0"/>
          <c:showPercent val="0"/>
          <c:showBubbleSize val="0"/>
        </c:dLbls>
        <c:axId val="525240176"/>
        <c:axId val="215985008"/>
      </c:scatterChart>
      <c:valAx>
        <c:axId val="525240176"/>
        <c:scaling>
          <c:orientation val="maxMin"/>
          <c:max val="15"/>
          <c:min val="2"/>
        </c:scaling>
        <c:delete val="0"/>
        <c:axPos val="b"/>
        <c:majorGridlines>
          <c:spPr>
            <a:ln w="9525" cap="flat" cmpd="sng" algn="ctr">
              <a:solidFill>
                <a:schemeClr val="tx1">
                  <a:lumMod val="15000"/>
                  <a:lumOff val="85000"/>
                </a:schemeClr>
              </a:solidFill>
              <a:round/>
            </a:ln>
            <a:effectLst/>
          </c:spPr>
        </c:majorGridlines>
        <c:title>
          <c:tx>
            <c:strRef>
              <c:f>'t77_e corr'!$AI$10</c:f>
              <c:strCache>
                <c:ptCount val="1"/>
                <c:pt idx="0">
                  <c:v>Taux de mortalité infantile p.1000</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5985008"/>
        <c:crosses val="autoZero"/>
        <c:crossBetween val="midCat"/>
        <c:majorUnit val="1"/>
      </c:valAx>
      <c:valAx>
        <c:axId val="215985008"/>
        <c:scaling>
          <c:orientation val="minMax"/>
        </c:scaling>
        <c:delete val="0"/>
        <c:axPos val="l"/>
        <c:majorGridlines>
          <c:spPr>
            <a:ln w="9525" cap="flat" cmpd="sng" algn="ctr">
              <a:solidFill>
                <a:schemeClr val="tx1">
                  <a:lumMod val="15000"/>
                  <a:lumOff val="85000"/>
                </a:schemeClr>
              </a:solidFill>
              <a:round/>
            </a:ln>
            <a:effectLst/>
          </c:spPr>
        </c:majorGridlines>
        <c:title>
          <c:tx>
            <c:strRef>
              <c:f>'t77_e corr'!$AK$12</c:f>
              <c:strCache>
                <c:ptCount val="1"/>
                <c:pt idx="0">
                  <c:v>facteur</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5240176"/>
        <c:crosses val="max"/>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't77_e corr'!$AX$10</c:f>
          <c:strCache>
            <c:ptCount val="1"/>
            <c:pt idx="0">
              <c:v>Dynamique du facteur de séparation en France (1977-2021)</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't77_e corr'!$A$14:$A$60</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xVal>
          <c:yVal>
            <c:numRef>
              <c:f>'t77_e corr'!$AK$14:$AK$60</c:f>
              <c:numCache>
                <c:formatCode>0.00</c:formatCode>
                <c:ptCount val="47"/>
                <c:pt idx="0">
                  <c:v>0.86250851415782814</c:v>
                </c:pt>
                <c:pt idx="1">
                  <c:v>0.85757005205449111</c:v>
                </c:pt>
                <c:pt idx="2">
                  <c:v>0.8614175076273175</c:v>
                </c:pt>
                <c:pt idx="3">
                  <c:v>0.85545084055017828</c:v>
                </c:pt>
                <c:pt idx="4">
                  <c:v>0.84990767607491424</c:v>
                </c:pt>
                <c:pt idx="5">
                  <c:v>0.85018726591760296</c:v>
                </c:pt>
                <c:pt idx="6">
                  <c:v>0.83395116962801996</c:v>
                </c:pt>
                <c:pt idx="7">
                  <c:v>0.83399628745690801</c:v>
                </c:pt>
                <c:pt idx="8">
                  <c:v>0.81752999707345619</c:v>
                </c:pt>
                <c:pt idx="9">
                  <c:v>0.83394189553897446</c:v>
                </c:pt>
                <c:pt idx="10">
                  <c:v>0.82501173892627955</c:v>
                </c:pt>
                <c:pt idx="11">
                  <c:v>0.82595493047786483</c:v>
                </c:pt>
                <c:pt idx="12">
                  <c:v>0.81552268572378261</c:v>
                </c:pt>
                <c:pt idx="13">
                  <c:v>0.82279947054930513</c:v>
                </c:pt>
                <c:pt idx="14">
                  <c:v>0.82163286531461255</c:v>
                </c:pt>
                <c:pt idx="15">
                  <c:v>0.80925165208072869</c:v>
                </c:pt>
                <c:pt idx="16">
                  <c:v>0.81418980221375425</c:v>
                </c:pt>
                <c:pt idx="17">
                  <c:v>0.79625615763546798</c:v>
                </c:pt>
                <c:pt idx="18">
                  <c:v>0.7988705473501303</c:v>
                </c:pt>
                <c:pt idx="19">
                  <c:v>0.81969949916527551</c:v>
                </c:pt>
                <c:pt idx="20">
                  <c:v>0.85021156558533151</c:v>
                </c:pt>
                <c:pt idx="21">
                  <c:v>0.85289917166523854</c:v>
                </c:pt>
                <c:pt idx="22">
                  <c:v>0.85897063099738291</c:v>
                </c:pt>
                <c:pt idx="23">
                  <c:v>0.86437187408061189</c:v>
                </c:pt>
                <c:pt idx="24">
                  <c:v>0.85563489599503262</c:v>
                </c:pt>
                <c:pt idx="25">
                  <c:v>0.86596429616622772</c:v>
                </c:pt>
                <c:pt idx="26">
                  <c:v>0.86561954624781845</c:v>
                </c:pt>
                <c:pt idx="27">
                  <c:v>0.85099550417469494</c:v>
                </c:pt>
                <c:pt idx="28">
                  <c:v>0.86472322305928595</c:v>
                </c:pt>
                <c:pt idx="29">
                  <c:v>0.86813922356091033</c:v>
                </c:pt>
                <c:pt idx="30">
                  <c:v>0.86594594594594598</c:v>
                </c:pt>
                <c:pt idx="31">
                  <c:v>0.86820371644872674</c:v>
                </c:pt>
                <c:pt idx="32">
                  <c:v>0.86357193479801564</c:v>
                </c:pt>
                <c:pt idx="33">
                  <c:v>0.87605042016806722</c:v>
                </c:pt>
                <c:pt idx="34">
                  <c:v>0.88322425077506028</c:v>
                </c:pt>
                <c:pt idx="35">
                  <c:v>0.88222621184919214</c:v>
                </c:pt>
                <c:pt idx="36">
                  <c:v>0.86520737327188935</c:v>
                </c:pt>
                <c:pt idx="37">
                  <c:v>0.87816874763526298</c:v>
                </c:pt>
                <c:pt idx="38">
                  <c:v>0.87970479704797044</c:v>
                </c:pt>
                <c:pt idx="39">
                  <c:v>0.8787528868360277</c:v>
                </c:pt>
                <c:pt idx="40">
                  <c:v>0.8873822975517891</c:v>
                </c:pt>
                <c:pt idx="41">
                  <c:v>0.87970508343034537</c:v>
                </c:pt>
                <c:pt idx="42">
                  <c:v>0.90488821523304286</c:v>
                </c:pt>
                <c:pt idx="43">
                  <c:v>0.89483747609942643</c:v>
                </c:pt>
                <c:pt idx="44">
                  <c:v>0.89685039370078745</c:v>
                </c:pt>
                <c:pt idx="45">
                  <c:v>0.90387069332199066</c:v>
                </c:pt>
                <c:pt idx="46">
                  <c:v>0.92604902368093067</c:v>
                </c:pt>
              </c:numCache>
            </c:numRef>
          </c:yVal>
          <c:smooth val="0"/>
          <c:extLst>
            <c:ext xmlns:c16="http://schemas.microsoft.com/office/drawing/2014/chart" uri="{C3380CC4-5D6E-409C-BE32-E72D297353CC}">
              <c16:uniqueId val="{00000000-FBBB-4993-A1CD-55106F10DDAA}"/>
            </c:ext>
          </c:extLst>
        </c:ser>
        <c:dLbls>
          <c:showLegendKey val="0"/>
          <c:showVal val="0"/>
          <c:showCatName val="0"/>
          <c:showSerName val="0"/>
          <c:showPercent val="0"/>
          <c:showBubbleSize val="0"/>
        </c:dLbls>
        <c:axId val="2023588319"/>
        <c:axId val="1429993359"/>
      </c:scatterChart>
      <c:valAx>
        <c:axId val="2023588319"/>
        <c:scaling>
          <c:orientation val="minMax"/>
        </c:scaling>
        <c:delete val="0"/>
        <c:axPos val="b"/>
        <c:majorGridlines>
          <c:spPr>
            <a:ln w="9525" cap="flat" cmpd="sng" algn="ctr">
              <a:solidFill>
                <a:schemeClr val="tx1">
                  <a:lumMod val="15000"/>
                  <a:lumOff val="85000"/>
                </a:schemeClr>
              </a:solidFill>
              <a:round/>
            </a:ln>
            <a:effectLst/>
          </c:spPr>
        </c:majorGridlines>
        <c:title>
          <c:tx>
            <c:strRef>
              <c:f>'t77_e corr'!$A$10</c:f>
              <c:strCache>
                <c:ptCount val="1"/>
                <c:pt idx="0">
                  <c:v>Année</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9993359"/>
        <c:crosses val="autoZero"/>
        <c:crossBetween val="midCat"/>
      </c:valAx>
      <c:valAx>
        <c:axId val="1429993359"/>
        <c:scaling>
          <c:orientation val="minMax"/>
        </c:scaling>
        <c:delete val="0"/>
        <c:axPos val="l"/>
        <c:majorGridlines>
          <c:spPr>
            <a:ln w="9525" cap="flat" cmpd="sng" algn="ctr">
              <a:solidFill>
                <a:schemeClr val="tx1">
                  <a:lumMod val="15000"/>
                  <a:lumOff val="85000"/>
                </a:schemeClr>
              </a:solidFill>
              <a:round/>
            </a:ln>
            <a:effectLst/>
          </c:spPr>
        </c:majorGridlines>
        <c:title>
          <c:tx>
            <c:strRef>
              <c:f>'t77_e corr'!$AK$12</c:f>
              <c:strCache>
                <c:ptCount val="1"/>
                <c:pt idx="0">
                  <c:v>facteur</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35883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't77_e corr'!$AI$10</c:f>
              <c:strCache>
                <c:ptCount val="1"/>
                <c:pt idx="0">
                  <c:v>Taux de mortalité infantile p.1000</c:v>
                </c:pt>
              </c:strCache>
            </c:strRef>
          </c:tx>
          <c:spPr>
            <a:ln w="19050" cap="rnd">
              <a:solidFill>
                <a:schemeClr val="accent1"/>
              </a:solidFill>
              <a:round/>
            </a:ln>
            <a:effectLst/>
          </c:spPr>
          <c:marker>
            <c:symbol val="none"/>
          </c:marker>
          <c:xVal>
            <c:numRef>
              <c:f>'t77_e corr'!$A$14:$A$60</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xVal>
          <c:yVal>
            <c:numRef>
              <c:f>'t77_e corr'!$AM$14:$AM$60</c:f>
              <c:numCache>
                <c:formatCode>0.000</c:formatCode>
                <c:ptCount val="47"/>
                <c:pt idx="0">
                  <c:v>13.639532518899752</c:v>
                </c:pt>
                <c:pt idx="1">
                  <c:v>12.453759532601076</c:v>
                </c:pt>
                <c:pt idx="2">
                  <c:v>11.478836320325165</c:v>
                </c:pt>
                <c:pt idx="3">
                  <c:v>10.622200228543321</c:v>
                </c:pt>
                <c:pt idx="4">
                  <c:v>10.038467934907409</c:v>
                </c:pt>
                <c:pt idx="5">
                  <c:v>10.079483286585464</c:v>
                </c:pt>
                <c:pt idx="6">
                  <c:v>9.7086661410372503</c:v>
                </c:pt>
                <c:pt idx="7">
                  <c:v>9.4316452536697124</c:v>
                </c:pt>
                <c:pt idx="8">
                  <c:v>9.0158510147074757</c:v>
                </c:pt>
                <c:pt idx="9">
                  <c:v>8.2993815095879189</c:v>
                </c:pt>
                <c:pt idx="10">
                  <c:v>8.3204331476825306</c:v>
                </c:pt>
                <c:pt idx="11">
                  <c:v>8.0461325049591146</c:v>
                </c:pt>
                <c:pt idx="12">
                  <c:v>7.8071657275387309</c:v>
                </c:pt>
                <c:pt idx="13">
                  <c:v>7.8337531180745144</c:v>
                </c:pt>
                <c:pt idx="14">
                  <c:v>7.5178138816691238</c:v>
                </c:pt>
                <c:pt idx="15">
                  <c:v>7.3295961795902045</c:v>
                </c:pt>
                <c:pt idx="16">
                  <c:v>7.2464222911752572</c:v>
                </c:pt>
                <c:pt idx="17">
                  <c:v>6.7881153437653516</c:v>
                </c:pt>
                <c:pt idx="18">
                  <c:v>6.4069911431451967</c:v>
                </c:pt>
                <c:pt idx="19">
                  <c:v>5.8909728608163343</c:v>
                </c:pt>
                <c:pt idx="20">
                  <c:v>4.8742122389350389</c:v>
                </c:pt>
                <c:pt idx="21">
                  <c:v>4.7691890606738898</c:v>
                </c:pt>
                <c:pt idx="22">
                  <c:v>4.7223440310154796</c:v>
                </c:pt>
                <c:pt idx="23">
                  <c:v>4.6123353047778162</c:v>
                </c:pt>
                <c:pt idx="24">
                  <c:v>4.3278721265910667</c:v>
                </c:pt>
                <c:pt idx="25">
                  <c:v>4.4318009214656593</c:v>
                </c:pt>
                <c:pt idx="26">
                  <c:v>4.4542169744153632</c:v>
                </c:pt>
                <c:pt idx="27">
                  <c:v>4.0789152153791557</c:v>
                </c:pt>
                <c:pt idx="28">
                  <c:v>4.0073769929003902</c:v>
                </c:pt>
                <c:pt idx="29">
                  <c:v>3.8940439951459327</c:v>
                </c:pt>
                <c:pt idx="30">
                  <c:v>3.5860821124498945</c:v>
                </c:pt>
                <c:pt idx="31">
                  <c:v>3.659104527697036</c:v>
                </c:pt>
                <c:pt idx="32">
                  <c:v>3.5821630113794374</c:v>
                </c:pt>
                <c:pt idx="33">
                  <c:v>3.5920361533088965</c:v>
                </c:pt>
                <c:pt idx="34">
                  <c:v>3.6560971176114694</c:v>
                </c:pt>
                <c:pt idx="35">
                  <c:v>3.4747998760623444</c:v>
                </c:pt>
                <c:pt idx="36">
                  <c:v>3.277317647510285</c:v>
                </c:pt>
                <c:pt idx="37">
                  <c:v>3.341797941238569</c:v>
                </c:pt>
                <c:pt idx="38">
                  <c:v>3.4613668934930226</c:v>
                </c:pt>
                <c:pt idx="39">
                  <c:v>3.324329905894198</c:v>
                </c:pt>
                <c:pt idx="40">
                  <c:v>3.4799257410148225</c:v>
                </c:pt>
                <c:pt idx="41">
                  <c:v>3.4505969631768485</c:v>
                </c:pt>
                <c:pt idx="42">
                  <c:v>3.6061725895643906</c:v>
                </c:pt>
                <c:pt idx="43">
                  <c:v>3.6265435768923076</c:v>
                </c:pt>
                <c:pt idx="44">
                  <c:v>3.5531849652101544</c:v>
                </c:pt>
                <c:pt idx="45">
                  <c:v>3.3657548765092904</c:v>
                </c:pt>
                <c:pt idx="46">
                  <c:v>3.4307565877613162</c:v>
                </c:pt>
              </c:numCache>
            </c:numRef>
          </c:yVal>
          <c:smooth val="1"/>
          <c:extLst>
            <c:ext xmlns:c16="http://schemas.microsoft.com/office/drawing/2014/chart" uri="{C3380CC4-5D6E-409C-BE32-E72D297353CC}">
              <c16:uniqueId val="{00000000-F8F9-412A-82D0-A468235E702B}"/>
            </c:ext>
          </c:extLst>
        </c:ser>
        <c:dLbls>
          <c:showLegendKey val="0"/>
          <c:showVal val="0"/>
          <c:showCatName val="0"/>
          <c:showSerName val="0"/>
          <c:showPercent val="0"/>
          <c:showBubbleSize val="0"/>
        </c:dLbls>
        <c:axId val="144321440"/>
        <c:axId val="144312320"/>
      </c:scatterChart>
      <c:valAx>
        <c:axId val="144321440"/>
        <c:scaling>
          <c:orientation val="minMax"/>
          <c:max val="2025"/>
          <c:min val="197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4312320"/>
        <c:crosses val="autoZero"/>
        <c:crossBetween val="midCat"/>
        <c:majorUnit val="5"/>
        <c:minorUnit val="1"/>
      </c:valAx>
      <c:valAx>
        <c:axId val="144312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4321440"/>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21399111925793"/>
          <c:y val="0.1018523123386517"/>
          <c:w val="0.83171783891408435"/>
          <c:h val="0.74537374029649661"/>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1'!$E$44:$E$49</c:f>
              <c:numCache>
                <c:formatCode>General</c:formatCode>
                <c:ptCount val="6"/>
                <c:pt idx="0">
                  <c:v>1950</c:v>
                </c:pt>
                <c:pt idx="1">
                  <c:v>1960</c:v>
                </c:pt>
                <c:pt idx="2">
                  <c:v>1970</c:v>
                </c:pt>
                <c:pt idx="3">
                  <c:v>1980</c:v>
                </c:pt>
                <c:pt idx="4">
                  <c:v>1990</c:v>
                </c:pt>
                <c:pt idx="5">
                  <c:v>2000</c:v>
                </c:pt>
              </c:numCache>
            </c:numRef>
          </c:cat>
          <c:val>
            <c:numRef>
              <c:f>'EX 1'!$F$44:$F$49</c:f>
              <c:numCache>
                <c:formatCode>0.00</c:formatCode>
                <c:ptCount val="6"/>
                <c:pt idx="0">
                  <c:v>40.968056983028831</c:v>
                </c:pt>
                <c:pt idx="1">
                  <c:v>27.365646827483083</c:v>
                </c:pt>
                <c:pt idx="2">
                  <c:v>28.402242143605214</c:v>
                </c:pt>
                <c:pt idx="3">
                  <c:v>17.831078945067361</c:v>
                </c:pt>
                <c:pt idx="4">
                  <c:v>10.829175916421995</c:v>
                </c:pt>
                <c:pt idx="5">
                  <c:v>6.1682223838847507</c:v>
                </c:pt>
              </c:numCache>
            </c:numRef>
          </c:val>
          <c:extLst>
            <c:ext xmlns:c16="http://schemas.microsoft.com/office/drawing/2014/chart" uri="{C3380CC4-5D6E-409C-BE32-E72D297353CC}">
              <c16:uniqueId val="{00000000-8DB7-4BDF-8A8E-57F48E8C62DB}"/>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1'!$E$44:$E$49</c:f>
              <c:numCache>
                <c:formatCode>General</c:formatCode>
                <c:ptCount val="6"/>
                <c:pt idx="0">
                  <c:v>1950</c:v>
                </c:pt>
                <c:pt idx="1">
                  <c:v>1960</c:v>
                </c:pt>
                <c:pt idx="2">
                  <c:v>1970</c:v>
                </c:pt>
                <c:pt idx="3">
                  <c:v>1980</c:v>
                </c:pt>
                <c:pt idx="4">
                  <c:v>1990</c:v>
                </c:pt>
                <c:pt idx="5">
                  <c:v>2000</c:v>
                </c:pt>
              </c:numCache>
            </c:numRef>
          </c:cat>
          <c:val>
            <c:numRef>
              <c:f>'EX 1'!$G$44:$G$49</c:f>
              <c:numCache>
                <c:formatCode>0.00</c:formatCode>
                <c:ptCount val="6"/>
                <c:pt idx="0">
                  <c:v>44.726359764172891</c:v>
                </c:pt>
                <c:pt idx="1">
                  <c:v>20.264780385222004</c:v>
                </c:pt>
                <c:pt idx="2">
                  <c:v>7.4891811960294827</c:v>
                </c:pt>
                <c:pt idx="3">
                  <c:v>5.3271273196881745</c:v>
                </c:pt>
                <c:pt idx="4">
                  <c:v>3.9943029463951816</c:v>
                </c:pt>
                <c:pt idx="5">
                  <c:v>3.0533725421887969</c:v>
                </c:pt>
              </c:numCache>
            </c:numRef>
          </c:val>
          <c:extLst>
            <c:ext xmlns:c16="http://schemas.microsoft.com/office/drawing/2014/chart" uri="{C3380CC4-5D6E-409C-BE32-E72D297353CC}">
              <c16:uniqueId val="{00000001-8DB7-4BDF-8A8E-57F48E8C62DB}"/>
            </c:ext>
          </c:extLst>
        </c:ser>
        <c:dLbls>
          <c:showLegendKey val="0"/>
          <c:showVal val="0"/>
          <c:showCatName val="0"/>
          <c:showSerName val="0"/>
          <c:showPercent val="0"/>
          <c:showBubbleSize val="0"/>
        </c:dLbls>
        <c:axId val="-87046928"/>
        <c:axId val="-87057264"/>
      </c:areaChart>
      <c:catAx>
        <c:axId val="-87046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57264"/>
        <c:crosses val="autoZero"/>
        <c:auto val="1"/>
        <c:lblAlgn val="ctr"/>
        <c:lblOffset val="100"/>
        <c:tickLblSkip val="1"/>
        <c:tickMarkSkip val="1"/>
        <c:noMultiLvlLbl val="0"/>
      </c:catAx>
      <c:valAx>
        <c:axId val="-870572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46928"/>
        <c:crosses val="autoZero"/>
        <c:crossBetween val="midCat"/>
      </c:valAx>
      <c:spPr>
        <a:solidFill>
          <a:srgbClr val="C0C0C0"/>
        </a:solidFill>
        <a:ln w="12700">
          <a:solidFill>
            <a:srgbClr val="808080"/>
          </a:solidFill>
          <a:prstDash val="solid"/>
        </a:ln>
      </c:spPr>
    </c:plotArea>
    <c:legend>
      <c:legendPos val="r"/>
      <c:layout>
        <c:manualLayout>
          <c:xMode val="edge"/>
          <c:yMode val="edge"/>
          <c:wMode val="edge"/>
          <c:hMode val="edge"/>
          <c:x val="0.68284993502025837"/>
          <c:y val="0.31481627296587922"/>
          <c:w val="0.8349538346541634"/>
          <c:h val="0.43981675901623407"/>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périnatale (p.1000)</a:t>
            </a:r>
          </a:p>
        </c:rich>
      </c:tx>
      <c:layout>
        <c:manualLayout>
          <c:xMode val="edge"/>
          <c:yMode val="edge"/>
          <c:x val="0.2182743781392808"/>
          <c:y val="1.4285714285714285E-2"/>
        </c:manualLayout>
      </c:layout>
      <c:overlay val="0"/>
      <c:spPr>
        <a:noFill/>
        <a:ln w="25400">
          <a:noFill/>
        </a:ln>
      </c:spPr>
    </c:title>
    <c:autoTitleDeleted val="0"/>
    <c:plotArea>
      <c:layout>
        <c:manualLayout>
          <c:layoutTarget val="inner"/>
          <c:xMode val="edge"/>
          <c:yMode val="edge"/>
          <c:x val="0.11167526530187344"/>
          <c:y val="0.11142857142857143"/>
          <c:w val="0.81218374764998869"/>
          <c:h val="0.77714285714285714"/>
        </c:manualLayout>
      </c:layout>
      <c:scatterChart>
        <c:scatterStyle val="smoothMarker"/>
        <c:varyColors val="0"/>
        <c:ser>
          <c:idx val="0"/>
          <c:order val="0"/>
          <c:spPr>
            <a:ln w="12700">
              <a:solidFill>
                <a:srgbClr val="000080"/>
              </a:solidFill>
              <a:prstDash val="solid"/>
            </a:ln>
          </c:spPr>
          <c:marker>
            <c:symbol val="none"/>
          </c:marker>
          <c:dPt>
            <c:idx val="26"/>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0-84A0-4E48-ABA1-FDF8B6725368}"/>
              </c:ext>
            </c:extLst>
          </c:dPt>
          <c:dPt>
            <c:idx val="32"/>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1-84A0-4E48-ABA1-FDF8B6725368}"/>
              </c:ext>
            </c:extLst>
          </c:dPt>
          <c:dLbls>
            <c:dLbl>
              <c:idx val="2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A0-4E48-ABA1-FDF8B6725368}"/>
                </c:ext>
              </c:extLst>
            </c:dLbl>
            <c:dLbl>
              <c:idx val="3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A0-4E48-ABA1-FDF8B672536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't77_h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corr'!$AO$14:$AO$54</c:f>
              <c:numCache>
                <c:formatCode>#\ ##0.000" "</c:formatCode>
                <c:ptCount val="41"/>
                <c:pt idx="0">
                  <c:v>19.574842702156857</c:v>
                </c:pt>
                <c:pt idx="1">
                  <c:v>17.673324743993934</c:v>
                </c:pt>
                <c:pt idx="2">
                  <c:v>16.658597146237835</c:v>
                </c:pt>
                <c:pt idx="3">
                  <c:v>15.728513656768182</c:v>
                </c:pt>
                <c:pt idx="4">
                  <c:v>14.557005590807927</c:v>
                </c:pt>
                <c:pt idx="5">
                  <c:v>13.764148027967705</c:v>
                </c:pt>
                <c:pt idx="6">
                  <c:v>12.833460068748966</c:v>
                </c:pt>
                <c:pt idx="7">
                  <c:v>12.575384436386202</c:v>
                </c:pt>
                <c:pt idx="8">
                  <c:v>11.970007733431963</c:v>
                </c:pt>
                <c:pt idx="9">
                  <c:v>11.711213455024607</c:v>
                </c:pt>
                <c:pt idx="10">
                  <c:v>11.209977408785136</c:v>
                </c:pt>
                <c:pt idx="11">
                  <c:v>10.664544369279746</c:v>
                </c:pt>
                <c:pt idx="12">
                  <c:v>10.399961612574913</c:v>
                </c:pt>
                <c:pt idx="13">
                  <c:v>9.6272488082164589</c:v>
                </c:pt>
                <c:pt idx="14">
                  <c:v>9.2945245278518556</c:v>
                </c:pt>
                <c:pt idx="15">
                  <c:v>8.6982146304783008</c:v>
                </c:pt>
                <c:pt idx="16">
                  <c:v>8.5693633129081945</c:v>
                </c:pt>
                <c:pt idx="17">
                  <c:v>8.010816556208578</c:v>
                </c:pt>
                <c:pt idx="18">
                  <c:v>8.0654399851619907</c:v>
                </c:pt>
                <c:pt idx="19">
                  <c:v>7.7716245589889787</c:v>
                </c:pt>
                <c:pt idx="20">
                  <c:v>7.8808313890930783</c:v>
                </c:pt>
                <c:pt idx="21">
                  <c:v>7.5786562662451606</c:v>
                </c:pt>
                <c:pt idx="22">
                  <c:v>7.3273942687404512</c:v>
                </c:pt>
                <c:pt idx="23">
                  <c:v>7.2081982399258919</c:v>
                </c:pt>
                <c:pt idx="24">
                  <c:v>6.8241428798403883</c:v>
                </c:pt>
                <c:pt idx="25">
                  <c:v>6.6795696720853526</c:v>
                </c:pt>
                <c:pt idx="26">
                  <c:v>6.7168114802470695</c:v>
                </c:pt>
                <c:pt idx="27">
                  <c:v>9.9410825997505867</c:v>
                </c:pt>
                <c:pt idx="28">
                  <c:v>11.202614112952482</c:v>
                </c:pt>
                <c:pt idx="29">
                  <c:v>11.317201390794672</c:v>
                </c:pt>
                <c:pt idx="30">
                  <c:v>10.779973050067374</c:v>
                </c:pt>
                <c:pt idx="31">
                  <c:v>11.436841197881634</c:v>
                </c:pt>
                <c:pt idx="32">
                  <c:v>11.316434190601647</c:v>
                </c:pt>
                <c:pt idx="33">
                  <c:v>12.745140945406449</c:v>
                </c:pt>
                <c:pt idx="34">
                  <c:v>14.374261096326281</c:v>
                </c:pt>
                <c:pt idx="35">
                  <c:v>12.625409994211847</c:v>
                </c:pt>
                <c:pt idx="36">
                  <c:v>11.950293811638165</c:v>
                </c:pt>
                <c:pt idx="37">
                  <c:v>12.447696699515095</c:v>
                </c:pt>
                <c:pt idx="38">
                  <c:v>12.636668586556977</c:v>
                </c:pt>
                <c:pt idx="39">
                  <c:v>12.731470014168096</c:v>
                </c:pt>
                <c:pt idx="40">
                  <c:v>12.991830874973003</c:v>
                </c:pt>
              </c:numCache>
            </c:numRef>
          </c:yVal>
          <c:smooth val="1"/>
          <c:extLst>
            <c:ext xmlns:c16="http://schemas.microsoft.com/office/drawing/2014/chart" uri="{C3380CC4-5D6E-409C-BE32-E72D297353CC}">
              <c16:uniqueId val="{00000002-84A0-4E48-ABA1-FDF8B6725368}"/>
            </c:ext>
          </c:extLst>
        </c:ser>
        <c:dLbls>
          <c:showLegendKey val="0"/>
          <c:showVal val="0"/>
          <c:showCatName val="0"/>
          <c:showSerName val="0"/>
          <c:showPercent val="0"/>
          <c:showBubbleSize val="0"/>
        </c:dLbls>
        <c:axId val="-81832032"/>
        <c:axId val="-81828224"/>
      </c:scatterChart>
      <c:valAx>
        <c:axId val="-81832032"/>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16350240483893"/>
              <c:y val="0.837142857142857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28224"/>
        <c:crosses val="autoZero"/>
        <c:crossBetween val="midCat"/>
        <c:majorUnit val="5"/>
      </c:valAx>
      <c:valAx>
        <c:axId val="-81828224"/>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3203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horizontalDpi="0"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Mortinatalité (p.1000)</a:t>
            </a:r>
          </a:p>
        </c:rich>
      </c:tx>
      <c:layout>
        <c:manualLayout>
          <c:xMode val="edge"/>
          <c:yMode val="edge"/>
          <c:x val="0.2810126582278481"/>
          <c:y val="1.4245014245014245E-2"/>
        </c:manualLayout>
      </c:layout>
      <c:overlay val="0"/>
      <c:spPr>
        <a:noFill/>
        <a:ln w="25400">
          <a:noFill/>
        </a:ln>
      </c:spPr>
    </c:title>
    <c:autoTitleDeleted val="0"/>
    <c:plotArea>
      <c:layout>
        <c:manualLayout>
          <c:layoutTarget val="inner"/>
          <c:xMode val="edge"/>
          <c:yMode val="edge"/>
          <c:x val="0.11139240506329114"/>
          <c:y val="0.11111142024856506"/>
          <c:w val="0.81265822784810127"/>
          <c:h val="0.77777994173995546"/>
        </c:manualLayout>
      </c:layout>
      <c:scatterChart>
        <c:scatterStyle val="smoothMarker"/>
        <c:varyColors val="0"/>
        <c:ser>
          <c:idx val="0"/>
          <c:order val="0"/>
          <c:spPr>
            <a:ln w="12700">
              <a:solidFill>
                <a:srgbClr val="000080"/>
              </a:solidFill>
              <a:prstDash val="solid"/>
            </a:ln>
          </c:spPr>
          <c:marker>
            <c:symbol val="none"/>
          </c:marker>
          <c:dPt>
            <c:idx val="26"/>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0-A67C-467A-9901-F12EDE60BA5A}"/>
              </c:ext>
            </c:extLst>
          </c:dPt>
          <c:dPt>
            <c:idx val="32"/>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1-A67C-467A-9901-F12EDE60BA5A}"/>
              </c:ext>
            </c:extLst>
          </c:dPt>
          <c:dLbls>
            <c:dLbl>
              <c:idx val="2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7C-467A-9901-F12EDE60BA5A}"/>
                </c:ext>
              </c:extLst>
            </c:dLbl>
            <c:dLbl>
              <c:idx val="3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7C-467A-9901-F12EDE60BA5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't77_h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corr'!$AN$14:$AN$54</c:f>
              <c:numCache>
                <c:formatCode>0.000</c:formatCode>
                <c:ptCount val="41"/>
                <c:pt idx="0">
                  <c:v>11.408301183294062</c:v>
                </c:pt>
                <c:pt idx="1">
                  <c:v>10.425065156657229</c:v>
                </c:pt>
                <c:pt idx="2">
                  <c:v>10.071797155558778</c:v>
                </c:pt>
                <c:pt idx="3">
                  <c:v>9.8522425368739288</c:v>
                </c:pt>
                <c:pt idx="4">
                  <c:v>9.2976181067734682</c:v>
                </c:pt>
                <c:pt idx="5">
                  <c:v>8.8002665430524978</c:v>
                </c:pt>
                <c:pt idx="6">
                  <c:v>8.1534450044257447</c:v>
                </c:pt>
                <c:pt idx="7">
                  <c:v>8.1129166747464563</c:v>
                </c:pt>
                <c:pt idx="8">
                  <c:v>7.6920490490982401</c:v>
                </c:pt>
                <c:pt idx="9">
                  <c:v>7.7709444666746528</c:v>
                </c:pt>
                <c:pt idx="10">
                  <c:v>7.4170711006228327</c:v>
                </c:pt>
                <c:pt idx="11">
                  <c:v>7.165240748109829</c:v>
                </c:pt>
                <c:pt idx="12">
                  <c:v>6.8996345618151187</c:v>
                </c:pt>
                <c:pt idx="13">
                  <c:v>6.2673867208801486</c:v>
                </c:pt>
                <c:pt idx="14">
                  <c:v>6.2267985780367061</c:v>
                </c:pt>
                <c:pt idx="15">
                  <c:v>5.9241344971598702</c:v>
                </c:pt>
                <c:pt idx="16">
                  <c:v>5.8031575102615252</c:v>
                </c:pt>
                <c:pt idx="17">
                  <c:v>5.5020632737276483</c:v>
                </c:pt>
                <c:pt idx="18">
                  <c:v>5.5560707642120306</c:v>
                </c:pt>
                <c:pt idx="19">
                  <c:v>5.2620943517820669</c:v>
                </c:pt>
                <c:pt idx="20">
                  <c:v>5.4838228557426998</c:v>
                </c:pt>
                <c:pt idx="21">
                  <c:v>5.1615082370388352</c:v>
                </c:pt>
                <c:pt idx="22">
                  <c:v>4.9969202545922871</c:v>
                </c:pt>
                <c:pt idx="23">
                  <c:v>5.0238957429786515</c:v>
                </c:pt>
                <c:pt idx="24">
                  <c:v>4.6857378018446019</c:v>
                </c:pt>
                <c:pt idx="25">
                  <c:v>4.4798407167745147</c:v>
                </c:pt>
                <c:pt idx="26">
                  <c:v>4.4798407167745147</c:v>
                </c:pt>
                <c:pt idx="27">
                  <c:v>7.9365079365079367</c:v>
                </c:pt>
                <c:pt idx="28">
                  <c:v>9.1488863553076261</c:v>
                </c:pt>
                <c:pt idx="29">
                  <c:v>9.3307115359922257</c:v>
                </c:pt>
                <c:pt idx="30">
                  <c:v>9.13747715630711</c:v>
                </c:pt>
                <c:pt idx="31">
                  <c:v>9.6666804264897639</c:v>
                </c:pt>
                <c:pt idx="32">
                  <c:v>9.4500597092099916</c:v>
                </c:pt>
                <c:pt idx="33">
                  <c:v>10.965392152572125</c:v>
                </c:pt>
                <c:pt idx="34">
                  <c:v>12.600892279399243</c:v>
                </c:pt>
                <c:pt idx="35">
                  <c:v>10.852787960640555</c:v>
                </c:pt>
                <c:pt idx="36">
                  <c:v>10.35545590871568</c:v>
                </c:pt>
                <c:pt idx="37">
                  <c:v>10.700179884248397</c:v>
                </c:pt>
                <c:pt idx="38">
                  <c:v>10.84696826248279</c:v>
                </c:pt>
                <c:pt idx="39">
                  <c:v>10.99761223013742</c:v>
                </c:pt>
                <c:pt idx="40">
                  <c:v>11.114075542173266</c:v>
                </c:pt>
              </c:numCache>
            </c:numRef>
          </c:yVal>
          <c:smooth val="1"/>
          <c:extLst>
            <c:ext xmlns:c16="http://schemas.microsoft.com/office/drawing/2014/chart" uri="{C3380CC4-5D6E-409C-BE32-E72D297353CC}">
              <c16:uniqueId val="{00000002-A67C-467A-9901-F12EDE60BA5A}"/>
            </c:ext>
          </c:extLst>
        </c:ser>
        <c:dLbls>
          <c:showLegendKey val="0"/>
          <c:showVal val="0"/>
          <c:showCatName val="0"/>
          <c:showSerName val="0"/>
          <c:showPercent val="0"/>
          <c:showBubbleSize val="0"/>
        </c:dLbls>
        <c:axId val="-81826048"/>
        <c:axId val="-81825504"/>
      </c:scatterChart>
      <c:valAx>
        <c:axId val="-81826048"/>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30379746835447"/>
              <c:y val="0.83760923047012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25504"/>
        <c:crosses val="autoZero"/>
        <c:crossBetween val="midCat"/>
        <c:majorUnit val="5"/>
      </c:valAx>
      <c:valAx>
        <c:axId val="-81825504"/>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826048"/>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néonatale précoce (p.1000)</a:t>
            </a:r>
          </a:p>
        </c:rich>
      </c:tx>
      <c:layout>
        <c:manualLayout>
          <c:xMode val="edge"/>
          <c:yMode val="edge"/>
          <c:x val="0.14899016410827434"/>
          <c:y val="1.4204545454545454E-2"/>
        </c:manualLayout>
      </c:layout>
      <c:overlay val="0"/>
      <c:spPr>
        <a:noFill/>
        <a:ln w="25400">
          <a:noFill/>
        </a:ln>
      </c:spPr>
    </c:title>
    <c:autoTitleDeleted val="0"/>
    <c:plotArea>
      <c:layout>
        <c:manualLayout>
          <c:layoutTarget val="inner"/>
          <c:xMode val="edge"/>
          <c:yMode val="edge"/>
          <c:x val="9.3434573850255109E-2"/>
          <c:y val="0.1107956082369832"/>
          <c:w val="0.83081012964145762"/>
          <c:h val="0.77841017069059992"/>
        </c:manualLayout>
      </c:layout>
      <c:scatterChart>
        <c:scatterStyle val="smoothMarker"/>
        <c:varyColors val="0"/>
        <c:ser>
          <c:idx val="0"/>
          <c:order val="0"/>
          <c:spPr>
            <a:ln w="12700">
              <a:solidFill>
                <a:srgbClr val="000080"/>
              </a:solidFill>
              <a:prstDash val="solid"/>
            </a:ln>
          </c:spPr>
          <c:marker>
            <c:symbol val="none"/>
          </c:marker>
          <c:xVal>
            <c:numRef>
              <c:f>'t77_h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corr'!$AP$14:$AP$54</c:f>
              <c:numCache>
                <c:formatCode>0.000</c:formatCode>
                <c:ptCount val="41"/>
                <c:pt idx="0">
                  <c:v>8.2607830195597742</c:v>
                </c:pt>
                <c:pt idx="1">
                  <c:v>7.3246192199524147</c:v>
                </c:pt>
                <c:pt idx="2">
                  <c:v>6.6538158744772282</c:v>
                </c:pt>
                <c:pt idx="3">
                  <c:v>5.934741633864772</c:v>
                </c:pt>
                <c:pt idx="4">
                  <c:v>5.3087461786291446</c:v>
                </c:pt>
                <c:pt idx="5">
                  <c:v>5.0079528044292125</c:v>
                </c:pt>
                <c:pt idx="6">
                  <c:v>4.7184869884879559</c:v>
                </c:pt>
                <c:pt idx="7">
                  <c:v>4.4989675101721627</c:v>
                </c:pt>
                <c:pt idx="8">
                  <c:v>4.3111200310692572</c:v>
                </c:pt>
                <c:pt idx="9">
                  <c:v>3.9711284066682078</c:v>
                </c:pt>
                <c:pt idx="10">
                  <c:v>3.8212487820721015</c:v>
                </c:pt>
                <c:pt idx="11">
                  <c:v>3.5245579272493166</c:v>
                </c:pt>
                <c:pt idx="12">
                  <c:v>3.5246458188698244</c:v>
                </c:pt>
                <c:pt idx="13">
                  <c:v>3.381052450567597</c:v>
                </c:pt>
                <c:pt idx="14">
                  <c:v>3.0869477516858206</c:v>
                </c:pt>
                <c:pt idx="15">
                  <c:v>2.7906120946968147</c:v>
                </c:pt>
                <c:pt idx="16">
                  <c:v>2.78235223089156</c:v>
                </c:pt>
                <c:pt idx="17">
                  <c:v>2.52263296869106</c:v>
                </c:pt>
                <c:pt idx="18">
                  <c:v>2.5233893507483769</c:v>
                </c:pt>
                <c:pt idx="19">
                  <c:v>2.5228054475028618</c:v>
                </c:pt>
                <c:pt idx="20">
                  <c:v>2.4102257845954438</c:v>
                </c:pt>
                <c:pt idx="21">
                  <c:v>2.4296888884173335</c:v>
                </c:pt>
                <c:pt idx="22">
                  <c:v>2.342177689283599</c:v>
                </c:pt>
                <c:pt idx="23">
                  <c:v>2.1953316140977321</c:v>
                </c:pt>
                <c:pt idx="24">
                  <c:v>2.1484722556603479</c:v>
                </c:pt>
                <c:pt idx="25">
                  <c:v>2.2096277356097365</c:v>
                </c:pt>
                <c:pt idx="26">
                  <c:v>2.247037131908181</c:v>
                </c:pt>
                <c:pt idx="27">
                  <c:v>2.0206112605485909</c:v>
                </c:pt>
                <c:pt idx="28">
                  <c:v>2.0726905681021397</c:v>
                </c:pt>
                <c:pt idx="29">
                  <c:v>2.0051997956678536</c:v>
                </c:pt>
                <c:pt idx="30">
                  <c:v>1.6576425648297195</c:v>
                </c:pt>
                <c:pt idx="31">
                  <c:v>1.7874393766274526</c:v>
                </c:pt>
                <c:pt idx="32">
                  <c:v>1.8841800957998693</c:v>
                </c:pt>
                <c:pt idx="33">
                  <c:v>1.7994808055380742</c:v>
                </c:pt>
                <c:pt idx="34">
                  <c:v>1.796000019709191</c:v>
                </c:pt>
                <c:pt idx="35">
                  <c:v>1.7920710001462916</c:v>
                </c:pt>
                <c:pt idx="36">
                  <c:v>1.6115259892499123</c:v>
                </c:pt>
                <c:pt idx="37">
                  <c:v>1.766417803515048</c:v>
                </c:pt>
                <c:pt idx="38">
                  <c:v>1.8093260260552944</c:v>
                </c:pt>
                <c:pt idx="39">
                  <c:v>1.7531381172298415</c:v>
                </c:pt>
                <c:pt idx="40">
                  <c:v>1.8988593996109779</c:v>
                </c:pt>
              </c:numCache>
            </c:numRef>
          </c:yVal>
          <c:smooth val="1"/>
          <c:extLst>
            <c:ext xmlns:c16="http://schemas.microsoft.com/office/drawing/2014/chart" uri="{C3380CC4-5D6E-409C-BE32-E72D297353CC}">
              <c16:uniqueId val="{00000000-3728-476E-935E-CDBFAF9048E1}"/>
            </c:ext>
          </c:extLst>
        </c:ser>
        <c:dLbls>
          <c:showLegendKey val="0"/>
          <c:showVal val="0"/>
          <c:showCatName val="0"/>
          <c:showSerName val="0"/>
          <c:showPercent val="0"/>
          <c:showBubbleSize val="0"/>
        </c:dLbls>
        <c:axId val="-81098272"/>
        <c:axId val="-81108064"/>
      </c:scatterChart>
      <c:valAx>
        <c:axId val="-81098272"/>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44683050982259"/>
              <c:y val="0.83522846575996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108064"/>
        <c:crosses val="autoZero"/>
        <c:crossBetween val="midCat"/>
        <c:majorUnit val="5"/>
      </c:valAx>
      <c:valAx>
        <c:axId val="-81108064"/>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09827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néonatale tardive (p.1000)</a:t>
            </a:r>
          </a:p>
        </c:rich>
      </c:tx>
      <c:layout>
        <c:manualLayout>
          <c:xMode val="edge"/>
          <c:yMode val="edge"/>
          <c:x val="0.15113376571001672"/>
          <c:y val="1.4164305949008499E-2"/>
        </c:manualLayout>
      </c:layout>
      <c:overlay val="0"/>
      <c:spPr>
        <a:noFill/>
        <a:ln w="25400">
          <a:noFill/>
        </a:ln>
      </c:spPr>
    </c:title>
    <c:autoTitleDeleted val="0"/>
    <c:plotArea>
      <c:layout>
        <c:manualLayout>
          <c:layoutTarget val="inner"/>
          <c:xMode val="edge"/>
          <c:yMode val="edge"/>
          <c:x val="9.3199107071477327E-2"/>
          <c:y val="0.11048158640226628"/>
          <c:w val="0.83123527928614915"/>
          <c:h val="0.77903682719546741"/>
        </c:manualLayout>
      </c:layout>
      <c:scatterChart>
        <c:scatterStyle val="smoothMarker"/>
        <c:varyColors val="0"/>
        <c:ser>
          <c:idx val="0"/>
          <c:order val="0"/>
          <c:spPr>
            <a:ln w="12700">
              <a:solidFill>
                <a:srgbClr val="000080"/>
              </a:solidFill>
              <a:prstDash val="solid"/>
            </a:ln>
          </c:spPr>
          <c:marker>
            <c:symbol val="none"/>
          </c:marker>
          <c:xVal>
            <c:numRef>
              <c:f>'t77_h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corr'!$AQ$14:$AQ$54</c:f>
              <c:numCache>
                <c:formatCode>0.000</c:formatCode>
                <c:ptCount val="41"/>
                <c:pt idx="0">
                  <c:v>2.032456443620287</c:v>
                </c:pt>
                <c:pt idx="1">
                  <c:v>1.8352150151987203</c:v>
                </c:pt>
                <c:pt idx="2">
                  <c:v>1.7445342721211916</c:v>
                </c:pt>
                <c:pt idx="3">
                  <c:v>1.5570435734282186</c:v>
                </c:pt>
                <c:pt idx="4">
                  <c:v>1.4848020092433429</c:v>
                </c:pt>
                <c:pt idx="5">
                  <c:v>1.5491527157670133</c:v>
                </c:pt>
                <c:pt idx="6">
                  <c:v>1.5599303472961208</c:v>
                </c:pt>
                <c:pt idx="7">
                  <c:v>1.3758385161471633</c:v>
                </c:pt>
                <c:pt idx="8">
                  <c:v>1.2589304564730659</c:v>
                </c:pt>
                <c:pt idx="9">
                  <c:v>1.1635971333898436</c:v>
                </c:pt>
                <c:pt idx="10">
                  <c:v>1.2813616433907113</c:v>
                </c:pt>
                <c:pt idx="11">
                  <c:v>1.189882740187225</c:v>
                </c:pt>
                <c:pt idx="12">
                  <c:v>1.1291073185989915</c:v>
                </c:pt>
                <c:pt idx="13">
                  <c:v>1.2340715002819651</c:v>
                </c:pt>
                <c:pt idx="14">
                  <c:v>1.2179272767197158</c:v>
                </c:pt>
                <c:pt idx="15">
                  <c:v>1.188310095269248</c:v>
                </c:pt>
                <c:pt idx="16">
                  <c:v>1.0918741441633546</c:v>
                </c:pt>
                <c:pt idx="17">
                  <c:v>1.170941782974978</c:v>
                </c:pt>
                <c:pt idx="18">
                  <c:v>1.1135826917433054</c:v>
                </c:pt>
                <c:pt idx="19">
                  <c:v>0.98825893482157812</c:v>
                </c:pt>
                <c:pt idx="20">
                  <c:v>0.77662830836964292</c:v>
                </c:pt>
                <c:pt idx="21">
                  <c:v>0.85675710803362304</c:v>
                </c:pt>
                <c:pt idx="22">
                  <c:v>1.0236978001216646</c:v>
                </c:pt>
                <c:pt idx="23">
                  <c:v>0.95748198108840843</c:v>
                </c:pt>
                <c:pt idx="24">
                  <c:v>0.85049145321511943</c:v>
                </c:pt>
                <c:pt idx="25">
                  <c:v>0.93116430771708714</c:v>
                </c:pt>
                <c:pt idx="26">
                  <c:v>0.90287270762902072</c:v>
                </c:pt>
                <c:pt idx="27">
                  <c:v>0.86158043596995748</c:v>
                </c:pt>
                <c:pt idx="28">
                  <c:v>0.85013702359579713</c:v>
                </c:pt>
                <c:pt idx="29">
                  <c:v>0.86409116670097619</c:v>
                </c:pt>
                <c:pt idx="30">
                  <c:v>0.88054376731441719</c:v>
                </c:pt>
                <c:pt idx="31">
                  <c:v>0.88758992364765132</c:v>
                </c:pt>
                <c:pt idx="32">
                  <c:v>0.86751827629835665</c:v>
                </c:pt>
                <c:pt idx="33">
                  <c:v>0.77436674008810569</c:v>
                </c:pt>
                <c:pt idx="34">
                  <c:v>0.82532236845346907</c:v>
                </c:pt>
                <c:pt idx="35">
                  <c:v>0.77046862047105868</c:v>
                </c:pt>
                <c:pt idx="36">
                  <c:v>0.76010720473043336</c:v>
                </c:pt>
                <c:pt idx="37">
                  <c:v>0.76585946725827247</c:v>
                </c:pt>
                <c:pt idx="38">
                  <c:v>0.78470769638309734</c:v>
                </c:pt>
                <c:pt idx="39">
                  <c:v>0.80143456787649892</c:v>
                </c:pt>
                <c:pt idx="40">
                  <c:v>0.80425303393536685</c:v>
                </c:pt>
              </c:numCache>
            </c:numRef>
          </c:yVal>
          <c:smooth val="1"/>
          <c:extLst>
            <c:ext xmlns:c16="http://schemas.microsoft.com/office/drawing/2014/chart" uri="{C3380CC4-5D6E-409C-BE32-E72D297353CC}">
              <c16:uniqueId val="{00000000-72D2-4C05-8302-F0119AB51B3A}"/>
            </c:ext>
          </c:extLst>
        </c:ser>
        <c:dLbls>
          <c:showLegendKey val="0"/>
          <c:showVal val="0"/>
          <c:showCatName val="0"/>
          <c:showSerName val="0"/>
          <c:showPercent val="0"/>
          <c:showBubbleSize val="0"/>
        </c:dLbls>
        <c:axId val="-81103712"/>
        <c:axId val="-81111328"/>
      </c:scatterChart>
      <c:valAx>
        <c:axId val="-81103712"/>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525608732157851"/>
              <c:y val="0.835694050991501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111328"/>
        <c:crosses val="autoZero"/>
        <c:crossBetween val="midCat"/>
        <c:majorUnit val="5"/>
      </c:valAx>
      <c:valAx>
        <c:axId val="-81111328"/>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10371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néonatale (p.1000)</a:t>
            </a:r>
          </a:p>
        </c:rich>
      </c:tx>
      <c:layout>
        <c:manualLayout>
          <c:xMode val="edge"/>
          <c:yMode val="edge"/>
          <c:x val="0.21859296482412061"/>
          <c:y val="1.4124293785310734E-2"/>
        </c:manualLayout>
      </c:layout>
      <c:overlay val="0"/>
      <c:spPr>
        <a:noFill/>
        <a:ln w="25400">
          <a:noFill/>
        </a:ln>
      </c:spPr>
    </c:title>
    <c:autoTitleDeleted val="0"/>
    <c:plotArea>
      <c:layout>
        <c:manualLayout>
          <c:layoutTarget val="inner"/>
          <c:xMode val="edge"/>
          <c:yMode val="edge"/>
          <c:x val="9.2964824120603015E-2"/>
          <c:y val="0.11016979544545442"/>
          <c:w val="0.83165829145728642"/>
          <c:h val="0.77966316776783129"/>
        </c:manualLayout>
      </c:layout>
      <c:scatterChart>
        <c:scatterStyle val="smoothMarker"/>
        <c:varyColors val="0"/>
        <c:ser>
          <c:idx val="0"/>
          <c:order val="0"/>
          <c:spPr>
            <a:ln w="12700">
              <a:solidFill>
                <a:srgbClr val="000080"/>
              </a:solidFill>
              <a:prstDash val="solid"/>
            </a:ln>
          </c:spPr>
          <c:marker>
            <c:symbol val="none"/>
          </c:marker>
          <c:xVal>
            <c:numRef>
              <c:f>'t77_h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corr'!$AR$14:$AR$54</c:f>
              <c:numCache>
                <c:formatCode>0.000</c:formatCode>
                <c:ptCount val="41"/>
                <c:pt idx="0">
                  <c:v>10.293239463180061</c:v>
                </c:pt>
                <c:pt idx="1">
                  <c:v>9.1598342351511342</c:v>
                </c:pt>
                <c:pt idx="2">
                  <c:v>8.3983501465984194</c:v>
                </c:pt>
                <c:pt idx="3">
                  <c:v>7.4917852072929909</c:v>
                </c:pt>
                <c:pt idx="4">
                  <c:v>6.7935481878724868</c:v>
                </c:pt>
                <c:pt idx="5">
                  <c:v>6.5571055201962256</c:v>
                </c:pt>
                <c:pt idx="6">
                  <c:v>6.2784173357840762</c:v>
                </c:pt>
                <c:pt idx="7">
                  <c:v>5.8748060263193267</c:v>
                </c:pt>
                <c:pt idx="8">
                  <c:v>5.5700504875423231</c:v>
                </c:pt>
                <c:pt idx="9">
                  <c:v>5.1347255400580512</c:v>
                </c:pt>
                <c:pt idx="10">
                  <c:v>5.1026104254628128</c:v>
                </c:pt>
                <c:pt idx="11">
                  <c:v>4.7144406674365413</c:v>
                </c:pt>
                <c:pt idx="12">
                  <c:v>4.6537531374688159</c:v>
                </c:pt>
                <c:pt idx="13">
                  <c:v>4.6151239508495623</c:v>
                </c:pt>
                <c:pt idx="14">
                  <c:v>4.3048750284055366</c:v>
                </c:pt>
                <c:pt idx="15">
                  <c:v>3.9789221899660627</c:v>
                </c:pt>
                <c:pt idx="16">
                  <c:v>3.8742263750549149</c:v>
                </c:pt>
                <c:pt idx="17">
                  <c:v>3.6935747516660378</c:v>
                </c:pt>
                <c:pt idx="18">
                  <c:v>3.6369720424916823</c:v>
                </c:pt>
                <c:pt idx="19">
                  <c:v>3.5110643823244398</c:v>
                </c:pt>
                <c:pt idx="20">
                  <c:v>3.1868540929650866</c:v>
                </c:pt>
                <c:pt idx="21">
                  <c:v>3.2864459964509565</c:v>
                </c:pt>
                <c:pt idx="22">
                  <c:v>3.3658754894052638</c:v>
                </c:pt>
                <c:pt idx="23">
                  <c:v>3.1528135951861405</c:v>
                </c:pt>
                <c:pt idx="24">
                  <c:v>2.998963708875467</c:v>
                </c:pt>
                <c:pt idx="25">
                  <c:v>3.1407920433268237</c:v>
                </c:pt>
                <c:pt idx="26">
                  <c:v>3.1499098395372016</c:v>
                </c:pt>
                <c:pt idx="27">
                  <c:v>2.8821916965185483</c:v>
                </c:pt>
                <c:pt idx="28">
                  <c:v>2.9228275916979367</c:v>
                </c:pt>
                <c:pt idx="29">
                  <c:v>2.8692909623688299</c:v>
                </c:pt>
                <c:pt idx="30">
                  <c:v>2.5381863321441367</c:v>
                </c:pt>
                <c:pt idx="31">
                  <c:v>2.6750293002751038</c:v>
                </c:pt>
                <c:pt idx="32">
                  <c:v>2.7516983720982258</c:v>
                </c:pt>
                <c:pt idx="33">
                  <c:v>2.57384754562618</c:v>
                </c:pt>
                <c:pt idx="34">
                  <c:v>2.6213223881626599</c:v>
                </c:pt>
                <c:pt idx="35">
                  <c:v>2.5625396206173501</c:v>
                </c:pt>
                <c:pt idx="36">
                  <c:v>2.3716331939803457</c:v>
                </c:pt>
                <c:pt idx="37">
                  <c:v>2.5322772707733203</c:v>
                </c:pt>
                <c:pt idx="38">
                  <c:v>2.5940337224383918</c:v>
                </c:pt>
                <c:pt idx="39">
                  <c:v>2.5545726851063404</c:v>
                </c:pt>
                <c:pt idx="40">
                  <c:v>2.7031124335463446</c:v>
                </c:pt>
              </c:numCache>
            </c:numRef>
          </c:yVal>
          <c:smooth val="1"/>
          <c:extLst>
            <c:ext xmlns:c16="http://schemas.microsoft.com/office/drawing/2014/chart" uri="{C3380CC4-5D6E-409C-BE32-E72D297353CC}">
              <c16:uniqueId val="{00000000-656B-4987-BCD2-0FDAB3BF958F}"/>
            </c:ext>
          </c:extLst>
        </c:ser>
        <c:dLbls>
          <c:showLegendKey val="0"/>
          <c:showVal val="0"/>
          <c:showCatName val="0"/>
          <c:showSerName val="0"/>
          <c:showPercent val="0"/>
          <c:showBubbleSize val="0"/>
        </c:dLbls>
        <c:axId val="-81101536"/>
        <c:axId val="-81102080"/>
      </c:scatterChart>
      <c:valAx>
        <c:axId val="-81101536"/>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72361809045224"/>
              <c:y val="0.836160564675178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102080"/>
        <c:crosses val="autoZero"/>
        <c:crossBetween val="midCat"/>
        <c:majorUnit val="5"/>
      </c:valAx>
      <c:valAx>
        <c:axId val="-81102080"/>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10153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post-néonatale (p.1000)</a:t>
            </a:r>
          </a:p>
        </c:rich>
      </c:tx>
      <c:layout>
        <c:manualLayout>
          <c:xMode val="edge"/>
          <c:yMode val="edge"/>
          <c:x val="0.1754391227412363"/>
          <c:y val="1.4084507042253521E-2"/>
        </c:manualLayout>
      </c:layout>
      <c:overlay val="0"/>
      <c:spPr>
        <a:noFill/>
        <a:ln w="25400">
          <a:noFill/>
        </a:ln>
      </c:spPr>
    </c:title>
    <c:autoTitleDeleted val="0"/>
    <c:plotArea>
      <c:layout>
        <c:manualLayout>
          <c:layoutTarget val="inner"/>
          <c:xMode val="edge"/>
          <c:yMode val="edge"/>
          <c:x val="9.2732056537967331E-2"/>
          <c:y val="0.10985930603447683"/>
          <c:w val="0.83208223704338247"/>
          <c:h val="0.780282763373079"/>
        </c:manualLayout>
      </c:layout>
      <c:scatterChart>
        <c:scatterStyle val="smoothMarker"/>
        <c:varyColors val="0"/>
        <c:ser>
          <c:idx val="0"/>
          <c:order val="0"/>
          <c:spPr>
            <a:ln w="12700">
              <a:solidFill>
                <a:srgbClr val="000080"/>
              </a:solidFill>
              <a:prstDash val="solid"/>
            </a:ln>
          </c:spPr>
          <c:marker>
            <c:symbol val="none"/>
          </c:marker>
          <c:xVal>
            <c:numRef>
              <c:f>'t77_h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corr'!$AS$14:$AS$54</c:f>
              <c:numCache>
                <c:formatCode>0.0000</c:formatCode>
                <c:ptCount val="41"/>
                <c:pt idx="0">
                  <c:v>5.1754303255073282</c:v>
                </c:pt>
                <c:pt idx="1">
                  <c:v>5.0725559564637193</c:v>
                </c:pt>
                <c:pt idx="2">
                  <c:v>4.7131195777547035</c:v>
                </c:pt>
                <c:pt idx="3">
                  <c:v>4.5045878592897868</c:v>
                </c:pt>
                <c:pt idx="4">
                  <c:v>4.4544060277300286</c:v>
                </c:pt>
                <c:pt idx="5">
                  <c:v>4.9592373102227025</c:v>
                </c:pt>
                <c:pt idx="6">
                  <c:v>4.9022927348360259</c:v>
                </c:pt>
                <c:pt idx="7">
                  <c:v>4.8533131315599762</c:v>
                </c:pt>
                <c:pt idx="8">
                  <c:v>4.7437959229419873</c:v>
                </c:pt>
                <c:pt idx="9">
                  <c:v>4.1046980555341506</c:v>
                </c:pt>
                <c:pt idx="10">
                  <c:v>4.3896151347840204</c:v>
                </c:pt>
                <c:pt idx="11">
                  <c:v>4.3211531091009743</c:v>
                </c:pt>
                <c:pt idx="12">
                  <c:v>4.4299661013500966</c:v>
                </c:pt>
                <c:pt idx="13">
                  <c:v>4.3167214159453167</c:v>
                </c:pt>
                <c:pt idx="14">
                  <c:v>4.3201948683642755</c:v>
                </c:pt>
                <c:pt idx="15">
                  <c:v>4.4133581387741749</c:v>
                </c:pt>
                <c:pt idx="16">
                  <c:v>4.4548465081864865</c:v>
                </c:pt>
                <c:pt idx="17">
                  <c:v>4.1965296114673709</c:v>
                </c:pt>
                <c:pt idx="18">
                  <c:v>3.8563972034263241</c:v>
                </c:pt>
                <c:pt idx="19">
                  <c:v>3.2008608833387777</c:v>
                </c:pt>
                <c:pt idx="20">
                  <c:v>2.1745592634350004</c:v>
                </c:pt>
                <c:pt idx="21">
                  <c:v>2.0769065498152535</c:v>
                </c:pt>
                <c:pt idx="22">
                  <c:v>1.9375222761465014</c:v>
                </c:pt>
                <c:pt idx="23">
                  <c:v>1.9017390729352641</c:v>
                </c:pt>
                <c:pt idx="24">
                  <c:v>1.8265939518281642</c:v>
                </c:pt>
                <c:pt idx="25">
                  <c:v>1.8723952565986832</c:v>
                </c:pt>
                <c:pt idx="26">
                  <c:v>1.8158900524224126</c:v>
                </c:pt>
                <c:pt idx="27">
                  <c:v>1.6154633174436703</c:v>
                </c:pt>
                <c:pt idx="28">
                  <c:v>1.5795597266205899</c:v>
                </c:pt>
                <c:pt idx="29">
                  <c:v>1.4079603128010023</c:v>
                </c:pt>
                <c:pt idx="30">
                  <c:v>1.4557987213192514</c:v>
                </c:pt>
                <c:pt idx="31">
                  <c:v>1.4196534966629561</c:v>
                </c:pt>
                <c:pt idx="32">
                  <c:v>1.3621776945888238</c:v>
                </c:pt>
                <c:pt idx="33">
                  <c:v>1.3127359974826935</c:v>
                </c:pt>
                <c:pt idx="34">
                  <c:v>1.4067434996624801</c:v>
                </c:pt>
                <c:pt idx="35">
                  <c:v>1.236163261325401</c:v>
                </c:pt>
                <c:pt idx="36">
                  <c:v>1.1747111345833972</c:v>
                </c:pt>
                <c:pt idx="37">
                  <c:v>1.1216135423717926</c:v>
                </c:pt>
                <c:pt idx="38">
                  <c:v>1.1845587518649303</c:v>
                </c:pt>
                <c:pt idx="39">
                  <c:v>1.0669097684855893</c:v>
                </c:pt>
                <c:pt idx="40">
                  <c:v>1.0997453626975624</c:v>
                </c:pt>
              </c:numCache>
            </c:numRef>
          </c:yVal>
          <c:smooth val="1"/>
          <c:extLst>
            <c:ext xmlns:c16="http://schemas.microsoft.com/office/drawing/2014/chart" uri="{C3380CC4-5D6E-409C-BE32-E72D297353CC}">
              <c16:uniqueId val="{00000000-06D2-4A62-ACAC-1F0455462BC0}"/>
            </c:ext>
          </c:extLst>
        </c:ser>
        <c:dLbls>
          <c:showLegendKey val="0"/>
          <c:showVal val="0"/>
          <c:showCatName val="0"/>
          <c:showSerName val="0"/>
          <c:showPercent val="0"/>
          <c:showBubbleSize val="0"/>
        </c:dLbls>
        <c:axId val="-81106976"/>
        <c:axId val="-81110784"/>
      </c:scatterChart>
      <c:valAx>
        <c:axId val="-81106976"/>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553049289891389"/>
              <c:y val="0.836620901260581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110784"/>
        <c:crosses val="autoZero"/>
        <c:crossBetween val="midCat"/>
        <c:majorUnit val="5"/>
      </c:valAx>
      <c:valAx>
        <c:axId val="-81110784"/>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10697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't77_h corr'!$AX$11:$AX$13</c:f>
              <c:strCache>
                <c:ptCount val="3"/>
                <c:pt idx="0">
                  <c:v>mortalité</c:v>
                </c:pt>
                <c:pt idx="1">
                  <c:v>infantile</c:v>
                </c:pt>
              </c:strCache>
            </c:strRef>
          </c:tx>
          <c:marker>
            <c:symbol val="none"/>
          </c:marker>
          <c:xVal>
            <c:numRef>
              <c:f>'t77_h corr'!$AW$14:$AW$54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corr'!$AX$14:$AX$54</c:f>
              <c:numCache>
                <c:formatCode>0.000</c:formatCode>
                <c:ptCount val="41"/>
                <c:pt idx="0">
                  <c:v>1.2855082244345066</c:v>
                </c:pt>
                <c:pt idx="1">
                  <c:v>1.3250497456633181</c:v>
                </c:pt>
                <c:pt idx="2">
                  <c:v>1.3544024643134733</c:v>
                </c:pt>
                <c:pt idx="3">
                  <c:v>1.2988067677533572</c:v>
                </c:pt>
                <c:pt idx="4">
                  <c:v>1.2915617759461631</c:v>
                </c:pt>
                <c:pt idx="5">
                  <c:v>1.366979850952851</c:v>
                </c:pt>
                <c:pt idx="6">
                  <c:v>1.3698714932084799</c:v>
                </c:pt>
                <c:pt idx="7">
                  <c:v>1.3206289422586117</c:v>
                </c:pt>
                <c:pt idx="8">
                  <c:v>1.3072826296402613</c:v>
                </c:pt>
                <c:pt idx="9">
                  <c:v>1.2674085597269444</c:v>
                </c:pt>
                <c:pt idx="10">
                  <c:v>1.3422604597507168</c:v>
                </c:pt>
                <c:pt idx="11">
                  <c:v>1.2932858258186561</c:v>
                </c:pt>
                <c:pt idx="12">
                  <c:v>1.391368461300752</c:v>
                </c:pt>
                <c:pt idx="13">
                  <c:v>1.3368944049278735</c:v>
                </c:pt>
                <c:pt idx="14">
                  <c:v>1.3475412247928142</c:v>
                </c:pt>
                <c:pt idx="15">
                  <c:v>1.347039999198723</c:v>
                </c:pt>
                <c:pt idx="16">
                  <c:v>1.3570120094761249</c:v>
                </c:pt>
                <c:pt idx="17">
                  <c:v>1.3845908588277982</c:v>
                </c:pt>
                <c:pt idx="18">
                  <c:v>1.3881270581696441</c:v>
                </c:pt>
                <c:pt idx="19">
                  <c:v>1.331310841686431</c:v>
                </c:pt>
                <c:pt idx="20">
                  <c:v>1.2366189359924415</c:v>
                </c:pt>
                <c:pt idx="21">
                  <c:v>1.2971781554434729</c:v>
                </c:pt>
                <c:pt idx="22">
                  <c:v>1.28458522657441</c:v>
                </c:pt>
                <c:pt idx="23">
                  <c:v>1.2224200890420462</c:v>
                </c:pt>
                <c:pt idx="24">
                  <c:v>1.2718011451908426</c:v>
                </c:pt>
                <c:pt idx="25">
                  <c:v>1.3277221232185175</c:v>
                </c:pt>
                <c:pt idx="26">
                  <c:v>1.2627538250312991</c:v>
                </c:pt>
                <c:pt idx="27">
                  <c:v>1.2297417031401867</c:v>
                </c:pt>
                <c:pt idx="28">
                  <c:v>1.2882732459314474</c:v>
                </c:pt>
                <c:pt idx="29">
                  <c:v>1.2274547864372627</c:v>
                </c:pt>
                <c:pt idx="30">
                  <c:v>1.2664300375693858</c:v>
                </c:pt>
                <c:pt idx="31">
                  <c:v>1.2887250115585922</c:v>
                </c:pt>
                <c:pt idx="32">
                  <c:v>1.3528407384689951</c:v>
                </c:pt>
                <c:pt idx="33">
                  <c:v>1.1860987014092224</c:v>
                </c:pt>
                <c:pt idx="34">
                  <c:v>1.2313949030091451</c:v>
                </c:pt>
                <c:pt idx="35">
                  <c:v>1.2139796388756317</c:v>
                </c:pt>
                <c:pt idx="36">
                  <c:v>1.1780873223284374</c:v>
                </c:pt>
                <c:pt idx="37">
                  <c:v>1.2109637306462837</c:v>
                </c:pt>
                <c:pt idx="38">
                  <c:v>1.2028955665429046</c:v>
                </c:pt>
                <c:pt idx="39">
                  <c:v>1.2000448867740887</c:v>
                </c:pt>
                <c:pt idx="40">
                  <c:v>1.2022098008134048</c:v>
                </c:pt>
              </c:numCache>
            </c:numRef>
          </c:yVal>
          <c:smooth val="1"/>
          <c:extLst>
            <c:ext xmlns:c16="http://schemas.microsoft.com/office/drawing/2014/chart" uri="{C3380CC4-5D6E-409C-BE32-E72D297353CC}">
              <c16:uniqueId val="{00000000-4F66-436C-B8C2-3FA4719A38FB}"/>
            </c:ext>
          </c:extLst>
        </c:ser>
        <c:ser>
          <c:idx val="1"/>
          <c:order val="1"/>
          <c:tx>
            <c:strRef>
              <c:f>'t77_h corr'!$AZ$11:$AZ$13</c:f>
              <c:strCache>
                <c:ptCount val="3"/>
                <c:pt idx="0">
                  <c:v>mortalité</c:v>
                </c:pt>
                <c:pt idx="1">
                  <c:v>mortinatalité</c:v>
                </c:pt>
              </c:strCache>
            </c:strRef>
          </c:tx>
          <c:marker>
            <c:symbol val="none"/>
          </c:marker>
          <c:xVal>
            <c:numRef>
              <c:f>'t77_h corr'!$AW$14:$AW$54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corr'!$AY$14:$AY$54</c:f>
              <c:numCache>
                <c:formatCode>0.000</c:formatCode>
                <c:ptCount val="41"/>
                <c:pt idx="0">
                  <c:v>1.0965590988121456</c:v>
                </c:pt>
                <c:pt idx="1">
                  <c:v>1.0183421910849753</c:v>
                </c:pt>
                <c:pt idx="2">
                  <c:v>1.0368199804901834</c:v>
                </c:pt>
                <c:pt idx="3">
                  <c:v>1.0631291881930613</c:v>
                </c:pt>
                <c:pt idx="4">
                  <c:v>1.0336467895656072</c:v>
                </c:pt>
                <c:pt idx="5">
                  <c:v>1.0493216818331987</c:v>
                </c:pt>
                <c:pt idx="6">
                  <c:v>0.99310718986418078</c:v>
                </c:pt>
                <c:pt idx="7">
                  <c:v>1.0619989904282685</c:v>
                </c:pt>
                <c:pt idx="8">
                  <c:v>1.028633179768734</c:v>
                </c:pt>
                <c:pt idx="9">
                  <c:v>1.0415603833536666</c:v>
                </c:pt>
                <c:pt idx="10">
                  <c:v>1.0307678404754985</c:v>
                </c:pt>
                <c:pt idx="11">
                  <c:v>1.0011497664594728</c:v>
                </c:pt>
                <c:pt idx="12">
                  <c:v>1.0117917060829107</c:v>
                </c:pt>
                <c:pt idx="13">
                  <c:v>1.0241868698330951</c:v>
                </c:pt>
                <c:pt idx="14">
                  <c:v>1.0421532568050031</c:v>
                </c:pt>
                <c:pt idx="15">
                  <c:v>1.0255979244895261</c:v>
                </c:pt>
                <c:pt idx="16">
                  <c:v>1.0316665900974444</c:v>
                </c:pt>
                <c:pt idx="17">
                  <c:v>1.0303470080230164</c:v>
                </c:pt>
                <c:pt idx="18">
                  <c:v>1.1047996469715227</c:v>
                </c:pt>
                <c:pt idx="19">
                  <c:v>1.0746948641480722</c:v>
                </c:pt>
                <c:pt idx="20">
                  <c:v>1.0906714346421591</c:v>
                </c:pt>
                <c:pt idx="21">
                  <c:v>1.0694359144010734</c:v>
                </c:pt>
                <c:pt idx="22">
                  <c:v>1.043167289318419</c:v>
                </c:pt>
                <c:pt idx="23">
                  <c:v>1.0233952847919816</c:v>
                </c:pt>
                <c:pt idx="24">
                  <c:v>1.0389675305463129</c:v>
                </c:pt>
                <c:pt idx="25">
                  <c:v>1</c:v>
                </c:pt>
                <c:pt idx="26">
                  <c:v>1</c:v>
                </c:pt>
                <c:pt idx="27">
                  <c:v>1</c:v>
                </c:pt>
                <c:pt idx="28">
                  <c:v>1.0512174036816917</c:v>
                </c:pt>
                <c:pt idx="29">
                  <c:v>1.0525951158585114</c:v>
                </c:pt>
                <c:pt idx="30">
                  <c:v>1.0529720502534645</c:v>
                </c:pt>
                <c:pt idx="31">
                  <c:v>1.0690531649126425</c:v>
                </c:pt>
                <c:pt idx="32">
                  <c:v>1.0733803735904786</c:v>
                </c:pt>
                <c:pt idx="33">
                  <c:v>1.1207908079898643</c:v>
                </c:pt>
                <c:pt idx="34">
                  <c:v>1.1760682676256553</c:v>
                </c:pt>
                <c:pt idx="35">
                  <c:v>1.159046127075533</c:v>
                </c:pt>
                <c:pt idx="36">
                  <c:v>1.1883379278479511</c:v>
                </c:pt>
                <c:pt idx="37">
                  <c:v>1.1474019016411803</c:v>
                </c:pt>
                <c:pt idx="38">
                  <c:v>1.1689255232655151</c:v>
                </c:pt>
                <c:pt idx="39">
                  <c:v>1.1805328813143949</c:v>
                </c:pt>
                <c:pt idx="40">
                  <c:v>1.1872798122230179</c:v>
                </c:pt>
              </c:numCache>
            </c:numRef>
          </c:yVal>
          <c:smooth val="1"/>
          <c:extLst>
            <c:ext xmlns:c16="http://schemas.microsoft.com/office/drawing/2014/chart" uri="{C3380CC4-5D6E-409C-BE32-E72D297353CC}">
              <c16:uniqueId val="{00000001-4F66-436C-B8C2-3FA4719A38FB}"/>
            </c:ext>
          </c:extLst>
        </c:ser>
        <c:ser>
          <c:idx val="2"/>
          <c:order val="2"/>
          <c:tx>
            <c:strRef>
              <c:f>'t77_h corr'!$BA$11:$BA$13</c:f>
              <c:strCache>
                <c:ptCount val="3"/>
                <c:pt idx="0">
                  <c:v>mortalité</c:v>
                </c:pt>
                <c:pt idx="1">
                  <c:v>périnatale</c:v>
                </c:pt>
              </c:strCache>
            </c:strRef>
          </c:tx>
          <c:marker>
            <c:symbol val="none"/>
          </c:marker>
          <c:xVal>
            <c:numRef>
              <c:f>'t77_h corr'!$AW$14:$AW$54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corr'!$BA$14:$BA$54</c:f>
              <c:numCache>
                <c:formatCode>0.000</c:formatCode>
                <c:ptCount val="41"/>
                <c:pt idx="0">
                  <c:v>1.1810541188540005</c:v>
                </c:pt>
                <c:pt idx="1">
                  <c:v>1.1348630075468731</c:v>
                </c:pt>
                <c:pt idx="2">
                  <c:v>1.1493992324342932</c:v>
                </c:pt>
                <c:pt idx="3">
                  <c:v>1.1518456521983942</c:v>
                </c:pt>
                <c:pt idx="4">
                  <c:v>1.1149893185102631</c:v>
                </c:pt>
                <c:pt idx="5">
                  <c:v>1.1425347250090439</c:v>
                </c:pt>
                <c:pt idx="6">
                  <c:v>1.0899010367969255</c:v>
                </c:pt>
                <c:pt idx="7">
                  <c:v>1.1321754988600476</c:v>
                </c:pt>
                <c:pt idx="8">
                  <c:v>1.1162745796361215</c:v>
                </c:pt>
                <c:pt idx="9">
                  <c:v>1.1040501823549644</c:v>
                </c:pt>
                <c:pt idx="10">
                  <c:v>1.0955210477939548</c:v>
                </c:pt>
                <c:pt idx="11">
                  <c:v>1.0598043555405752</c:v>
                </c:pt>
                <c:pt idx="12">
                  <c:v>1.1184896268757534</c:v>
                </c:pt>
                <c:pt idx="13">
                  <c:v>1.1126151424466371</c:v>
                </c:pt>
                <c:pt idx="14">
                  <c:v>1.107892593887092</c:v>
                </c:pt>
                <c:pt idx="15">
                  <c:v>1.1046673389046127</c:v>
                </c:pt>
                <c:pt idx="16">
                  <c:v>1.0967045217964122</c:v>
                </c:pt>
                <c:pt idx="17">
                  <c:v>1.0892345589283949</c:v>
                </c:pt>
                <c:pt idx="18">
                  <c:v>1.1760133072010339</c:v>
                </c:pt>
                <c:pt idx="19">
                  <c:v>1.1235705278390282</c:v>
                </c:pt>
                <c:pt idx="20">
                  <c:v>1.135804201809711</c:v>
                </c:pt>
                <c:pt idx="21">
                  <c:v>1.1093570926245893</c:v>
                </c:pt>
                <c:pt idx="22">
                  <c:v>1.0893382593342995</c:v>
                </c:pt>
                <c:pt idx="23">
                  <c:v>1.0592157463195082</c:v>
                </c:pt>
                <c:pt idx="24">
                  <c:v>1.0908507676224717</c:v>
                </c:pt>
                <c:pt idx="25">
                  <c:v>1.0660846523904812</c:v>
                </c:pt>
                <c:pt idx="26">
                  <c:v>1.0562538516136692</c:v>
                </c:pt>
                <c:pt idx="27">
                  <c:v>1.0387589156652204</c:v>
                </c:pt>
                <c:pt idx="28">
                  <c:v>1.0914247835318787</c:v>
                </c:pt>
                <c:pt idx="29">
                  <c:v>1.0879001887719693</c:v>
                </c:pt>
                <c:pt idx="30">
                  <c:v>1.0674104813050094</c:v>
                </c:pt>
                <c:pt idx="31">
                  <c:v>1.1018659765124734</c:v>
                </c:pt>
                <c:pt idx="32">
                  <c:v>1.1140758925343681</c:v>
                </c:pt>
                <c:pt idx="33">
                  <c:v>1.1243696984930314</c:v>
                </c:pt>
                <c:pt idx="34">
                  <c:v>1.1759844789781639</c:v>
                </c:pt>
                <c:pt idx="35">
                  <c:v>1.1785403352851667</c:v>
                </c:pt>
                <c:pt idx="36">
                  <c:v>1.1835298705870985</c:v>
                </c:pt>
                <c:pt idx="37">
                  <c:v>1.1680634029739094</c:v>
                </c:pt>
                <c:pt idx="38">
                  <c:v>1.1733026418883123</c:v>
                </c:pt>
                <c:pt idx="39">
                  <c:v>1.1814277015506578</c:v>
                </c:pt>
                <c:pt idx="40">
                  <c:v>1.1944707155874343</c:v>
                </c:pt>
              </c:numCache>
            </c:numRef>
          </c:yVal>
          <c:smooth val="1"/>
          <c:extLst>
            <c:ext xmlns:c16="http://schemas.microsoft.com/office/drawing/2014/chart" uri="{C3380CC4-5D6E-409C-BE32-E72D297353CC}">
              <c16:uniqueId val="{00000002-4F66-436C-B8C2-3FA4719A38FB}"/>
            </c:ext>
          </c:extLst>
        </c:ser>
        <c:ser>
          <c:idx val="3"/>
          <c:order val="3"/>
          <c:tx>
            <c:strRef>
              <c:f>'t77_h corr'!$BB$11:$BB$13</c:f>
              <c:strCache>
                <c:ptCount val="3"/>
                <c:pt idx="0">
                  <c:v>mortalité</c:v>
                </c:pt>
                <c:pt idx="1">
                  <c:v>NN précoce</c:v>
                </c:pt>
              </c:strCache>
            </c:strRef>
          </c:tx>
          <c:marker>
            <c:symbol val="none"/>
          </c:marker>
          <c:xVal>
            <c:numRef>
              <c:f>'t77_h corr'!$AW$14:$AW$54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corr'!$BB$14:$BB$54</c:f>
              <c:numCache>
                <c:formatCode>0.000</c:formatCode>
                <c:ptCount val="41"/>
                <c:pt idx="0">
                  <c:v>1.3248654748204429</c:v>
                </c:pt>
                <c:pt idx="1">
                  <c:v>1.3586781516689321</c:v>
                </c:pt>
                <c:pt idx="2">
                  <c:v>1.3787246710243961</c:v>
                </c:pt>
                <c:pt idx="3">
                  <c:v>1.3400078905850452</c:v>
                </c:pt>
                <c:pt idx="4">
                  <c:v>1.2955659519321621</c:v>
                </c:pt>
                <c:pt idx="5">
                  <c:v>1.3566679873508238</c:v>
                </c:pt>
                <c:pt idx="6">
                  <c:v>1.3127473775360143</c:v>
                </c:pt>
                <c:pt idx="7">
                  <c:v>1.2873749080840575</c:v>
                </c:pt>
                <c:pt idx="8">
                  <c:v>1.3185089029808177</c:v>
                </c:pt>
                <c:pt idx="9">
                  <c:v>1.2526088087106648</c:v>
                </c:pt>
                <c:pt idx="10">
                  <c:v>1.2492279675602156</c:v>
                </c:pt>
                <c:pt idx="11">
                  <c:v>1.2042842887476768</c:v>
                </c:pt>
                <c:pt idx="12">
                  <c:v>1.412108823327465</c:v>
                </c:pt>
                <c:pt idx="13">
                  <c:v>1.3264066403385901</c:v>
                </c:pt>
                <c:pt idx="14">
                  <c:v>1.2708977492579296</c:v>
                </c:pt>
                <c:pt idx="15">
                  <c:v>1.3225826248806059</c:v>
                </c:pt>
                <c:pt idx="16">
                  <c:v>1.2640800429626833</c:v>
                </c:pt>
                <c:pt idx="17">
                  <c:v>1.2455336810789308</c:v>
                </c:pt>
                <c:pt idx="18">
                  <c:v>1.372522093865286</c:v>
                </c:pt>
                <c:pt idx="19">
                  <c:v>1.2424673487732987</c:v>
                </c:pt>
                <c:pt idx="20">
                  <c:v>1.2551497433814285</c:v>
                </c:pt>
                <c:pt idx="21">
                  <c:v>1.2058512207536221</c:v>
                </c:pt>
                <c:pt idx="22">
                  <c:v>1.2038078414029982</c:v>
                </c:pt>
                <c:pt idx="23">
                  <c:v>1.1520850695820031</c:v>
                </c:pt>
                <c:pt idx="24">
                  <c:v>1.2250987417696952</c:v>
                </c:pt>
                <c:pt idx="25">
                  <c:v>1.2318756222321754</c:v>
                </c:pt>
                <c:pt idx="26">
                  <c:v>1.1903544889718038</c:v>
                </c:pt>
                <c:pt idx="27">
                  <c:v>1.2270558077967699</c:v>
                </c:pt>
                <c:pt idx="28">
                  <c:v>1.3161761958179654</c:v>
                </c:pt>
                <c:pt idx="29">
                  <c:v>1.2919526442521663</c:v>
                </c:pt>
                <c:pt idx="30">
                  <c:v>1.1560955872485561</c:v>
                </c:pt>
                <c:pt idx="31">
                  <c:v>1.3245776942417342</c:v>
                </c:pt>
                <c:pt idx="32">
                  <c:v>1.3796513217504969</c:v>
                </c:pt>
                <c:pt idx="33">
                  <c:v>1.1483047514159848</c:v>
                </c:pt>
                <c:pt idx="34">
                  <c:v>1.1776350856813305</c:v>
                </c:pt>
                <c:pt idx="35">
                  <c:v>1.3158096741973007</c:v>
                </c:pt>
                <c:pt idx="36">
                  <c:v>1.1551454036436664</c:v>
                </c:pt>
                <c:pt idx="37">
                  <c:v>1.3146376948646856</c:v>
                </c:pt>
                <c:pt idx="38">
                  <c:v>1.2024515989745039</c:v>
                </c:pt>
                <c:pt idx="39">
                  <c:v>1.1891538963092072</c:v>
                </c:pt>
                <c:pt idx="40">
                  <c:v>1.2410784568865836</c:v>
                </c:pt>
              </c:numCache>
            </c:numRef>
          </c:yVal>
          <c:smooth val="1"/>
          <c:extLst>
            <c:ext xmlns:c16="http://schemas.microsoft.com/office/drawing/2014/chart" uri="{C3380CC4-5D6E-409C-BE32-E72D297353CC}">
              <c16:uniqueId val="{00000003-4F66-436C-B8C2-3FA4719A38FB}"/>
            </c:ext>
          </c:extLst>
        </c:ser>
        <c:ser>
          <c:idx val="4"/>
          <c:order val="4"/>
          <c:tx>
            <c:strRef>
              <c:f>'t77_h corr'!$BC$11:$BC$13</c:f>
              <c:strCache>
                <c:ptCount val="3"/>
                <c:pt idx="0">
                  <c:v>mortalité</c:v>
                </c:pt>
                <c:pt idx="1">
                  <c:v>NN tardive</c:v>
                </c:pt>
              </c:strCache>
            </c:strRef>
          </c:tx>
          <c:marker>
            <c:symbol val="none"/>
          </c:marker>
          <c:xVal>
            <c:numRef>
              <c:f>'t77_h corr'!$AW$14:$AW$54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corr'!$BC$14:$BC$54</c:f>
              <c:numCache>
                <c:formatCode>0.000</c:formatCode>
                <c:ptCount val="41"/>
                <c:pt idx="0">
                  <c:v>1.1908260647837889</c:v>
                </c:pt>
                <c:pt idx="1">
                  <c:v>1.1839700751361804</c:v>
                </c:pt>
                <c:pt idx="2">
                  <c:v>1.2088555104333167</c:v>
                </c:pt>
                <c:pt idx="3">
                  <c:v>1.1760792638276836</c:v>
                </c:pt>
                <c:pt idx="4">
                  <c:v>1.2852599551842316</c:v>
                </c:pt>
                <c:pt idx="5">
                  <c:v>1.2794590127854639</c:v>
                </c:pt>
                <c:pt idx="6">
                  <c:v>1.4559461331693364</c:v>
                </c:pt>
                <c:pt idx="7">
                  <c:v>1.2386313442190022</c:v>
                </c:pt>
                <c:pt idx="8">
                  <c:v>1.1122056172675583</c:v>
                </c:pt>
                <c:pt idx="9">
                  <c:v>1.1751031115834996</c:v>
                </c:pt>
                <c:pt idx="10">
                  <c:v>1.2722493607224605</c:v>
                </c:pt>
                <c:pt idx="11">
                  <c:v>1.253571213855746</c:v>
                </c:pt>
                <c:pt idx="12">
                  <c:v>1.2154029144403058</c:v>
                </c:pt>
                <c:pt idx="13">
                  <c:v>1.2741754337348095</c:v>
                </c:pt>
                <c:pt idx="14">
                  <c:v>1.308305880150779</c:v>
                </c:pt>
                <c:pt idx="15">
                  <c:v>1.1983041706628847</c:v>
                </c:pt>
                <c:pt idx="16">
                  <c:v>1.1946556815741398</c:v>
                </c:pt>
                <c:pt idx="17">
                  <c:v>1.3201876150891159</c:v>
                </c:pt>
                <c:pt idx="18">
                  <c:v>1.400132533592223</c:v>
                </c:pt>
                <c:pt idx="19">
                  <c:v>1.2785268091253668</c:v>
                </c:pt>
                <c:pt idx="20">
                  <c:v>1.1623319472322136</c:v>
                </c:pt>
                <c:pt idx="21">
                  <c:v>1.2005854948988026</c:v>
                </c:pt>
                <c:pt idx="22">
                  <c:v>1.4364714396778648</c:v>
                </c:pt>
                <c:pt idx="23">
                  <c:v>1.281406321939526</c:v>
                </c:pt>
                <c:pt idx="24">
                  <c:v>1.1727695054431255</c:v>
                </c:pt>
                <c:pt idx="25">
                  <c:v>1.3891278445124911</c:v>
                </c:pt>
                <c:pt idx="26">
                  <c:v>1.338839368437226</c:v>
                </c:pt>
                <c:pt idx="27">
                  <c:v>1.1314682241971685</c:v>
                </c:pt>
                <c:pt idx="28">
                  <c:v>1.1099955738082459</c:v>
                </c:pt>
                <c:pt idx="29">
                  <c:v>1.2537326482623128</c:v>
                </c:pt>
                <c:pt idx="30">
                  <c:v>1.331413875755022</c:v>
                </c:pt>
                <c:pt idx="31">
                  <c:v>1.3980439667818574</c:v>
                </c:pt>
                <c:pt idx="32">
                  <c:v>1.3367724995837906</c:v>
                </c:pt>
                <c:pt idx="33">
                  <c:v>1.1041391840538317</c:v>
                </c:pt>
                <c:pt idx="34">
                  <c:v>1.3001108682046807</c:v>
                </c:pt>
                <c:pt idx="35">
                  <c:v>1.020568981718833</c:v>
                </c:pt>
                <c:pt idx="36">
                  <c:v>1.1743504897307362</c:v>
                </c:pt>
                <c:pt idx="37">
                  <c:v>1.2002076356891875</c:v>
                </c:pt>
                <c:pt idx="38">
                  <c:v>1.100529464539165</c:v>
                </c:pt>
                <c:pt idx="39">
                  <c:v>1.4235080794622372</c:v>
                </c:pt>
                <c:pt idx="40">
                  <c:v>1.1017376247902788</c:v>
                </c:pt>
              </c:numCache>
            </c:numRef>
          </c:yVal>
          <c:smooth val="1"/>
          <c:extLst>
            <c:ext xmlns:c16="http://schemas.microsoft.com/office/drawing/2014/chart" uri="{C3380CC4-5D6E-409C-BE32-E72D297353CC}">
              <c16:uniqueId val="{00000004-4F66-436C-B8C2-3FA4719A38FB}"/>
            </c:ext>
          </c:extLst>
        </c:ser>
        <c:ser>
          <c:idx val="5"/>
          <c:order val="5"/>
          <c:tx>
            <c:strRef>
              <c:f>'t77_h corr'!$BD$11:$BD$13</c:f>
              <c:strCache>
                <c:ptCount val="3"/>
                <c:pt idx="0">
                  <c:v>mortalité</c:v>
                </c:pt>
                <c:pt idx="1">
                  <c:v>néonatale</c:v>
                </c:pt>
              </c:strCache>
            </c:strRef>
          </c:tx>
          <c:marker>
            <c:symbol val="none"/>
          </c:marker>
          <c:xVal>
            <c:numRef>
              <c:f>'t77_h corr'!$AW$14:$AW$54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corr'!$BD$14:$BD$54</c:f>
              <c:numCache>
                <c:formatCode>0.000</c:formatCode>
                <c:ptCount val="41"/>
                <c:pt idx="0">
                  <c:v>1.2960597783827563</c:v>
                </c:pt>
                <c:pt idx="1">
                  <c:v>1.3196628833463471</c:v>
                </c:pt>
                <c:pt idx="2">
                  <c:v>1.3396218668918545</c:v>
                </c:pt>
                <c:pt idx="3">
                  <c:v>1.3022820680512532</c:v>
                </c:pt>
                <c:pt idx="4">
                  <c:v>1.2932993775312234</c:v>
                </c:pt>
                <c:pt idx="5">
                  <c:v>1.3375980574738746</c:v>
                </c:pt>
                <c:pt idx="6">
                  <c:v>1.3456306347071434</c:v>
                </c:pt>
                <c:pt idx="7">
                  <c:v>1.275618626032665</c:v>
                </c:pt>
                <c:pt idx="8">
                  <c:v>1.2654558164306458</c:v>
                </c:pt>
                <c:pt idx="9">
                  <c:v>1.2341622517420074</c:v>
                </c:pt>
                <c:pt idx="10">
                  <c:v>1.2549303757219545</c:v>
                </c:pt>
                <c:pt idx="11">
                  <c:v>1.2163545561210813</c:v>
                </c:pt>
                <c:pt idx="12">
                  <c:v>1.3587544536526937</c:v>
                </c:pt>
                <c:pt idx="13">
                  <c:v>1.3120252793675038</c:v>
                </c:pt>
                <c:pt idx="14">
                  <c:v>1.281262422467095</c:v>
                </c:pt>
                <c:pt idx="15">
                  <c:v>1.2828480713166428</c:v>
                </c:pt>
                <c:pt idx="16">
                  <c:v>1.2437107424858365</c:v>
                </c:pt>
                <c:pt idx="17">
                  <c:v>1.2682698412471181</c:v>
                </c:pt>
                <c:pt idx="18">
                  <c:v>1.3808596008287815</c:v>
                </c:pt>
                <c:pt idx="19">
                  <c:v>1.2524096691172844</c:v>
                </c:pt>
                <c:pt idx="20">
                  <c:v>1.2311902688873795</c:v>
                </c:pt>
                <c:pt idx="21">
                  <c:v>1.2044740309146693</c:v>
                </c:pt>
                <c:pt idx="22">
                  <c:v>1.2661814868979626</c:v>
                </c:pt>
                <c:pt idx="23">
                  <c:v>1.1885116841204046</c:v>
                </c:pt>
                <c:pt idx="24">
                  <c:v>1.209789966292623</c:v>
                </c:pt>
                <c:pt idx="25">
                  <c:v>1.2746549902288635</c:v>
                </c:pt>
                <c:pt idx="26">
                  <c:v>1.2294375556912001</c:v>
                </c:pt>
                <c:pt idx="27">
                  <c:v>1.1968309070608067</c:v>
                </c:pt>
                <c:pt idx="28">
                  <c:v>1.2487118131856232</c:v>
                </c:pt>
                <c:pt idx="29">
                  <c:v>1.280199653828588</c:v>
                </c:pt>
                <c:pt idx="30">
                  <c:v>1.2114359560952943</c:v>
                </c:pt>
                <c:pt idx="31">
                  <c:v>1.3480830949119549</c:v>
                </c:pt>
                <c:pt idx="32">
                  <c:v>1.3658391267705354</c:v>
                </c:pt>
                <c:pt idx="33">
                  <c:v>1.134649938403677</c:v>
                </c:pt>
                <c:pt idx="34">
                  <c:v>1.2136315522294119</c:v>
                </c:pt>
                <c:pt idx="35">
                  <c:v>1.21051901760257</c:v>
                </c:pt>
                <c:pt idx="36">
                  <c:v>1.1612318640071189</c:v>
                </c:pt>
                <c:pt idx="37">
                  <c:v>1.2777924140306902</c:v>
                </c:pt>
                <c:pt idx="38">
                  <c:v>1.1696823075248444</c:v>
                </c:pt>
                <c:pt idx="39">
                  <c:v>1.2539175844556101</c:v>
                </c:pt>
                <c:pt idx="40">
                  <c:v>1.1960708698805065</c:v>
                </c:pt>
              </c:numCache>
            </c:numRef>
          </c:yVal>
          <c:smooth val="1"/>
          <c:extLst>
            <c:ext xmlns:c16="http://schemas.microsoft.com/office/drawing/2014/chart" uri="{C3380CC4-5D6E-409C-BE32-E72D297353CC}">
              <c16:uniqueId val="{00000005-4F66-436C-B8C2-3FA4719A38FB}"/>
            </c:ext>
          </c:extLst>
        </c:ser>
        <c:ser>
          <c:idx val="6"/>
          <c:order val="6"/>
          <c:tx>
            <c:strRef>
              <c:f>'t77_h corr'!$BE$11:$BE$13</c:f>
              <c:strCache>
                <c:ptCount val="3"/>
                <c:pt idx="0">
                  <c:v>mortalité</c:v>
                </c:pt>
                <c:pt idx="1">
                  <c:v>post-néonatale</c:v>
                </c:pt>
              </c:strCache>
            </c:strRef>
          </c:tx>
          <c:marker>
            <c:symbol val="none"/>
          </c:marker>
          <c:xVal>
            <c:numRef>
              <c:f>'t77_h corr'!$AW$14:$AW$54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corr'!$BE$14:$BE$54</c:f>
              <c:numCache>
                <c:formatCode>0.000</c:formatCode>
                <c:ptCount val="41"/>
                <c:pt idx="0">
                  <c:v>1.2651628502517616</c:v>
                </c:pt>
                <c:pt idx="1">
                  <c:v>1.3335160661098735</c:v>
                </c:pt>
                <c:pt idx="2">
                  <c:v>1.3808144921708558</c:v>
                </c:pt>
                <c:pt idx="3">
                  <c:v>1.2929284293950791</c:v>
                </c:pt>
                <c:pt idx="4">
                  <c:v>1.2892953082617331</c:v>
                </c:pt>
                <c:pt idx="5">
                  <c:v>1.4101054131340671</c:v>
                </c:pt>
                <c:pt idx="6">
                  <c:v>1.401687424459465</c:v>
                </c:pt>
                <c:pt idx="7">
                  <c:v>1.3796138129535815</c:v>
                </c:pt>
                <c:pt idx="8">
                  <c:v>1.3618016075689623</c:v>
                </c:pt>
                <c:pt idx="9">
                  <c:v>1.3114828755384196</c:v>
                </c:pt>
                <c:pt idx="10">
                  <c:v>1.4592507527861633</c:v>
                </c:pt>
                <c:pt idx="11">
                  <c:v>1.3888808631657774</c:v>
                </c:pt>
                <c:pt idx="12">
                  <c:v>1.4280998379237884</c:v>
                </c:pt>
                <c:pt idx="13">
                  <c:v>1.3633185655742122</c:v>
                </c:pt>
                <c:pt idx="14">
                  <c:v>1.4229009043800942</c:v>
                </c:pt>
                <c:pt idx="15">
                  <c:v>1.4070233148697615</c:v>
                </c:pt>
                <c:pt idx="16">
                  <c:v>1.4749131343939139</c:v>
                </c:pt>
                <c:pt idx="17">
                  <c:v>1.50523569653578</c:v>
                </c:pt>
                <c:pt idx="18">
                  <c:v>1.3969215176724492</c:v>
                </c:pt>
                <c:pt idx="19">
                  <c:v>1.4301413428191851</c:v>
                </c:pt>
                <c:pt idx="20">
                  <c:v>1.2473075839541821</c:v>
                </c:pt>
                <c:pt idx="21">
                  <c:v>1.4725226229726855</c:v>
                </c:pt>
                <c:pt idx="22">
                  <c:v>1.3175561338277701</c:v>
                </c:pt>
                <c:pt idx="23">
                  <c:v>1.2844945121051778</c:v>
                </c:pt>
                <c:pt idx="24">
                  <c:v>1.3858383597825317</c:v>
                </c:pt>
                <c:pt idx="25">
                  <c:v>1.427673013531396</c:v>
                </c:pt>
                <c:pt idx="26">
                  <c:v>1.3280608863394114</c:v>
                </c:pt>
                <c:pt idx="27">
                  <c:v>1.291151239708866</c:v>
                </c:pt>
                <c:pt idx="28">
                  <c:v>1.3701115796536616</c:v>
                </c:pt>
                <c:pt idx="29">
                  <c:v>1.1310181449219192</c:v>
                </c:pt>
                <c:pt idx="30">
                  <c:v>1.3757625471179222</c:v>
                </c:pt>
                <c:pt idx="31">
                  <c:v>1.1903366225791445</c:v>
                </c:pt>
                <c:pt idx="32">
                  <c:v>1.3265259778715648</c:v>
                </c:pt>
                <c:pt idx="33">
                  <c:v>1.3035602407655951</c:v>
                </c:pt>
                <c:pt idx="34">
                  <c:v>1.2648223375921228</c:v>
                </c:pt>
                <c:pt idx="35">
                  <c:v>1.2208560104622379</c:v>
                </c:pt>
                <c:pt idx="36">
                  <c:v>1.2147766156802549</c:v>
                </c:pt>
                <c:pt idx="37">
                  <c:v>1.0809999160025099</c:v>
                </c:pt>
                <c:pt idx="38">
                  <c:v>1.2837386255438032</c:v>
                </c:pt>
                <c:pt idx="39">
                  <c:v>1.0893976019213429</c:v>
                </c:pt>
                <c:pt idx="40">
                  <c:v>1.2150877037138186</c:v>
                </c:pt>
              </c:numCache>
            </c:numRef>
          </c:yVal>
          <c:smooth val="1"/>
          <c:extLst>
            <c:ext xmlns:c16="http://schemas.microsoft.com/office/drawing/2014/chart" uri="{C3380CC4-5D6E-409C-BE32-E72D297353CC}">
              <c16:uniqueId val="{00000006-4F66-436C-B8C2-3FA4719A38FB}"/>
            </c:ext>
          </c:extLst>
        </c:ser>
        <c:ser>
          <c:idx val="7"/>
          <c:order val="7"/>
          <c:tx>
            <c:strRef>
              <c:f>'t77_h corr'!$BF$11:$BF$13</c:f>
              <c:strCache>
                <c:ptCount val="3"/>
                <c:pt idx="0">
                  <c:v>mortalité</c:v>
                </c:pt>
                <c:pt idx="1">
                  <c:v>post-néonatale</c:v>
                </c:pt>
              </c:strCache>
            </c:strRef>
          </c:tx>
          <c:marker>
            <c:symbol val="none"/>
          </c:marker>
          <c:xVal>
            <c:numRef>
              <c:f>'t77_h corr'!$AW$14:$AW$54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't77_h corr'!$BF$14:$BF$54</c:f>
              <c:numCache>
                <c:formatCode>General</c:formatCode>
                <c:ptCount val="4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numCache>
            </c:numRef>
          </c:yVal>
          <c:smooth val="1"/>
          <c:extLst>
            <c:ext xmlns:c16="http://schemas.microsoft.com/office/drawing/2014/chart" uri="{C3380CC4-5D6E-409C-BE32-E72D297353CC}">
              <c16:uniqueId val="{00000007-4F66-436C-B8C2-3FA4719A38FB}"/>
            </c:ext>
          </c:extLst>
        </c:ser>
        <c:dLbls>
          <c:showLegendKey val="0"/>
          <c:showVal val="0"/>
          <c:showCatName val="0"/>
          <c:showSerName val="0"/>
          <c:showPercent val="0"/>
          <c:showBubbleSize val="0"/>
        </c:dLbls>
        <c:axId val="-81112960"/>
        <c:axId val="-81109696"/>
      </c:scatterChart>
      <c:valAx>
        <c:axId val="-81112960"/>
        <c:scaling>
          <c:orientation val="minMax"/>
          <c:max val="2015"/>
          <c:min val="1975"/>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1109696"/>
        <c:crosses val="autoZero"/>
        <c:crossBetween val="midCat"/>
      </c:valAx>
      <c:valAx>
        <c:axId val="-81109696"/>
        <c:scaling>
          <c:orientation val="minMax"/>
          <c:max val="1.8"/>
          <c:min val="0.60000000000000009"/>
        </c:scaling>
        <c:delete val="0"/>
        <c:axPos val="l"/>
        <c:majorGridlines/>
        <c:numFmt formatCode="#,##0.00" sourceLinked="0"/>
        <c:majorTickMark val="out"/>
        <c:minorTickMark val="none"/>
        <c:tickLblPos val="nextTo"/>
        <c:crossAx val="-8111296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Risk relative de mortalité de garçons (fille=1)</a:t>
            </a:r>
          </a:p>
        </c:rich>
      </c:tx>
      <c:overlay val="1"/>
    </c:title>
    <c:autoTitleDeleted val="0"/>
    <c:plotArea>
      <c:layout>
        <c:manualLayout>
          <c:layoutTarget val="inner"/>
          <c:xMode val="edge"/>
          <c:yMode val="edge"/>
          <c:x val="0.21551706036745408"/>
          <c:y val="0.14656490898838476"/>
          <c:w val="0.72929549431321083"/>
          <c:h val="0.75144360985652214"/>
        </c:manualLayout>
      </c:layout>
      <c:barChart>
        <c:barDir val="bar"/>
        <c:grouping val="clustered"/>
        <c:varyColors val="0"/>
        <c:ser>
          <c:idx val="0"/>
          <c:order val="0"/>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2294-47EA-8BF2-E1622DDB8B6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't77_h corr'!$AX$12:$BE$12</c:f>
              <c:strCache>
                <c:ptCount val="8"/>
                <c:pt idx="0">
                  <c:v>infantile</c:v>
                </c:pt>
                <c:pt idx="1">
                  <c:v>mortinatalité</c:v>
                </c:pt>
                <c:pt idx="3">
                  <c:v>périnatale</c:v>
                </c:pt>
                <c:pt idx="4">
                  <c:v>NN précoce</c:v>
                </c:pt>
                <c:pt idx="5">
                  <c:v>NN tardive</c:v>
                </c:pt>
                <c:pt idx="6">
                  <c:v>néonatale</c:v>
                </c:pt>
                <c:pt idx="7">
                  <c:v>post-néonatale</c:v>
                </c:pt>
              </c:strCache>
            </c:strRef>
          </c:cat>
          <c:val>
            <c:numRef>
              <c:f>'t77_h corr'!$AX$62:$BE$62</c:f>
              <c:numCache>
                <c:formatCode>0.000</c:formatCode>
                <c:ptCount val="8"/>
                <c:pt idx="0">
                  <c:v>1.2899792968742809</c:v>
                </c:pt>
                <c:pt idx="1">
                  <c:v>1.0656954379941324</c:v>
                </c:pt>
                <c:pt idx="2">
                  <c:v>0</c:v>
                </c:pt>
                <c:pt idx="3">
                  <c:v>1.1192592689949716</c:v>
                </c:pt>
                <c:pt idx="4">
                  <c:v>1.2692636567478226</c:v>
                </c:pt>
                <c:pt idx="5">
                  <c:v>1.2436575302452804</c:v>
                </c:pt>
                <c:pt idx="6">
                  <c:v>1.2617964013642951</c:v>
                </c:pt>
                <c:pt idx="7">
                  <c:v>1.3298705484393376</c:v>
                </c:pt>
              </c:numCache>
            </c:numRef>
          </c:val>
          <c:extLst>
            <c:ext xmlns:c16="http://schemas.microsoft.com/office/drawing/2014/chart" uri="{C3380CC4-5D6E-409C-BE32-E72D297353CC}">
              <c16:uniqueId val="{00000001-2294-47EA-8BF2-E1622DDB8B61}"/>
            </c:ext>
          </c:extLst>
        </c:ser>
        <c:dLbls>
          <c:showLegendKey val="0"/>
          <c:showVal val="0"/>
          <c:showCatName val="0"/>
          <c:showSerName val="0"/>
          <c:showPercent val="0"/>
          <c:showBubbleSize val="0"/>
        </c:dLbls>
        <c:gapWidth val="150"/>
        <c:axId val="-81109152"/>
        <c:axId val="-81105888"/>
      </c:barChart>
      <c:catAx>
        <c:axId val="-81109152"/>
        <c:scaling>
          <c:orientation val="minMax"/>
        </c:scaling>
        <c:delete val="0"/>
        <c:axPos val="l"/>
        <c:numFmt formatCode="General" sourceLinked="1"/>
        <c:majorTickMark val="out"/>
        <c:minorTickMark val="none"/>
        <c:tickLblPos val="nextTo"/>
        <c:crossAx val="-81105888"/>
        <c:crosses val="autoZero"/>
        <c:auto val="1"/>
        <c:lblAlgn val="ctr"/>
        <c:lblOffset val="100"/>
        <c:noMultiLvlLbl val="0"/>
      </c:catAx>
      <c:valAx>
        <c:axId val="-81105888"/>
        <c:scaling>
          <c:orientation val="minMax"/>
        </c:scaling>
        <c:delete val="0"/>
        <c:axPos val="b"/>
        <c:numFmt formatCode="0.00" sourceLinked="0"/>
        <c:majorTickMark val="out"/>
        <c:minorTickMark val="none"/>
        <c:tickLblPos val="nextTo"/>
        <c:crossAx val="-81109152"/>
        <c:crosses val="autoZero"/>
        <c:crossBetween val="between"/>
      </c:valAx>
    </c:plotArea>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't77_h corr'!$AX$11:$AX$13</c:f>
              <c:strCache>
                <c:ptCount val="3"/>
                <c:pt idx="0">
                  <c:v>mortalité</c:v>
                </c:pt>
                <c:pt idx="1">
                  <c:v>infantile</c:v>
                </c:pt>
              </c:strCache>
            </c:strRef>
          </c:tx>
          <c:marker>
            <c:symbol val="none"/>
          </c:marker>
          <c:trendline>
            <c:trendlineType val="linear"/>
            <c:dispRSqr val="1"/>
            <c:dispEq val="1"/>
            <c:trendlineLbl>
              <c:layout>
                <c:manualLayout>
                  <c:x val="7.1467629046369201E-3"/>
                  <c:y val="-0.2915073636628755"/>
                </c:manualLayout>
              </c:layout>
              <c:numFmt formatCode="General" sourceLinked="0"/>
            </c:trendlineLbl>
          </c:trendline>
          <c:xVal>
            <c:numRef>
              <c:f>'t77_h corr'!$AW$14:$AW$48</c:f>
              <c:numCache>
                <c:formatCode>General</c:formatCode>
                <c:ptCount val="3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numCache>
            </c:numRef>
          </c:xVal>
          <c:yVal>
            <c:numRef>
              <c:f>'t77_h corr'!$AX$14:$AX$48</c:f>
              <c:numCache>
                <c:formatCode>0.000</c:formatCode>
                <c:ptCount val="35"/>
                <c:pt idx="0">
                  <c:v>1.2855082244345066</c:v>
                </c:pt>
                <c:pt idx="1">
                  <c:v>1.3250497456633181</c:v>
                </c:pt>
                <c:pt idx="2">
                  <c:v>1.3544024643134733</c:v>
                </c:pt>
                <c:pt idx="3">
                  <c:v>1.2988067677533572</c:v>
                </c:pt>
                <c:pt idx="4">
                  <c:v>1.2915617759461631</c:v>
                </c:pt>
                <c:pt idx="5">
                  <c:v>1.366979850952851</c:v>
                </c:pt>
                <c:pt idx="6">
                  <c:v>1.3698714932084799</c:v>
                </c:pt>
                <c:pt idx="7">
                  <c:v>1.3206289422586117</c:v>
                </c:pt>
                <c:pt idx="8">
                  <c:v>1.3072826296402613</c:v>
                </c:pt>
                <c:pt idx="9">
                  <c:v>1.2674085597269444</c:v>
                </c:pt>
                <c:pt idx="10">
                  <c:v>1.3422604597507168</c:v>
                </c:pt>
                <c:pt idx="11">
                  <c:v>1.2932858258186561</c:v>
                </c:pt>
                <c:pt idx="12">
                  <c:v>1.391368461300752</c:v>
                </c:pt>
                <c:pt idx="13">
                  <c:v>1.3368944049278735</c:v>
                </c:pt>
                <c:pt idx="14">
                  <c:v>1.3475412247928142</c:v>
                </c:pt>
                <c:pt idx="15">
                  <c:v>1.347039999198723</c:v>
                </c:pt>
                <c:pt idx="16">
                  <c:v>1.3570120094761249</c:v>
                </c:pt>
                <c:pt idx="17">
                  <c:v>1.3845908588277982</c:v>
                </c:pt>
                <c:pt idx="18">
                  <c:v>1.3881270581696441</c:v>
                </c:pt>
                <c:pt idx="19">
                  <c:v>1.331310841686431</c:v>
                </c:pt>
                <c:pt idx="20">
                  <c:v>1.2366189359924415</c:v>
                </c:pt>
                <c:pt idx="21">
                  <c:v>1.2971781554434729</c:v>
                </c:pt>
                <c:pt idx="22">
                  <c:v>1.28458522657441</c:v>
                </c:pt>
                <c:pt idx="23">
                  <c:v>1.2224200890420462</c:v>
                </c:pt>
                <c:pt idx="24">
                  <c:v>1.2718011451908426</c:v>
                </c:pt>
                <c:pt idx="25">
                  <c:v>1.3277221232185175</c:v>
                </c:pt>
                <c:pt idx="26">
                  <c:v>1.2627538250312991</c:v>
                </c:pt>
                <c:pt idx="27">
                  <c:v>1.2297417031401867</c:v>
                </c:pt>
                <c:pt idx="28">
                  <c:v>1.2882732459314474</c:v>
                </c:pt>
                <c:pt idx="29">
                  <c:v>1.2274547864372627</c:v>
                </c:pt>
                <c:pt idx="30">
                  <c:v>1.2664300375693858</c:v>
                </c:pt>
                <c:pt idx="31">
                  <c:v>1.2887250115585922</c:v>
                </c:pt>
                <c:pt idx="32">
                  <c:v>1.3528407384689951</c:v>
                </c:pt>
                <c:pt idx="33">
                  <c:v>1.1860987014092224</c:v>
                </c:pt>
                <c:pt idx="34">
                  <c:v>1.2313949030091451</c:v>
                </c:pt>
              </c:numCache>
            </c:numRef>
          </c:yVal>
          <c:smooth val="1"/>
          <c:extLst>
            <c:ext xmlns:c16="http://schemas.microsoft.com/office/drawing/2014/chart" uri="{C3380CC4-5D6E-409C-BE32-E72D297353CC}">
              <c16:uniqueId val="{00000001-BD3C-4B14-B41B-127CDDF59E30}"/>
            </c:ext>
          </c:extLst>
        </c:ser>
        <c:ser>
          <c:idx val="7"/>
          <c:order val="1"/>
          <c:tx>
            <c:strRef>
              <c:f>'t77_h corr'!$BF$11:$BF$13</c:f>
              <c:strCache>
                <c:ptCount val="3"/>
                <c:pt idx="0">
                  <c:v>mortalité</c:v>
                </c:pt>
                <c:pt idx="1">
                  <c:v>post-néonatale</c:v>
                </c:pt>
              </c:strCache>
            </c:strRef>
          </c:tx>
          <c:marker>
            <c:symbol val="none"/>
          </c:marker>
          <c:xVal>
            <c:numRef>
              <c:f>'t77_h corr'!$AW$14:$AW$48</c:f>
              <c:numCache>
                <c:formatCode>General</c:formatCode>
                <c:ptCount val="35"/>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numCache>
            </c:numRef>
          </c:xVal>
          <c:yVal>
            <c:numRef>
              <c:f>'t77_h corr'!$BF$14:$BF$48</c:f>
              <c:numCache>
                <c:formatCode>General</c:formatCode>
                <c:ptCount val="3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numCache>
            </c:numRef>
          </c:yVal>
          <c:smooth val="1"/>
          <c:extLst>
            <c:ext xmlns:c16="http://schemas.microsoft.com/office/drawing/2014/chart" uri="{C3380CC4-5D6E-409C-BE32-E72D297353CC}">
              <c16:uniqueId val="{00000002-BD3C-4B14-B41B-127CDDF59E30}"/>
            </c:ext>
          </c:extLst>
        </c:ser>
        <c:dLbls>
          <c:showLegendKey val="0"/>
          <c:showVal val="0"/>
          <c:showCatName val="0"/>
          <c:showSerName val="0"/>
          <c:showPercent val="0"/>
          <c:showBubbleSize val="0"/>
        </c:dLbls>
        <c:axId val="-81102624"/>
        <c:axId val="-81100448"/>
      </c:scatterChart>
      <c:valAx>
        <c:axId val="-81102624"/>
        <c:scaling>
          <c:orientation val="minMax"/>
          <c:max val="2010"/>
          <c:min val="1975"/>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1100448"/>
        <c:crosses val="autoZero"/>
        <c:crossBetween val="midCat"/>
      </c:valAx>
      <c:valAx>
        <c:axId val="-81100448"/>
        <c:scaling>
          <c:orientation val="minMax"/>
          <c:max val="1.8"/>
          <c:min val="0.60000000000000009"/>
        </c:scaling>
        <c:delete val="0"/>
        <c:axPos val="l"/>
        <c:majorGridlines/>
        <c:numFmt formatCode="0.00" sourceLinked="0"/>
        <c:majorTickMark val="out"/>
        <c:minorTickMark val="none"/>
        <c:tickLblPos val="nextTo"/>
        <c:crossAx val="-81102624"/>
        <c:crosses val="autoZero"/>
        <c:crossBetween val="midCat"/>
      </c:valAx>
    </c:plotArea>
    <c:legend>
      <c:legendPos val="r"/>
      <c:legendEntry>
        <c:idx val="1"/>
        <c:delete val="1"/>
      </c:legendEntry>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périnatale (p.1000)</a:t>
            </a:r>
          </a:p>
        </c:rich>
      </c:tx>
      <c:layout>
        <c:manualLayout>
          <c:xMode val="edge"/>
          <c:yMode val="edge"/>
          <c:x val="0.2182743781392808"/>
          <c:y val="1.4285714285714285E-2"/>
        </c:manualLayout>
      </c:layout>
      <c:overlay val="0"/>
      <c:spPr>
        <a:noFill/>
        <a:ln w="25400">
          <a:noFill/>
        </a:ln>
      </c:spPr>
    </c:title>
    <c:autoTitleDeleted val="0"/>
    <c:plotArea>
      <c:layout>
        <c:manualLayout>
          <c:layoutTarget val="inner"/>
          <c:xMode val="edge"/>
          <c:yMode val="edge"/>
          <c:x val="0.11167526530187344"/>
          <c:y val="0.11142857142857143"/>
          <c:w val="0.81218374764998869"/>
          <c:h val="0.77714285714285714"/>
        </c:manualLayout>
      </c:layout>
      <c:scatterChart>
        <c:scatterStyle val="smoothMarker"/>
        <c:varyColors val="0"/>
        <c:ser>
          <c:idx val="0"/>
          <c:order val="0"/>
          <c:spPr>
            <a:ln w="12700">
              <a:solidFill>
                <a:srgbClr val="000080"/>
              </a:solidFill>
              <a:prstDash val="solid"/>
            </a:ln>
          </c:spPr>
          <c:marker>
            <c:symbol val="none"/>
          </c:marker>
          <c:dPt>
            <c:idx val="26"/>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0-A502-444F-917E-52D7602F71CB}"/>
              </c:ext>
            </c:extLst>
          </c:dPt>
          <c:dPt>
            <c:idx val="32"/>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1-A502-444F-917E-52D7602F71CB}"/>
              </c:ext>
            </c:extLst>
          </c:dPt>
          <c:dLbls>
            <c:dLbl>
              <c:idx val="2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02-444F-917E-52D7602F71CB}"/>
                </c:ext>
              </c:extLst>
            </c:dLbl>
            <c:dLbl>
              <c:idx val="32"/>
              <c:layout>
                <c:manualLayout>
                  <c:x val="-5.0761421319796954E-2"/>
                  <c:y val="5.333333333333326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02-444F-917E-52D7602F71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't77_f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't77_f corr'!$AO$14:$AO$54</c:f>
              <c:numCache>
                <c:formatCode>#\ ##0.000" "</c:formatCode>
                <c:ptCount val="41"/>
                <c:pt idx="0">
                  <c:v>16.574043805165086</c:v>
                </c:pt>
                <c:pt idx="1">
                  <c:v>15.573090872172054</c:v>
                </c:pt>
                <c:pt idx="2">
                  <c:v>14.493308048376607</c:v>
                </c:pt>
                <c:pt idx="3">
                  <c:v>13.655053198099061</c:v>
                </c:pt>
                <c:pt idx="4">
                  <c:v>13.055735466827198</c:v>
                </c:pt>
                <c:pt idx="5">
                  <c:v>12.047028179260593</c:v>
                </c:pt>
                <c:pt idx="6">
                  <c:v>11.77488564142007</c:v>
                </c:pt>
                <c:pt idx="7">
                  <c:v>11.107274843032698</c:v>
                </c:pt>
                <c:pt idx="8">
                  <c:v>10.723175060865307</c:v>
                </c:pt>
                <c:pt idx="9">
                  <c:v>10.607501037719427</c:v>
                </c:pt>
                <c:pt idx="10">
                  <c:v>10.232553205032994</c:v>
                </c:pt>
                <c:pt idx="11">
                  <c:v>10.062748198312578</c:v>
                </c:pt>
                <c:pt idx="12">
                  <c:v>9.2982191007214272</c:v>
                </c:pt>
                <c:pt idx="13">
                  <c:v>8.6528112380766</c:v>
                </c:pt>
                <c:pt idx="14">
                  <c:v>8.3893732832364094</c:v>
                </c:pt>
                <c:pt idx="15">
                  <c:v>7.8740579395634569</c:v>
                </c:pt>
                <c:pt idx="16">
                  <c:v>7.813739382483349</c:v>
                </c:pt>
                <c:pt idx="17">
                  <c:v>7.3545376342903941</c:v>
                </c:pt>
                <c:pt idx="18">
                  <c:v>6.8582897283348867</c:v>
                </c:pt>
                <c:pt idx="19">
                  <c:v>6.9168996217230827</c:v>
                </c:pt>
                <c:pt idx="20">
                  <c:v>6.9385474860335199</c:v>
                </c:pt>
                <c:pt idx="21">
                  <c:v>6.8315750777011592</c:v>
                </c:pt>
                <c:pt idx="22">
                  <c:v>6.7264637094617985</c:v>
                </c:pt>
                <c:pt idx="23">
                  <c:v>6.8052219436620494</c:v>
                </c:pt>
                <c:pt idx="24">
                  <c:v>6.2557987603691441</c:v>
                </c:pt>
                <c:pt idx="25">
                  <c:v>6.2655152732081412</c:v>
                </c:pt>
                <c:pt idx="26">
                  <c:v>6.359088272185331</c:v>
                </c:pt>
                <c:pt idx="27">
                  <c:v>9.5701538151268952</c:v>
                </c:pt>
                <c:pt idx="28">
                  <c:v>10.264210857206791</c:v>
                </c:pt>
                <c:pt idx="29">
                  <c:v>10.402793847815785</c:v>
                </c:pt>
                <c:pt idx="30">
                  <c:v>10.09918230977819</c:v>
                </c:pt>
                <c:pt idx="31">
                  <c:v>10.379521141110546</c:v>
                </c:pt>
                <c:pt idx="32">
                  <c:v>10.15768698204063</c:v>
                </c:pt>
                <c:pt idx="33">
                  <c:v>11.33536501605165</c:v>
                </c:pt>
                <c:pt idx="34">
                  <c:v>12.223172459568818</c:v>
                </c:pt>
                <c:pt idx="35">
                  <c:v>10.712751711766341</c:v>
                </c:pt>
                <c:pt idx="36">
                  <c:v>10.097162825058346</c:v>
                </c:pt>
                <c:pt idx="37">
                  <c:v>10.656696090146346</c:v>
                </c:pt>
                <c:pt idx="38">
                  <c:v>10.770169720422288</c:v>
                </c:pt>
                <c:pt idx="39">
                  <c:v>10.776342892127614</c:v>
                </c:pt>
                <c:pt idx="40">
                  <c:v>10.876642437051032</c:v>
                </c:pt>
              </c:numCache>
            </c:numRef>
          </c:yVal>
          <c:smooth val="1"/>
          <c:extLst>
            <c:ext xmlns:c16="http://schemas.microsoft.com/office/drawing/2014/chart" uri="{C3380CC4-5D6E-409C-BE32-E72D297353CC}">
              <c16:uniqueId val="{00000002-A502-444F-917E-52D7602F71CB}"/>
            </c:ext>
          </c:extLst>
        </c:ser>
        <c:dLbls>
          <c:showLegendKey val="0"/>
          <c:showVal val="0"/>
          <c:showCatName val="0"/>
          <c:showSerName val="0"/>
          <c:showPercent val="0"/>
          <c:showBubbleSize val="0"/>
        </c:dLbls>
        <c:axId val="-81098816"/>
        <c:axId val="-82635088"/>
      </c:scatterChart>
      <c:valAx>
        <c:axId val="-81098816"/>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16350240483893"/>
              <c:y val="0.837142857142857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35088"/>
        <c:crosses val="autoZero"/>
        <c:crossBetween val="midCat"/>
        <c:majorUnit val="5"/>
      </c:valAx>
      <c:valAx>
        <c:axId val="-82635088"/>
        <c:scaling>
          <c:orientation val="minMax"/>
        </c:scaling>
        <c:delete val="0"/>
        <c:axPos val="l"/>
        <c:majorGridlines>
          <c:spPr>
            <a:ln w="3175">
              <a:solidFill>
                <a:srgbClr val="000000"/>
              </a:solidFill>
              <a:prstDash val="sysDash"/>
            </a:ln>
          </c:spPr>
        </c:majorGridlines>
        <c:numFmt formatCode="#,##0&quot; &quot;"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109881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83895356437999"/>
          <c:y val="0.10138271660497508"/>
          <c:w val="0.80322707161522122"/>
          <c:h val="0.74654545863663468"/>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1'!$E$44:$E$49</c:f>
              <c:numCache>
                <c:formatCode>General</c:formatCode>
                <c:ptCount val="6"/>
                <c:pt idx="0">
                  <c:v>1950</c:v>
                </c:pt>
                <c:pt idx="1">
                  <c:v>1960</c:v>
                </c:pt>
                <c:pt idx="2">
                  <c:v>1970</c:v>
                </c:pt>
                <c:pt idx="3">
                  <c:v>1980</c:v>
                </c:pt>
                <c:pt idx="4">
                  <c:v>1990</c:v>
                </c:pt>
                <c:pt idx="5">
                  <c:v>2000</c:v>
                </c:pt>
              </c:numCache>
            </c:numRef>
          </c:cat>
          <c:val>
            <c:numRef>
              <c:f>'EX 1'!$F$44:$F$49</c:f>
              <c:numCache>
                <c:formatCode>0.00</c:formatCode>
                <c:ptCount val="6"/>
                <c:pt idx="0">
                  <c:v>40.968056983028831</c:v>
                </c:pt>
                <c:pt idx="1">
                  <c:v>27.365646827483083</c:v>
                </c:pt>
                <c:pt idx="2">
                  <c:v>28.402242143605214</c:v>
                </c:pt>
                <c:pt idx="3">
                  <c:v>17.831078945067361</c:v>
                </c:pt>
                <c:pt idx="4">
                  <c:v>10.829175916421995</c:v>
                </c:pt>
                <c:pt idx="5">
                  <c:v>6.1682223838847507</c:v>
                </c:pt>
              </c:numCache>
            </c:numRef>
          </c:val>
          <c:extLst>
            <c:ext xmlns:c16="http://schemas.microsoft.com/office/drawing/2014/chart" uri="{C3380CC4-5D6E-409C-BE32-E72D297353CC}">
              <c16:uniqueId val="{00000000-29E0-45D3-A7FD-F66A253AC921}"/>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1'!$E$44:$E$49</c:f>
              <c:numCache>
                <c:formatCode>General</c:formatCode>
                <c:ptCount val="6"/>
                <c:pt idx="0">
                  <c:v>1950</c:v>
                </c:pt>
                <c:pt idx="1">
                  <c:v>1960</c:v>
                </c:pt>
                <c:pt idx="2">
                  <c:v>1970</c:v>
                </c:pt>
                <c:pt idx="3">
                  <c:v>1980</c:v>
                </c:pt>
                <c:pt idx="4">
                  <c:v>1990</c:v>
                </c:pt>
                <c:pt idx="5">
                  <c:v>2000</c:v>
                </c:pt>
              </c:numCache>
            </c:numRef>
          </c:cat>
          <c:val>
            <c:numRef>
              <c:f>'EX 1'!$G$44:$G$49</c:f>
              <c:numCache>
                <c:formatCode>0.00</c:formatCode>
                <c:ptCount val="6"/>
                <c:pt idx="0">
                  <c:v>44.726359764172891</c:v>
                </c:pt>
                <c:pt idx="1">
                  <c:v>20.264780385222004</c:v>
                </c:pt>
                <c:pt idx="2">
                  <c:v>7.4891811960294827</c:v>
                </c:pt>
                <c:pt idx="3">
                  <c:v>5.3271273196881745</c:v>
                </c:pt>
                <c:pt idx="4">
                  <c:v>3.9943029463951816</c:v>
                </c:pt>
                <c:pt idx="5">
                  <c:v>3.0533725421887969</c:v>
                </c:pt>
              </c:numCache>
            </c:numRef>
          </c:val>
          <c:extLst>
            <c:ext xmlns:c16="http://schemas.microsoft.com/office/drawing/2014/chart" uri="{C3380CC4-5D6E-409C-BE32-E72D297353CC}">
              <c16:uniqueId val="{00000001-29E0-45D3-A7FD-F66A253AC921}"/>
            </c:ext>
          </c:extLst>
        </c:ser>
        <c:dLbls>
          <c:showLegendKey val="0"/>
          <c:showVal val="0"/>
          <c:showCatName val="0"/>
          <c:showSerName val="0"/>
          <c:showPercent val="0"/>
          <c:showBubbleSize val="0"/>
        </c:dLbls>
        <c:axId val="-87047472"/>
        <c:axId val="-87051280"/>
      </c:areaChart>
      <c:catAx>
        <c:axId val="-8704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51280"/>
        <c:crosses val="autoZero"/>
        <c:auto val="1"/>
        <c:lblAlgn val="ctr"/>
        <c:lblOffset val="100"/>
        <c:tickLblSkip val="1"/>
        <c:tickMarkSkip val="1"/>
        <c:noMultiLvlLbl val="0"/>
      </c:catAx>
      <c:valAx>
        <c:axId val="-8705128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47472"/>
        <c:crosses val="autoZero"/>
        <c:crossBetween val="midCat"/>
      </c:valAx>
      <c:spPr>
        <a:solidFill>
          <a:srgbClr val="C0C0C0"/>
        </a:solidFill>
        <a:ln w="12700">
          <a:solidFill>
            <a:srgbClr val="808080"/>
          </a:solidFill>
          <a:prstDash val="solid"/>
        </a:ln>
      </c:spPr>
    </c:plotArea>
    <c:legend>
      <c:legendPos val="r"/>
      <c:layout>
        <c:manualLayout>
          <c:xMode val="edge"/>
          <c:yMode val="edge"/>
          <c:wMode val="edge"/>
          <c:hMode val="edge"/>
          <c:x val="0.7258074676149352"/>
          <c:y val="0.1428576266676343"/>
          <c:w val="0.87742070950808559"/>
          <c:h val="0.267282073611766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Mortinatalité (p.1000)</a:t>
            </a:r>
          </a:p>
        </c:rich>
      </c:tx>
      <c:layout>
        <c:manualLayout>
          <c:xMode val="edge"/>
          <c:yMode val="edge"/>
          <c:x val="0.2810126582278481"/>
          <c:y val="1.4245014245014245E-2"/>
        </c:manualLayout>
      </c:layout>
      <c:overlay val="0"/>
      <c:spPr>
        <a:noFill/>
        <a:ln w="25400">
          <a:noFill/>
        </a:ln>
      </c:spPr>
    </c:title>
    <c:autoTitleDeleted val="0"/>
    <c:plotArea>
      <c:layout>
        <c:manualLayout>
          <c:layoutTarget val="inner"/>
          <c:xMode val="edge"/>
          <c:yMode val="edge"/>
          <c:x val="0.11139240506329114"/>
          <c:y val="0.11111142024856506"/>
          <c:w val="0.81265822784810127"/>
          <c:h val="0.77777994173995546"/>
        </c:manualLayout>
      </c:layout>
      <c:scatterChart>
        <c:scatterStyle val="smoothMarker"/>
        <c:varyColors val="0"/>
        <c:ser>
          <c:idx val="0"/>
          <c:order val="0"/>
          <c:spPr>
            <a:ln w="12700">
              <a:solidFill>
                <a:srgbClr val="000080"/>
              </a:solidFill>
              <a:prstDash val="solid"/>
            </a:ln>
          </c:spPr>
          <c:marker>
            <c:symbol val="none"/>
          </c:marker>
          <c:dPt>
            <c:idx val="26"/>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0-D063-4375-88A2-B8C6EFDDFB6B}"/>
              </c:ext>
            </c:extLst>
          </c:dPt>
          <c:dPt>
            <c:idx val="32"/>
            <c:marker>
              <c:symbol val="diamond"/>
              <c:size val="5"/>
              <c:spPr>
                <a:solidFill>
                  <a:srgbClr val="000080"/>
                </a:solidFill>
                <a:ln>
                  <a:solidFill>
                    <a:srgbClr val="000080"/>
                  </a:solidFill>
                  <a:prstDash val="solid"/>
                </a:ln>
              </c:spPr>
            </c:marker>
            <c:bubble3D val="0"/>
            <c:extLst>
              <c:ext xmlns:c16="http://schemas.microsoft.com/office/drawing/2014/chart" uri="{C3380CC4-5D6E-409C-BE32-E72D297353CC}">
                <c16:uniqueId val="{00000001-D063-4375-88A2-B8C6EFDDFB6B}"/>
              </c:ext>
            </c:extLst>
          </c:dPt>
          <c:dLbls>
            <c:dLbl>
              <c:idx val="2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63-4375-88A2-B8C6EFDDFB6B}"/>
                </c:ext>
              </c:extLst>
            </c:dLbl>
            <c:dLbl>
              <c:idx val="32"/>
              <c:layout>
                <c:manualLayout>
                  <c:x val="-3.3755274261603373E-2"/>
                  <c:y val="3.7986704653371318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63-4375-88A2-B8C6EFDDFB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't77_f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't77_f corr'!$AN$14:$AN$54</c:f>
              <c:numCache>
                <c:formatCode>0.000</c:formatCode>
                <c:ptCount val="41"/>
                <c:pt idx="0">
                  <c:v>10.403726708074535</c:v>
                </c:pt>
                <c:pt idx="1">
                  <c:v>10.237290812384019</c:v>
                </c:pt>
                <c:pt idx="2">
                  <c:v>9.7141233242795693</c:v>
                </c:pt>
                <c:pt idx="3">
                  <c:v>9.2672110278706672</c:v>
                </c:pt>
                <c:pt idx="4">
                  <c:v>8.9949663662969606</c:v>
                </c:pt>
                <c:pt idx="5">
                  <c:v>8.386624135773264</c:v>
                </c:pt>
                <c:pt idx="6">
                  <c:v>8.2100352183945269</c:v>
                </c:pt>
                <c:pt idx="7">
                  <c:v>7.6392885001470567</c:v>
                </c:pt>
                <c:pt idx="8">
                  <c:v>7.4779320756769989</c:v>
                </c:pt>
                <c:pt idx="9">
                  <c:v>7.4608679351391887</c:v>
                </c:pt>
                <c:pt idx="10">
                  <c:v>7.1956756986144415</c:v>
                </c:pt>
                <c:pt idx="11">
                  <c:v>7.1570118559278333</c:v>
                </c:pt>
                <c:pt idx="12">
                  <c:v>6.8192242734689223</c:v>
                </c:pt>
                <c:pt idx="13">
                  <c:v>6.119378118859796</c:v>
                </c:pt>
                <c:pt idx="14">
                  <c:v>5.9749355839721758</c:v>
                </c:pt>
                <c:pt idx="15">
                  <c:v>5.7762738746848639</c:v>
                </c:pt>
                <c:pt idx="16">
                  <c:v>5.6250319298538081</c:v>
                </c:pt>
                <c:pt idx="17">
                  <c:v>5.3400099489634663</c:v>
                </c:pt>
                <c:pt idx="18">
                  <c:v>5.0290301770482406</c:v>
                </c:pt>
                <c:pt idx="19">
                  <c:v>4.8963613089873776</c:v>
                </c:pt>
                <c:pt idx="20">
                  <c:v>5.027932960893855</c:v>
                </c:pt>
                <c:pt idx="21">
                  <c:v>4.8263838604386917</c:v>
                </c:pt>
                <c:pt idx="22">
                  <c:v>4.7901427755246786</c:v>
                </c:pt>
                <c:pt idx="23">
                  <c:v>4.9090471860047931</c:v>
                </c:pt>
                <c:pt idx="24">
                  <c:v>4.5099944551498483</c:v>
                </c:pt>
                <c:pt idx="25">
                  <c:v>4.4798407167745147</c:v>
                </c:pt>
                <c:pt idx="26">
                  <c:v>4.4798407167745147</c:v>
                </c:pt>
                <c:pt idx="27">
                  <c:v>7.9365079365079367</c:v>
                </c:pt>
                <c:pt idx="28">
                  <c:v>8.7031344070839847</c:v>
                </c:pt>
                <c:pt idx="29">
                  <c:v>8.8644830243031922</c:v>
                </c:pt>
                <c:pt idx="30">
                  <c:v>8.6777964848236913</c:v>
                </c:pt>
                <c:pt idx="31">
                  <c:v>9.0422822210901685</c:v>
                </c:pt>
                <c:pt idx="32">
                  <c:v>8.8040176080352168</c:v>
                </c:pt>
                <c:pt idx="33">
                  <c:v>9.783620702812982</c:v>
                </c:pt>
                <c:pt idx="34">
                  <c:v>10.714422475524296</c:v>
                </c:pt>
                <c:pt idx="35">
                  <c:v>9.3635513782561457</c:v>
                </c:pt>
                <c:pt idx="36">
                  <c:v>8.7142349545883295</c:v>
                </c:pt>
                <c:pt idx="37">
                  <c:v>9.3255727299592692</c:v>
                </c:pt>
                <c:pt idx="38">
                  <c:v>9.2794348712488155</c:v>
                </c:pt>
                <c:pt idx="39">
                  <c:v>9.3158034004887487</c:v>
                </c:pt>
                <c:pt idx="40">
                  <c:v>9.3609572299251766</c:v>
                </c:pt>
              </c:numCache>
            </c:numRef>
          </c:yVal>
          <c:smooth val="1"/>
          <c:extLst>
            <c:ext xmlns:c16="http://schemas.microsoft.com/office/drawing/2014/chart" uri="{C3380CC4-5D6E-409C-BE32-E72D297353CC}">
              <c16:uniqueId val="{00000002-D063-4375-88A2-B8C6EFDDFB6B}"/>
            </c:ext>
          </c:extLst>
        </c:ser>
        <c:dLbls>
          <c:showLegendKey val="0"/>
          <c:showVal val="0"/>
          <c:showCatName val="0"/>
          <c:showSerName val="0"/>
          <c:showPercent val="0"/>
          <c:showBubbleSize val="0"/>
        </c:dLbls>
        <c:axId val="-82624208"/>
        <c:axId val="-82637264"/>
      </c:scatterChart>
      <c:valAx>
        <c:axId val="-82624208"/>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30379746835447"/>
              <c:y val="0.83760923047012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37264"/>
        <c:crosses val="autoZero"/>
        <c:crossBetween val="midCat"/>
        <c:majorUnit val="5"/>
      </c:valAx>
      <c:valAx>
        <c:axId val="-82637264"/>
        <c:scaling>
          <c:orientation val="minMax"/>
        </c:scaling>
        <c:delete val="0"/>
        <c:axPos val="l"/>
        <c:majorGridlines>
          <c:spPr>
            <a:ln w="3175">
              <a:solidFill>
                <a:srgbClr val="000000"/>
              </a:solidFill>
              <a:prstDash val="sysDash"/>
            </a:ln>
          </c:spPr>
        </c:majorGridlines>
        <c:numFmt formatCode="#,##0&quot; &quot;"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24208"/>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néonatale précoce (p.1000)</a:t>
            </a:r>
          </a:p>
        </c:rich>
      </c:tx>
      <c:layout>
        <c:manualLayout>
          <c:xMode val="edge"/>
          <c:yMode val="edge"/>
          <c:x val="0.14899016410827434"/>
          <c:y val="1.4204545454545454E-2"/>
        </c:manualLayout>
      </c:layout>
      <c:overlay val="0"/>
      <c:spPr>
        <a:noFill/>
        <a:ln w="25400">
          <a:noFill/>
        </a:ln>
      </c:spPr>
    </c:title>
    <c:autoTitleDeleted val="0"/>
    <c:plotArea>
      <c:layout>
        <c:manualLayout>
          <c:layoutTarget val="inner"/>
          <c:xMode val="edge"/>
          <c:yMode val="edge"/>
          <c:x val="9.3434573850255109E-2"/>
          <c:y val="0.1107956082369832"/>
          <c:w val="0.83081012964145762"/>
          <c:h val="0.77841017069059992"/>
        </c:manualLayout>
      </c:layout>
      <c:scatterChart>
        <c:scatterStyle val="smoothMarker"/>
        <c:varyColors val="0"/>
        <c:ser>
          <c:idx val="0"/>
          <c:order val="0"/>
          <c:spPr>
            <a:ln w="12700">
              <a:solidFill>
                <a:srgbClr val="000080"/>
              </a:solidFill>
              <a:prstDash val="solid"/>
            </a:ln>
          </c:spPr>
          <c:marker>
            <c:symbol val="none"/>
          </c:marker>
          <c:xVal>
            <c:numRef>
              <c:f>'t77_f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't77_f corr'!$AP$14:$AP$54</c:f>
              <c:numCache>
                <c:formatCode>0.000</c:formatCode>
                <c:ptCount val="41"/>
                <c:pt idx="0">
                  <c:v>6.2351862710282688</c:v>
                </c:pt>
                <c:pt idx="1">
                  <c:v>5.390989183829312</c:v>
                </c:pt>
                <c:pt idx="2">
                  <c:v>4.8260657216885985</c:v>
                </c:pt>
                <c:pt idx="3">
                  <c:v>4.4288855875868567</c:v>
                </c:pt>
                <c:pt idx="4">
                  <c:v>4.097627118644068</c:v>
                </c:pt>
                <c:pt idx="5">
                  <c:v>3.6913621100533822</c:v>
                </c:pt>
                <c:pt idx="6">
                  <c:v>3.5943602472430056</c:v>
                </c:pt>
                <c:pt idx="7">
                  <c:v>3.4946832363447058</c:v>
                </c:pt>
                <c:pt idx="8">
                  <c:v>3.2696935313238287</c:v>
                </c:pt>
                <c:pt idx="9">
                  <c:v>3.1702861891541136</c:v>
                </c:pt>
                <c:pt idx="10">
                  <c:v>3.0588882744397159</c:v>
                </c:pt>
                <c:pt idx="11">
                  <c:v>2.9266826447719163</c:v>
                </c:pt>
                <c:pt idx="12">
                  <c:v>2.4960157182251859</c:v>
                </c:pt>
                <c:pt idx="13">
                  <c:v>2.5490316074597756</c:v>
                </c:pt>
                <c:pt idx="14">
                  <c:v>2.4289505221708612</c:v>
                </c:pt>
                <c:pt idx="15">
                  <c:v>2.1099718400948544</c:v>
                </c:pt>
                <c:pt idx="16">
                  <c:v>2.2010886465468054</c:v>
                </c:pt>
                <c:pt idx="17">
                  <c:v>2.0253430372961532</c:v>
                </c:pt>
                <c:pt idx="18">
                  <c:v>1.8385054506787775</c:v>
                </c:pt>
                <c:pt idx="19">
                  <c:v>2.0304802778066198</c:v>
                </c:pt>
                <c:pt idx="20">
                  <c:v>1.9202695115103874</c:v>
                </c:pt>
                <c:pt idx="21">
                  <c:v>2.0149159752053394</c:v>
                </c:pt>
                <c:pt idx="22">
                  <c:v>1.9456408313089808</c:v>
                </c:pt>
                <c:pt idx="23">
                  <c:v>1.9055290898737518</c:v>
                </c:pt>
                <c:pt idx="24">
                  <c:v>1.7537135435767484</c:v>
                </c:pt>
                <c:pt idx="25">
                  <c:v>1.7937100919375779</c:v>
                </c:pt>
                <c:pt idx="26">
                  <c:v>1.8877041694101655</c:v>
                </c:pt>
                <c:pt idx="27">
                  <c:v>1.6467150456479098</c:v>
                </c:pt>
                <c:pt idx="28">
                  <c:v>1.5747819894387487</c:v>
                </c:pt>
                <c:pt idx="29">
                  <c:v>1.552069113824635</c:v>
                </c:pt>
                <c:pt idx="30">
                  <c:v>1.4338282950935031</c:v>
                </c:pt>
                <c:pt idx="31">
                  <c:v>1.3494409458938439</c:v>
                </c:pt>
                <c:pt idx="32">
                  <c:v>1.3656929588624089</c:v>
                </c:pt>
                <c:pt idx="33">
                  <c:v>1.5670759903406464</c:v>
                </c:pt>
                <c:pt idx="34">
                  <c:v>1.525090447411475</c:v>
                </c:pt>
                <c:pt idx="35">
                  <c:v>1.3619530508768529</c:v>
                </c:pt>
                <c:pt idx="36">
                  <c:v>1.3950849686686093</c:v>
                </c:pt>
                <c:pt idx="37">
                  <c:v>1.3436537004949212</c:v>
                </c:pt>
                <c:pt idx="38">
                  <c:v>1.5046975924838519</c:v>
                </c:pt>
                <c:pt idx="39">
                  <c:v>1.4742735340405306</c:v>
                </c:pt>
                <c:pt idx="40">
                  <c:v>1.5300075422907014</c:v>
                </c:pt>
              </c:numCache>
            </c:numRef>
          </c:yVal>
          <c:smooth val="1"/>
          <c:extLst>
            <c:ext xmlns:c16="http://schemas.microsoft.com/office/drawing/2014/chart" uri="{C3380CC4-5D6E-409C-BE32-E72D297353CC}">
              <c16:uniqueId val="{00000000-8AE6-4678-AA50-6E9508AB0C87}"/>
            </c:ext>
          </c:extLst>
        </c:ser>
        <c:dLbls>
          <c:showLegendKey val="0"/>
          <c:showVal val="0"/>
          <c:showCatName val="0"/>
          <c:showSerName val="0"/>
          <c:showPercent val="0"/>
          <c:showBubbleSize val="0"/>
        </c:dLbls>
        <c:axId val="-82632912"/>
        <c:axId val="-82634544"/>
      </c:scatterChart>
      <c:valAx>
        <c:axId val="-82632912"/>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44683050982259"/>
              <c:y val="0.83522846575996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34544"/>
        <c:crosses val="autoZero"/>
        <c:crossBetween val="midCat"/>
        <c:majorUnit val="5"/>
      </c:valAx>
      <c:valAx>
        <c:axId val="-82634544"/>
        <c:scaling>
          <c:orientation val="minMax"/>
        </c:scaling>
        <c:delete val="0"/>
        <c:axPos val="l"/>
        <c:majorGridlines>
          <c:spPr>
            <a:ln w="3175">
              <a:solidFill>
                <a:srgbClr val="000000"/>
              </a:solidFill>
              <a:prstDash val="sysDash"/>
            </a:ln>
          </c:spPr>
        </c:majorGridlines>
        <c:numFmt formatCode="#,##0&quot; &quot;"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3291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néonatale tardive (p.1000)</a:t>
            </a:r>
          </a:p>
        </c:rich>
      </c:tx>
      <c:layout>
        <c:manualLayout>
          <c:xMode val="edge"/>
          <c:yMode val="edge"/>
          <c:x val="0.15113376571001672"/>
          <c:y val="1.4164305949008499E-2"/>
        </c:manualLayout>
      </c:layout>
      <c:overlay val="0"/>
      <c:spPr>
        <a:noFill/>
        <a:ln w="25400">
          <a:noFill/>
        </a:ln>
      </c:spPr>
    </c:title>
    <c:autoTitleDeleted val="0"/>
    <c:plotArea>
      <c:layout>
        <c:manualLayout>
          <c:layoutTarget val="inner"/>
          <c:xMode val="edge"/>
          <c:yMode val="edge"/>
          <c:x val="9.3199107071477327E-2"/>
          <c:y val="0.11048158640226628"/>
          <c:w val="0.83123527928614915"/>
          <c:h val="0.77903682719546741"/>
        </c:manualLayout>
      </c:layout>
      <c:scatterChart>
        <c:scatterStyle val="smoothMarker"/>
        <c:varyColors val="0"/>
        <c:ser>
          <c:idx val="0"/>
          <c:order val="0"/>
          <c:spPr>
            <a:ln w="12700">
              <a:solidFill>
                <a:srgbClr val="000080"/>
              </a:solidFill>
              <a:prstDash val="solid"/>
            </a:ln>
          </c:spPr>
          <c:marker>
            <c:symbol val="none"/>
          </c:marker>
          <c:xVal>
            <c:numRef>
              <c:f>'t77_f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't77_f corr'!$AQ$14:$AQ$54</c:f>
              <c:numCache>
                <c:formatCode>0.000</c:formatCode>
                <c:ptCount val="41"/>
                <c:pt idx="0">
                  <c:v>1.7067618048730802</c:v>
                </c:pt>
                <c:pt idx="1">
                  <c:v>1.5500518583526139</c:v>
                </c:pt>
                <c:pt idx="2">
                  <c:v>1.4431288578862991</c:v>
                </c:pt>
                <c:pt idx="3">
                  <c:v>1.3239274097569269</c:v>
                </c:pt>
                <c:pt idx="4">
                  <c:v>1.1552542372881356</c:v>
                </c:pt>
                <c:pt idx="5">
                  <c:v>1.2107872939160504</c:v>
                </c:pt>
                <c:pt idx="6">
                  <c:v>1.071420371782869</c:v>
                </c:pt>
                <c:pt idx="7">
                  <c:v>1.1107732115520415</c:v>
                </c:pt>
                <c:pt idx="8">
                  <c:v>1.1319224043895568</c:v>
                </c:pt>
                <c:pt idx="9">
                  <c:v>0.99020853737834869</c:v>
                </c:pt>
                <c:pt idx="10">
                  <c:v>1.0071623401430332</c:v>
                </c:pt>
                <c:pt idx="11">
                  <c:v>0.94919437127737838</c:v>
                </c:pt>
                <c:pt idx="12">
                  <c:v>0.92899836357472165</c:v>
                </c:pt>
                <c:pt idx="13">
                  <c:v>0.96852557945235729</c:v>
                </c:pt>
                <c:pt idx="14">
                  <c:v>0.93091936312275292</c:v>
                </c:pt>
                <c:pt idx="15">
                  <c:v>0.99165981756693033</c:v>
                </c:pt>
                <c:pt idx="16">
                  <c:v>0.9139655559371257</c:v>
                </c:pt>
                <c:pt idx="17">
                  <c:v>0.88695104361809707</c:v>
                </c:pt>
                <c:pt idx="18">
                  <c:v>0.79534091596762158</c:v>
                </c:pt>
                <c:pt idx="19">
                  <c:v>0.77296692393774735</c:v>
                </c:pt>
                <c:pt idx="20">
                  <c:v>0.66816395283548569</c:v>
                </c:pt>
                <c:pt idx="21">
                  <c:v>0.71361607455189113</c:v>
                </c:pt>
                <c:pt idx="22">
                  <c:v>0.71264751379340574</c:v>
                </c:pt>
                <c:pt idx="23">
                  <c:v>0.74721184427994058</c:v>
                </c:pt>
                <c:pt idx="24">
                  <c:v>0.72519915402623403</c:v>
                </c:pt>
                <c:pt idx="25">
                  <c:v>0.67032297379646555</c:v>
                </c:pt>
                <c:pt idx="26">
                  <c:v>0.67436970327733059</c:v>
                </c:pt>
                <c:pt idx="27">
                  <c:v>0.76147117306921319</c:v>
                </c:pt>
                <c:pt idx="28">
                  <c:v>0.76589226448812864</c:v>
                </c:pt>
                <c:pt idx="29">
                  <c:v>0.68921485605293598</c:v>
                </c:pt>
                <c:pt idx="30">
                  <c:v>0.6613599147110254</c:v>
                </c:pt>
                <c:pt idx="31">
                  <c:v>0.63487983549672278</c:v>
                </c:pt>
                <c:pt idx="32">
                  <c:v>0.64896478388690815</c:v>
                </c:pt>
                <c:pt idx="33">
                  <c:v>0.70133073010327285</c:v>
                </c:pt>
                <c:pt idx="34">
                  <c:v>0.63480922176518251</c:v>
                </c:pt>
                <c:pt idx="35">
                  <c:v>0.75494026790177615</c:v>
                </c:pt>
                <c:pt idx="36">
                  <c:v>0.6472575362954176</c:v>
                </c:pt>
                <c:pt idx="37">
                  <c:v>0.638105811431951</c:v>
                </c:pt>
                <c:pt idx="38">
                  <c:v>0.71302743058468254</c:v>
                </c:pt>
                <c:pt idx="39">
                  <c:v>0.5629996622002027</c:v>
                </c:pt>
                <c:pt idx="40">
                  <c:v>0.72998599288869737</c:v>
                </c:pt>
              </c:numCache>
            </c:numRef>
          </c:yVal>
          <c:smooth val="1"/>
          <c:extLst>
            <c:ext xmlns:c16="http://schemas.microsoft.com/office/drawing/2014/chart" uri="{C3380CC4-5D6E-409C-BE32-E72D297353CC}">
              <c16:uniqueId val="{00000000-D1E0-49B8-9C35-910794467DC8}"/>
            </c:ext>
          </c:extLst>
        </c:ser>
        <c:dLbls>
          <c:showLegendKey val="0"/>
          <c:showVal val="0"/>
          <c:showCatName val="0"/>
          <c:showSerName val="0"/>
          <c:showPercent val="0"/>
          <c:showBubbleSize val="0"/>
        </c:dLbls>
        <c:axId val="-82636176"/>
        <c:axId val="-82638896"/>
      </c:scatterChart>
      <c:valAx>
        <c:axId val="-82636176"/>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525608732157851"/>
              <c:y val="0.835694050991501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38896"/>
        <c:crosses val="autoZero"/>
        <c:crossBetween val="midCat"/>
        <c:majorUnit val="5"/>
      </c:valAx>
      <c:valAx>
        <c:axId val="-82638896"/>
        <c:scaling>
          <c:orientation val="minMax"/>
        </c:scaling>
        <c:delete val="0"/>
        <c:axPos val="l"/>
        <c:majorGridlines>
          <c:spPr>
            <a:ln w="3175">
              <a:solidFill>
                <a:srgbClr val="000000"/>
              </a:solidFill>
              <a:prstDash val="sysDash"/>
            </a:ln>
          </c:spPr>
        </c:majorGridlines>
        <c:numFmt formatCode="#,##0&quot; &quot;"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3617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néonatale (p.1000)</a:t>
            </a:r>
          </a:p>
        </c:rich>
      </c:tx>
      <c:layout>
        <c:manualLayout>
          <c:xMode val="edge"/>
          <c:yMode val="edge"/>
          <c:x val="0.21859296482412061"/>
          <c:y val="1.4124293785310734E-2"/>
        </c:manualLayout>
      </c:layout>
      <c:overlay val="0"/>
      <c:spPr>
        <a:noFill/>
        <a:ln w="25400">
          <a:noFill/>
        </a:ln>
      </c:spPr>
    </c:title>
    <c:autoTitleDeleted val="0"/>
    <c:plotArea>
      <c:layout>
        <c:manualLayout>
          <c:layoutTarget val="inner"/>
          <c:xMode val="edge"/>
          <c:yMode val="edge"/>
          <c:x val="9.2964824120603015E-2"/>
          <c:y val="0.11016979544545442"/>
          <c:w val="0.83165829145728642"/>
          <c:h val="0.77966316776783129"/>
        </c:manualLayout>
      </c:layout>
      <c:scatterChart>
        <c:scatterStyle val="smoothMarker"/>
        <c:varyColors val="0"/>
        <c:ser>
          <c:idx val="0"/>
          <c:order val="0"/>
          <c:spPr>
            <a:ln w="12700">
              <a:solidFill>
                <a:srgbClr val="000080"/>
              </a:solidFill>
              <a:prstDash val="solid"/>
            </a:ln>
          </c:spPr>
          <c:marker>
            <c:symbol val="none"/>
          </c:marker>
          <c:xVal>
            <c:numRef>
              <c:f>'t77_f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't77_f corr'!$AR$14:$AR$54</c:f>
              <c:numCache>
                <c:formatCode>0.000</c:formatCode>
                <c:ptCount val="41"/>
                <c:pt idx="0">
                  <c:v>7.9419480759013492</c:v>
                </c:pt>
                <c:pt idx="1">
                  <c:v>6.9410410421819257</c:v>
                </c:pt>
                <c:pt idx="2">
                  <c:v>6.269194579574898</c:v>
                </c:pt>
                <c:pt idx="3">
                  <c:v>5.7528129973437832</c:v>
                </c:pt>
                <c:pt idx="4">
                  <c:v>5.2528813559322032</c:v>
                </c:pt>
                <c:pt idx="5">
                  <c:v>4.9021494039694327</c:v>
                </c:pt>
                <c:pt idx="6">
                  <c:v>4.6657806190258748</c:v>
                </c:pt>
                <c:pt idx="7">
                  <c:v>4.6054564478967475</c:v>
                </c:pt>
                <c:pt idx="8">
                  <c:v>4.4016159357133855</c:v>
                </c:pt>
                <c:pt idx="9">
                  <c:v>4.1604947265324626</c:v>
                </c:pt>
                <c:pt idx="10">
                  <c:v>4.0660506145827489</c:v>
                </c:pt>
                <c:pt idx="11">
                  <c:v>3.8758770160492948</c:v>
                </c:pt>
                <c:pt idx="12">
                  <c:v>3.4250140817999077</c:v>
                </c:pt>
                <c:pt idx="13">
                  <c:v>3.5175571869121329</c:v>
                </c:pt>
                <c:pt idx="14">
                  <c:v>3.3598698852936142</c:v>
                </c:pt>
                <c:pt idx="15">
                  <c:v>3.1016316576617848</c:v>
                </c:pt>
                <c:pt idx="16">
                  <c:v>3.1150542024839312</c:v>
                </c:pt>
                <c:pt idx="17">
                  <c:v>2.9122940809142501</c:v>
                </c:pt>
                <c:pt idx="18">
                  <c:v>2.6338463666463987</c:v>
                </c:pt>
                <c:pt idx="19">
                  <c:v>2.8034472017443672</c:v>
                </c:pt>
                <c:pt idx="20">
                  <c:v>2.5884334643458731</c:v>
                </c:pt>
                <c:pt idx="21">
                  <c:v>2.7285320497572307</c:v>
                </c:pt>
                <c:pt idx="22">
                  <c:v>2.6582883451023864</c:v>
                </c:pt>
                <c:pt idx="23">
                  <c:v>2.6527409341536923</c:v>
                </c:pt>
                <c:pt idx="24">
                  <c:v>2.4789126976029823</c:v>
                </c:pt>
                <c:pt idx="25">
                  <c:v>2.4640330657340432</c:v>
                </c:pt>
                <c:pt idx="26">
                  <c:v>2.5620738726874959</c:v>
                </c:pt>
                <c:pt idx="27">
                  <c:v>2.4081862187171228</c:v>
                </c:pt>
                <c:pt idx="28">
                  <c:v>2.3406742539268772</c:v>
                </c:pt>
                <c:pt idx="29">
                  <c:v>2.2412839698775708</c:v>
                </c:pt>
                <c:pt idx="30">
                  <c:v>2.0951882098045282</c:v>
                </c:pt>
                <c:pt idx="31">
                  <c:v>1.9843207813905668</c:v>
                </c:pt>
                <c:pt idx="32">
                  <c:v>2.0146577427493173</c:v>
                </c:pt>
                <c:pt idx="33">
                  <c:v>2.2684067204439193</c:v>
                </c:pt>
                <c:pt idx="34">
                  <c:v>2.1598996691766574</c:v>
                </c:pt>
                <c:pt idx="35">
                  <c:v>2.116893318778629</c:v>
                </c:pt>
                <c:pt idx="36">
                  <c:v>2.0423425049640271</c:v>
                </c:pt>
                <c:pt idx="37">
                  <c:v>1.9817595119268721</c:v>
                </c:pt>
                <c:pt idx="38">
                  <c:v>2.2177250230685344</c:v>
                </c:pt>
                <c:pt idx="39">
                  <c:v>2.0372731962407333</c:v>
                </c:pt>
                <c:pt idx="40">
                  <c:v>2.2599935351793987</c:v>
                </c:pt>
              </c:numCache>
            </c:numRef>
          </c:yVal>
          <c:smooth val="1"/>
          <c:extLst>
            <c:ext xmlns:c16="http://schemas.microsoft.com/office/drawing/2014/chart" uri="{C3380CC4-5D6E-409C-BE32-E72D297353CC}">
              <c16:uniqueId val="{00000000-FAAE-4FA8-8AA0-34EF619C43C9}"/>
            </c:ext>
          </c:extLst>
        </c:ser>
        <c:dLbls>
          <c:showLegendKey val="0"/>
          <c:showVal val="0"/>
          <c:showCatName val="0"/>
          <c:showSerName val="0"/>
          <c:showPercent val="0"/>
          <c:showBubbleSize val="0"/>
        </c:dLbls>
        <c:axId val="-82633456"/>
        <c:axId val="-82635632"/>
      </c:scatterChart>
      <c:valAx>
        <c:axId val="-82633456"/>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472361809045224"/>
              <c:y val="0.836160564675178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35632"/>
        <c:crosses val="autoZero"/>
        <c:crossBetween val="midCat"/>
        <c:majorUnit val="5"/>
      </c:valAx>
      <c:valAx>
        <c:axId val="-82635632"/>
        <c:scaling>
          <c:orientation val="minMax"/>
        </c:scaling>
        <c:delete val="0"/>
        <c:axPos val="l"/>
        <c:majorGridlines>
          <c:spPr>
            <a:ln w="3175">
              <a:solidFill>
                <a:srgbClr val="000000"/>
              </a:solidFill>
              <a:prstDash val="sysDash"/>
            </a:ln>
          </c:spPr>
        </c:majorGridlines>
        <c:numFmt formatCode="#,##0&quot; &quot;"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3345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Mortalité post-néonatale (p.1000)</a:t>
            </a:r>
          </a:p>
        </c:rich>
      </c:tx>
      <c:layout>
        <c:manualLayout>
          <c:xMode val="edge"/>
          <c:yMode val="edge"/>
          <c:x val="0.1754391227412363"/>
          <c:y val="1.4084507042253521E-2"/>
        </c:manualLayout>
      </c:layout>
      <c:overlay val="0"/>
      <c:spPr>
        <a:noFill/>
        <a:ln w="25400">
          <a:noFill/>
        </a:ln>
      </c:spPr>
    </c:title>
    <c:autoTitleDeleted val="0"/>
    <c:plotArea>
      <c:layout>
        <c:manualLayout>
          <c:layoutTarget val="inner"/>
          <c:xMode val="edge"/>
          <c:yMode val="edge"/>
          <c:x val="9.2732056537967331E-2"/>
          <c:y val="0.10985930603447683"/>
          <c:w val="0.83208223704338247"/>
          <c:h val="0.780282763373079"/>
        </c:manualLayout>
      </c:layout>
      <c:scatterChart>
        <c:scatterStyle val="smoothMarker"/>
        <c:varyColors val="0"/>
        <c:ser>
          <c:idx val="0"/>
          <c:order val="0"/>
          <c:spPr>
            <a:ln w="12700">
              <a:solidFill>
                <a:srgbClr val="000080"/>
              </a:solidFill>
              <a:prstDash val="solid"/>
            </a:ln>
          </c:spPr>
          <c:marker>
            <c:symbol val="none"/>
          </c:marker>
          <c:xVal>
            <c:numRef>
              <c:f>'t77_f corr'!$A$14:$A$54</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xVal>
          <c:yVal>
            <c:numRef>
              <c:f>'t77_f corr'!$AS$14:$AS$54</c:f>
              <c:numCache>
                <c:formatCode>0.0000</c:formatCode>
                <c:ptCount val="41"/>
                <c:pt idx="0">
                  <c:v>4.0907226484538661</c:v>
                </c:pt>
                <c:pt idx="1">
                  <c:v>3.8038956450381245</c:v>
                </c:pt>
                <c:pt idx="2">
                  <c:v>3.4132894784041148</c:v>
                </c:pt>
                <c:pt idx="3">
                  <c:v>3.4840194993603339</c:v>
                </c:pt>
                <c:pt idx="4">
                  <c:v>3.4549152542372883</c:v>
                </c:pt>
                <c:pt idx="5">
                  <c:v>3.5169266524553073</c:v>
                </c:pt>
                <c:pt idx="6">
                  <c:v>3.4974222136055082</c:v>
                </c:pt>
                <c:pt idx="7">
                  <c:v>3.5178780365859317</c:v>
                </c:pt>
                <c:pt idx="8">
                  <c:v>3.4834706440172556</c:v>
                </c:pt>
                <c:pt idx="9">
                  <c:v>3.1298144505691674</c:v>
                </c:pt>
                <c:pt idx="10">
                  <c:v>3.0081294297110217</c:v>
                </c:pt>
                <c:pt idx="11">
                  <c:v>3.1112482169647402</c:v>
                </c:pt>
                <c:pt idx="12">
                  <c:v>3.1020002829707658</c:v>
                </c:pt>
                <c:pt idx="13">
                  <c:v>3.1663336251327068</c:v>
                </c:pt>
                <c:pt idx="14">
                  <c:v>3.0361881527135766</c:v>
                </c:pt>
                <c:pt idx="15">
                  <c:v>3.1366631186084426</c:v>
                </c:pt>
                <c:pt idx="16">
                  <c:v>3.0204127987626315</c:v>
                </c:pt>
                <c:pt idx="17">
                  <c:v>2.7879551495659189</c:v>
                </c:pt>
                <c:pt idx="18">
                  <c:v>2.7606398460035559</c:v>
                </c:pt>
                <c:pt idx="19">
                  <c:v>2.2381430334913879</c:v>
                </c:pt>
                <c:pt idx="20">
                  <c:v>1.7434025828186412</c:v>
                </c:pt>
                <c:pt idx="21">
                  <c:v>1.4104411826437377</c:v>
                </c:pt>
                <c:pt idx="22">
                  <c:v>1.4705424887800436</c:v>
                </c:pt>
                <c:pt idx="23">
                  <c:v>1.4805349925695477</c:v>
                </c:pt>
                <c:pt idx="24">
                  <c:v>1.3180425689146003</c:v>
                </c:pt>
                <c:pt idx="25">
                  <c:v>1.3115014704713457</c:v>
                </c:pt>
                <c:pt idx="26">
                  <c:v>1.3673243983772647</c:v>
                </c:pt>
                <c:pt idx="27">
                  <c:v>1.2511805493893431</c:v>
                </c:pt>
                <c:pt idx="28">
                  <c:v>1.1528694086505515</c:v>
                </c:pt>
                <c:pt idx="29">
                  <c:v>1.2448609415529774</c:v>
                </c:pt>
                <c:pt idx="30">
                  <c:v>1.0581758635376406</c:v>
                </c:pt>
                <c:pt idx="31">
                  <c:v>1.1926487597995117</c:v>
                </c:pt>
                <c:pt idx="32">
                  <c:v>1.0268760034194451</c:v>
                </c:pt>
                <c:pt idx="33">
                  <c:v>1.0070389970713662</c:v>
                </c:pt>
                <c:pt idx="34">
                  <c:v>1.1122064007349337</c:v>
                </c:pt>
                <c:pt idx="35">
                  <c:v>1.0125381295844769</c:v>
                </c:pt>
                <c:pt idx="36">
                  <c:v>0.96701823151705824</c:v>
                </c:pt>
                <c:pt idx="37">
                  <c:v>1.0375704250926032</c:v>
                </c:pt>
                <c:pt idx="38">
                  <c:v>0.92274138075664791</c:v>
                </c:pt>
                <c:pt idx="39">
                  <c:v>0.97935755192035256</c:v>
                </c:pt>
                <c:pt idx="40">
                  <c:v>0.90507488417196424</c:v>
                </c:pt>
              </c:numCache>
            </c:numRef>
          </c:yVal>
          <c:smooth val="1"/>
          <c:extLst>
            <c:ext xmlns:c16="http://schemas.microsoft.com/office/drawing/2014/chart" uri="{C3380CC4-5D6E-409C-BE32-E72D297353CC}">
              <c16:uniqueId val="{00000000-FEE7-4B5D-9D8F-5574C1402101}"/>
            </c:ext>
          </c:extLst>
        </c:ser>
        <c:dLbls>
          <c:showLegendKey val="0"/>
          <c:showVal val="0"/>
          <c:showCatName val="0"/>
          <c:showSerName val="0"/>
          <c:showPercent val="0"/>
          <c:showBubbleSize val="0"/>
        </c:dLbls>
        <c:axId val="-82628560"/>
        <c:axId val="-82631824"/>
      </c:scatterChart>
      <c:valAx>
        <c:axId val="-82628560"/>
        <c:scaling>
          <c:orientation val="minMax"/>
        </c:scaling>
        <c:delete val="0"/>
        <c:axPos val="b"/>
        <c:majorGridlines>
          <c:spPr>
            <a:ln w="3175">
              <a:solidFill>
                <a:srgbClr val="000000"/>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fr-FR"/>
                  <a:t>an</a:t>
                </a:r>
              </a:p>
            </c:rich>
          </c:tx>
          <c:layout>
            <c:manualLayout>
              <c:xMode val="edge"/>
              <c:yMode val="edge"/>
              <c:x val="0.94553049289891389"/>
              <c:y val="0.836620901260581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31824"/>
        <c:crosses val="autoZero"/>
        <c:crossBetween val="midCat"/>
        <c:majorUnit val="5"/>
      </c:valAx>
      <c:valAx>
        <c:axId val="-82631824"/>
        <c:scaling>
          <c:orientation val="minMax"/>
        </c:scaling>
        <c:delete val="0"/>
        <c:axPos val="l"/>
        <c:majorGridlines>
          <c:spPr>
            <a:ln w="3175">
              <a:solidFill>
                <a:srgbClr val="000000"/>
              </a:solidFill>
              <a:prstDash val="sysDash"/>
            </a:ln>
          </c:spPr>
        </c:majorGridlines>
        <c:numFmt formatCode="#,##0&quot; &quot;"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82628560"/>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'dc2d2009 cor'!$Y$13</c:f>
          <c:strCache>
            <c:ptCount val="1"/>
            <c:pt idx="0">
              <c:v>Distribution des départements de la France métropolitaine par le niveau de la mortalité infantile en 2009</c:v>
            </c:pt>
          </c:strCache>
        </c:strRef>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3866402116402117E-2"/>
          <c:y val="0.1740122807017544"/>
          <c:w val="0.90493430335097003"/>
          <c:h val="0.66109824561403507"/>
        </c:manualLayout>
      </c:layout>
      <c:barChart>
        <c:barDir val="col"/>
        <c:grouping val="clustered"/>
        <c:varyColors val="0"/>
        <c:ser>
          <c:idx val="0"/>
          <c:order val="0"/>
          <c:spPr>
            <a:solidFill>
              <a:schemeClr val="accent1"/>
            </a:solidFill>
            <a:ln w="635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'dc2d2009 cor'!$V$17:$V$24</c:f>
              <c:strCache>
                <c:ptCount val="8"/>
                <c:pt idx="0">
                  <c:v>&lt;1.0</c:v>
                </c:pt>
                <c:pt idx="1">
                  <c:v>[1.0, 2.0)</c:v>
                </c:pt>
                <c:pt idx="2">
                  <c:v>[2.0, 3.0)</c:v>
                </c:pt>
                <c:pt idx="3">
                  <c:v>[3.0, 4.0)</c:v>
                </c:pt>
                <c:pt idx="4">
                  <c:v>[4.0, 5.0)</c:v>
                </c:pt>
                <c:pt idx="5">
                  <c:v>[5.0, 6.0)</c:v>
                </c:pt>
                <c:pt idx="6">
                  <c:v>[6.0, 7.0)</c:v>
                </c:pt>
                <c:pt idx="7">
                  <c:v>[7.0, 8.0)</c:v>
                </c:pt>
              </c:strCache>
            </c:strRef>
          </c:cat>
          <c:val>
            <c:numRef>
              <c:f>'dc2d2009 cor'!$W$17:$W$24</c:f>
              <c:numCache>
                <c:formatCode>General</c:formatCode>
                <c:ptCount val="8"/>
                <c:pt idx="0">
                  <c:v>0</c:v>
                </c:pt>
                <c:pt idx="1">
                  <c:v>6</c:v>
                </c:pt>
                <c:pt idx="2">
                  <c:v>16</c:v>
                </c:pt>
                <c:pt idx="3">
                  <c:v>44</c:v>
                </c:pt>
                <c:pt idx="4">
                  <c:v>22</c:v>
                </c:pt>
                <c:pt idx="5">
                  <c:v>8</c:v>
                </c:pt>
                <c:pt idx="6">
                  <c:v>2</c:v>
                </c:pt>
                <c:pt idx="7">
                  <c:v>0</c:v>
                </c:pt>
              </c:numCache>
            </c:numRef>
          </c:val>
          <c:extLst>
            <c:ext xmlns:c16="http://schemas.microsoft.com/office/drawing/2014/chart" uri="{C3380CC4-5D6E-409C-BE32-E72D297353CC}">
              <c16:uniqueId val="{00000000-2265-485A-9FDE-66CF916EB34F}"/>
            </c:ext>
          </c:extLst>
        </c:ser>
        <c:dLbls>
          <c:showLegendKey val="0"/>
          <c:showVal val="0"/>
          <c:showCatName val="0"/>
          <c:showSerName val="0"/>
          <c:showPercent val="0"/>
          <c:showBubbleSize val="0"/>
        </c:dLbls>
        <c:gapWidth val="0"/>
        <c:overlap val="-1"/>
        <c:axId val="714439024"/>
        <c:axId val="216023696"/>
      </c:barChart>
      <c:catAx>
        <c:axId val="714439024"/>
        <c:scaling>
          <c:orientation val="minMax"/>
        </c:scaling>
        <c:delete val="0"/>
        <c:axPos val="b"/>
        <c:title>
          <c:tx>
            <c:strRef>
              <c:f>'dc2d2009 cor'!$R$9</c:f>
              <c:strCache>
                <c:ptCount val="1"/>
                <c:pt idx="0">
                  <c:v>Taux de la mortalité infantile ‰</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6023696"/>
        <c:crosses val="autoZero"/>
        <c:auto val="1"/>
        <c:lblAlgn val="ctr"/>
        <c:lblOffset val="100"/>
        <c:noMultiLvlLbl val="0"/>
      </c:catAx>
      <c:valAx>
        <c:axId val="216023696"/>
        <c:scaling>
          <c:orientation val="minMax"/>
          <c:max val="45"/>
        </c:scaling>
        <c:delete val="0"/>
        <c:axPos val="l"/>
        <c:majorGridlines>
          <c:spPr>
            <a:ln w="9525" cap="flat" cmpd="sng" algn="ctr">
              <a:solidFill>
                <a:schemeClr val="tx1">
                  <a:lumMod val="15000"/>
                  <a:lumOff val="85000"/>
                </a:schemeClr>
              </a:solidFill>
              <a:round/>
            </a:ln>
            <a:effectLst/>
          </c:spPr>
        </c:majorGridlines>
        <c:title>
          <c:tx>
            <c:strRef>
              <c:f>'dc2d2009 cor'!$W$15</c:f>
              <c:strCache>
                <c:ptCount val="1"/>
                <c:pt idx="0">
                  <c:v>Nombre des départements</c:v>
                </c:pt>
              </c:strCache>
            </c:strRef>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4439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'dc2d2009 cor'!$Y$13</c:f>
          <c:strCache>
            <c:ptCount val="1"/>
            <c:pt idx="0">
              <c:v>Distribution des départements de la France métropolitaine par le niveau de la mortalité infantile en 2009</c:v>
            </c:pt>
          </c:strCache>
        </c:strRef>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'dc2d2009 cor'!$V$17:$V$24</c:f>
              <c:strCache>
                <c:ptCount val="8"/>
                <c:pt idx="0">
                  <c:v>&lt;1.0</c:v>
                </c:pt>
                <c:pt idx="1">
                  <c:v>[1.0, 2.0)</c:v>
                </c:pt>
                <c:pt idx="2">
                  <c:v>[2.0, 3.0)</c:v>
                </c:pt>
                <c:pt idx="3">
                  <c:v>[3.0, 4.0)</c:v>
                </c:pt>
                <c:pt idx="4">
                  <c:v>[4.0, 5.0)</c:v>
                </c:pt>
                <c:pt idx="5">
                  <c:v>[5.0, 6.0)</c:v>
                </c:pt>
                <c:pt idx="6">
                  <c:v>[6.0, 7.0)</c:v>
                </c:pt>
                <c:pt idx="7">
                  <c:v>[7.0, 8.0)</c:v>
                </c:pt>
              </c:strCache>
            </c:strRef>
          </c:cat>
          <c:val>
            <c:numRef>
              <c:f>'dc2d2009 cor'!$W$17:$W$24</c:f>
              <c:numCache>
                <c:formatCode>General</c:formatCode>
                <c:ptCount val="8"/>
                <c:pt idx="0">
                  <c:v>0</c:v>
                </c:pt>
                <c:pt idx="1">
                  <c:v>6</c:v>
                </c:pt>
                <c:pt idx="2">
                  <c:v>16</c:v>
                </c:pt>
                <c:pt idx="3">
                  <c:v>44</c:v>
                </c:pt>
                <c:pt idx="4">
                  <c:v>22</c:v>
                </c:pt>
                <c:pt idx="5">
                  <c:v>8</c:v>
                </c:pt>
                <c:pt idx="6">
                  <c:v>2</c:v>
                </c:pt>
                <c:pt idx="7">
                  <c:v>0</c:v>
                </c:pt>
              </c:numCache>
            </c:numRef>
          </c:val>
          <c:extLst>
            <c:ext xmlns:c16="http://schemas.microsoft.com/office/drawing/2014/chart" uri="{C3380CC4-5D6E-409C-BE32-E72D297353CC}">
              <c16:uniqueId val="{00000000-6865-4E4E-876C-5BEFA3FF8AFD}"/>
            </c:ext>
          </c:extLst>
        </c:ser>
        <c:dLbls>
          <c:showLegendKey val="0"/>
          <c:showVal val="0"/>
          <c:showCatName val="0"/>
          <c:showSerName val="0"/>
          <c:showPercent val="0"/>
          <c:showBubbleSize val="0"/>
        </c:dLbls>
        <c:gapWidth val="0"/>
        <c:overlap val="-27"/>
        <c:axId val="714439024"/>
        <c:axId val="216023696"/>
      </c:barChart>
      <c:catAx>
        <c:axId val="714439024"/>
        <c:scaling>
          <c:orientation val="minMax"/>
        </c:scaling>
        <c:delete val="0"/>
        <c:axPos val="b"/>
        <c:title>
          <c:tx>
            <c:strRef>
              <c:f>'dc2d2009 cor'!$R$9</c:f>
              <c:strCache>
                <c:ptCount val="1"/>
                <c:pt idx="0">
                  <c:v>Taux de la mortalité infantile ‰</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6023696"/>
        <c:crosses val="autoZero"/>
        <c:auto val="1"/>
        <c:lblAlgn val="ctr"/>
        <c:lblOffset val="100"/>
        <c:noMultiLvlLbl val="0"/>
      </c:catAx>
      <c:valAx>
        <c:axId val="216023696"/>
        <c:scaling>
          <c:orientation val="minMax"/>
          <c:max val="45"/>
        </c:scaling>
        <c:delete val="0"/>
        <c:axPos val="l"/>
        <c:majorGridlines>
          <c:spPr>
            <a:ln w="9525" cap="flat" cmpd="sng" algn="ctr">
              <a:solidFill>
                <a:schemeClr val="tx1">
                  <a:lumMod val="15000"/>
                  <a:lumOff val="85000"/>
                </a:schemeClr>
              </a:solidFill>
              <a:round/>
            </a:ln>
            <a:effectLst/>
          </c:spPr>
        </c:majorGridlines>
        <c:title>
          <c:tx>
            <c:strRef>
              <c:f>'dc2d2009 cor'!$W$15</c:f>
              <c:strCache>
                <c:ptCount val="1"/>
                <c:pt idx="0">
                  <c:v>Nombre des départements</c:v>
                </c:pt>
              </c:strCache>
            </c:strRef>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4439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15901584943824"/>
          <c:y val="0.1018523123386517"/>
          <c:w val="0.81877281418390402"/>
          <c:h val="0.74537374029649661"/>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1'!$E$52:$E$57</c:f>
              <c:numCache>
                <c:formatCode>General</c:formatCode>
                <c:ptCount val="6"/>
                <c:pt idx="0">
                  <c:v>1950</c:v>
                </c:pt>
                <c:pt idx="1">
                  <c:v>1960</c:v>
                </c:pt>
                <c:pt idx="2">
                  <c:v>1970</c:v>
                </c:pt>
                <c:pt idx="3">
                  <c:v>1980</c:v>
                </c:pt>
                <c:pt idx="4">
                  <c:v>1990</c:v>
                </c:pt>
                <c:pt idx="5">
                  <c:v>2000</c:v>
                </c:pt>
              </c:numCache>
            </c:numRef>
          </c:cat>
          <c:val>
            <c:numRef>
              <c:f>'EX 1'!$F$52:$F$57</c:f>
              <c:numCache>
                <c:formatCode>0.00</c:formatCode>
                <c:ptCount val="6"/>
                <c:pt idx="0">
                  <c:v>27.144101350621916</c:v>
                </c:pt>
                <c:pt idx="1">
                  <c:v>19.028139132597481</c:v>
                </c:pt>
                <c:pt idx="2">
                  <c:v>16.419491803648974</c:v>
                </c:pt>
                <c:pt idx="3">
                  <c:v>15.967035797064126</c:v>
                </c:pt>
                <c:pt idx="4">
                  <c:v>20.024054004861082</c:v>
                </c:pt>
                <c:pt idx="5">
                  <c:v>9.2295547837069787</c:v>
                </c:pt>
              </c:numCache>
            </c:numRef>
          </c:val>
          <c:extLst>
            <c:ext xmlns:c16="http://schemas.microsoft.com/office/drawing/2014/chart" uri="{C3380CC4-5D6E-409C-BE32-E72D297353CC}">
              <c16:uniqueId val="{00000000-49AD-453E-9A71-D0770D3361F8}"/>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1'!$E$52:$E$57</c:f>
              <c:numCache>
                <c:formatCode>General</c:formatCode>
                <c:ptCount val="6"/>
                <c:pt idx="0">
                  <c:v>1950</c:v>
                </c:pt>
                <c:pt idx="1">
                  <c:v>1960</c:v>
                </c:pt>
                <c:pt idx="2">
                  <c:v>1970</c:v>
                </c:pt>
                <c:pt idx="3">
                  <c:v>1980</c:v>
                </c:pt>
                <c:pt idx="4">
                  <c:v>1990</c:v>
                </c:pt>
                <c:pt idx="5">
                  <c:v>2000</c:v>
                </c:pt>
              </c:numCache>
            </c:numRef>
          </c:cat>
          <c:val>
            <c:numRef>
              <c:f>'EX 1'!$G$52:$G$57</c:f>
              <c:numCache>
                <c:formatCode>0.00</c:formatCode>
                <c:ptCount val="6"/>
                <c:pt idx="0">
                  <c:v>63.335750194759157</c:v>
                </c:pt>
                <c:pt idx="1">
                  <c:v>24.837969876575691</c:v>
                </c:pt>
                <c:pt idx="2">
                  <c:v>13.317658701705561</c:v>
                </c:pt>
                <c:pt idx="3">
                  <c:v>12.433560105302314</c:v>
                </c:pt>
                <c:pt idx="4">
                  <c:v>6.5791524583454422</c:v>
                </c:pt>
                <c:pt idx="5">
                  <c:v>5.9946321439848438</c:v>
                </c:pt>
              </c:numCache>
            </c:numRef>
          </c:val>
          <c:extLst>
            <c:ext xmlns:c16="http://schemas.microsoft.com/office/drawing/2014/chart" uri="{C3380CC4-5D6E-409C-BE32-E72D297353CC}">
              <c16:uniqueId val="{00000001-49AD-453E-9A71-D0770D3361F8}"/>
            </c:ext>
          </c:extLst>
        </c:ser>
        <c:dLbls>
          <c:showLegendKey val="0"/>
          <c:showVal val="0"/>
          <c:showCatName val="0"/>
          <c:showSerName val="0"/>
          <c:showPercent val="0"/>
          <c:showBubbleSize val="0"/>
        </c:dLbls>
        <c:axId val="-87055632"/>
        <c:axId val="-87050736"/>
      </c:areaChart>
      <c:catAx>
        <c:axId val="-87055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50736"/>
        <c:crosses val="autoZero"/>
        <c:auto val="1"/>
        <c:lblAlgn val="ctr"/>
        <c:lblOffset val="100"/>
        <c:tickLblSkip val="1"/>
        <c:tickMarkSkip val="1"/>
        <c:noMultiLvlLbl val="0"/>
      </c:catAx>
      <c:valAx>
        <c:axId val="-8705073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55632"/>
        <c:crosses val="autoZero"/>
        <c:crossBetween val="midCat"/>
      </c:valAx>
      <c:spPr>
        <a:solidFill>
          <a:srgbClr val="C0C0C0"/>
        </a:solidFill>
        <a:ln w="12700">
          <a:solidFill>
            <a:srgbClr val="808080"/>
          </a:solidFill>
          <a:prstDash val="solid"/>
        </a:ln>
      </c:spPr>
    </c:plotArea>
    <c:legend>
      <c:legendPos val="r"/>
      <c:layout>
        <c:manualLayout>
          <c:xMode val="edge"/>
          <c:yMode val="edge"/>
          <c:wMode val="edge"/>
          <c:hMode val="edge"/>
          <c:x val="0.686086180974951"/>
          <c:y val="0.31481627296587922"/>
          <c:w val="0.83819008060885603"/>
          <c:h val="0.43981675901623407"/>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83895356437999"/>
          <c:y val="0.10138271660497508"/>
          <c:w val="0.80322707161522122"/>
          <c:h val="0.74654545863663468"/>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1'!$E$44:$E$49</c:f>
              <c:numCache>
                <c:formatCode>General</c:formatCode>
                <c:ptCount val="6"/>
                <c:pt idx="0">
                  <c:v>1950</c:v>
                </c:pt>
                <c:pt idx="1">
                  <c:v>1960</c:v>
                </c:pt>
                <c:pt idx="2">
                  <c:v>1970</c:v>
                </c:pt>
                <c:pt idx="3">
                  <c:v>1980</c:v>
                </c:pt>
                <c:pt idx="4">
                  <c:v>1990</c:v>
                </c:pt>
                <c:pt idx="5">
                  <c:v>2000</c:v>
                </c:pt>
              </c:numCache>
            </c:numRef>
          </c:cat>
          <c:val>
            <c:numRef>
              <c:f>'EX 1'!$F$44:$F$49</c:f>
              <c:numCache>
                <c:formatCode>0.00</c:formatCode>
                <c:ptCount val="6"/>
                <c:pt idx="0">
                  <c:v>40.968056983028831</c:v>
                </c:pt>
                <c:pt idx="1">
                  <c:v>27.365646827483083</c:v>
                </c:pt>
                <c:pt idx="2">
                  <c:v>28.402242143605214</c:v>
                </c:pt>
                <c:pt idx="3">
                  <c:v>17.831078945067361</c:v>
                </c:pt>
                <c:pt idx="4">
                  <c:v>10.829175916421995</c:v>
                </c:pt>
                <c:pt idx="5">
                  <c:v>6.1682223838847507</c:v>
                </c:pt>
              </c:numCache>
            </c:numRef>
          </c:val>
          <c:extLst>
            <c:ext xmlns:c16="http://schemas.microsoft.com/office/drawing/2014/chart" uri="{C3380CC4-5D6E-409C-BE32-E72D297353CC}">
              <c16:uniqueId val="{00000000-411D-4B73-9FCC-EE9F92BF3A80}"/>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1'!$E$44:$E$49</c:f>
              <c:numCache>
                <c:formatCode>General</c:formatCode>
                <c:ptCount val="6"/>
                <c:pt idx="0">
                  <c:v>1950</c:v>
                </c:pt>
                <c:pt idx="1">
                  <c:v>1960</c:v>
                </c:pt>
                <c:pt idx="2">
                  <c:v>1970</c:v>
                </c:pt>
                <c:pt idx="3">
                  <c:v>1980</c:v>
                </c:pt>
                <c:pt idx="4">
                  <c:v>1990</c:v>
                </c:pt>
                <c:pt idx="5">
                  <c:v>2000</c:v>
                </c:pt>
              </c:numCache>
            </c:numRef>
          </c:cat>
          <c:val>
            <c:numRef>
              <c:f>'EX 1'!$G$44:$G$49</c:f>
              <c:numCache>
                <c:formatCode>0.00</c:formatCode>
                <c:ptCount val="6"/>
                <c:pt idx="0">
                  <c:v>44.726359764172891</c:v>
                </c:pt>
                <c:pt idx="1">
                  <c:v>20.264780385222004</c:v>
                </c:pt>
                <c:pt idx="2">
                  <c:v>7.4891811960294827</c:v>
                </c:pt>
                <c:pt idx="3">
                  <c:v>5.3271273196881745</c:v>
                </c:pt>
                <c:pt idx="4">
                  <c:v>3.9943029463951816</c:v>
                </c:pt>
                <c:pt idx="5">
                  <c:v>3.0533725421887969</c:v>
                </c:pt>
              </c:numCache>
            </c:numRef>
          </c:val>
          <c:extLst>
            <c:ext xmlns:c16="http://schemas.microsoft.com/office/drawing/2014/chart" uri="{C3380CC4-5D6E-409C-BE32-E72D297353CC}">
              <c16:uniqueId val="{00000001-411D-4B73-9FCC-EE9F92BF3A80}"/>
            </c:ext>
          </c:extLst>
        </c:ser>
        <c:dLbls>
          <c:showLegendKey val="0"/>
          <c:showVal val="0"/>
          <c:showCatName val="0"/>
          <c:showSerName val="0"/>
          <c:showPercent val="0"/>
          <c:showBubbleSize val="0"/>
        </c:dLbls>
        <c:axId val="-87044208"/>
        <c:axId val="-87054000"/>
      </c:areaChart>
      <c:catAx>
        <c:axId val="-87044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54000"/>
        <c:crosses val="autoZero"/>
        <c:auto val="1"/>
        <c:lblAlgn val="ctr"/>
        <c:lblOffset val="100"/>
        <c:tickLblSkip val="1"/>
        <c:tickMarkSkip val="1"/>
        <c:noMultiLvlLbl val="0"/>
      </c:catAx>
      <c:valAx>
        <c:axId val="-8705400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7044208"/>
        <c:crosses val="autoZero"/>
        <c:crossBetween val="midCat"/>
      </c:valAx>
      <c:spPr>
        <a:solidFill>
          <a:srgbClr val="C0C0C0"/>
        </a:solidFill>
        <a:ln w="12700">
          <a:solidFill>
            <a:srgbClr val="808080"/>
          </a:solidFill>
          <a:prstDash val="solid"/>
        </a:ln>
      </c:spPr>
    </c:plotArea>
    <c:legend>
      <c:legendPos val="r"/>
      <c:layout>
        <c:manualLayout>
          <c:xMode val="edge"/>
          <c:yMode val="edge"/>
          <c:wMode val="edge"/>
          <c:hMode val="edge"/>
          <c:x val="0.7258074676149352"/>
          <c:y val="0.1428576266676343"/>
          <c:w val="0.87742070950808559"/>
          <c:h val="0.267282073611766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98038036957338"/>
          <c:y val="0.12643749123053177"/>
          <c:w val="0.73869527985454586"/>
          <c:h val="0.68391188438333095"/>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1'!$E$20:$E$26</c:f>
              <c:numCache>
                <c:formatCode>General</c:formatCode>
                <c:ptCount val="7"/>
                <c:pt idx="0">
                  <c:v>1950</c:v>
                </c:pt>
                <c:pt idx="1">
                  <c:v>1960</c:v>
                </c:pt>
                <c:pt idx="2">
                  <c:v>1970</c:v>
                </c:pt>
                <c:pt idx="3">
                  <c:v>1980</c:v>
                </c:pt>
                <c:pt idx="4">
                  <c:v>1990</c:v>
                </c:pt>
                <c:pt idx="5">
                  <c:v>2000</c:v>
                </c:pt>
                <c:pt idx="6">
                  <c:v>2010</c:v>
                </c:pt>
              </c:numCache>
            </c:numRef>
          </c:cat>
          <c:val>
            <c:numRef>
              <c:f>'EX 1'!$F$20:$F$26</c:f>
              <c:numCache>
                <c:formatCode>0.00</c:formatCode>
                <c:ptCount val="7"/>
                <c:pt idx="0">
                  <c:v>15.171469665725128</c:v>
                </c:pt>
                <c:pt idx="1">
                  <c:v>13.823261820209551</c:v>
                </c:pt>
                <c:pt idx="2">
                  <c:v>9.1420789832047209</c:v>
                </c:pt>
                <c:pt idx="3">
                  <c:v>4.9451908019451087</c:v>
                </c:pt>
                <c:pt idx="4">
                  <c:v>3.5017508754377187</c:v>
                </c:pt>
                <c:pt idx="5">
                  <c:v>2.3330126823011685</c:v>
                </c:pt>
                <c:pt idx="6">
                  <c:v>1.5997786252280766</c:v>
                </c:pt>
              </c:numCache>
            </c:numRef>
          </c:val>
          <c:extLst>
            <c:ext xmlns:c16="http://schemas.microsoft.com/office/drawing/2014/chart" uri="{C3380CC4-5D6E-409C-BE32-E72D297353CC}">
              <c16:uniqueId val="{00000000-D522-403C-A20D-3F10250ED333}"/>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1'!$E$20:$E$26</c:f>
              <c:numCache>
                <c:formatCode>General</c:formatCode>
                <c:ptCount val="7"/>
                <c:pt idx="0">
                  <c:v>1950</c:v>
                </c:pt>
                <c:pt idx="1">
                  <c:v>1960</c:v>
                </c:pt>
                <c:pt idx="2">
                  <c:v>1970</c:v>
                </c:pt>
                <c:pt idx="3">
                  <c:v>1980</c:v>
                </c:pt>
                <c:pt idx="4">
                  <c:v>1990</c:v>
                </c:pt>
                <c:pt idx="5">
                  <c:v>2000</c:v>
                </c:pt>
                <c:pt idx="6">
                  <c:v>2010</c:v>
                </c:pt>
              </c:numCache>
            </c:numRef>
          </c:cat>
          <c:val>
            <c:numRef>
              <c:f>'EX 1'!$G$20:$G$26</c:f>
              <c:numCache>
                <c:formatCode>0.00</c:formatCode>
                <c:ptCount val="7"/>
                <c:pt idx="0">
                  <c:v>5.8051882787183526</c:v>
                </c:pt>
                <c:pt idx="1">
                  <c:v>2.7979142820806309</c:v>
                </c:pt>
                <c:pt idx="2">
                  <c:v>1.8610985020426691</c:v>
                </c:pt>
                <c:pt idx="3">
                  <c:v>1.9677738399406577</c:v>
                </c:pt>
                <c:pt idx="4">
                  <c:v>2.4609078732914846</c:v>
                </c:pt>
                <c:pt idx="5">
                  <c:v>1.0835793500735287</c:v>
                </c:pt>
                <c:pt idx="6">
                  <c:v>0.89933501093902679</c:v>
                </c:pt>
              </c:numCache>
            </c:numRef>
          </c:val>
          <c:extLst>
            <c:ext xmlns:c16="http://schemas.microsoft.com/office/drawing/2014/chart" uri="{C3380CC4-5D6E-409C-BE32-E72D297353CC}">
              <c16:uniqueId val="{00000001-D522-403C-A20D-3F10250ED333}"/>
            </c:ext>
          </c:extLst>
        </c:ser>
        <c:dLbls>
          <c:showLegendKey val="0"/>
          <c:showVal val="0"/>
          <c:showCatName val="0"/>
          <c:showSerName val="0"/>
          <c:showPercent val="0"/>
          <c:showBubbleSize val="0"/>
        </c:dLbls>
        <c:axId val="-243843120"/>
        <c:axId val="-83346032"/>
      </c:areaChart>
      <c:catAx>
        <c:axId val="-243843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46032"/>
        <c:crosses val="autoZero"/>
        <c:auto val="1"/>
        <c:lblAlgn val="ctr"/>
        <c:lblOffset val="100"/>
        <c:tickLblSkip val="1"/>
        <c:tickMarkSkip val="1"/>
        <c:noMultiLvlLbl val="0"/>
      </c:catAx>
      <c:valAx>
        <c:axId val="-83346032"/>
        <c:scaling>
          <c:orientation val="minMax"/>
          <c:max val="5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243843120"/>
        <c:crosses val="autoZero"/>
        <c:crossBetween val="midCat"/>
      </c:valAx>
      <c:spPr>
        <a:solidFill>
          <a:srgbClr val="C0C0C0"/>
        </a:solidFill>
        <a:ln w="12700">
          <a:solidFill>
            <a:srgbClr val="808080"/>
          </a:solidFill>
          <a:prstDash val="solid"/>
        </a:ln>
      </c:spPr>
    </c:plotArea>
    <c:legend>
      <c:legendPos val="r"/>
      <c:layout>
        <c:manualLayout>
          <c:xMode val="edge"/>
          <c:yMode val="edge"/>
          <c:x val="0.6432176631187434"/>
          <c:y val="0.29885238483120641"/>
          <c:w val="0.23618143209485742"/>
          <c:h val="0.1551730171659577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263222818726405"/>
          <c:y val="0.12716763005780346"/>
          <c:w val="0.67894911325327212"/>
          <c:h val="0.68208092485549132"/>
        </c:manualLayout>
      </c:layout>
      <c:areaChart>
        <c:grouping val="percent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1'!$E$20:$E$26</c:f>
              <c:numCache>
                <c:formatCode>General</c:formatCode>
                <c:ptCount val="7"/>
                <c:pt idx="0">
                  <c:v>1950</c:v>
                </c:pt>
                <c:pt idx="1">
                  <c:v>1960</c:v>
                </c:pt>
                <c:pt idx="2">
                  <c:v>1970</c:v>
                </c:pt>
                <c:pt idx="3">
                  <c:v>1980</c:v>
                </c:pt>
                <c:pt idx="4">
                  <c:v>1990</c:v>
                </c:pt>
                <c:pt idx="5">
                  <c:v>2000</c:v>
                </c:pt>
                <c:pt idx="6">
                  <c:v>2010</c:v>
                </c:pt>
              </c:numCache>
            </c:numRef>
          </c:cat>
          <c:val>
            <c:numRef>
              <c:f>'EX 1'!$F$20:$F$26</c:f>
              <c:numCache>
                <c:formatCode>0.00</c:formatCode>
                <c:ptCount val="7"/>
                <c:pt idx="0">
                  <c:v>15.171469665725128</c:v>
                </c:pt>
                <c:pt idx="1">
                  <c:v>13.823261820209551</c:v>
                </c:pt>
                <c:pt idx="2">
                  <c:v>9.1420789832047209</c:v>
                </c:pt>
                <c:pt idx="3">
                  <c:v>4.9451908019451087</c:v>
                </c:pt>
                <c:pt idx="4">
                  <c:v>3.5017508754377187</c:v>
                </c:pt>
                <c:pt idx="5">
                  <c:v>2.3330126823011685</c:v>
                </c:pt>
                <c:pt idx="6">
                  <c:v>1.5997786252280766</c:v>
                </c:pt>
              </c:numCache>
            </c:numRef>
          </c:val>
          <c:extLst>
            <c:ext xmlns:c16="http://schemas.microsoft.com/office/drawing/2014/chart" uri="{C3380CC4-5D6E-409C-BE32-E72D297353CC}">
              <c16:uniqueId val="{00000000-8A02-41EB-B11C-2F27938D96B6}"/>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1'!$E$20:$E$26</c:f>
              <c:numCache>
                <c:formatCode>General</c:formatCode>
                <c:ptCount val="7"/>
                <c:pt idx="0">
                  <c:v>1950</c:v>
                </c:pt>
                <c:pt idx="1">
                  <c:v>1960</c:v>
                </c:pt>
                <c:pt idx="2">
                  <c:v>1970</c:v>
                </c:pt>
                <c:pt idx="3">
                  <c:v>1980</c:v>
                </c:pt>
                <c:pt idx="4">
                  <c:v>1990</c:v>
                </c:pt>
                <c:pt idx="5">
                  <c:v>2000</c:v>
                </c:pt>
                <c:pt idx="6">
                  <c:v>2010</c:v>
                </c:pt>
              </c:numCache>
            </c:numRef>
          </c:cat>
          <c:val>
            <c:numRef>
              <c:f>'EX 1'!$G$20:$G$26</c:f>
              <c:numCache>
                <c:formatCode>0.00</c:formatCode>
                <c:ptCount val="7"/>
                <c:pt idx="0">
                  <c:v>5.8051882787183526</c:v>
                </c:pt>
                <c:pt idx="1">
                  <c:v>2.7979142820806309</c:v>
                </c:pt>
                <c:pt idx="2">
                  <c:v>1.8610985020426691</c:v>
                </c:pt>
                <c:pt idx="3">
                  <c:v>1.9677738399406577</c:v>
                </c:pt>
                <c:pt idx="4">
                  <c:v>2.4609078732914846</c:v>
                </c:pt>
                <c:pt idx="5">
                  <c:v>1.0835793500735287</c:v>
                </c:pt>
                <c:pt idx="6">
                  <c:v>0.89933501093902679</c:v>
                </c:pt>
              </c:numCache>
            </c:numRef>
          </c:val>
          <c:extLst>
            <c:ext xmlns:c16="http://schemas.microsoft.com/office/drawing/2014/chart" uri="{C3380CC4-5D6E-409C-BE32-E72D297353CC}">
              <c16:uniqueId val="{00000001-8A02-41EB-B11C-2F27938D96B6}"/>
            </c:ext>
          </c:extLst>
        </c:ser>
        <c:dLbls>
          <c:showLegendKey val="0"/>
          <c:showVal val="0"/>
          <c:showCatName val="0"/>
          <c:showSerName val="0"/>
          <c:showPercent val="0"/>
          <c:showBubbleSize val="0"/>
        </c:dLbls>
        <c:axId val="-83343312"/>
        <c:axId val="-83352560"/>
      </c:areaChart>
      <c:catAx>
        <c:axId val="-83343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52560"/>
        <c:crosses val="autoZero"/>
        <c:auto val="1"/>
        <c:lblAlgn val="ctr"/>
        <c:lblOffset val="100"/>
        <c:tickLblSkip val="1"/>
        <c:tickMarkSkip val="1"/>
        <c:noMultiLvlLbl val="0"/>
      </c:catAx>
      <c:valAx>
        <c:axId val="-8335256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43312"/>
        <c:crosses val="autoZero"/>
        <c:crossBetween val="midCat"/>
      </c:valAx>
      <c:spPr>
        <a:solidFill>
          <a:srgbClr val="C0C0C0"/>
        </a:solidFill>
        <a:ln w="12700">
          <a:solidFill>
            <a:srgbClr val="808080"/>
          </a:solidFill>
          <a:prstDash val="solid"/>
        </a:ln>
      </c:spPr>
    </c:plotArea>
    <c:legend>
      <c:legendPos val="r"/>
      <c:layout>
        <c:manualLayout>
          <c:xMode val="edge"/>
          <c:yMode val="edge"/>
          <c:x val="0.62561574803149611"/>
          <c:y val="0.50165166854143228"/>
          <c:w val="0.24736897361514021"/>
          <c:h val="0.1560693641618497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872340425531915"/>
          <c:y val="0.11828019090322005"/>
          <c:w val="0.7021276595744681"/>
          <c:h val="0.70430477310553752"/>
        </c:manualLayout>
      </c:layout>
      <c:areaChart>
        <c:grouping val="stacked"/>
        <c:varyColors val="0"/>
        <c:ser>
          <c:idx val="1"/>
          <c:order val="0"/>
          <c:tx>
            <c:strRef>
              <c:f>'EX 1'!$F$3</c:f>
              <c:strCache>
                <c:ptCount val="1"/>
                <c:pt idx="0">
                  <c:v>TMNN</c:v>
                </c:pt>
              </c:strCache>
            </c:strRef>
          </c:tx>
          <c:spPr>
            <a:solidFill>
              <a:srgbClr val="993366"/>
            </a:solidFill>
            <a:ln w="12700">
              <a:solidFill>
                <a:srgbClr val="000000"/>
              </a:solidFill>
              <a:prstDash val="solid"/>
            </a:ln>
          </c:spPr>
          <c:cat>
            <c:numRef>
              <c:f>'EX 1'!$E$12:$E$18</c:f>
              <c:numCache>
                <c:formatCode>General</c:formatCode>
                <c:ptCount val="7"/>
                <c:pt idx="0">
                  <c:v>1950</c:v>
                </c:pt>
                <c:pt idx="1">
                  <c:v>1960</c:v>
                </c:pt>
                <c:pt idx="2">
                  <c:v>1970</c:v>
                </c:pt>
                <c:pt idx="3">
                  <c:v>1980</c:v>
                </c:pt>
                <c:pt idx="4">
                  <c:v>1990</c:v>
                </c:pt>
                <c:pt idx="5">
                  <c:v>2000</c:v>
                </c:pt>
                <c:pt idx="6">
                  <c:v>2010</c:v>
                </c:pt>
              </c:numCache>
            </c:numRef>
          </c:cat>
          <c:val>
            <c:numRef>
              <c:f>'EX 1'!$F$12:$F$18</c:f>
              <c:numCache>
                <c:formatCode>0.00</c:formatCode>
                <c:ptCount val="7"/>
                <c:pt idx="0">
                  <c:v>15.07250006708828</c:v>
                </c:pt>
                <c:pt idx="1">
                  <c:v>18.562739768722011</c:v>
                </c:pt>
                <c:pt idx="2">
                  <c:v>15.720116689173329</c:v>
                </c:pt>
                <c:pt idx="3">
                  <c:v>8.5006076866228391</c:v>
                </c:pt>
                <c:pt idx="4">
                  <c:v>4.9747773556704242</c:v>
                </c:pt>
                <c:pt idx="5">
                  <c:v>2.7915258329309514</c:v>
                </c:pt>
                <c:pt idx="6">
                  <c:v>2.0999398250805767</c:v>
                </c:pt>
              </c:numCache>
            </c:numRef>
          </c:val>
          <c:extLst>
            <c:ext xmlns:c16="http://schemas.microsoft.com/office/drawing/2014/chart" uri="{C3380CC4-5D6E-409C-BE32-E72D297353CC}">
              <c16:uniqueId val="{00000000-27A0-42FC-BCBF-B0331E1217A7}"/>
            </c:ext>
          </c:extLst>
        </c:ser>
        <c:ser>
          <c:idx val="2"/>
          <c:order val="1"/>
          <c:tx>
            <c:strRef>
              <c:f>'EX 1'!$G$3</c:f>
              <c:strCache>
                <c:ptCount val="1"/>
                <c:pt idx="0">
                  <c:v>TMP-NN</c:v>
                </c:pt>
              </c:strCache>
            </c:strRef>
          </c:tx>
          <c:spPr>
            <a:solidFill>
              <a:srgbClr val="FFFFCC"/>
            </a:solidFill>
            <a:ln w="12700">
              <a:solidFill>
                <a:srgbClr val="000000"/>
              </a:solidFill>
              <a:prstDash val="solid"/>
            </a:ln>
          </c:spPr>
          <c:cat>
            <c:numRef>
              <c:f>'EX 1'!$E$12:$E$18</c:f>
              <c:numCache>
                <c:formatCode>General</c:formatCode>
                <c:ptCount val="7"/>
                <c:pt idx="0">
                  <c:v>1950</c:v>
                </c:pt>
                <c:pt idx="1">
                  <c:v>1960</c:v>
                </c:pt>
                <c:pt idx="2">
                  <c:v>1970</c:v>
                </c:pt>
                <c:pt idx="3">
                  <c:v>1980</c:v>
                </c:pt>
                <c:pt idx="4">
                  <c:v>1990</c:v>
                </c:pt>
                <c:pt idx="5">
                  <c:v>2000</c:v>
                </c:pt>
                <c:pt idx="6">
                  <c:v>2010</c:v>
                </c:pt>
              </c:numCache>
            </c:numRef>
          </c:cat>
          <c:val>
            <c:numRef>
              <c:f>'EX 1'!$G$12:$G$18</c:f>
              <c:numCache>
                <c:formatCode>0.00</c:formatCode>
                <c:ptCount val="7"/>
                <c:pt idx="0">
                  <c:v>53.223368189421521</c:v>
                </c:pt>
                <c:pt idx="1">
                  <c:v>23.624332925411398</c:v>
                </c:pt>
                <c:pt idx="2">
                  <c:v>10.740707999670782</c:v>
                </c:pt>
                <c:pt idx="3">
                  <c:v>3.8422606642872905</c:v>
                </c:pt>
                <c:pt idx="4">
                  <c:v>2.6231550102758923</c:v>
                </c:pt>
                <c:pt idx="5">
                  <c:v>1.584379526798648</c:v>
                </c:pt>
                <c:pt idx="6">
                  <c:v>1.1004591428783395</c:v>
                </c:pt>
              </c:numCache>
            </c:numRef>
          </c:val>
          <c:extLst>
            <c:ext xmlns:c16="http://schemas.microsoft.com/office/drawing/2014/chart" uri="{C3380CC4-5D6E-409C-BE32-E72D297353CC}">
              <c16:uniqueId val="{00000001-27A0-42FC-BCBF-B0331E1217A7}"/>
            </c:ext>
          </c:extLst>
        </c:ser>
        <c:dLbls>
          <c:showLegendKey val="0"/>
          <c:showVal val="0"/>
          <c:showCatName val="0"/>
          <c:showSerName val="0"/>
          <c:showPercent val="0"/>
          <c:showBubbleSize val="0"/>
        </c:dLbls>
        <c:axId val="-83357456"/>
        <c:axId val="-83343856"/>
      </c:areaChart>
      <c:catAx>
        <c:axId val="-8335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43856"/>
        <c:crosses val="autoZero"/>
        <c:auto val="1"/>
        <c:lblAlgn val="ctr"/>
        <c:lblOffset val="100"/>
        <c:tickLblSkip val="1"/>
        <c:tickMarkSkip val="1"/>
        <c:noMultiLvlLbl val="0"/>
      </c:catAx>
      <c:valAx>
        <c:axId val="-83343856"/>
        <c:scaling>
          <c:orientation val="minMax"/>
          <c:max val="10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fr-FR"/>
          </a:p>
        </c:txPr>
        <c:crossAx val="-83357456"/>
        <c:crosses val="autoZero"/>
        <c:crossBetween val="midCat"/>
      </c:valAx>
      <c:spPr>
        <a:solidFill>
          <a:srgbClr val="C0C0C0"/>
        </a:solidFill>
        <a:ln w="12700">
          <a:solidFill>
            <a:srgbClr val="808080"/>
          </a:solidFill>
          <a:prstDash val="solid"/>
        </a:ln>
      </c:spPr>
    </c:plotArea>
    <c:legend>
      <c:legendPos val="r"/>
      <c:layout>
        <c:manualLayout>
          <c:xMode val="edge"/>
          <c:yMode val="edge"/>
          <c:x val="0.63829787234042556"/>
          <c:y val="0.30645330623994577"/>
          <c:w val="0.25"/>
          <c:h val="0.1451618547681539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6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_xlchart.v1.4</cx:f>
      </cx:numDim>
    </cx:data>
  </cx:chartData>
  <cx:chart>
    <cx:title pos="t" align="ctr" overlay="0">
      <cx:tx>
        <cx:txData>
          <cx:v>Distribution des départements de la France métropolitaine par le niveau de la mortalité infantile en 2002</cx:v>
        </cx:txData>
      </cx:tx>
      <cx:txPr>
        <a:bodyPr spcFirstLastPara="1" vertOverflow="ellipsis" horzOverflow="overflow" wrap="square" lIns="0" tIns="0" rIns="0" bIns="0" anchor="ctr" anchorCtr="1"/>
        <a:lstStyle/>
        <a:p>
          <a:pPr algn="ctr" rtl="0">
            <a:defRPr sz="1050"/>
          </a:pPr>
          <a:r>
            <a:rPr lang="fr-FR" sz="1050" b="0" i="0" u="none" strike="noStrike" baseline="0">
              <a:solidFill>
                <a:sysClr val="windowText" lastClr="000000">
                  <a:lumMod val="65000"/>
                  <a:lumOff val="35000"/>
                </a:sysClr>
              </a:solidFill>
              <a:latin typeface="Calibri" panose="020F0502020204030204"/>
            </a:rPr>
            <a:t>Distribution des départements de la France métropolitaine par le niveau de la mortalité infantile en 2002</a:t>
          </a:r>
        </a:p>
      </cx:txPr>
    </cx:title>
    <cx:plotArea>
      <cx:plotAreaRegion>
        <cx:series layoutId="clusteredColumn" uniqueId="{90486779-E6AF-47F7-B6A7-34771BE15CD1}">
          <cx:dataLabels/>
          <cx:dataId val="0"/>
          <cx:layoutPr>
            <cx:binning intervalClosed="r" underflow="auto">
              <cx:binSize val="1"/>
            </cx:binning>
          </cx:layoutPr>
        </cx:series>
      </cx:plotAreaRegion>
      <cx:axis id="0">
        <cx:catScaling gapWidth="0"/>
        <cx:title>
          <cx:tx>
            <cx:txData>
              <cx:v>Taux de la mortalité infantile ‰</cx:v>
            </cx:txData>
          </cx:tx>
          <cx:txPr>
            <a:bodyPr spcFirstLastPara="1" vertOverflow="ellipsis" horzOverflow="overflow" wrap="square" lIns="0" tIns="0" rIns="0" bIns="0" anchor="ctr" anchorCtr="1"/>
            <a:lstStyle/>
            <a:p>
              <a:pPr algn="ctr" rtl="0">
                <a:defRPr/>
              </a:pPr>
              <a:r>
                <a:rPr lang="fr-FR" sz="900" b="0" i="0" u="none" strike="noStrike" baseline="0">
                  <a:solidFill>
                    <a:sysClr val="windowText" lastClr="000000">
                      <a:lumMod val="65000"/>
                      <a:lumOff val="35000"/>
                    </a:sysClr>
                  </a:solidFill>
                  <a:latin typeface="Calibri" panose="020F0502020204030204"/>
                </a:rPr>
                <a:t>Taux de la mortalité infantile ‰</a:t>
              </a:r>
            </a:p>
          </cx:txPr>
        </cx:title>
        <cx:tickLabels/>
        <cx:numFmt formatCode="0.0" sourceLinked="0"/>
      </cx:axis>
      <cx:axis id="1">
        <cx:valScaling max="45"/>
        <cx:title>
          <cx:tx>
            <cx:txData>
              <cx:v>Nombre des départements</cx:v>
            </cx:txData>
          </cx:tx>
          <cx:txPr>
            <a:bodyPr spcFirstLastPara="1" vertOverflow="ellipsis" horzOverflow="overflow" wrap="square" lIns="0" tIns="0" rIns="0" bIns="0" anchor="ctr" anchorCtr="1"/>
            <a:lstStyle/>
            <a:p>
              <a:pPr algn="ctr" rtl="0">
                <a:defRPr/>
              </a:pPr>
              <a:r>
                <a:rPr lang="fr-FR" sz="900" b="0" i="0" u="none" strike="noStrike" baseline="0">
                  <a:solidFill>
                    <a:sysClr val="windowText" lastClr="000000">
                      <a:lumMod val="65000"/>
                      <a:lumOff val="35000"/>
                    </a:sysClr>
                  </a:solidFill>
                  <a:latin typeface="Calibri" panose="020F0502020204030204"/>
                </a:rPr>
                <a:t>Nombre des départements</a:t>
              </a:r>
            </a:p>
          </cx:txPr>
        </cx:title>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rich>
          <a:bodyPr spcFirstLastPara="1" vertOverflow="ellipsis" horzOverflow="overflow" wrap="square" lIns="0" tIns="0" rIns="0" bIns="0"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1200" b="1" i="0" u="none" strike="noStrike" baseline="0">
                <a:solidFill>
                  <a:sysClr val="windowText" lastClr="000000">
                    <a:lumMod val="65000"/>
                    <a:lumOff val="35000"/>
                  </a:sysClr>
                </a:solidFill>
                <a:effectLst/>
                <a:latin typeface="Calibri"/>
                <a:ea typeface="Calibri" panose="020F0502020204030204" pitchFamily="34" charset="0"/>
                <a:cs typeface="Calibri" panose="020F0502020204030204" pitchFamily="34" charset="0"/>
              </a:rPr>
              <a:t>Taux de mortalité infantile en 2002</a:t>
            </a:r>
            <a:endParaRPr lang="fr-FR" sz="1200">
              <a:effectLst/>
            </a:endParaRPr>
          </a:p>
        </cx:rich>
      </cx:tx>
    </cx:title>
    <cx:plotArea>
      <cx:plotAreaRegion>
        <cx:series layoutId="regionMap" uniqueId="{FC5C0FF2-44F7-4A84-8016-1F6A498C4132}">
          <cx:tx>
            <cx:txData>
              <cx:f>_xlchart.v5.2</cx:f>
              <cx:v>Décès pour 1000 naissances</cx:v>
            </cx:txData>
          </cx:tx>
          <cx:dataId val="0"/>
          <cx:layoutPr>
            <cx:geography cultureLanguage="fr-FR" cultureRegion="FR" attribution="Avec Bing">
              <cx:geoCache provider="{E9337A44-BEBE-4D9F-B70C-5C5E7DAFC167}">
                <cx:binary>3H1LcttKsvZWFJr0xOBBAVV4dLQ7wgWQFPWwZEmWjz1B0BKN9/uN0V3BP/930D3vHXgndyU3QRAy
AVEUZeHciAtGRzuOSCaS9WXlu7L+cV/8/d5ZLaOjwnW8+O/3xftjI0mCv//xR3xvrNxlPHHN+8iP
/R/J5N53//B//DDvV388RMvc9PQ/OBbhP+6NZZSsiuN//gOo6Sv/3L9fJqbvfUpXUXm9ilMnife8
t/Oto3s/9ZL66zpQen88i5be/er4aPngmp5qxklk3ifc++MLP/puGkvv+GjlJWZS3pbB6v1x91PH
R3/0n/GEnyMHWE7SB/gyFicS4QUkCUhuXsdHju/pm7cZbiKxAkYCy23eltqHf1y68P2WpXdHNFol
S90Dtvcwt2Zt+fAQreIYft76391EOr/q/fEv6p03OovyzCqasa8066v49U+eXa/X6I8ufv/8R+8P
sGq9v2xB3F/il946FOHbVRSZiW9Gq6OH1RFdOT/8KNm7oq+GW+ARwbLEN3gCnFtwCxOZk0RJRpht
Xqh9doP2TvYAej+NdB+wZ9aSa6wYxXeTn/9uv7xTTneLwquf0BEHkJNnWel8EORm55OOnwPq/5IQ
nSzTJGYeVszNynxhP75SeiTQBkgmIDodseEmHJZ5GbHSbrHpMvTu6Of/c1Y1f62ee7XCeIlgB+v3
x4uH2VNl2qUxCuCvlpEZ7910r8ebCALHivKjOtjSFtyEx5zMYcRtYOfaZzfa4s50nLUeW/M1AOwv
ETwE9i6NUcBeS/KKuTNX3rC7nUwkmeNZkRMbWyF2Nj2acDyWZJHtob7Nzbujj36arUAMmA9haibL
l/TRbqPwMske8rue2vkI6P9toqMQg3M/YVYJM19G/sCCgCe8IMqSRDZqgO8IAjvBAiuK4B1v1ADb
8xq6jA0kE4cQ7UD+/vgQqeiSHYVcrL0A5gb2XsKoK29oCyEjEaIDsvEnuzqCm2BRIpwkP+MYPGFt
ACNxAM2eXOx0D56QGYUsfAVlDDp4aCcB1SEkeIbrV1cE0ETCCCEik92+YcvRAMg/T+oQwNtvjwLn
K/N+GT2Y+4Px2hn83w9xm40FhupiGQ3rr0gTgRMFSebrAAVe3diWm8jgrvKI3Wiq+u0m8Gi81S5f
A4jjSwQPEcoujVGI5jSOh/ZPpAnhOIFDCDfAP41OeV4WNu/BP13gNwwNgPizlA6B+nFdRpDGUn7+
J1lBCiJlPvrRQ7vcO9NAr45IMUYs9+iKQvCxFZHW6UqBl8DheMYVbRn724fI9aM3JS2fJ9VD+/nU
ZZfEKHb33dKpMzt/gW4XRRGzkvDLi9jCHfxMQeaRKPcij21uBtjf+8n1YN/pVW5TGAXeV8t1plFZ
OstBAwsCUSWkFHksbAoPfWPOgSjI+HGf95IQHbbeHdWx/prP3844vkSwB/6TB3beh+xDh94oJOEC
albGyw5nt+qytzQlT1gJIUgy7dzzDJrwnIxAPjbuXt+uNwzV6YbIXXovOcO7M087aHSQrJMKj9Q7
79SVqc2KjMCg3/iuOzC2MpHYOrvYgNtNKUFBQSQyZJ3bOlRve6/ZGWJbP0eoA2WTK+zoj877APVm
fUaA9NpC/e3SjAeGmwWvjMMi23jh3RwBN0E8QrDN2xxBD+41T//9X/+/5mooM/4suQ60z9SOthka
hfL+ED3U1YNB80LyREACwhCZ7cIcTwTMipKI2r4DEIntcLzl6N3RHLohHo6m8f46+G79vZNKD+Et
+p13YFu3Xx8Fxic//x0toT2lXechwjF+QkTwwnBro8H/3nLLeagbSIDycxa65ejd0eX9PVSHvBcS
Vrsx3kmlg+T74y36nXcA4/bro8CYgjt+bZiDdghBWk1EWMS49bM6GIsTQhDUhh73cS+70nL0tn28
k0oHyffHe/Zx+/VRYPzR/PmvLBrUPIsTyNCLnABR9PrVDbZgk7MYJIBt02u9zOmGoUH7gA6g2YP/
8M6fxwUcgbv2wQnqRNuKacrZV5Gfrda9g3t6al6ZcsMTBC2AAualRji62VUBen8IIhxYgeYltPal
Sas/w+C7o5ZVpvnEOhd29ABu2YcqjVoaO23UbjPwuw/qidHVB+XD02ahZ4iPQp8M7+tDhhaJhAcv
fssZgBwdh6EWKG26Sfr1l8a5f5I42SPHu+XgGTo9mJ88p/M+uAXNqoxBQ6TfB7UV0oRnMQRzws6K
PygLAXFy7fY9BvYdtx64eZsr8KFPoYPcXjeg/uootuxa2cfMVRn9/Lf389/Dxm38hCWQdSMS3yDY
3cYsAAwtxK22r3V+q6wbhf+Etzd693Vz2/ZP7ZDrYb/Pze/TGYUgqKu0YG7W/uCgsbsAXr0ArTuQ
o1u/uuk5hp1AsUWoTX7zNttv+drma6CGr5dJ9oThkHavbaKjEIi/oPBWwwy5u40kdLUBhiZQiW/b
g0EYegW4NTtv0/dPSfRw3hP3bVZjBFb8vD4TwnxInCWc/AnTQS26CGkaMNlY6O1yBIE/BPbgr3U1
fJ8X8OWXZVwfWHGWR+s328+/wn0/hGgP+KdP7XwAnLg+0VFs8bWB/Ssq7AixWGgL7HVb95b3TiYc
R0jdyddiu2XtG2bets23flWHUAfSvd7dFoVR4PzLu9va94NaeX7CwfEOhKFnrnl1IAcrLwoInHko
xG1evcTPbg4HsvevId4TkkMs/27yoxCcD2Y8bGOlPCF1IQdOgjZy8CQ9SGROhibv3VKyZmeIYu1z
hHro13pgb7F2sz4j8Aou/Lg+XNOq5J3m9pXZPmi64EVI6Us7/T1hAvoCYkN2U8ftJ3E2DHU0+Ksz
OLuI9DDe5/O1azICfKfpsHl+GfL8vPR8aC/LsM/bzA148+AQbidvanbe1k/zhEIP1z3dNM1ajADU
xk/5C45pQbmVwCGtx5P8XTWNJkjEEs+zrYe305PbsNVJsrx6A3d+YYdUD+6X8jW/DrONAPemlx9C
UjMxh26mEggUYSTUDeDQhOUE6LCCPsrNq7uduwy9bWPvodXDfM8W7xIZhS+mGKuoXfUhzLM4YQUi
wimXzZlr3HHZocYCp/BBg7eI9xz2mpt3RwpsaEgmQBNTHbP/bsC+h1YP8Z3P63wGQvVmoUawzS//
glNNMLJDbDPuXa0O6Xg48wR9lM8dvq3ZedvWfkKhA93eDthmLUYAau181Ier680y5HaGYho42nAo
rfWnO9sZOpwFGdy1fgJum5uhtvMBNHu4H7Stt8mOQqEvPBhaNKQICBNRlDiChE3zK7hlW3k3BA12
REYyuynG9RPsa3aGkoF9xH4H/M1ajWD/r39JqwAGhV+EHBz47KK0UeDdtCs7EWQI2Vr/Df7tWfQu
Y4MKwuPPfYbqb0vEI+FRKIS7lfcAJfhhVYIgYk5kwXlfv7oyAQdf4MwLK8DxiVYu2oc3OfkNR4OU
ZfbQ6uH/cjXmcaVGoBBqR6CW4+H9e2iah6k6pOvmIWiegjZq8AQaieibgW12ntmur47iD6DZE4GD
PIJtsqNQAPUPWg3aVS9OQOlLMKxgp0tQj93CLAzdasdu9RI5DT9DSsEqeYba7+JfL9cIlACces2W
D/6gNTlI0UIXBRZhol7z6riDDHTe1DW5nhfQMvK2QG8nlR7Ee7I37dfHAW09wYB5+NvloOGeCGpc
4LHc9k52lTyGSACsPoGMXfPqHYlat0gzdYv0ZT264NlJl6/W9IcS7snC8xx0Plgnd5rVXHM+CvG4
hdk1rdM1RFqPn0CznQinIDfIQxP9VhAI5yMhwQsjW0n7zMbRq7nopNdfjfwTCh3k9p6bapZgBFr8
QwQHavRBHXiYNcTVU0rayK173BViehZMO7Rc7XbmNgy9DdldRA4H93FNRoDvzfLnf2A08SZ7NyjO
UA7HMOEOsq/Nvu3rc1J77SLbNkb0jsb0GBtUpb+Cdk8qDtfqvWeMQrHf+bE+bDu9NEFg70WI1Ts6
XYDMLyTtyeNcqp5L1zDytkaKHTR6YO/po2hXYgQa4OvQA8dgaD6GXkmZ79ppOCgJ3h0og8eEXdde
r/kYdJu/SLGH9+Gbe7NmI0BfgRsbwDEaVPGTiQgH2RDkbXdl6NgJB/n6tkRbf6IXorcs1fHaAPOR
95PricCuJ3Y+si7Gtks2AvwhZH1o9+EAvno9mQqLosy1x6G7zh301CKI4AQZkraNO9746jUXQzRB
PkOng+ABA2uaRRkBuherNErgxol6oGjb+bcnDHplN6QEcVl9vkXY2fkqQFzG8TDj4pni3FPe3mbP
X6DXk4E9tv0poVE4b3MTRp8/DKro8USCMfeCyJGO9wZ5OKjLCjD5uo3Y+7H5hpeBNPxeaj3cD1Hw
jys1Ag0wM2GmefLzX8OW5aUJBwMGYULZJiPT9d4ZDIdkJfD12pb4fovGL6bA3/v9m5F2k+kB/ot+
5w2w47++Por93fSVNmFna10HsOhwBxZccQXpGH5TXeu2YAgwhlCEYO1xqCz03G1b9m2uBnXuDyXc
Qf01VyBtP2AUAgJ2bdi5ddJEhlKcDNejNX5+VzIIxPDQT9+KzZN++TU7bzb59cy752z53gNxm9UY
gYqvBXXwuVb1zXf1rQRSV7VDQ47IQ++F3Lbk9bJ2j7x0UNnjcu4eU7KbTG8rPwc7qPbH749i46p+
+n3QMipMtBKIjB8HVXSDNEi+1VcFyKh13HvB2pqdQXX5ixR7yB+eqNks3Qh2uQohcn2LYGtehzDt
BMrpWBa5dh5Nt5UKTrjCkWZomX/spOqVXFuWBnLj95PricAhfnxLcBRKYPgbzGCMCbTVwpRocNm2
6qmQwSF1jraflmsYGAjrfcR+A+l2cUawz0/TaDnkHocOak6G6XSorbN1wCbQQitCz8VjpNaz5zU3
g6r6lwj2wD9c0zfrNgIBuKjvAfxLCrIwygSaJ0XMb3rjuv56nbWBjQ9x/eZw85PEfJezQTpoXybZ
E4iXG2m7JEeh+y+W5dDXV0LhFdro4HBF91QkCAGcoIOKbBPR1f8PH9gO6De8DIT++nftovUbsG/W
aAQq4AZuUR/2tghomoVJVTzcXt28uqVZKMlxMKqq5941XOwC59Xx3POkXo1zuzYjgLmtTNYTggY/
9gxFWBEwZdvyy459zuL1PRIbkYAc/vY+f8LcQJ7fgXR7cnGIu/+E8ih0/6K+Hxjqd3A184sXBL+6
fgc1euiXbut33VQPnKSB28Lq0XZbWf5tCelx9qZU/h5aPUl4Pp/fozEK9M/hdodhO674CdRr65nV
O4/Ugf0XJcyLEPS3HkDP/jccDaQM9hHr4X6IBmhXawS24UO2KqFe2+rkIbI9MI4SzlHWV0ZtNH4n
EuTqeYZwVbXcK+BsGHljv23zazpEevjumXbyuBYjwHW+iuIhQeUhgIfx8iLfVd51Egdqdu2lFAB4
r4Oy5qMDx6t9uicUDge0WYQRoAkXog8JJlz7A/cFgMHdnHHpdkyDPWYJ1NTknp8OTLwNyT6Bw4Fc
//4R4Fgf16idrL9g7hT0QkhEgiz7pkjazbHDaWVooYFBFu2BNtjG2z5Wj7G34byP2OGY96iMws1S
/Cj6+a9q4OIKD7fGQIPcRgn3N7MEd7bW98J3AW85GcjB2k+uB/ohLlZLcBywR0O3REA7DOTSebhR
u3GfuylWbsIiieegK64H+pqPoSDfQ+x3AN+s0Qi0/Idhr/6qsYZ0OvS5Nf50t4oO7S8YbnOB6982
gVQvjgJm3h19gP72CIq60L6xPoa1vkmnlY2dPv/ufol9xHqYP/PIzqegg2K9VmPAPHr4+a/7YZOp
cBSZQOqcrw+abxVOMZxfJgLs7ja+6rnccF/impUBYX+JYgdVAHW3uHU+VWP/uGYjEAA1+vmfYQdK
gpcuEUiY7758G3oqYD4Nqk+qP5qAbY+u4Wc4GXiBXgfbgyWgXbQR4L+Ih25+hmn/0AwL27/Ni3a0
AIHed4zqWx83WZaeFmj4GQ7/F+j9Hv7too0A//XAl70m9ZVZcyiscDCPAE64Nfu7G9DVV3zBfa/8
r6ap9tnNSac1O8Ohv5/c74G/WbERYN94VS0AO/2pV4MPBxvhDFt7fLFbVVtf2wx9s/W1EM2rfXYD
fsPPcOi/QO/34G8XbQT43ywz/4Vbk1+NP5xuhIaqdghNN+sqwOFHOBgD8rEb/4af4fB/gd7v4d8u
2gjwr9vAV0z7g/ZkuF8pBRD5EaiaPrbUdSM/kAIenENoo9lIQa+nbpur4WThIKq/JxHbpEeR9/ng
OOawk8ehZx5a50AxbKL9rlPAT8BbgAlG7aHofv6n4Wc4WXiB3u9JQbtoI9ALCtwTt3Ra2zyMX1Bf
CyqjdmhRF3+orcLYSphk3U/2rvkYDvfmdz1L7/dwbxdrBLg3iuwviAhg5iBYfe6ZzQ9XQ8HMg8eE
AMjGdkJgi6lnkdtjunYnBA8h+nvisEV5FLbgKi3rG+LVobNEdZgIZ6zqO2XWr24lACwCzMiB0eXP
eIrbXA0nFQdR/T2x2CY9Crn4kA47KwEQZ/n66OTGK+z6jHA3CeIFOHjT9t73LEXNzduKv08o9HDe
13+zXooR6H8o7z+0yncIqw+9dOD1Qf2n2eJ1q3ynHgC3wxIJWux3R4M1N2/D9AmFwzFtlmIEmJ77
1dAJXjwhcIE3mPOdLRs8XCMEc+lgxvwG9d5W3TD0NmR3ETkc3Mc1GQG+W1eRXkYmOEJLZ9iGWG5S
2+DGOd/avfBnqPGIPAwhbF69PP5Ovt4G+sskDxeBnbRGYZjXDmjMvFwqf2VSB5K30BQNMdoG8K6B
FqDoAxEebm8iqW+AfuLFb7iCIzORn628e7iT3AlWMbOe8HxUz6b+UKVR+8WdFmiPO38o9Z6QXH1Q
Phwfdf64mZAAnG1WcQR6olnp9iTNwD22cHJKrG3CoybYUhQwTAHVTh3Xdsz37EGPseGF47UP6IjC
++Pd8tEjOgrNAYeJoRMEbj9ON/02e3fiK9UHjDfFcPVE3T6/JRwEuj/hylEIBDdWpJcLfsLS8OLx
+kccJCBPyI5CRO6W+9Xzq4UCw2EaLOFNrbgbIIBNwXAMp60lPjlqC8wMLw6HED1IANZLNQLDcbdM
752BJ2PVgSGEhRDx97QBkgiLRLQ5e8X2ztq0rPwVqDc/8kXKB0LfLtkI8IeO5hguM0mZm3TQ5ACa
SDD/HjoCd0aRMDsNSkISvDZRZM8wbHMF9wvVPO61Vrv9xp1UehBvaHf+Cg7i9lffrNrvi7/rK//c
v18mpu8dOfBPAkml98cYVqk2jc9oSHnC8k0vxWaVehtmm8n/+6v0R3eZ4n/+o/eXT+kqKq9Xceok
a7y31vSlt567UaoPe5Pe38jEnrLDKw0hXMsFh9QI1zZFdvWiDCPBYeQYXOy2gXlXcMWsmfp9lLd+
2SORzq/fyPwzsVLz+DfvhB6i/ysYb8PYUdjHr0QRbvTgoLlN5rqxMSSvYdyrWM/237xaVdW0Pc2i
JcTC7d+asLfLx27t1X6v81mY27ohZ8a+4qdwW3ep+LUumV2vf09vhZ9soheWvPf1rX0FX2w2qLpM
llMPVFh58LvPfHWTQtiZCdi8t3h4fwy3H8H1RjCg4Y9tOp38w3THHcydr66WcfL+GNWOSX2REtyZ
LSJwTEGh5qv6HTj4TaBFQYZYReQha83W1zd4PgwiAS0N1gocVbiGFU4I8wSmBhwfxX66fgsmixC4
wAOaojhofIbE6HHL45XvlLrvPS7b5r+PvNS98k0vid8fyxw8P2g+V3Mrws19oCQwHE+HeioE3Bgk
LbhfXpueDh9H79wiFYXE8mNasCk695AmzYyIwzSysoVt2GqJpTuUBSeuJs+Ngvvi2J7qGy46y/yc
V8q01BXRrBTGdBaOoN/5nv6F6My9J1d3yJISRdLiL4yjGYoTM/6pIQWRKmOzpDmnu2oa4JAaJhup
FfHUqsh1amuRSXW2mMoZnmUuc5ZwnkVTxlODxI+oRooF6DWDWgR9LGN8FkJ/GLUDTqeWrFGXTZYp
YspZbGQuFbRStUN/mWdEFZ1shjTzT5kPF4WQJGpVlURNCvssM+PykydrLOUdLpo6rCMoMpdLn0zb
lJUqI9RIsK+YVTVPedOgeqFx05S3Z0YW2EqWyJ9L0SBU14PrQs8vXRHdBaxmUd22zk0nEmksZKcu
h88qJp0TO5QUlBlTPcXzII19WunBD8/KNNXiyquYIQ8hwRd2FGEqkdiicoI+e4yjK75tn/tSJJ/x
vs5dxXqmWHZ+b1SwZobu24rrhwU1xGSaGe6NrstXmk8khYRuSPlccqjtl3emUZq0ktILziiuDM54
YPMYTSMHFVRkTQFCUPeaE+KpHbm3DB94s8jn86kgPHCmnM50OVeKmngmzaqIDSlG8tLRoks3cj5G
WEipwDErDTwMGkKlhiIPOypXpvcZ4Q1apbmssAWfKBkrmrc8SQCgoDhPMFIwZ9o0xYl0TnQxnNoi
99kqQoPGhWSf6A67jFltGsZ2NAtw9ikujSkqo3zmRoKueEz8pWKL00hzs6nrMwXVNO2alYt5gUGs
E4b/6kXpWeKKwhTj6kFwQNJi70oqrIxmIRsqFZILJS8FS8VeZE9tLzZpFuOPviadWX7y0Un9mZR5
pWry/ilG2RxpSUT1GJ2lnnXPxYEiye6lFjuXlRdfll50JhN8KwZlpBoyD0MT0Tcu8E7lUkPTEr4/
y2VygXB1wnDCjE+0ecGyFy5hArXKBVX33YrGcnLHZMLXIC/Py1gzaCB7J3zunVil+IkvypIakW2d
FBGSF5YvLwzNvNJIcstzuZKURakwIuurelgal0zIydSOU1/N9dw7C139mpjGeeazD2kexRQFxUfH
COdSVtyGFSPTOPvm+DJWvVi4z0smpqkpnhBcRFRMy+rUdsuA6omsT8Ws+BZWfkXhWGZKC0Ru+Zj7
KJr4TNJ5n7Kc9aCH8Z3hcrMwqs5tVrhOHX/h2FmpZhL5JmnRlVb5cy3Ap2EY3mae8UVPnAsDxQtM
8nNeSL97FiZKzpKK+mY6xWV1xTvp51LnVFcAoZUY40I0mFARCpxT7JozvpJmPusqRaidFEmAVLYQ
5jyX3ZIkvHYN/LHwM1tNff08xxmZebLgnuiCeyma6NxNJZUkOVyzm+SnjJXNYpKdywL8Xk8ILcrk
peIIYUgtveAVuaiU2JKmaZnfeXqKFE+S5lFm/EjyYp5JsqlKPBMtNcsXqegnZ4UvckpomIziGPrc
ZS2VccRPbGSLSsBGucqn+TfYnzTSQMeUPmdSkkgBtcSMKAbBiWJ7+rnh6LliWlZ2aSaSSLPcPsdS
qHim/tVyLGMaZZkzjXg7plWAeJobSKABFwY0d1JTsTBjUzaxZ1xlf4us4EIUPO3EMZKQumF2kvGR
oSSMOy/d4HNYGQYoFt5R7SLOaaVli5LNErWIPJNqPuwVWbtNSvMkZqzyJnVkh2ZiAPreIt+MtIgX
nineRalczeKI3LpcYqp8hq/jKhEV18vZi0AOVBnkncmku4R1ONVz8TcNkzOLcZNrVHkXgk5iahqi
Ypi6rdhFhC/TgExt35QBLv6TlZObkmE1NSflSo9kJUqdkyiNTi3B+YRIfBMGyfdEJi4lPP/ZdhI1
0L15AuqpYisTLEiRUrdkfsiCSWaZFWEl9gxL4Q3j0hDkSCntIqNhkYFyI4WwIJzzhUQFoZnGZYqY
mLCXzAXiNZdaleSrWeJ9sTRtnnAErA4/RVKxYjxnDsNgC6Xw43gRBOTGzn2FcIFilmxAWVGjxMMX
TpTxFPu5olvCD1xV57mUGCdWIH9PQ/0h17Cn8nBtOw1FL5taUqo6rqsyWqEIbKKDPMnGFCe6fWpH
JFY0y3CpaMs6jbz43ouck8IpZCVx4otUyy0aEUeneaDdupZ2iYU4prqETFUU7CtWyHIwjM51GrHF
AosRSKKUX9uOYNIwqAoa+b40s0nmTzmbXDCBWyouSTMVjuk5nzQ9/VYmQgYWUjYoaE9ypQWGPPcz
c+nm3jQ1k0VOckFxyswCU8VFFKYv/LCjPJ2zupUrGOvfpYiIVHKyjJpaKp8Eqc6rMil5Gkvx3LGs
74zFfyauTVTBKWeFbNsg6r45zaKMvcgt9taP0SquODDYIirnpefeEEE6zSTWpiUjeFPTYK1ZKVTO
TK/0U66SbRVrzBU4AfM0Fj5WZbGys/BbGBTxzMkTntqS8MlBNk85h50xyAynVumpcRJoSlbKPuAG
PPB68Vks8z8r3tAVVg7O2LhUkkibuYyj2EKyxAGjxqyt2jiZemEyrcARskPua2DiOZOGP3QinmWh
o2iJ+bUy3UUhe6e5mURKoJFTqRQfSiG98jlEAzO1FFcSrwIm9WaVp8uKF2qzkAeMMsHQwIsBXZXL
yafcFb9jg7mMNXxZWyPKB/yscAimAlsatLDlT17oJdQVAoGWaWJREiKJOtgQTh3PACHhq4UZYW9q
2GGqpGIImjQtPppZWqlOZCzkyEtpjN0ZK+ryNDPhK0ZQnTFmoKlsQD4nfJVTL/RXNqdLqlC4MdWK
0qeOpy20kr80ufzWsY0FKf2CplKYUE3AHo0wJ3/OsXYZO0FKsek8CIaBlYQFqQkqr6IySs/SBH4l
7xoVRYWZn9kJsilDijM7IDZF2P0olh6mlmmnVE4ZTNOgSJTQNjzKm86fWe7fJnZ2EcDNSmpucJEa
O6w4NVGSTZEXP6S8JCx0Xj+1xCJTTSPWFaG0rlMuv/R075J18LXjcAHNMvTZtsFTIW6xcM3cUl3b
TBU3cIIZlC4sWgTejUs86ySL+HTuhnGuZhq5QzGyFd9nZmZaCtM41061ULKpLOmIhqkxY6L4XBPc
70EsX5QlukyZXHGSVC0Ea574VnhKQl5UGYa5SCzuVsOGWri+OSOYQapJjBiWQrpCJLnUWOk8LMHb
5VKBRlnKKYkLVgWQYSliYF1yIl7yNrl08xiEI2K/GRx4q1nyw0kCFfxqNUOOSz1Oy7544KHolawS
zTxhQJsUXHIiOfanjA8qlTHz09iVGMUUhIBKJbj4Pl+dWZ42r0T7syeZJ27iKST2Tksm/G4H/J8Y
l/7MQc432wH/VQvkcz8FZ1ASy49GKoPGYQh4Gl5wk2RituBF8ztb8mop8zOugM/5XnoCWk5SIyM6
zZNk6qbVVEtzT3FN/Swm3kmghVNDkL6FflUtsOGCQURWAU9KrGnBineW5Szhz4mqQXCkmMR3aIS8
TxUvTx1SmDPQnYojm3MG6QtX1s81OIVwEkiaYiexqUSBC4ixSJ8WXiFD+OEjKkd+pMSRMw9K3gF3
2Di1beOHZAlIRWLFU4c37uIUnKMkkm9NptKpYFa16xVSGwmqzFSMGkJz6zQIpcuyFmXJsx9EL/lB
UGFDqGTOqjKyYY+WNJEZQwG39JvnVDcZw4uXcWadOdi/J77OK5wNailnLYFmrBSf8hz57sTgUqfS
N710VT4vwT8CToRY1KaskJZTKTKSL2HFZQZNnHDKh/xZJttL0Q5D1XJZY5aFxa1gopRqiR6f5KkB
YRUP9iyTTI2aMhjiEGQrYtyTiHUNaqdoIWh8smQNK1BiW/8SlvmUK7lwjgItnqUaCRde5ashkmfE
kCoqsXjmee4JVHFmjg4bPOPwkrHDiJpgCKmTaPYFweY0MkPY4HrywNUGrSIEbCD5hkGDIYzvMptA
uMHz0VlglLDNyqRaRIZXTpM8n+oGrIhJ8oCGsXSKOCZeCIF4LQZggQnjzXMS/umK4OPkNvHhR9n3
Zpr8sHL2xomlErhLOMqIlqSKuqbPeAhQiU8+hqx1lkiydWZK7HeTZ89ck71jk5QaPDNnMFbztJxJ
bL6wJWsRFrDsrhSeRzE5Ez0pOvNcO1z4oEMLwb3nDXbq+x5L9TJhp0KGcmoy/mcdVbeG69zrup9S
M6xkJU0dSYXw2KOazd4YCDzfRA8lapfaXHDNa41Jz33DXnAy+83zjTPOBtukE/bcYQxplks8uIU2
M8WOt7AdGylEzK55wS7OMQHtlEcMoaR0pQUDbjVTeL6ynQ7qJCPufTAvpm4kTW7i8T//eeu78L91
2vXXH+usz6//mq/8OqsV9z9U540eP/Urx1Tnih5TUDsTR2265DVvHpw3gpNqIjQuPZ83ulltpk1D
58SvywWazNHmy03mCOrbBLI/0PoGfXHQyFpfDNJkjurcLhQyZQk+wGIoeEJOp00cydAcsb4whCVY
gILHr7wRDCCGSwLryeMC3BOH2FfljaBs8iRvBHQgRQX3jsG9sSIPCebtvJEh2uCcxHJKcxNSCKJm
mTNsO1eRJUBYJObnuJS/27kTzU0p1C1qJxAgVJUmLgoj+sLK+seMyStFYn2b+pAJkqwY3GhB/NNF
zpzFxVeGPYdEzEMUel8qIfYoXIrEqbIEsVgZMeA+C44JgSlzkefRlQuO1Qkb6meVEAqKGDH+lLV8
TmH0SgAVCG5DqmcF5W0+vYS0j//RNNyIVXkOFCREaqpfhYYi2xCIl251ZtvpV1ZjYtXWPZ2GgnxN
yugzEsX7gBBdFWzZokkAytWA8J+6HHiGqNJOsG3qSsoE4sKXsqvU404LCc0DU+KnAUmVyislxTbI
UmL0z7wprXjkeDT00gJ+WhZQ28pu8hKTc8cwvamr6e5CMxlrinN9ZpjhilgQeUQC8Od5jrwwISCj
ReGqusskEH+Un+wyVRC4hlbun0Du2LtwiA3+B6ebKtLSCJJYwZ+OB0ZeL1lTCYleTiPJ+lpY3lf4
xdrHxJI9hUnBeGdWeWV47JmF8s82Nn2KJOkyADmlOjGuojCf+kJwChcRLqQ8PNF9BpDlmZM4gzgH
VdUs0EGVB7woULtIU+qzmg3Oi/ldz4T4U8rnc8s0P4sVuoMrbflpGRsLm5TXpilfOb57x9jyXc6Y
X53Y++SHDDeFQOnKgnIGDaP4i2TEkconEEtxHqQOI+vPKEc3SMZzI2cL6nrgj5f6eWSxcyxDHsd1
xVOd1eMZ8sF2Skx2BkyY4LNXF4ngXRHPORcwo0J4eq87AVjXqnggvgZhmYE+a+CrRnEG8T73NcvB
dZQtHaLg9FpyhTPRFCPVAkEBF0qu1DQJPsPnTllfdFSUxXMxSpaBZ5zEXD5jzOgs1vOYGp5zW5GC
Bmxwltjan0ySzYLMuk5M9tTARJhJHtioQBcQ5ap0KksWprxWqeAlPMguyEsifefl6qIMfUjRgt3i
LBMcVpEolhMuIi1eYTtTWVc4EZlMzYr0xpW0meYJc89Al0yFuLnAWDeQ9K1oKoMD65ko/+R4FkTp
TnQqhg6UAPxyUbiQnctRfFNq5nnt5IYo+J6meUY537kwuRTcEINTCjNaVA4PyVU9oqVlXYqxH53Y
UXJS+dklYbIErG9pU43TZhyxrzzZgySj619AWQMyn17iTatcBrPFu87cTR3mVA8xQ/ky+EoKkihM
mdlT3Q6MM1cPAqr9D3lntiQpr2XpJ6INCcRwy+Sze3gMGRlxg+WIGCUkkICn7+WZfeycU1VdZX3d
Zr+5/RGZGcEg7WGtb4Pud6KvotwGrIgbaw+BGUgWz6NIFp86qSPV62rXE9FDmxlXFKbDXiLRi1Ou
zcGLq/HiN/a9ksjMxuO4D6IcciOjd4fIjHpWZWRy5W6KmlddRQsEUTpA4kXjwtvto2w7N3FRKyZO
5UUJL2Vh3KbPfO6vqR9RkczcHjdKpmQa6y9t3D4RdDQn3wYXuQR3XWLTDniJV1JZVad0GW+1IaQg
bl2sU7gkDWm/N2382wThrYecggZHiGywCDGtQV+s/blOQm6iFN7CD1va7cQ8UhZy0lBjuX8O++qo
yw1qex90aTx52byGz4GhXVqrrcqmkf+inbnq0L8QVyyZNXLeh0v01o3R16lDx+K1VbBfN/cqtPw2
KpN0Y4ixujXjRsWFWNQB4aTLRsu+K4e+t9vy20x0xZbqwrQkZsBrALU5hb4N8wFl5QGR7evSQz+2
gyJZ03onQkx3nKt6SITfZJPrrancuJOoJfJTy3laz+KHZ7anEPsrK8ctSr15KvdONS2Fv+i90iJ+
hYq/x+88zgy66mKX7lu78BGrNnIPZa+2jItwzKzE7dIzn29BWbUFbB+dtFzG6MycF1oiZlSBQfAu
9a0qiZu2uqEI4z1UsIHeGiTBfGbDLyHElm4l5HOoaW+BsubsN6xL5Vx/WVv6QVeVT3N591197W0w
YxcNZyfwg3RYppyz4bfa6ivry7R2aZ+OlVp2jTI6WVtlTtAzykQ2nptxq0jiG9c5uuOUcYfuq/Er
yIZ131R+Ba0OdZ/k5LxtWqdqFd87l7c5d9zUW5vgpd6su19ZR7BXWg86d3isl1LiOpsq7dd5HyhU
xWVZtLw7iqVMtZxVakfiJPUQOk84/CGlox7TJULYITPk30ZUIqWxdPFTIpylMD9IOTz3klzGUX9M
UFdc6xwaW35dhyqA7IlMN7SVuVSTiKHlRL/iCTJDV9YvUROfpYMCFnIHQXU9pijAi2FusYFXWDdB
k9eNgBYGJTlvHZx1MLdYM+uIFC7bXVV67V4v7u/YkT+nwfPPjHAfUjNxE1RKI1q+OLhy5ZNcRPNx
bhunsGp1UmmdOBWTirJ6ZN1OU1IncgqeLKtupO1vnljE2a+bAYl62dCetTwLyxCJsIvSCKYdtoHf
ZkFvLiFdDgLiQSG5JImavDfByCerptOKQJzMi9o3pfjSuVUaSWy3cK4SX7Y1mrY5i7vaSUK2Djku
fJfMGj29ioai4YQ9uqY5mafNzbkJ9rZUz/EyRDkoarHru1UXfRm9mjUa0QDhiuuWR0lQtZ/RRIq5
hs45GBgdrso9ueY89s/ciNNk1X4dbIb4gmJtahvIU8ENZtO7WNA/yuGV9UNhWJz5xj8LitYw5lnJ
3MIjU5/HmqZ1LD+s631K5v+yrpIF5MpinGnzO4oqHw37pNOp6fp00ygfNuabpBfMZtaKNQnjDqkb
SkM4Nmev8e9hp3FLh3FNpBU5ofpkFDk0WxsmEKivzVyebbUenZheBk+l7cxedQt9PFjchMKkUtYd
4PgxSE9z96sSy6lGqoAmewlGmgqIV01E1mTT7XPpOXfuluiEvIwO9ImVWMqIJOqVjFWHQ6PF4oRf
SdgGyYzOF4Le2CcYXfhqH35gPbcn9cgAC9EubCUnKbvtgAeSnXrR7XyCJeKafTk7T0y2+TzNd69y
XtHjF6OUOP2pufnjCH9kJtDoUSvFS79jLkQzWVcW1dHy1fDlmcsBG1Gra1BCXuAcXkqHA1pghE60
uYcaWrLkl5lWSBdLuVsR1oaJ7D0XFWc/sQs3CIBz9+ryoEscqOU7+GkQZb34zHWAgDEsT7Z3Bxyu
2BlX3lfba1i2/s8oXl5ozL9DwlxyOjr3oJvQTurpNlXTfrIsXQb4WyyuKnzXvK4l/RVH/ZKJcXzv
qcliT3mJ5DQLafQuRNCnxoSJDJxrHMNnsyXPKrLKvFuVX8DuThYht2SwfCpqLxywJVec9tok2lt/
N7X/blkT70YR6txYL0y8rd7HJVL75DVvNl4uZpreGm/l+wXKfDJASZwbcRjniKRhyUXqGfltHuOT
w/2HOPXVUXNBI2hsXGSBQ374/nCOOBQ7GsyHxnf3JdQBn/ofMeTHeqkSxy/fnXH8XGwfJB5R175f
Ufk69jgbWAidaR76NPutVvKlq4I1GXqj0t6gM/GD4AhB9smBJb3Sek6IGjLX799Gb3x2DR2yJbYr
WgZ+rtoRyq661CTIZ945uYk52ztuKL4ohztZoCOSKTmnuF3vtPbNSU1rn+jRGZIQfVTSOPxqdMQz
h5B6p1EVwfZARgVG0aTwVb+Ngb8kAXEurIVFP4rHmsgFQtbBNexlEvZ17sbvepyOSztNiQMVL6nD
XmeLmGCtwmpOlq20u5Xje+u0EOwCeYsXvDqRDRR9ifvhbf5RrV3RtfVbZ5xXvL28yjpeXu2KiDA6
dkqbUPLESHt1fVRMpCI3MTgv1ol+h5O9Lkt3iKW5jNNwK7f6oYbJ4b6uqAVgRm2J0za7gcYo3hso
iPQ9MOYgR/XVOKWXsZh/KTfoP51CgaBQL2feUgbZQnzQDCEcBLXYK+LWLtrUU9i69zq2YTIN8haE
w3mTEdz1cd0JDw2MFzLkAaVTVslLDdU285jLk15zBK9Kv89VZ3JL2HzvPA8X6xte6Dg/zO0TncoT
5fHetyWEsYp+I2sUFstiULh5MlPIQH25vCD6iYQH9Gu5ribxFsdHJeC8mXi4zz0pPKifgcsvqmnb
IkR5/mRRx4620c8IhOrUuwQ2eemMuUPMlIRd6ewpXSeEiBG0xuzXwUeD7Pn/iUTz4y+n9PyrAv74
DxDqj8gCreT/Ls78g3T6C3D94+//1WNizBs83unzGBqOoct4UET+6jEOHkEIfQbqTQQlBOMHDzHk
/wgyjGAgwcVMGx5XgXEmPLHkn4oM+V8P7ieIIO9g0CkMgv8XkodA2vkXkIf5oY/HnwIiokB58NUf
weZfQJ52ZKUqJWTDroe0a7wlyMuJoIE1CDdwkvi5Y8orxByaFxGhYB4+vQaNdhJN7E9MWa/LKi1G
HWWV/MtF/C8oo/98bBjVoMTDgB8ey4Cr+B8gI7d30KEIdNJDL9H8zPMAE2F6Gvnq3gXsBVFDFE4a
6z22+xae49E4+0EpJ41XuJ3GnSB0zqw9V41Hsv/+4B737d8vHANNR3yG2/v4L/wPSpYYWS1K9+ET
PRxOX3ssdTejruUQsXz9sJPLr40X93krlzWrpOO/tA7LBvZmpBFXvNBPdotfOFFPzoodSxagIixr
kYVkHA/e2HhZqXV1WKQiqbZ8zrfOog5dXRiaPmKzY4OjB1ls50TOwWyPis/0Av4MYoJHLL/9+Yjj
KkbOdBF9cK//h4tAHnfgnxgY1gseokYwVg0WDAMUsF3/Xc7zxBxA1PdU8vdXu5V78ES22E2881CE
V2VRv3b+K40r7y1qyIn0Y3RwLeqhP2cDCa6+TGWs7m1Tcqj55C88+Bfw+y/WEMNG+fcjhA6KbUJ8
POXBxdPdsZH/VXCs5yBsOKS9ZDXMEamt53gHLfxSSX+7CIryQoZRNrrRhEvLxbWHs5Qb2CYphDAL
33OFtdZRcW22sUdn5IFlWOb1NLQre+F1/z1Wwa3zlydfQdVQ8RpemNM9eW1HnmOP7yrbryfeNKg9
t0rfbLmwNGZd1sA5TDkFnKFRw15lDX/aJcNxk+jft3mih8rf1Jks0N69jnwf+fam+WBuE5xkPNiw
LkqPbpmMWfMctzHf+1Wn0AzSTHtz/+rN23b771c8+08rHg/LinEl8eBEvI3U8x6X+l9ChQ8wCj2q
QD7i6qdxu+lZs3rKNRKw2FZyhPH0VA5keFKKoxdrRXWTrf7tjqW9zYHed+0kgIzEzbArVfwsXaEu
fRB/4t8Gu3ld1aUNUVOChrqQBdXrZkaVVhY1rYh85yJElf3zdlgPlyhuINR048JfYCrKIlDz2fed
W1eCAuI1e6rA5W1MXNmCPiIqXwfjjR9buHrprGFsb0vZFuj0pyKKxrpoh4PrOfo5DNTdmGW4qb5H
a+zGSbDU8sr18DPulrcuWsixYnN1/h+ubxz9+2INQVfjnY8UD6EJMYDiuYH771e4j+ogXlgAJ9o2
W7YugYdGMUa9Q+9j6/mJQzYN9oTRnYh0VqJ+yJ3tWrZeD7TqXAvfTR0SeOdVks+oj1NWmv4i2Q8V
+vWlBFGV+iIMk9VueVPH4aXTjyKAOLBrJfmuKspTtqx+FnD6mz828kbLj8V2eRhu82kj6Pc5a3ft
YEF1uavOBhmrM/qnxOPbCoREjgn+1ll4ip7mbn6FEpGEynXSTbDnqIneTINurHU+R3cL9lLQCH1s
86Ymd1fJ8ejNedsHPGeMesnA+ussc2ahOPPGA9KjnkO3vdSgQTO8NfHka9qmjpdsvn7mvb3LeOvS
dRvPYBE70Ble7rXRd8AfuGXdC1ysd7AvGTp47nTwmmMC07Eib+ADX0LyssluSPEW1jLtCEn4Ns8A
bpp7H5hvYn3W/bSbN4Rd3ZLl1vPfxtb+F+KjG+xJ4iJPnLaYPEWO0xxiFwCoNIN3sPWGMlaw6aIG
aFC889oU0OxwH4YLdaPmmbW3JXKm7ak0UZj1hMUy6U0gIc7iIBAFCNz6OkxVAF0lYSvNSWXFE3Wr
nYycb+jOYkiw661tV6hO8iE9PT4YdRWuX3gTkop9aPrtK5QY6LQzHH90LUd/q7oshjT0rHlj8znm
8hauVbPzRsLOROh4D8bjieHxqjs7s3rHZlk+4SUKTkrQiL8Tvv2GxBH9tHGTkq5gfUCv2iH89ucj
nkofrgiuMtzO1COmPBt4E14SDH6Q4wf0YB1KQAv8EXIFt4lcWh8i9LsUFQAy2stDu6zVT1l2H008
i8+agSZzOuF/Kft6SSOAfi8R6Fc61MF59gd9dd0OXSfpX7VySFLJmJ7D8kg6P3zlrvnwZwCLxAT0
rWeAVTbvFMaLeZqcaX6tIRfTYPTf21EWdTVtxVh74250Kv3mhPEXvdpw56tNwV/n/AlifxLHE7sr
Nm03kLzJVC3iOs4DaBN0z1kAHBThMzrEBi1GHzEAgLVY0i1Cjz+vkr6gK+Mpxxp688vq2xJS8VmO
9C5W0jx5HmisyjHxEagCAaGlfv/5CtSgZH//AGpDOVj/uLkcjZ3QnnP8+0Gd6+hVPUfsYH7GH3t8
rGV97EL0C6J+om0/3Co6j+fRd0GpDTx+j8trB6gnd+VU5lW8HQWL0cjrIEhFCbjMX4a1gLBmsLCX
Ch6asSrFlEF0/vsBTirlXjo26WxEmE7jPF3++aFp2e6NAFsSj7g5Rpe7irb2a6ndAOIkndN64PTo
mLE8tz73irhD1xpScm45d++NixOklZwPtJtLMNz+l5rcnXr6Bc1aFUvd3ge7qlvYj8GJtXABKGRO
MhL6LTCQnbn5Xo9RmdBpY7rwsQF2ynPbs5Q+O/qNTv58NfC5zKS/Lk+zxwognPoeeSA7G8MuAj/+
Po3+SdfTdKhbl4OgXivgbNuYqVnQPYmb37qn9FHgiDQa2buo+Ytc4WsNgFW+ys0lKS1X4AZlgALN
dWe969U0HQ1ppyOJzLp3QeYBSW4AHW72WTdLlFWT7+6WGbwndDR3sr+I0t/BPukb91CtEBCAhUPd
7jhGWHil7Om9AiYjFzU9t3Uw7gK1ixeqn1snc/UUP3dAzaF9jnkdi+nJVO70pFbYUxQ+yx42Xnys
p6Z6+HB56DfkSNAkpdva/xBIwuelKemBWkAf4uiupBdpPEPlN3X9lTEIoE4AzNsP+zIJbcW/diZe
PwvlTRAKDYCEzRNOPj2+bPsWpfsWhc/xWv8yM+5eD0ie9Et1iLj/4hq5nv58zJhm2BExdl+8CV7Z
0M/ivKhuArGpdFaF8Qi3DlCdARkBBd+Hb9TUIAf9qPyGF26Ky+ZMqPSC2kcUHfw8sIO7x12uUshK
5pmGqzgqf4ICs/Xm2Wmq/lzF3bthwfwsnHl+DnuU7rUPBtAxDrASn4+HrXTZaQVVm4xN3yH0e/7J
KrNA8UC6jmHunmrH1yIBZ9ec/nz95/+iAQJeRNp8EXP11NkaBuvj1KC4d2flvytvNN9Io6c8imyh
cUttpeiZSb/PZN0uRY/iJSsjQvfeiHoTuwOjFS0ZUkUWp5CA5ooFyagAnwlgrlvtWcEl2EFrYn9r
zw0AZ9TBc8E+zg3dKEBepXbb3H8ZyyG8O8sW3uMuYo9M9/PPebqVhFAW9U8hEkkaauWmMQzM+2Za
+Fcj3xEKM2600nvjAlJ/N8y5V3b6FtsjHr87FnXXWfCn0XA264Sgv5mjM/biTN0BARaCYmJHPryW
0DtTUpsmrSZeFhXAwNTBfAIgQ298qZZspR55dtgQZWveI7YnjVY1tjZ/3RQUeIrb2WzbtOujWCVN
E93lAvy9ce1w4OOAEn4DR2fj7argod6nCKRXMM/nug/yrankR2/aIzO5R83bOsjo6C+RKqaI9YUQ
IzJx5HXXcINOLx3MN/BpfYnRLlywG8UzXhwCYjx4b/1tyCjEqSdFJaj83tUvDuN1NizVT5dZVfz5
672i9RFWLaoPbb/PZKvP40jHl7oln2KtgY5PtXqZe2BCUcwytDeimCNxd1GSZrNtfkWbCznavzXN
ttzGCVwS4NkBWUWuvf6xNfQn6Cr+6jFrcu77aTXO7KhXc1VGjUlIZHQJu1acFeiKBA1IV/GxqGz4
UTdQ9CS1LdQu8zRAzTht0iXJJoZd56lnH4n0iBLFXqkWoL1MewazShIGSYzLmoINBUBWvzR+2nD/
01/ge1sa4XfWKBHlNtWFiW6eneGphGi1liEGIdbXFzdGadqpi+VN+7ZO5qKNuGviYLNYDYZ/A2NY
YjJBjO2XhlTsrNFdJ1PdVgnT9CVovC8eVv0J186A0A2W8uFsT6fRX+ujxKhLUwCWcHcQ0S5eM4kc
z43voVOa7zF+TlWZPO4jWEW8w11zeqjiTjGNJjX0QTw7lzVwciB7SxrOvTkHKoTfNC0raNz1FkQo
mH0AeAOgub0/+8UcTsNeA8JrLQjbRbOjB+YOoSFernP1XM+wXimcqIwMDso06pykFy07IQCIukkk
dXXvwt5iCIdp1HvwZeaXpYIwSJffTuN6sKePpcvPeEiOTgWKu2xt3SzeRmSB1jiJu66fbus2z16/
c3QHi/UZIkB4pBixSanAocBvvo+bLhbpPYACWUy0jI5B/ajZ3F3M5zDhdrihFUE2VHTJ1GmsXZPX
LFNo57OBmiGFQ/gSDE68Bx9QVFJMWRDPn2yIw5T13S+MeF39QNTXBYWZWgAdU78aE8j7tVQsrSd3
A2H+cwPP71TcPQ8eQLWKif0IECZb4HGW07Ls67U7z8DxdI9lGYITTyK+BEnZ2FeCOaicxR8gJKFX
1ZKmHM942JdEvDcdt6mJnRrsDMqYFuNUVn0qL7Y4h7JBPvxAZ40oaSEZ17ovtm79FYPcT611U6im
X1gf2rRpQGBwR15mN7pT64L48Eq575r+UrXxpVTkLZy8KrOClbtRN7eGhCyvafB7RhDJwcRiYk2h
WlvJx+BRyOW6+VqvcLV8weZildvRi5yy8MulywZ/O47BZB+9qTmvnX3S7Q8bqGsdd/1tbb87bhPt
UNctL/3gfrpvsD29fQwHO+XbkA4xIB33gV/LcTtfSkOzBXRwNocPcGUIbjODVwkSakj8ZvseRete
B2OZEwCNAEUqdlzIkK+yW6HYoIVqp7QDSVoYPi45n7xnsqJBa/mUrJ33qN8HhnAJNJ+D+hukCtOw
G9xr00YXTeQri81YBKN3ZXIejx0Ew9lgOXtq0eiN1rwbYGGUw3qq4M6fQ4R6NxgT6tsusev6CwT2
jlaY2vMnv0xd2SOJxKBhQJcmI4rJxnPEASrfW937T+sit8LM8MEHEf9qVpvM68gKF/bGbngNaedh
NId+VgKzE+PIgwzTNXe3gtk3Y4xBryQ6ynVLW3hQexdkCUweGNIVWsxuk69Vi7MtMUonPR2d4741
6HEblRnWaJT6x743QLQlrAanjF9iUydB40J/bzFzswZTnEf9d7uBKgca4qUBh2y3AG5x43Y+PHqi
xgGHYt0QN7/BJmmdFKIw/OeIY0ZhwxKGeQK4hcCPJ0jeQVU+N6beThgpAm8kl70yiP98hkkXxs43
gOZdOgDUiTHEd+q0V0FyATMH9fR3DW0hky6Dvbs4adhGZ1BYG7KBdyorv7wPMrijqHKpI75FfnRf
0MGB3HnfRHhvdFDBgADKxkI17NYI1UjkwaxrAI3pDkJsr7uHX4lmamPbbhsBVHgTgZs8/hCxRWpE
Q4U1uSZknkU6lEom4SIaTFzM7SWII5ujDPJEPGVRP0sUy92y59PyY3R92DNmPLRhpbNN9n6moytr
ej+pzPDTJey5WgVLBoxmpoFX+VkkeuhCOPKUAYtA+Z0t3rimWCFwnGNcVl7SlAg8CUFvCBFD24Ak
7A/moUeUAceIxdQlteD4SUFok2UYL6Qp3f3WtqfWtP5htbhnDF4e3FQ2JtArEh8vEDt6E/uAKCCA
YX1qoNe7zulm4LXOoaMh+A0WHypd9qn1gWkNW7+XrGyfBxHA139vgwrGrBW6iDZ2j0qUyRXquHSh
A8siWqK/ZTVa5ZEgNhKWtraak5VrQDQPIYLCaEsHF9egB1GfTaRuctrD5xKIpQP3TdqFdT44GEez
0bInpu52vEeLjvY5U9Gq0hkDZbla66/KTbgx8vtUgmieHVoEBla0x0VcSFToy7L1B8fThyi2H8YB
8ch+rXU/pgAWRcOTIOoOQmH4tQxewo2jhbHg54khB9/r10wGUTFySw8ze+9oW6dM9DgbDOo0LurX
mW9AS2qDaYC4LILG31EIC0Ct13vVTChhW9JijA8hASO+LNtKxDJb53xuLpU/LilvyymJLCR2NiIV
gRXNqwZTd5PwvLTSyN2BMx0A7AypFD7ymO9qLGwAI0QGuTuoCEMbJd/Tkh0IVMAg4FAgYTcASS2P
jakSyXj3ZklYKL2pNOo8uXP52GIiRMzZNiXEtfKi9A6j07rAOE2dA2TK0BToE6Sh4AJZGBN/8I0p
FQVroQb7rjxOEa/zkCzva4wELwdcuxmTVF6EFq0WdbbKEMOB7vYYgg7OG4i0zAXflCsQWVk70zVn
KGstwa6IZFSQTjHEUwEwszYm6x6rMhj6JY9880l7c/Jp9znUeipgreIImMBSGf0L90UGaxoDFcHL
tBK/wJMGZmy4VG0Yx6Z6A5b0CGgQzX2qM+tFJlU9jNvmPWD8u+uEc1bX02u/hi/TPH7hw1yCMBkk
pgyXDGQ4KdgWEgCgqePQCqmhvPjID0VULvtosuHeHzCEvbJB5A1zv1NIX9moMC+hg0dZ50LmrvwW
0x0A2FwSAP+NnUs7oXfYUAclQxcBLYjaXNlpS1kdAXitV8zo4sKNwDfOalkgnYI11SEB2rYMCvzn
eI4a+ubwMkw6uTko3cLh0ruPUfWBZsSZBRJQ6BwNR4yLfII9BBNXL7xNgwqkymBCJy095FRMkeTA
ktsU69QtWiBZxjFvXtxMR15hX7GNwBEGy6J7tLqjgbvNQB/j3+81MJW6tQNucGOOotQVhtRqeta9
uGoXMBFG/A3MHPz2TThbzpYt793qikofciA4I2kxGThPok57BD67IRNObC89CDhSLhK6rsZvmAK0
sjzz5foxRvbJlVBXKmi6UGIYpqSXG4/aY81c8CYOxUBHYdbS2XWUg9Bo/UtQzieYBAwhrdW7qJY6
wXAFoAE4UwUJNv8KGR/TpONrTKINehpyCZbSODo7mGkqG0OoJOj39NHxMPuyYaIU4acKjkMXiHRq
gQZpsE0ngqGtEwtLzHhVCIDKxvtq8xUGSDBG7Tcz+OQQrRgtl7wRUZS1LkDDrloSVzXd0Z/GjxH3
57J4M0BhfiidQexqh9PL0m4gdvrmqDQmk8j4MS1qPZIJU64y6LHp3R48BzmijVy/eMrHuIokXsrQ
XpYzArA2lfOE9rLet0zwwtddhCHWPHQqcqVDexAxrHoVbHMCL+lpCZ4AOwLw0tPvKgBMNQX8ymiV
zcx+d5i6ojnA2FuOsveKl5WB3jMCg+tkzlXkXVFoAHETRTxd+Ox/1aP8FrYY912KwJYMtFLe8PDH
suJbXtfvo2A9RLM9zCsidSBe55H9QDX2jBF4isRuuuBXqfcczsCHxALXnp9HlfmiGbAlzNCfMfY/
oVLASY7L8AqLhyShDpPArkD73I0gKYcfzdqGiSLoj1nza+6b53WkZwJ8pByuGDvMzdpBVo4bOJkY
lZfQJoMf0vrftSGwLSsADaQU0GuH5/VHuGA/9d3yTvo1SFEyvE4abcv/ZurNluPGta7bJ2IEW5C8
JZm9MtVYnX3DkOwyG7ADW5BP/4/0jhPfuVFZVXY5lUkAa80154C3nuy1smK6+DWxRY1jmkygqPkx
ZWj9yXFzEud7RQLjuWMfn2u1y5a0iRcjrwlv8SLLNU+WgUNoVCJZV5LWOGPTBNFESfNtbDX6vnlf
GMWj+zS3TXdOU4L/c4XZ1imr19EfH436uUw7Ktul7wlOld6+DGbvlCpiPbJ5r3wDKVl3tx4faNwH
xUbpR1sxGbibTHdwkywdf0s1vvtFjfyL24fDz2VfmX+kjeyvnm0cc2sizu97DgfJzAzFcog4GRWm
Mq89LwPZm3a2/oYFWTAEl43wb+Ivw14yUBt6bTL+IoMzuP6E+p2xdczZbuTGeUxJ7je1jt73+Tfj
pB00B/KcvwfvrrSI0T3lyPLJenf3MH6Js5661PDv52t5m6hicWYyg8N7a0Y6TNntK0rzKtTprajb
/8YtPQk9XA1T7wlUv4/o57yeriertuDgl2nAVp32ZNDHmJBhdktzm3wFG9hzp1IvyZ9Ws52uVTZ5
B8WfHVd7z09bPzQt4ftC/VpSI1mXYHg0Bygd2q3wECInmPIrpT2lONefHf1pFGBVixrm9LuUTOlx
QStPwqKOy7HQ1x4tPM4ETTmpQsby9nqph9T4wA+6952BGiw1irMnlg93mS+hjxvLaPNin0skYOWM
L/ixur1hEZcuPUzUIyPYh2F+4yzPjgOhZpw00icuPhRvsATki9nQX2WZfCeyuRw2+70JSvPRzNeK
WhWfUDnwnlS5zulyiAr6uEDYJab3XNG+pvP6iJpdHLb8y+3RU6deynjNieAyhfAbRU+ULkXCwJiH
zB4UrAMnqb16F8w7UYzLt4kLGQc0H1QWiqTp8x+pzcIZOqAVvN/BD9+v/gwBXgJVbZ9llV6E3AIU
20vQnm1kRXL+/oO2y0+9OsjB/Y+x8szEtuS+LRRG341cxzBRhrtr+jLYEwaztnlpbQYA4RA0seyj
nlUar3O9nHOtsTuOtP+Dg0TQtvXe6PB2NttCJyinM6maMlEeD5bju3XMW38GrIDqZy232TfPYnrz
23bZW3LzsMkFbJ5ZiLIQUCwBFRj7zAdBMJZ7haQSTLguGBkniu3XTbuv+5wxdT+drCuOtuul0Uqg
Y3OND+XrNJJ2dS8TbQxh4d8xD9sjof43u/EBd8zZhaE7IeSGFqGpnMfeuDrTdFaTuc/mgFC7NpOh
J28J96YhYNEx84uET+tR+9lrOqWflZ/fK+b0L9GEeLE55+dxiXqDncWjUjWt53r2PltS+zENhY6H
sU+MieRqgfGdJwSoQejtVws3Z/CctqG9Ky02IT7clxVaDsVL+VP41P684jCe04Y34qWVxEdx9Hy6
A7qluFqFO0aC+DLJXVSsrTkG6u4wXRcPSWLZ22PwIc3xd6X6dxkQx+2G4TAgHeHjtofDUnRPTVUm
uhjrpEhLOouZ6kQv0G/m8lWkwws1aZxqskTK9NI94fZqP3e75t4/OVLke9uGPEDYAD1psXdN2RCv
dYKaxCv2B9vx58QuG2ae7tTu2pBokze6QHE6zESTdJbHrGtQx8qNj2ttGaChyTRsunor5YMzlLe2
UUVsrn6Mc88h2dSphGFvJJFWCY13xFIiHHZznPkzhkNTkQP+yHP/2U9D69giSSBLTCXCbEuRWYol
Cpf00lv2DwwQ2bk2mFS6VfYa0owlnifwDODYB90UkvggyVK05amonDu7IO9Zvy7Gy8HHptxUxGnM
+QrN4WDkyLhyQGlcglY/dc1wAAb0svkdb5Kq9+U/lzdydWgV2we+vwGnCZqfNQCxoB15GQz/l7DH
v2wNfswmWcUzklYU1tZnha4ce2Mjd2V5sXzmytoiqm4jJZmvq28dcgMpQKyu3AfV9LPa5gevUunj
3U9aruEDQmjDUbWlSctx5UrwCel2Lr7triKF5rV/CYHcOUp3kI7OiGFh+qiYr4Z+5UbjeG9dhHnK
A6pXJqIRZrbgIGTBvlmfLWM7Vl7xN3M4hc0CCS61lngp2Z0KWjGdj+K4dYOmc2Xxq3quYmfrJroO
Zinp02Kn33PPvMxvkdEagSWgyrb1kA3Lr9KEC7Ew7Qs8nKjVJi/DWtU7weNw1pM+t5trn0u3SA9l
SlJwFQffzyhSVk3vb39NxsRCMxm+iNSCE8OoBZvvPJxUwytZx9844GZ0idBD9p3eclaGZ1Hl+fZq
X22nesiTVnq/KibTcGrUkxpw4C/cK3YoES53qtRhMjn4ezNTHKQuGBH6bDQAim5ZCzkJF4rnGM1p
fkpx1h9WNK5Ij/0rFb/LQS1mPg3Rx8LFT9W5vsOASfM/a4xbZoaP0tPDwdkefHrJXVaHWK7yvy2T
pcEOkQwcIxr60f3RuOri+yVnI//Um6KKGfKk73t8yhWdmNuRN2J8ZMz1eCarKA5hU/3w8vJZytqn
ZGI6ypRltwSdtbPC0dhvsKgkclbAUKwt8VqUjNJh4iR9KAf6oFbEY1pIAv0fVFDNZVpgAoAxSQRD
VBZvud/IH7Rq+/LaeQHXRdG+RQxxoqx26085MAeW9o2OXs3htaJ5tET2O+8GzkBD71KB/aDg3Eum
3ir2TLHTKMwDnFCdyxNZU6i4/9FyJyRLqe4aszWelfgsMyLyyCycZdPmPeqsOgiXN90s0n3Ye4hm
4kdeIwgJv2t3dx8fuZPhaE6c5Ct2kCEwXsc0rXZB2M47wCZ5TIcKWKzq/+sqhZSmSFZnTBUBTAz8
9k9rDEgoSAPyVzAbO9JilA/FkgTMe0/9a0eQ6Gp3IfHpvk+qyaoiniY2ky9yZ08BSKK4mbEcY/xz
IylYbUiYOxJIGiBTjlujgU3k5eqKL8yA+fJJ8CZ7sGWP9pFmcEPU9FhhOoZB9KceGv/s98NXFv7I
W8Bg2EqDc9UL8+qZ9fvW81wWXrDgz8jnmxtmz3mPwjGYk/lZ2sQqPftYdV17CEcmvt2TS90VL+2y
kWto/wB1y5X4GAwsKSOVhxt4ZxuUhym98oHwaJZP3xlct2RNMcAB+gBmkhZ/wL+UYQ/qTIiOxny+
cP48VI0YE1OyVxdDH3ur+7fPg/yUV1u2Y+oRq7CLDa+Yb43n4eJvK1hoy1N/R6b55Fv3vjasY9in
lw4+1cltNKNMHACO90gKzfhaJRJZkFFPydrLnnVIwpjtngGxCf+mmM95n6U7R2sCGf7F9sNzPVlR
O9sYI9zhQzRox1tLtnAbb5jg9l3dOiSQCicJMmWiSTcCqgKKMKnXbW+6c46iZTbPFhadyBIEGB2B
sb0D3tEbtB2SvMfOzcPr6LOVO2SOk6LGqT/4ZJYaozg1wU/FiPEyrv7J8WivOuhrSVu2O7EZf6uy
eLLWHO4AFjZTDUdYQipqF8Xa2Kod8pkTYb4HaGBDS2BeH2/LpnkTAxxxbbYfyXNJ/YvtKojnygZk
pzgHYD/sq9ZzQMwE9nUY5A38ES913E9eeVy8AtKFoAzgWmUFJo+jvaSmHcYqj1ctH8ra1nuUhDQZ
3oiVva5h9b1a2RCJybs6KHkJNifcUmjE8XxXZQ05bIj72O6D8ZR76xvZy7VnNCczQEtGEEZpsBsa
LIdVaXw3VpmTYhNMYmnpchVSFazBgB5FFqHAEVH5HQtdP+fG+MTc2D7YqvwqtuAREtA95ZSh1trM
nqf2pXWn6zBJ6FKmwnxSoZwK81vr8mltDTNZ6PgwFtMOmuQb8nItgH1M182lDs3C/mYa5sUsp7Of
u4yvQrt+MDzyC5P3Asjn0ELuiYTYPic+6DY3zSj8BNel0343KQM2DdSNayPmIsG0QXb03qqOg3wf
x+2mKpUQAuwje+nfjO1MBvGdbWKIgt7ejYwQz3DmJGXS5AIjYbMqpgDowtV1w3OlGdsOZc8xtl5H
q/tZGA4swbojK7K8bnPZnF3VX6a1DE9C+n+UW+KHsyh0a7TyaK59M8YgMuAMmz6EvdKpKs7fsgjy
uO01ljyyTHbmzKfGRBYvpLGQTQgPWCuxFxvui0cO3U+zaN1SxF8iou1QH03ZsSdh2zrS/8bQmQCE
aWcgjYu1x1xrIsAClBiJ8SfPrI6wCr8ozrZoEV3IlKTGbETRFWWKc8DazG5fuz5jPWNvuKZI+mYl
k+za/wGbMo4FCe6oD38u6u49uyunOL+bnUv3NGHKa/DBcBgRAffriXOK6GIvrIPQ2CCJSFI3co5h
ITjDZYK/mBqXwe0/sizkoQ0zylQ/OK0b0SgPH0zhrRVWoPREKCuBi1nQX1Cf1eGY47X0jk5Okgir
Yq2M323ukwq2u4MuvQviTkonwImmcNVHxN0eLWTPtGiAc7Rety8RB0CCFDBf+AmmzMx3NhC0BZSX
1WgzRiV3Yw/rA+1HkqbsvGVbATHRVQ5sU6QJw/AYEiJgkKVgkbr1pV6uALdQRrb/6sK6sh+vicKc
yRr4JQf/Y/S2OIW/d8onesvRKnfZALIuX2oqwPxH4GZdEnTN76D2nooOMskMnjJSK0Yk6dyUUT7P
49btw6Vg7OiiQlbGJg9IPLVp/E2HRjyhyFrKP9SMSyuDQppAzc6aW6ZT5P9S7xaYtRfVkllzzckx
5iTJjTLtydMOFIj4oWAJseB9+6H0ACaNItvTwb1adfC1EehjBANfwWgmHCRVgov7TB/lxtBG/djM
mj+qF6++7pghk1OMGHoe8vwrdLEiFJPJJL8KRrahbCI66uwC8lvOVnePyODz6qlDX0EBCp0Uo6sk
mPvf5Nh7vxncwygsphXB5MZTUMqIDDcrBLIMdWPPURM2u/K+XF2l+NiQ1ETa7bCfc4bOaTz6vGa3
GN5EtvQ7P2f3VkzXjSV9LrnG8mTfi1M3+O4d/ZDf29UQB/XOn7Zja/YXuVV/C+X4+2EZ99t4GUhQ
5cScIAyZf5qpPTDP/ElhhkVpAR/lNg0V5ICapp41QLTsrhVwHFXRiqMpSXvF5CW82QV9K7Yf5j5y
I8epyYX1W/chkRnN1G32Xo88nmUTLNNwjZvRxaNgt8B35g8YrOkOv3YLNXThDAI+WTntRReUpTUD
pNE35yTNSMzVk/0gxfLSmv6068Ye6tOkfq4h46huhcXphOODQXZiMNA9DYfCZxbviiE5I7JP0Ej2
qLPjsnCkz/n3OmxtLH3CFY6f/mYheoe0CBEIq96IOpwukbHKv6rzDbLd4lC782MbGAm224tRmfVe
e9MLRwYbnbx/XK6ViM75DZ0VV0vAgp5xoGtX4/Y4GfN99jxtb/WYQ+lRCwivPP9cXbeLu36kKrNg
iATPo53/N+XGZSPDghPF/9v4kdfzIEykvWNgS3gVbNp5zeGQMPYNI/cuIpvNb7d57t9r9z/MTG9E
Vh/EgsahGw+jcZB9MdJbwhwfbXln5oWUqrrCaq9kgfk9HBLIjkw0yjSCIEpa1hF4auUFCWqXpQGL
pve+CAzaMXEkmKAijwOjuNZ3QXxsSmu/jMS6R1//lXOOKy6VnwFZxePe33jBnoaVuGRB1IbqGzrh
z6HPjEPjaMqLLtyVGstaK8S3ZHi0n8X2sSl8AhqVy6hxwPa6BPnUWF+Thi+GFdHq/f7kdbiukIE6
VDByeVO/t3A+JQbrc0gZv0yrfp9mxmhES4bdC+7mT2DDYVR5vtwrSJ2MkJFdV9M9o8UXt6I0Xmxd
JB4LOtrCKf34Nw8fjPWHNepf1VT7kVX61c4E1Mz0/513rUpG/DexoIDmv5Xw7Mw2JdZQW3Gs3zsn
fAxL6wa6xof7iXzXdN6pdSyboSAPoNOa1WETNLSMeLuEbfdsZAy5qFttipmWcYDJxrbN+cmW5Xsj
eSJy0otJEbhTZFKZHAZeD8Uh+IVVfIaVIWPN7tfO5mvTt39mDvAky4JnsoppMoXL+32rjdZr4Mj7
MMLjVGS24/jjh+12MG6D8ckkGRu0L/aIvjbVzU+y81iG5+kPAN4g2eyqPSi2mmur2su2+cBIDFcn
nTNxsG42oE74MvN0K4Psr8j6b9TCl2UyN9Y93uLeIUhq1LBb1NV0YFqpKoX47AkYaWQJfWLPoM5M
jpHW/fas16UVnNz+8MxEC8jdtLwUwQEOUfYQBGKf0pNjxaa9k00epUvz5vv6yR68/BCMadz3xWWZ
cFw3MmepmFVS+RsZ/4+6aX4EreWjOm/0PSurP1WXclvxyDg71+cnUDXbqlIPTXan2bRVTv80HvtM
XsKeorhz7KPdqQVbGT3lEKowCkltYyV4MlesNYyfzybv/VaLsyl0tg8bIH3aQvN1lHobeucbFxhb
aw51bu0b5q81UyPBLCIN2dcKGB+MgpBODVtHemgNEHPqYcYtN87FdDLC5T4iYgTTW88a4lsc1nl5
MOlDrLKYDhnlfzxl4iVvNLoFOJaoFf5Tg/fede07StWkqwjVGwI8munGsp7FtxrhnjkaHgRYxleS
AlQZZZnA/X0hkvVS8BRRv/eoiNtraju7ufMyDljUE1JK14UZMqRS6outRWpQMvsE6Sr2i95uRVe+
t3LHfLQ6kec5bEzdLn1gn00LyU2QU6BW4XAVgbrUY5msxgacSVvlPUBVxMO0AUvxq/4CjBzmiTE/
dtj695jG2f6M86ConjxzfbX5XEwf7iJrCV4fOKXb3Q8NCPfo9Cp83AKDIoZzEB62u+YY+jm2B9ch
OC0ZB9k0lGEzfVvOJg5LIMnhr9jiZ6pQjvbKxHe9ZibUUAh/2R1vazTI3rL1oB9jByit6RSgM52F
Z17dLEGwZnavwjpZyvxbONhbuntj1dvj02jRdAWMJ6N0I6ZdD0ytxu7Bd/RP29fLcSLnNmfjemo8
9anS+iYqAMjb1FA37yn2/NW6du487QOjJEhYWrtyrWSMVQQmt9H/6u7Ofjy+8ZRn4De9odu35RTn
ASjXcN3ZW72SHH93nWbZzyVvNFGDJ9GL+SD9eUic5s9Auof4Uv3mBduPYYF0YAf8xZsJIZQmDkOj
f5rX5UgH/Tq69o9t67N4kxQ67Th+jGt4ANbzWCjyHBwJu3Sx3nNv/piVYmxnGpHOjO6kBPOlec4S
P/fffbv+m7vbTzRyiCwSDna7PAYpgFx8xHsiRGkc8EBGhuZDUDjfPSLKKUVbbC4Usqo/p/304fne
fMUVAUl9RPcI/Dm23PYI5NrZ2aELWXiDpZgPxcuMd5j/DoewMqlTyYgGlBDRCjVDsNNHHdUBJZn+
oJIiMMZB1mWcprOJeRtoTn5o9IpN0vrL4I1tqpAYtdwPbfWRIZwSk9TyYhWInchFzUPthMclvBk9
My6C3Mj+33nVPAvpAutYUBlnJaN+5SoEg5HhLoXVGfWV8SFIN+1dv/0Oc8prJyiveaBOqoVEEiKm
HMFGCnJM0FU5jJGQwjr2VUiR717Jh8+ARSZMgrWIRSioNAQPUEcV65dWNA+0qpPHAptbt0AnFRZK
FtHAESsR5erWHRuMBJAImD7hMYmxwfx2xgBiBo+0cO8q4wVpEcbj/Q8sWE8TX1Eot0MmDtX91CZV
KGNMoWgQwUL1vmCBcABQ620I7+bjJ6Y30J3R7kCah/vQsO1otmq01+m3JsO6BwH67dTgyqq/wndl
bA5WHvcpCJawK4xd6ecTuj6l0718rg16JUMzyZjK4hx04OOnakX3dX8TYzGu9aCvK/37Eb/+G4Mb
Bkv+bhwl5sTqKV+GWz56VIFm3NX6RjilepZb8byCBD87XQny8qZD/eJPKwRJo7jkEqzlCm+UnsE/
wQT+XDC3nLTsd3Uvr6vceEz73Nzjt/AvZltC0nAHAx4V24LhfEg7bw6Um4euAdE7E75jplwNtLyd
d6swNu48mb/N8N/YV9FkvHePVNihqtivQ0gcQbZkJOf0Y4G1k82o+55xaI4Zy1FsSZ9irPREeSwy
a06AduPlrCFcBkUNltxjFlwSZcv9X2XlgCOqQd9sdzxQsF314szxpPW33x1SEcyXrMrOC2L6/dl/
cYuseEYJYv0Fp0Y/FGI6VH7Z79MQwWYq3/VWDLtgiUrbDeJsCh4c0BlxFbSnecZmw9Byl+fz9BDU
w8Eo6/IADsrAaOrHwQCsxrWq7EeGn3wVa2LC8wiQ+hHf8/q8tm/FNhmM+qD+NLl6WDEBWlPuJAag
HQLbj11qNQfX42cd4ckJuighSvAFQu6KIaUC3ZBjdVefcrc58ntoIsu5j1rfQae5u4uVVi6MWA77
Mgiuimr9botxz919LNDN0zNE3xg67XKfliogRnqNZoOghDOA2CaLg7kCTpmGuTVN6a8G/0/sGuIn
oZcQ07gO//pe7byPjNec0odqtXoHeP9wx7f1akzFU226qDt9YUYsw0c9eZF26hLk6WjuQz/7UYNq
OTmwoLkq4UsWMMMGyzT2cEgVlqPiVJMV3ZVqZ+uxTQ49MYPd0qiQdTepyKDHkOa+zsqzMRZP1QY1
vvXL+7ySDywQvNHEwaxb232Zi/cH9MSIz37bG6lbXXhNeCs9uzmC+lpp8gmkBAgB2oQ5180XnCcH
gGu/FWn1k+6dXcZ9DXcF8zfJiZeRCm8/cLTGJgW2Z0xfnZ9s83223vsDtmZtwSQx8A5rCmQLjSRa
61fmaOT077NMtfbffd1iBuWGCsooqhMgbjvoI11srd+BTdNVkI2KFK4EpgnrT6/rwZNUvULAk+d0
6jCaeObR49BuR5IdLSL4bvAAr5cbc8aypTzzqiK91FSaRPKxAANGaa2RDixEgcVM6ByaxQK0DOs8
HDqsg5YLorvd9tvAydCNirjSUM2MzQQcWJ+/zKGksvGb2mb7xd/mZiV1ySZpZvXRDAcSOitEkZy/
LbKc4kq2perwNNrS/mNkqo2H9Nyw6fCsbQfTeWpR+9CXpiLBQ7Hsuyl/m3rxF172EwYME7hiUhhz
f9ty6AHsCsaCwTTUgD3oIYqeIJK7ywfGGiKXJnOd8WoOMMFnHh5usLhs5fQAbe1hNez+sTJMl4+P
UkyO/afVApbsw+KKpOzjm4Lfm6LkBfrVotbjVgzqNyNQLzbjhkPq+jgvpPtKOu+/0nHzk0tuil7Y
Pqw24jpiKunDZQke73i2EPn/SOLhp4F1DDtRYJc3iQwSB6uldia3wtwyi5GtlvmTZWSeezQaoi39
PTW6uYGIQoGqIoc+f2wER43MwgPIeD7XUDbPy0xWZJzN75lGE/EoP+M26WJ3SjHwuup5SYOA6kk+
t+54BReu4JWNQ8cBs75OrjKY7qOPMKo9c8SqowHbaa/xCa3WeKmqvD2HjcEEKbO3hoTeGGY0rLXH
9ULlf7X0ixOwRn3vKOXR8bAXNOP8QtfTYwuAHE1qvvil5DJG2+LqR0E4/SZH55fLWBxUJM9ydQpk
/xtfICRITz94aWg8McP47oQmUnP/bvbmePXs8NLKzrwORZjtZ5TtlMHKcSTQrvSCadLrsGYB6E+4
kqXeoYDgUJTlups3ozmPbTvYODmz6oglPtwzxVhji6tsbs79y79fzZaZnfs5vf7fv+8Ntz4QxK+O
5ZUua/ihBBGfDQc/0KsstjDhvLgaJ5E09WGYXbz8o50d0JPhG+ZheqrGPj+okOoBFzoRVZAQSW3Z
0xOGwoDoK7+P5BETF1l+DaFn7yj5rZ2BSBoRtwlIKRbp0RypuXWgTxASEtZz/Y3rn70OA5w0GvEK
YxW/vHPvvwffe7Wb8FdfFPf6x97enYqBgWnJ4uY23fbesLstBfdBFIsv3uzg8M/Kx3izeHbAcvz7
Iy1YqYdlDUd02X59gWlwsDuvOfseLkQITM7b/+9bjr2bofz3frLn57o/OZnVvHj3Lxg64EgR5DIx
Sjjr5N5gp7cXZ10Oc6axqYH9mgyR3aZ69G8zxN5br9N9gwvzkjahe5K2+VrLzRFRXgdncKF48Te/
uoYjqB9leRcosd6FFc8bq9l3i8r3L//3Rc8yuMxlgKmLC5V2ZCbQKAN3PBHKc18aOYmb5YtjqGo7
bup+ORaiqd460u0y1c6LXszqDaDKzZWL8xgGVX4T9vyuVj54wdVOx3409IsHieW5ST/kuumXYQVg
6Nbcc7DapX817JZIL2GOYQ5eOlCFHZV++sdi9QZuVZ9d8DInuUkPkltQ7TfBXUPCC9Kjd7cy+fhG
drAA52NZSfWzKzkIg77+IGB2bufQO0iCHkmdF9bPgrB41DY1uxQx02gNrRB/3cDsqhjAKwW//zE0
MOjdY75vhWwJqgIp8AkSI/2vIZZLaYN3V7lVHqfRNR/+fRl5iP73q3/fWowAoqLojhZi2NFYwhAr
FE7ksJ7fwjXPrkHItMvD+pBM7uBh3zPlnmiEiZlGLO+26gs80ZM6CW5syKduutSOp67/98VPeagb
df95m5MVOBYekf/vS3a3py6hee3xDZ+afxF5nLEDrRE0A+E6eUyQaqUVIGLJLRPjA56l3YS15Mb9
Afcft7uIjJFjZELjgr+GYxxrVJU/iHo4EknPjq6jvLMx5Faw+/fLuQB8T542HkKAEdbSypVNkAPC
A8cydMPzWmG/a7q1Pi93Tosh0m8oQt2BW8usS7BsFjevfNod5ATu3lrSNw52I2Itj880bPhYyjss
CEtV9+CtlzVtQJsZiLOmts249Rr56DtoZ7ATIVRn0b9JgirGc01aeW9W3QPG+uk/2/Gufu2K59bc
Plt77WIkHfMlYH/Dnh7sar0ZB9u7gQ+t3vnhJiIZennw0HLr0v2w5GSSWa2ISxgTvmOFcho04Zde
8uLiERtnuLAyKkzt/dwU62kmQkDZkNPG1F17T7GcQP1gt9OW+9h1TXC0ayrx+o7S95sa/939ffj3
JTOx4ExK7wfXpPy4h4VnW1xx1Nsn954Bz1I02qIgnmdZ2xBX5FX2cvz5v82iIj2wQeyf3bJ6ZwKD
TnCnwCgcBYm5dTMsLz55cxsA0ZYFN1M5DgZ/okTqwuyqH452b71LkkkMv5z6iUGju2tYklREQnEl
j0NGXDbX0uDSn0Dn+mKSu4mXu+I6MJ7FahJe8PqmF8sm9bqVjeZ+MZOIsJxeMJBDNoMA/YJj7qR1
xgEebvW1zQ0rDg2/uBi4KpbJ5yK2/tCJm+it/vl/X5a2eyz8FvswSMkhVU8LGshT2cOsXMIiPAzb
9pPrRJzj6KXNwab0QynzIXTD+lvMacExvHUPUNtadjJ9KjuneueDys+ZbeR7MgH1sVLWeXEc8z1x
gRteMlj3UdCm5YNue4Vd0f0puwWBUHA1GRyI115k81vn92UiNurK0XU+rKInK8iR6jbefAAp0P7g
jr3X+2ShGI3p3ZfIvctc43mp6k9HOyIZhq46eWP5XjgbCIjV/tFbS3GreIgyeC/fW+U+lci1p8xi
uhPIRX641Fg7Yx2aPTa5OOPenIuzBRWNaECsF8IOTnO+DVSgjtsyHl3txC2wldOy0QNhd2fXbsnI
TM1MiGq1Ewlt/alVLprwMnDXXav6w4QT/FZh8rwRIuG1TOYfEFbbjhgCRhdahISRef3Q51zV4fkD
dxvd4VKyCrInZD0SpQhdh81bvde+0CIOAmJb9VrLB2XU4aEvfEqlWl9cAFxczdAx1CpBMsrgnfDi
cm1Mj/uqFmyitTSsB1bhAHVvNFvjSiE6vzrGRFPdPQMltXcIRtQmglsharEu8qinwYr/PfZWtU0M
18Yvzxi9H275Z5kofj2E6Q7TBXQfsnI2Rkj2iZyYXF3S6LblVd0BD+RQ7cv/Nh8JfmG644oQDl8R
XZES02XAjZO3j66F67x1zAgH2PpLYPmwnZC7sO6thJ7gRG2UdmcezSrlt3DVoQAfndfSfGqM8Y9V
YcvqMsd66IvWpGLsvR+2ktec5DXGLLANLtFVX3mkPUItz2ADmqetzP8fZWe22ziTZetXadR1sw4j
OANddWHNs+TZeUPkYHMeg/PT90dldVf9dQ6q+wAJIiXLtiyJwR17r/WtdKWhsEHpj9HAEs2XUxpo
sfgrT6OeZ6cWYsS2zozHTmI7UnWOX6jo/EPYGzsI9ncbMo28DpiJ7erQYQqLMj73MNHa0aqPsP4X
aEwesJDJ5f2N9d3u0dB7fPAVKHjfHo0N5smMKs0xVizYPgYijy1w2GrH0AAzy+JAG5Q0ouNgUoHF
to9kQpU/leQiH7AJuK9QLWvhmgr4Cy6utwxjF1zJ5OA1aFx/J8JcW+A4miiKewwQo8KIHUYfAYSL
J8II49lr7ewc9icLvTMEzAcOWhbPI2FW6PixQ5R0cZXHhoulT/OMFKe4sJYiTfX9kNIhL6GqDSHg
CkFL8L74j+GULCzFeeCmSC0CrxWH+2GQI/tvaOg0YaDTLhMRMaevNWsTmv07Gg7MYXXIGuJZ0JFC
QmcSV4o9EXnearQHwrXmw9AQitLQ6oQJW+NZt5xxH88tvcSIzza9O1ujJgqYDF240M/xmHa9L+Ps
PYVRdsJdku9ztD5wS22dkzTM6NVVHRdZFBQWbr9NqtR0Hou5jO6DK7Afb1MEwvy991GcpC858IvZ
1PgK3MA6dcJWt3za1rDeV/clZwjV3mqbapWL9OKPfrOzjJ7GYFgPZ72P0ROzFG2ahtw5Dd0r+ZV0
j2mHMYrxMzLuEjFuoSYfK/QAj0jAZwpyAZ/JQIde5zMTvrIfSH9rEMLHzdEb7J69WPqUsfAsMTT1
rxQ01Rq8JqDb2Ial041HzC7ahvQWa40BxHkkxw8mVDLv6a2IzaYdLm1bRhuZ2svG77Zm3YWPuU/9
oObEo9hZTFVUH1Vthmtjpl/8fuZEOH0b5hUQ+e51siQ15sgGB3RECGhnLvE05MFVjMktr8thqc+n
jMDIsU3nm0bahZtRi8gBLD2fAKqqQrOeLOsqj8FeoGoWlmqp+ArYZcpHu9nQFITEjUwjmDZ2iegb
5zMBm7SndgGZE4VJo3IIXWMfZ3Z85Cey/a1K86yD3oR33wyYgbJXF6fcFrdgytYfDI47opwv/Sk4
QZZdeHZ67PqPfmqdi1XQv9DpVAYY9S73c86RJTh0p3FOfm/m+1CXL3Us97026G89gqp105pPmGjr
i0mnWto2mC+qUijc4G3sNIPBXhWzihevCIFTDyILvmUTOFbLS6etq1ecqZywNATj4Xj/nwqPg/1j
9gJNdhBdcH3ZV0FZerUTVH1VfhhSXyDz+a+7kccBZgK7lg4Z2/jBWsUkg+7btCM4w7CK5ahrG3JD
jbPdMBhjp2Bs484zrkJV65HN2Yku2kZVcXmMZ2YeFgT/4NTtlmQ5Sh7YFsu8qxPwekFy0tAIspwt
J2O0n/Wicw+YfuxFRB/7Y+ycJde6VUZ+wM2lK71pG8wCtV2WzCsj/zhabXWQU91d3bjIdi61/IPo
gu56P1TCOAV69qmn083MHGbeFJeeGK6pP/mHblRwqCyUNt5YHiK7ORSxlR/quPVult2v7xeDfiIE
6fdntS3Md9hmF6nxcRBNkjxXFpkPVSDdJVpgc6OKNiFswLKWAwAodM0jdKK6hQbeWwfZppB1Bs7q
Ce/ToSihI9O8oviDnodcUuaPcTFpH3Q/mVlYdrCx8yle+BlmqqqOZydVHZzvB9sQwbkJzHFfJ/WO
oau+LMoaukvcw/2MjAGxhoy1G2cetUTiP3oCiZ5o0foWzlQxMMQzHVeC8K7A01ZaFyWPhvmcAoxD
4W1zPYQW1DAl3cjCpZlSVgkldGKSeyoY+cSCa3VN02mMw8Jfh6TrrR0W7Ydw/kzjgQXcAAJjZVN2
1EGt9lM0pMdhPtht+sGiMHDJiZJD6RTV2isnzN3oMJ5HqoYWundhD65al33rbbHd3Gwl/EMr2QGa
SK/3Cu/pQzT/JmMW4VVO9S0HNEceQhs+RbjNF5XMwm3XdYBsEE9tkAyhzNUdfOy0mtYOCCCkr0Z6
7W3z3AWptbJCb1zX5LhePWGf7yCohAiNddTp4yFqEW0VkelsmoSZgJ0qGGt1/lq1VR/sLKskaxfm
LzzutDggEguWnTf1C42900PZzjEfdE5z8OrwpK3uhu2p3MxoGKRD8uRH1o0Wj3oyJnoZUZx+Uvr2
HwnepF5LU4B4ROfONCVNjOy9ZFrtRe99xaNRH5uwcnBcMLdivjvtch+lWVbDJodDXF1NpTsbHX/m
vrZDYBdjYNB5JykjzrNL7lvuUoslwK7adR/uT72loU2bMg2X95sYbFjR8pA+b4O0AgFSsrRyNoat
ja2J53TCc0y7XZKi01vmIRFOgX/aQAprE8MjfANuquMbZ5Zd0A8VsMUuw2YbD5q6dg1EMSPA6VE2
3qtB1A21E3N4kqxQJ8yK+oUha/tIuWYfLcOPCA/Knuyq2Ca+F12nXATPRh9yAVKxthEpksFCTPVB
D5tqHYYW83jXXra6jN5RkQKmQKB5Hgfte2wrbZVZVn7tnXBzX1A1sJNEsPU0IG5lEOgH25mSoxba
J6Tucz91/isjTCcW1xSg2whDptZQz3e6UpXuem8wz5CSyOCQMZwJxwxOpoyY7XtMi1GlNtV4Ne3E
uCTuh0/SGMrBfuFIzd6mUXsWIqNj1fA7MBAydGH3QkvFMPajOpRZbIOO1FtMFje97ZiCzl0tdi3E
tyjtLNrmySv9hAXTelf2OO2sENcxP7FjUL5jX0u49H2jJfOaQOsIUerkBZvaTWfNppf1W8Hc8jBI
l4sa6zTNZHCNxvRtJGWC/Bl2qq30rqWhB4fMt8K9nVKqB8reySD9rMj/DKwYnTQIWbWyyPdlYFt4
F+lH8cmLdAAcbH1r2QFmIPVYeahyEMYTSMzWZX/nttmG81FNcyACbuyVqtzmCHH0NcQAeY7ng63s
y2DW+b6CJ2IE/cZwUuvCCdCDGJobmfj4sn2lbFqOlf1LyQLcQtKHT+OPFjvHOs15pKa300HY7crp
uMaUcDjHRmivlUGPDOZTwBxUvPpNFlyBJEVvhI7guKhqma4looN1FoPOuluR8zGHx8+6lubfHege
jUBbuVAici9/v5lVZrc3QTP9Jp8leudtSsa4OHlSfxOSDDJnBgmJ9tbStHHVznF/eWSqhak37kZ6
XHxVgiy5mAuKLqkCUAQzHD8qX/Rg2mthjCosfZoVq2cM/tH1fkhGCgI7KY0DnmTtBXEQqehXrXHC
HwBbGcEG6lMmeBM7LbG2ohhos83pScSxIEWNoAhg+1v6Od5MW/OqVaF1Pu9LScN9Gttu739WfdHt
66pp3plQc666747CeFqmfvbkueXMMWcfXufT2k88E+V3VW8tvavJGVoOjpj3KaP+UegG75cXEabE
kN9R3XOSdNt80oDZVUgC3NBS+9Yl9q+srPHEtitYByZ4ON9u/T2icMw4DlRDQ6vf66Dtdj76qkvE
5niRph70tMEkyyvyv+hUoRn3PEhrLJosxujPSGB30Q61+Vkb9lavV2BZAC1rWspsiGpYe9BMeTQ1
mB6ZsL/nTjWRmm2cwayaF4GyX0DF/X0rxSBLllex1qETvE/5Iy1U5yO3dJqpQ9qvjUE5Hy29IdiT
RKJOgKws8w0MXrcqRsd4ymKohhrj8wMUAzCwzDzbKP0wtJFAJ0w8y5z1nWzp8UnDB7W8/y+KGRTe
/9fT8sOf26/MBplybEXydj+YUY1i0EHFNN/VDm56nueyte0ypKyaA8Vi9thkk36NuGK3sQJoyhWc
arkeAQ50Ojqx+TB5AAboRTcLaopbb2c6MW/M/+HYFUh0sOS7aAaOSIzm9A4QDXYfejtiWUl3CdgR
NL3B/FfrT4U7HMWEoNOUlENDu2NzGh/MuZqoerY9Xp082xCPPmCQvOEz1igGQFREIm1OxL8QUsN8
fpuCnV5bFQp2A0oKVgjns8Jic+0opcvgF63H6HY/MLY1t+H8hJzc8K761+Bg+Yy0oLtZBp7EkI79
DdUyu8u5KksG+CqFIIEpiLOfCVpYeuwquVSYCZbsa3/2hV0+d1q7Qi0HfDr1wfXXtr3G23i1UJ45
KaG4qGWXk+59DirLj4YTlG9Ls6WYQrDqPtoNL2I5gHQo5pOkSKob26vgR9dRj9VwoNAnkBpmldlL
FTO5R3EgkFGT7TDjKvSpWQ0DiYyBclxBn5EUzHyy+JwG4AuaEflH2oEb7FAOknEZWsehRH+eONV7
grttYYSfNWrmQ02FYKn6luv4f+91cFeoMzRkNgBa65mItwgD1gUbLt39jm0Z2S4pTIyWa3/VDcRc
VgMxl8p0EBr3rNJdmR2oOQ6MhNYwYomin7tlYgpJoZsvHCpC4uJTea9Srdh3aT++m3reLFTmMe6g
uEg0SM1q0keu/ej0JpNEXsLbrT0WLMnv/9QrQCH94NXPFmpJyCbZQQpyN0P4L1XQP6Q6eoBxLMQz
KYTofhsl1vebncxhqNXiCQwXPESXaboVDu6PqiQ+3eiK116V9UZpLjLsuomfQ3f8bihhnVVClg7+
M/OcjbibcjQ122JCskdu/JCuklE/MQvGGTL3RSuSvW8zSIZ9I/dpVqBug7TTPWwiwGSRw0OCRtt2
GW9nprVH6Q0jYEF6oVnaWN/1ePxBfVo9NqiavUldWO7KLQDPDClxyQvosMBoU1RuMklvnEYUjuUZ
Mm4qNmTAkHEhjnSe+8l9jTXj1E5kiCqoWYEp1yCB9EfqdvGImAKZv47y2vSYKDgwBm51McsgKzJe
RdFuuoqiUTeYPrh1Mh0708F0NL+smTMciHhNNwYSOuSwrVyXRvUDWwjOwCLYsfS4+5AxL+nATvek
07epMfG+McRFwCKwyAeEah1osWSrCTfudSg/XUZgCzgh/RtFAGxqx6nMjTvwBkdF0a5bWUQnAEfR
yfULJqV/v2208VNN02J7v+vv99//V4QNMxUNrJKX+YSYNMrC3aRPRMz818FRgLYd2/8Vkya2vd8f
2t0w5+N96rJJtO1IE/owoF4+jLaSO781xSMM0u6l/V5LFII4CHBq1s145ZVmWufq6QOrWn3xc5BJ
XuNF7x14pGUQmslOzLz8ulFbTF9bfaC0gIhiPfq+f+LiML53DEKpMwTwscJ7KmKkPNL4VRj4KgK9
NV9kzAU+6tXWFqC/7vtVJPnmrh2cdcHcltMN1ZzyaBnemxIVsWGLEU/MY2VozY1MS/EKn7r9WY6i
W8iYboKwi/SAlIKPgw0XsqNXdz/0OnFwCoEtL/gLbYGdV7TeyZkPGik0+nJQ8ovPpQl2Xxb68vdX
cEhvVK9jBP/vR4P7msAFTJQhnSqvgzP9ouEhd/db90MFMnrL5ZAA2q4QJXYotFy1PRxsURdL08B1
2eH8RT5QG3va5jeV+Oblftf9kBah4OQHt/NPX3D85kXY1aUuQW+7TRietMkIIK6kb+5UtftO78wV
ry4RRJH86uOx+sC9RPd/CuxdZWXZx7hM5/llYdpi59TllWKVzrAjzUdldOy+J2G+opjhE6bp5Uvk
5I9T7a6Lthy/9banVli1GWzD69vBpluPOHqfpr7gGk3g+fpeXcf5AZX0oogCY0/OMnrHJtUeCEjy
CXevWdLpVf0y3ZAdmMybbTAik4Aj9wXHajbe1SSmlkb9puv6TguAZylRPEFkUQuj5BbIUYbegJoY
oU9Yxh7i2rwmcbCodONrsN9o/bM1lU68IZITnxRC80VrxmSYxl28NyTSaU2v987sPmak5aEjTOc1
FY2qQxuhDj/YVhCGNVi0g83WQRVgoATxlxk8NIygU73W4h8Gk+AtKaeA7piMI1pZhg4kVTvGfe5R
brpo5hhuY+gogSmCZikOuqGuft8gaVJhSWwk2uqGE6To/ZkYiCTY0oyHsfII+QwjY4FaMoGzMNvT
6NIhe29utk9KfTJ/Yw7ykxZFsvI092c+dz/NFlE+I/5FK2q4HWwMV5WiZgtD9sh98IvEH+oK3A34
g5nSACmuu7w647iCaUx7z/cuo6HFADFdd6fbyS4yQZYwAC33qWVsXJgqxMRVIEqGIz3M7pJhXiti
s3qoyqnBmOpIdIRZuJosttYtcjRPKICYGF7smAKKK9l38gcLnLZI7To1Wz/N8cNH/vaQ66I8jSVS
5cBsum2DHTntsYXSgNwPysxuU8NyETHPLU1aYbMFnuj5XednR9XmR+KL+kVDnU5KqwEFI+IaSf9t
ObaftU/iCDU1gN0iuLaa4R11AkZKtwWo0rHLj0qc2lQzdCxJSoxabLyhg+y8LXax0DfFQPCJ6Spt
XVg6WJ9oqFjwMXVZ0OgXTVZ903UAEmlXAXqRpb/yzZJH0NrUxDlyknIRBmhYbVTSg22Y3zS9W/ie
ihdqioEHC7XLUHJsiwiHZmdcQ2a3L25o47sYCXvSkK4bDqJFq/GvaIVpfs9E0cnXZukVVzQ2QWs9
6b1d1ckLPRgyRiNm9iD5dz5xsLuu0pY1e5qlS84ARi/wa1MKBGT03Y+wzhaNaTSrfjKdbVQuw/DT
xzf+SITcQ9+W0W5qYQWYLn9ygz1wnxO0x/BMPKSz7BuvjNVgnwJCu+xyJzn2EBnroKFdiumoGltw
L4EzAG5l/Dw+1ORqop5IHqEbMLnKul9g7L4B4RhBKBrNuqyGy1BiksMgms4cS4Eyazk6w4drhpAR
E8edVc5710peEOyZK4hnrEUdhWtvfbKJWklp/bLRRCw9e6KkGdbmlBA71almHpKSbMgm+EG2pYmV
LFvrRufv/QrRJKnnM+8I3CIIQkZ9E0Wckb0kGqPj3Ag+cKjSaiw+yWMx104v24uBjtQxoSVOZfOJ
49x6LVkoC8/YkFv2FmeYReuRQSWhcuV+iOSH5mCjK2zrGkQiwzSHAZv0ts/IcXilQ+2bR6N0nQ/k
lIbdrYQqTFmcrhMiGhd74XjJxWOHVE7eUbDt/2aEzSZuYmclWHtBRfF5M6tP5XaffsIUkswQQtUC
MjHKsdqAFvgeOvmPwUpnEMgMRoK6vghRc52K+VRwdUOsLHiyiF66egcM+G3istwRMrFqneeS/sHF
iCHwBxLUAhT7tQwL8xhFPsLpegCgQmINFwCWKllCtjHgfVXotO0RR4TepemDKsiM6E2SDLqFsssf
RMOcI8Mur5DV6RnHAI7oagCKrJNfagb72MwR6eKKailqBwm2tWt0jazL3r6MuXksBTJ4ZkRXV8Ip
N70p2jXSjmZ59+xXpuQACorSoDu1ZFORO430W++yRxJ08Lz75beuQocxVphA/amrlqGUq6nOzT30
Q0TP8SEHPT6rec6Dk1+9tolWpR0ckkp8abR+Vnlfbgn+1kiGc/29zalHU2ealhj4ezo7BMpWRY/w
u0WNDHj9SwP+CPrLO1SNG6FJ19/4JL1VEdxCtHNr14aDYirhcKr1OXhWXjEl6mUhUfGZBYo0zYIn
0ma/YK7BKowWeRVgphYS3O6rKgHKpln7lFSat2/8S1XjtMYnUi5QlaJCsphgeAnIwaF3LmkFkWYM
ejRwrDtr46oprh30mILH2kMrKRnIU+/JnaG0dIfJEBd/WJNTnntnAp+ile8S1mA+tgEJEJDVT5Pk
XBP1GJ+0Qfsa0uZS4j7blDrxEWMvvso8f6Pzgi7KT77KtnvJ6+m9nuTZCPGyY9EpTeTPVIQz6dSA
e+OxyU4gGdfVx9CApmn1/r0abWcvFN60nvsx1sK1TakYJ8G5Exbj/uZNBYP4Rs+3mcP54TRbJuwr
p4/EgVPrCaAPu4xUsckaMRRAiEM8v4lHIg9jJGFunNs78NNH2+nPNur/PToFuOB+tM+8gYSKAKdJ
o1X5vo2idp3lfJYS3KgEuvYLv8rOSW+vMTL8mgL92nTlRQSFPLkq2Vd1sCWzULy5szwEmU6KXDr6
5nkRTyrSljFfe+r9IKdpxbKOZk7Swn0otCheD4avn+X4MooRcWl4tBwdcWLBGiwNLErSRC8CP13T
H/Hh4V3HDb0dovyHB8cn1lpnZTXZQtcl3WZZNBtXUnlUWq8v/DFAX9ZYqxZ388ks2b/n4KDsWiIX
QTLSFdknLcLu3DVoW00yFGhgLbzZjo/Icgmf9TbZxF9MTnzrMIH5w3FqfuQlIRKZba5Vpm/KNPjm
6+Wv3BpQM4FFoPUOF0LE51w3ky0DhYdE22iEsT8wY05XEv/FhknLrdPkK5S62C1+yLj8Fg3dz3Kw
UNZgyVnTrO0RM4+nvgYR66TlF468r9jIb7ihcCIwE9i6AxVh13iM972o3IuhLvfUTIyQTxX+l4fS
g/Bj1OQLIES01i6ziudykG8CujBW7rxe0l1OfcDbeVL4WJ6nR8S1OKiTfJtEgEnDzr3FBLyyHfBA
MgGjWEm3RwRmoSCzzHbRlMMu6+jOOoJ8GJ9C8LE2mR0IHZ7lsExibOWMrm6RAIfQ0j5dWFZwaGpl
7nqt29jKWdi1Ox3rLEFdVRNla5V0b6dLiEj2V9drNwzgq544mpeGlaueAZTSfuZjrc4VMvsphfJr
d+66/2oC0aykCdShQUVSoBRuOq8kWR6zijmEx1gVHKpg42CPnfBrnTyKq4cm6ci3KO11bWUAGjX9
uxuU4lJmvn4B3924WrD1YEjuRZ6sUVNR+ozTazhBGK3N5BuWH+3JFKrZBYhdHkisfGsY2y0TXzzS
QLARo1npFqWJtR2VC06BSByHs2TLoBa6cQmZxDeG/pLhas2yxtizXf73sGcwRIg1CJWGMN9A63cV
XtQ4INVn1OmCwZgjulpoNESsHqE6MTFZUJ6x+hnPdlEeOgca1mAsUfdIAznvIC5DHsbbPHJ27KXX
ReoxXGGUuQ0SUhSK6dFOfDbyJj3Hcf2v87OETTpWkY5Bkc+Ri/SHXEPakJQ84UgL8t389X/IJ0N4
5YDfw6BdTyTNuC3gnDAxnZVLog7TL3QlDldERINBvlK81KibUQjkrfskR+tHoBaujAyGZihPkmg4
/+tnJ/+vbC/XsHR+gTCwQ9qMYP/47EDFsPch4JTMKa4bSTxA6w9S/9Zaa8yFvJTKidZWpq+yxBwf
hdGgbIjeyKk+cdnR1qqEqkf37Yh1QIBmYSXJJZ3lTNsS/6G/Tfh48CKX/0MomSnmgLw/vKqeq9uu
dBzb0HWHNtofn3etbNA/aQt67z4wgUObnPF7oz/zRvuITit7ZHH6jpU0305UWL81MfBy4INpJslB
uOcYXFs9fbh6XGtjbe9711P7euhWqJGSZ1Mmz4E3ZusA3TBDKyLfI61F75jpj1gc9ccWY5emYNBN
mLVJsYCMoFcukMb0tdOt7tjmcY+XWEnYD1a4tBqQoJiVgEGaxBkUBXgB342OCL6zQ1BMw7LCRUGh
ZKxavyquTSvUEy+ACbiLBAitBPSl4pJZuKBDmep5dIjgHi7Qz1lYJ/uIJXuASdPEEasitLatAssF
Qw7vU1W6Lu+uBZWtwobOXqs5dDlkoiQS84AX7mbhtSsQbKwNMvH2AYZAiLMgbfkZEp+T1DZEmavT
ZBfhxgzHYBGmZrNGT1/trVKDwT8f7jfBqL/G6BjXf78rDfNwTe/sFVYDc7GGbPuZ5kEe1fxd9++/
f6sT2uQYkBtj+lN4sedDlWMBlrI9TnWJBaNgayrAdC/dMWe8yZiJNUD+rHrlXhH8P1RzM7EOeveJ
7hDhHgLYuWT3k3TNCCSdQ6rgTrQWynwMbOd766sUxrgjiZaALhoZq0HLU0rwliiSSNJVKPDm3g+2
sF/QI5sbvFLxCjdPAWmlcrae0n6quMvwIUP6IPSy2N9vmkl0GRnHuEof9lOWPbaNVW3p1dJH1c5T
Qy7WZMhT5yEFhSD2LqgFd2NoQGwXZUyiAZj9QY32TdYl0g2XpAewE/7xfsirFEiFo8CamqF2zPSC
mlhvSI6hzrrVfWm8RAAVPS2enqY8lwgKJ7kMqKVEGDjfAk/2+LZAoBgBGT1yYNTUVP3CjkiuSel4
M+NE4T/yXniTeZXlKXE999LIwryq8ewkpra22sbbuwOCgr5uANca9sCW2jL2pNFAeS/r8Xgd+FQe
8SjXqJytAH6Aqps1IxDyhScnMo8N+zJtHpZi9Ur3dx0mF1s6MNNh0IL8TKBYxfiw/gQ6SpapkzV4
MsqFrHqxHwwPL6kctUe6JYxF6YYuaFHGNKqJU8grMSyS+Txp5rMjX3mBnW5J8iveujJPHgLGW0ad
lY8mWEE4GRNRCjNIgImSd7QwQKx6lnMStSrI+GSMAdbV310B+MLsJPYsONbXNMAtUOSFswzteQ8T
pdD6lIOQbSKU3HGGei+x2z6QvKCIX76OtYuROkZfwTg22o9u8EtxhUCdMh6nyUTJC6teyoqgDLvY
NW5c76RHfnNB92urjZE6R77CS1qgJPMrj4nJfF/MekN+GdaTWrlsVSihUYC6VcX7qhkHR/POBM0l
PNsyPKKh+OlbycAw+0TRYB5900K+muYfzOGtg+P3AbSjGkNgorJVbWKJHNl7+nMirFGabE/0XK0i
Urg2Q5YjwNDEJ2qK8Z3g72jtFZkJW7BngAMjWFkDVmPU4BlSKnSerhd+4dqVW+aW5S6DIrnsWW4W
atRgevZ6eY2NKdhimT04qacuRlRbFKtl8tKGnCJasy/MLD0iLozXnXL1s0YI/NKtvXRvOKh4zaI/
GbjAsaQahLoUMWSbcZ+4cfzRzgDnMWkdYgwEXQ30DtjR0XJIv/1x9wER+Do9xNobcQMDjKq9OyIK
gh9rta+ofQ803Lytlw3OJtKbry7ssluUDtU5F7rz0BhGe0bBaK7GxoiOVp+M2052H0VH56PrMQsP
zrDMMGaOvq3eVP4emUh2A4M9Rt2nBfUJBMy0OzdWO09XtGKDXaO7uLa390NxiohQufi+qe3G3K0J
FAkfdN+gdoCadaaWYiI3sesQfa7hf6s7Is/b+QWdR5UGxjSNMAX6//avErbQMe6hRjVB0O/r+WDS
QVu0nbRW0Ey4gjqV2DJsy54n6Nxbhw0H2UCUioYPmimVMIZAY+4i8jGWGu2CH1q3BbGTH+jVVJvM
8qdFMKJWoseP0jrLTiavwlvW+wBNfX/YM6iVvxN//88fAnXVX/+D2z+LcqwjGof/dPOvz0XGv/+Y
v+e/H/PH7/jrKfpZF6r4av7lozafxfl79qn++UF/+Mn89r89u+X35vsfbuC+i5rxRsNxfPxUbdrc
n0XwWcyP/N9+8d8+7z/leSw///Kn77+yCG8lsN3oZ0Ol8/tr90RvS1JWev9Q9M2/5G8PmP+Kv/zp
o8jzz//n9/yOAjf/bBge7QSu4cLRTaHzC35Hgcs/u6ZrS8+zhOk4uqUTvfu3JHDT/bOp68LS+aqO
qMumbkQJ2IR/+ZPp/NkQDKR1nSYnlaUt/7+SwPV7CfoPpZ4uDNdyhBRCdyVVqvlPJWrPrD6c5rLf
yNp9WbrvI5t5PkqAHHzpvbdF/LPDlohu5id6IsxXCdEmzZuvDRfSZ3Zhpe8Lm8TTsvNeEjARtAFB
LJaQ3skiqJ5pYmA2KKb3gH7nygSy8UDneTsoQKR61T9F0rEfSgK/8MWLcydHMpOzcsfIs1nBDtnA
6EALbMl1bgEETknyWXj58NWxTC6lAoXsS1a+sU/PXJLpuHjuczfJDDsac3E/zdeTCx5lGj+Kyfvp
JPKHaVftxtTar1qa68oy82shwpQuJql/Zl2KB02HZQVXa9PqdH2axIErRNxS6tSvgunVA+WASYhQ
/YIpF/8hmUZovRjTBfa736E8zngxl6KEk1E1smKbLEGk9NpnIPzVZNefmk+MbzUpoJ/+Ly4i3gpD
Ei9/X+0x9WrMbxjLOU7HFtBSI9ry4IaEbE4mgX/omY9p1f8MBmrWURPF1tLCVyETEFp02hq0WNMY
/uqcuFsRS/+9c/wvijhc9MX0lTnRZ6uHjEntF5vSFwJARbOxgNCBfqFHBYA2yjMkAyG65wRXqOfU
I19FBHt7ABoATxbdu6rK3WRW7yjA2KGHfoXGDzhYj9mqTdRP03PWTYzlGunoT6eMn/OcDbMxGnB4
KDsfoC0+mm1irsrGbUgQyy5CpmrlJXoJerp+Rl1wo2T64k/+nmWI3stKAmhusDO5OMSwFr85PLlC
DfFqRJmwI3B236tBO5iR/i3MdLKSCIghbpNeqmH9qE3jZiIYIWOif5km+xJH6kCiTLJl0EyGddiR
f9ok7qpzkKUU1fg9Qd9qGdFbSkNimZQ1mRNlvmsa+zt8I+x9k/dUF+IcUBW8hF7wK0UCzuv0JAYX
tEU2IecAIkT8XbrzNHFFMwDzz4vlgsrxOSaYcilTVycpxK8B2nl0VMqEukqS+hKapFlhlZ7fzCu1
E4olNxk3UTx9p7e+0yJ5lVilH6DZYw0PJt4us/Q306hfqgBpkB44+dJIsN6VmbPomuGCY/vSlx0O
vvYJ20gOt1t+ekm5UwIatK+cch3UWB2x+lybZLy2BlSvdGC8G3cjVKIcNEJQvwWNXGsMPR5UmykQ
Y/otqiKalFD4w8zZ+OQP0C3dtmPYs2FAIW9O6iVp+2//Sd6ZbEeOZM35VfQC+IXJ4cA25pkRDJJB
coOTzGRinuGYnl4felBXVeu0pKWOlt2VmSSDGPzaNfssSawv1r7kYxUv2OkajNo1yTnyeWwyd4nU
eFOCrVth78z2RVbRKia1FDAZ7jNMl1vi0r/akAbqXvtBe9ydueSt1hCGezczt7IwrvDe5l2jYP5q
j1aNcxQQ9kBJKsqI0J0fPPhQ2hpexiWQAGLlEusBGTsdv9eyAranG9Tn5SYSSedYn14vP/MuBmFI
H2TRH9rQ3jhF8Bgg3y24MGcBga1bz1ntgD+tZynUozTV+yxyTkNAYEvHx2YFJs0wOiionoZyF3/V
xCoWKCZnmQqvBJojewv1IMuyyPr0Q0S9AZdBp9qEOsWVK7Nfwteejb678RAw+XDNZ7rNX6g6+hyH
6DnlpyeKik6jsg+HouIO2+/FJTKI+7t4N0R1wq9yEBS2bVNR76TCctKF71xb9nL0+ap9gnSgYv/s
22xv+zLwdq4gEYVRFuRtdJAkAZbVRDWDxKOAIZ6er7XwctxUQ8VRKDTkuq6cK+tJ0OcpazSntc55
DTkmz8wd5Sy41POBe7Qnz5hX34PJVBSNEs3K/4TvnxP992iH0RNza8X0bWBa1PmJSyL2Pm2H4wRT
kuuhI++xFojXtIFZrzBAiNA1Ht4PpR85snm3xhITrCjCRqoexE50+Rqf3yojN7gaIb1eyj6H1QWc
C+JREMA4A2ZzyYdwU8YsgIn8EnorzJleMh55Fh1SHYYXw8K7osWq10iW6MlHbZSnduz2MK5eSo8d
OcZMQIMlFQq2HyarVE1Pg5Gqg5dZ3Js9G9jRwhnu90DfkvapZmSzhu6cmtm2l7RTjU5EU1x8cBpC
l63Z7Bs3uY+u/V653ZMlhluWxm9lPmG/9hB5Qv3ZGcq3sMzOwNm1ZeUV/L92IAFZlMBOzc7bDBMi
YdgMO+xhs/pq5Devgf6huTXlg0PMKnXeK6Vr/PCb2PZoAQa5ts4j/zkrUFrImzibZgiqndKyfoVq
F60tlwWKlznHSVfP/tztSVodFOEIZCE5eIkB7YyOqdB49UqHJ9A0/CpEFG2IAvwUtrYCRndSTk6o
aTijNfN70Lpj6MlwE+IK3rDZoVwUjGruoM2PwSmDahYxD8LVsLZMoffUh0ZmQm+NwQUnblYj+VKb
pjsmN3p+LQGarkWd3mBxf+AhfRv8+A2o2DUV4/PUhHvpWbA9Met2jvbSWf22D7rmlrXRV6n70DoT
Rmd/YDTM8hgBGVOQ63fDUod0F86gTOLIO9tx932J7FD1xK20p8rjq5uu++SObCgTo3/18NqreLwG
nUPudkaKYS7wL2MMhq/KPmoRjOsQ+jhR7tTaRG35zmBEbwrGqVUikpjJSOXnqC92ppqlpHZJHOam
pcSR+iFbVaC9FoDX3b01eeMRhK+ASFl/YxYDWCRQS/wg25NRzijiscUpjrs7QT5OBTlIPNNArpel
+Pa04LVR5g+LIBiHKrXE/GrBejdoLdMPudtdAWbIPeIw2u/kcxlQVRihtHGhY13GY74TVvw0KQos
OED8rPX2I2qLe1n3v3XLaVZpoj68mu8QBNN2HlOWXed6K9OELKWzuMQnp1goF3gnoeMINx6XFO6F
B0vw97LRIpVML7AssXCYxYvjBexy4nTrhug1GVH4PfjVaGkqSUi3b5JtX6bcUSMpngF70lyZhA9U
0XVGQ9GumaCXJ6yH2YAjw+c+72AOaCBh8hZ8T8ES2y4pjTG76JLRuNUiPfk9gVZKXTaQs7iX2xmw
W75McNsbL3+1CIvPZNOJCbhmxTMX0lKhTXdhgO/OJtjpssOapP8+qYGx1j95OB6WpMjfcl27W1JV
q7IhIgbd9Cj68RwLUMEalJ7B5pFWldS5JQ5gnI7IjKPfYKyxHeFqrOrid1kRYgWTtoKa9CxhVq4A
Nl4qIFZpiVefP4JWH1if/VDR0lS3CD8trEnLdhaYHW88kNc0qnw1fvDlEqEIO/6rZH3C3qjIFrJr
r+YQHkKXY2rVQY4pHOjgiFP5yiMjtwrSiErpRD+WGiQ6v/c+7Za8izZR+dR5DxUrGtYMjHCJ8xGW
+qfCPcXvidNODDYOouNIscDVjBkZ8EzM2gV0uSovT0r29UoGMMUrq9q38MQPVa5+W5aUmBep4Iy7
9qA8si5B/WUP4xkG1BOI33BNQcCTVpd7DAikWtjpaSA8YRl7C82cQKcmJqwF+FWU5fwqBWp24QqS
ztS/GlOVESovPiSoVfwkwQFj4mHUJ7b89cXRRMV1p9G4Vfc01nFCuJQGFDRNqBe42CvaVyJgmNP0
5OXi4lUYWDKqsbJxeonH4kh8Y6mbw4lD/rTMJoTgtDTLdRFE2wRwC4/9fKfiaUV48KTs/siEEO0G
0AEXQMm8himN1AprlxTmT7eY3uoi2yatpq0HQS1ZaUVHv/EeOba7RTdkij9rPEREm0RAtCzu/U/V
W9/MBXfXb8B32/JholFxE7oOu2GYhjhe3xqf9w/u5uzVqg3J0jStt1aTP6jrqo7KzrRD5PLdF054
6iQHMKJ47sOMMI+a0yXThn0SFh+aGg8YpbDds3+uwUUt+JgrqJeuvpqG/AtP6q1uueXjZo7y9jBs
U49yozp6ntLmRhl3u7Z8/y2KZbXq7Xof6PSnglHhNAH/89JOs7k2BeRlEnLmZAv3Z0JnXWTK4cCA
0kcMIa+OU83FR342f/OgNTAlcVvVhgEYynVh2VgVGarue5yCdIVDFnyvynYJWxvGIu2JPMB0GKvy
rcQJy1MmGz4gDr614GBW2HwvnHcICIb2jyoi0hZEyyjTn+qGXhwdXdWU5rEckidUOO1kxs2nmLwX
gNW8r2rzvUvDuxeQnGkbxtgORuSK5fuNmCm/LO1oBnyypV6dHUn80FSHKO52Uhgn2A7buDG+nJYu
Tkz/xRryz88mgdBHsCJjWdcc4slRC7PKiqMbEI0GUzLDc4huc6dlgTvurGbcdkVorcYMkJs5A8LM
lFKTKngWZrXVrPAtquEYef47oZSfVfiliGBmVgQYMtgkEi49fnFLd7KN1XunrALs0ATnQYc0Ec2p
Lc0TjzCF26WFlYK7obZe7cAZ7Wn3bLmIBVX3C2tqlx35li1X/Gsd8U7ifQfAyOudVU9I5WTFtKKH
on8GA3aDTs9vzTEvjZHedI21imoH58nxugtei0Mlx/nf2UaqvEaOd7XUhLga29h9sBQE0ydAId49
1i9K3oxNkdUFA6fPDDqQyhdXzLVPdouL0RnTc1Nob0PDGlQo+6SVacfyhps9stee6RHtMchSd5uu
lF+iAVJbZ9UPNiYThBwPGhBPfvC810EPfkEtPxNnJSZoPbWlSleuUT131IqtfHvcVyXw9phj6GTS
SgOHLV8T6V/ndnKZcmwtzXS1XLiHfgyyUpf1A54DywmXMHCoZj7EYXD4ohWQ9DJwV57VHTFv/jZS
6y4RnVta7paWx6XAYZnHkGXTZNI/NJT2UqfjRXOvfjXpi84D9l+5wcNwFRpNV3wZknU2EgALtG74
qDsBzXtc5bkUi27qhjU+7xmNh5yv8m+6kWGGlxC+O63eYG2iH0jXX3sCVwTTqp1V1Ctf0xx2nFxS
g5/9shzvOU4xACeArSybk5F+drpxTxx8ryoua4cQ1/Jv0ts/pMDr32WrvyiTf/mf/ydC5f9bEiTC
oBD/SYI8/8h/hn/RIP/xl/6uQWr6f0nEQuKD0nRN3XRRwf6pQmrGf3EGEbrnWYbgBGUZxr9kSO+/
5LwDlthsWZd7Fn/rnzIkCqWA5sZBl4OdYZnu/40MOWuM/9IgBd8avB7Dsk3bsvnO3Xkd/Yclvmng
ozBn01nZ0rE6YcOoclvdJJ6Xa0NH2fEPH88/rpL/lqvsWkR52+AS+Lcv5+nganQpMQ8AtfvLdlvX
upiaTUARwrSOcaOfVTa9a4a+HzlOUyQa/P2y/JN8/sev928/nkBlRWQ1DEAV88f85x8POETtt7wZ
qbNoiT+CnQ6fRforlu7/5gv9ZW/PB/mXrzT/5H/4IIM5xYCnkDN2zn42HOJHZ4k7tQwPryxWBrDF
BOJ7UVCEaHJoFoDLuB1THAYiHtvFf/6YuUj//FsVOr5srg0uLmRD0/rzN4PBKqBhCciJmk+mkkge
UX9++bv//GX4GP/9AzZcJGxOMCYYyH8zgaAJGPrfuhIY4XmK1cRFBpLzQVp8NCSZcxnu6wauXOJq
b+7og8zvSiz7A14/tsyUcWioaVTDt7Y3S0WvA271RUP4i7d0+yubhM+KspvWgBlu+Ba3rLgYGltr
nVQYqZsCi1ljfoUjjSW6dGngUFQlSHo660K/jVl78Qy47FXNkc8x52D1D6dQD8OUAe67AI6j5q7y
sj+RVVhPechLiwYD+irwT8FywzAHXinSxE/21Ks+4KWWNvjlMGNj65mSH02A6jIS86yT6u5o04s9
9tmyi/IPerAvgP3yZdHIub4VQO4UzNzwNnl0uYM3IDn6LlpFJiXBpgndtH1O+gogWyFgH+hfNmN4
y+GDzw4Oqpns2aZv8SuscGFdMjte4+h4NceAlTIcUYB/lzDPugXyPt4jL3ihuOktYVMspuY5QpfG
JctKurSQIvu8v8iRw0Ts5ZdCaS4tTdg6yZ49D5r3cygp1PBQAgAz8hMP1b0ZWEpw4IppAJuIZZjo
Zf6Yvk42vZDhhOPMhC2lV9qWuh4m97DEwxuJ6GIQoq0EFVg6km8X4bxl+RgveqFWkmsjox+AJppo
1emJvjKyRC0y1h55jU9Bg+84Ytfx+ZejKj5FZrapNYpm2ERiF3byaKPz4oaoZVLs0I8YbXGNkSSB
r+mcHcGBqPGSmz8mgEVc9v4OVn0XpOZaV+DYkPlZ70njQVKPGnJaselgmppvp9bgdJd/awmDmBIN
009/fnHHOZgFv+aM0aJaVrpp0IsUB6sBFAEt9mpV6dhIBz0nhQVwR3q7iW9xAY3RRD8fPkL0jpVO
UQO+ancBUWQz+or6wO6Mo445E6lqEw3hc6erYNOTfV6OOW2OWFp/TzwoO/JFm7YHxDAK4ytjM7/g
iqGZed5pBAnchrrcBUSd5stjNmTv4nB6JW20ahQ4mjR3KcMmjFIzjG+mkBIiGyKbSucdkMIjiZWN
zIY0vqoBx58VAp1gRoGuzHl4gvd9CB0muzSyPypGs3UzwpnK5cNxoRVjAIJqw13q++Y3NkUdwaUv
F41silWoixyOJAM6n/p+HMOzobiNygSDGoiEaNMN4msS0d3RwZHVMfAER6coNCDyWh2JrRCwT/Zh
X/poRQ2FODXG1u76N7USHjtKAJ1xFvMjOAUtW3LNHUesLu2kfxBi+2VqwSf50wMhsNWQNa9Cq385
bMeX5jD9aGH64QZHGsv95p5Vjr+UpNuWrk7HhZUSSzKwZDu6vaOwqcbHB8G2nzw4JO4Q0W6bWs+1
w2BUD+m45uV1j8a56GHYU41xKh3qGjxtrwozeKpMIRclPbVgEm1SU7LbCFfCFRoYz1pc9ZQ3qAOm
+1U7Gy65Y+451N6oVI9+/qpjXXMpRu6lqyAKJQU/qWBBsejr6pP15/SWlmG7rIn+cziEtG66mrFy
mxG8c/1F7Hn8dlVPnjBL71FhPzul+GE2eIktp4OrOT70JItA+7a0BJrtTz/ERKRVxUs0lT9qGcAs
0op3i5KMIJx2Run9DHqqU3x/TzBkKf0uX05pcme82bM0fB1p/lb9oA4+5jVMOXMGgsX3voVbTFoJ
TBXaW7IYtIFMXI+GWQyQvj3jDSx/CChN/k5Ct3mB4xaeK+HdvbzrVsr3ucVMrDJWZOkrwczOKrA4
4NqHpubr0MHd9LV0xachur2tQZzJoJcVSh50B8JWBqdxUY6gtBsN5xrZWRQnesO0IX5nPceJJJuX
mIqnIwjq9Uh6kHpPn52Weq6R5SEPhb8zRfKC7RsBarPeVFjCOWe/eDol59LexKEH3FF1ewn9+Whq
3YkLjc6erD9WVXnIRvOhacAbRwLkZEi3DU0s+VPJ+1AfWAnkQC11273WfnXKU8DZCQ8wt543pheb
YUdP0SsM0EIlzS+8c2mw+qnZhLCgejXBiGMwQUulkh4Cj3Ahs1o35kXaIMWw84F+VU2i6ANzJEyl
ctWY3ZGODpz0ETlrL3ypNJJjrZB7UDjphgaAY0BqZ4b3YrJgWkI5sqdhz2D405HNGt2WGyp6mffa
xPRS4j881qpSXZqclDYx3ts8qR4wwX4zSyO0N8ElwWS4wEa3J7f5kdjxb58QqJNp1wwDCFdLvctI
prUInX2R/w6BJ8mhP48UEHdGdNED4GHjdKoiomd0DDHTBcmjifgBVFc/xahWUDQI5qi+29Z2O+06
O4qgoXv2ORmccK268a3yHZOw9oCbRKOU0eMm0ngcgtLJz13nzbmEFLM5oBbPaZ1FAyt20ZbOUXbQ
DnKjKjdkynpSc94pMJNhHSVROWPXrEMXlV4JjZzReutrvrnyODmdghCqGb8Pcz2YmocdaYiXuqOd
OILuarpyyXxjsYcKG1Xqp9Y61Kik1kfYDSYoc/kWFmTn/R62efuS0O+T696Ha+lPUcbwmeXKPuDG
uQZtS9+w2bIjFVisLBpEQ2Gs0npIdlBXViFo/kw4e2fot0GV3KbJei0Eph2MXLcBnik+y+Za2jzh
4VRsez/9jMNhWlQZj+suXYeat5ZWuuPn2BWdAMwNrDgYKDufahaYALoqn5Seeib/8IQD9ZE5zqFj
3aBc7WxgeksbIFq5cZWg/xwnWI1Q5jzFIaqaBvD6KamSRe7Sal1Nst8OWjGse7vAnF11xZZgFusB
W0P2IKAM1o4Qn+e+a4T0tXo61ymL/GlKHoZ0vuui3oGEutfoKyCPgPomtdEvTO5D3RRvfU2ve2DS
zmoMQDPUyOM/OBYRSDljFhamvqIHrYrn2kpA9UXhLkcpfqu0p/iCfjwiE3sKNlFuIRnJmDBbPk1b
CTYJzdbZGqJ98oiCErlj5ufptxxiCE0QNWJE3BX4vGMWPsyQNCnKi2mrzZB6S25++knrg1dPz72W
/Z4FnDktGU1yBfaQR7Fh4uaN8LM2ez/Ut6FVrmMT2EIW7/N0vNElhaBMdhKy/dnBnEvIgNozjAR0
PWtwB8nWXClqp9wtYK8rMcDS+l3kVEc3o0veYIzovjCsS22ZH7okqsSCe+2NA4Uv4KQXZmHcsr7N
OLSG/Yaf+jAKogqs5FXuvAFnpkG70N4Bq3g0CsH67BuCa1HKTzbR1We405OGBrPTo97ZKVYX8CbT
T+JbPwIh3wXSeNI1zxrU8IIaW6hZP+xiPMOJPNuTdg2LCrihh2l+BAkLGl5KQmrwvRdU3OPMnRVA
45oY4ZpHzEGn3RkBz6QW2B8vYsLjRVmb3o7nPJN3w1O8/OShz2YfTXGnvW/tNtQYxHbAPprDjO+p
Lditd7vNqNYxw/1IrW2iqm9HRxyaEvdlCJzTRFm4m07Pnk/5HaEaRhbW3APvPq/6GaU1IjMPXY4G
FZ6TBSTDDVI6p56cs34FCQIn/KL2YszS5OCimDyUUANcGSh087VqQEIJvyBMnXMKt2cSP93pGOw5
0A7BtxcG3afum+IE24+rg2cR9SSEb4sU73fWREcdRmAYxDhdvdXUO8/SNvaxdJ5jVpRnlk14i7FY
Srd4z6Xz6Tji1NroWCR2z1bLkGaP1IQlo27sAzsVdE1p07oDBULMcbpNkQGUzn8PnBkknEQjvaw1
a4WGB/uin+MhgXD8c2D3kBA1wKVx8ha7XYA9FNYZPzDAWp+Rpk2dfVrEq6i3CSkToFxPrBQuWp/I
9zaHgqyVAks5bnK45tR2hgjUTkxjhCzclo/JM65dgpTQzb2TKjZz+mZ7OI5eTlNhvvVL/1JV1g6/
5rNhe7+GrGsXdVy/6+3A+8nQi4fUOi6Y3APn2FGnnhjVo206zMblMC7pBVvZVJC4/fDqxZTogZ0h
3NjkXxwwIqJ9XAKdF2UvNX11lO5wgui6c1zwcqjSABtjlJxFM22tqqHk1eUSSX8U8bGDmWOWRIld
jlOtlBcznqDn6L7QL2j/IJA9+5cdT5yf47bObsxcFDPUApNKUWtMJblNr0lB7AJMCl2BImo4D7J4
LX26cOv1YPRHLcmuRkhEScI3Vpx86XEj2h77q4EC5SIzgg0Fr6yZ6i0gFA62mnuoBP3LuaHRXZPS
Nr7sneazLqonNymgKWvdujfrW9aw3XaIo6Iax+4iEm5DWXANQU4yPFa7Ma5g32vPU5TtjYGC0USn
IK82eeo5bFZaG5gU5whVeisKGY/DpGjwNs4V3NSI9V/LBL4C1UsmlkPNyjPYeQX8mGwCqfBUqLjL
0dA/MIes9Dq7+6W+jUVIM9Yg+GUlYWjcSbM9hB3ygMYFvTWy+tNn/9A68mjJYU0Sce1mAI2BMtOe
+EK1962FNt0SSIoN/w3zPDU/g39NwV/OVJAz5Zg5toXSXWuF2S2wsC/Iwq+sMoVJreqXUAQTIcFE
bUTYvgRNQTKI6MuqATWxKHpaXlqb66OyMM5YA0F8z+d9bAShByvV7jaTrbHiLZh7JQD/uiEs3XEw
2thR8lomSMkxLz8QEK3HYI/dDrsKz5NmRlg44BxkaLwIP+oZZAlLMeT8GgzW+g329YBavEWQo1FE
igBTBP97inBdhLX1g24JbdkP+aX1zWeGlnd35PYHEHhXWnho0vQOAgUoQSdAgQSoZ4LTbcYMJ8r2
GOrVifv53S/S7yBokudwvnTaKlnrWX+DX5vfcoCeRdRutczfy0AcHI4BZhwT+IATkNi5Otjcmoga
Q36uKzN797MWu4VhAByXzaaqyFBFSuKd9zptWeek8Xqyi6yIcow9hrob7fhwCSfhj3A/KJL54sW+
rgp/P5VE10lSPuqOh6oVRrNFXVJf0rHyoIRmyktiY/EdU/B7O+MH521Wqo4eHBv8juCaor3S46ei
hiPL08SJvSMtMQdkD5Jm7kGn26U3vkoOfaZzLxMJ9gAGhFmkywqL5ZIsRzlHH3+P6czqscAlVRJy
ls6fJCH9ZStWyZOtb1v6ZViwjUce5rzJ9IF8EuLRhjH7RF424pDIB+8JVkoO4V3iaPlKlrQJBbKc
/i4X/v8t3tu4e1Er//sfTcp/8g+ff4zf/+Yg/sff+p/qvW57DoI18r2JUs7JAkvy303EyPewqfnv
nsHrgxnPQjv/l4sYmwXHBTRnmzYSG2X/n/K9ZCNg4SLGm2w4nkdw7Z/f4Z+2LNiq/xd6uqfPUu6f
BPxZTudKJ5aJI1k4sxT8B91ZZX7qNOTUZ0SwWnrhuO1TcUhz8j1TodEVBzaLpVc6+cG+yyx3xdx0
4B3yUbgUrGFIu6i4XbUxqGuL1VLVeTf8ofqyC81yNW8lDRPyfDWV2jmbifQN/FqItss65LXW04FQ
ZbzHLM5GVJe+ahEKpOipp4AovBNTcnaS6Jl57dWDH1fVghW9Jt4UnaYQY8oT22SS33VDOnt2LDJ3
zrb9CgO+Z3QS6H7g7qmx5E07anTX6OauYdPvzTCuLubEFdJhKEeTKcyuD11ocDishVjQerfIIhLn
QPy2GsALVEVzQnWvBXdwvSfZs2Sb2y442FmUFqX0CUujWOcU1S55MdwH33yndvMJ7MywhSe582zt
iWF1Vhr1bTWCANEGZECpu2Tv+7ZnMJVnxeVAbxBWsNIn+uaA2LWr82BSt20ykkUqeG5tJl670m8W
UVkEsrWBy2mJoI2j17UvCqmqnWHoHSv9pdHRaUBAkoOzAj+rBffOmkvpNaC+MYK0YUefUwz/nObO
hSlo5umUvx97eztRarwya0J1E4anIOdtL9PiClpxZ5nDPdeqU+YCJLXpce9ruouhGK9HEuMbilFd
yDgDkaTWVbCBOJYCvprD6mztIz9b1hEnOL01D5Kn3sJxk0/bmn5h5Hpv++EHZ8WP0tFfW+Y4TGSn
upnechWvMau+W5wrSWspb2MwWa4N0/m2hik42YnY6E5IGRPvUSg11Tb0ieJkpaLQtu+HTRQ1E+ys
5uJP06fVTwR6KYNZ+47f73OthwvQ9MUGqiAGRctd6E761DoByWNsNXUXP9H4sw1jjIbkjtBN8wnL
Jelrp2m3jCMrOjw+ZWJ8tY7f8E8l72GuGxhyCaTBR+YtIvnMK3otBbFmJ39FxMOwHADf8wrSjYP3
y/NLzFFl8JmHzs1LPBdnOXiG2Jp1ZpUuQN1CQ+Flp3C39ynMLyvzMWP1DMenssXA4nMNCoCIRtF8
x4kitV1yyIXZhvWHfa6lm6wz0i2pDAzevvrtx+kV/8ShpYFrmQBOBdjihAinUbgEKbmYAMiEQ/+i
h0BOBu/V76yfWkC3Iwm4lyifjhOuJEu6byLHEdfJQxlZO8o/eD/rLEdCHyMcXTMcq/COBH1NBRUX
QZn31nJII/0FIOw2CMUzXW+QPiw/RBzI4Bh2+9ounvjN+HvdnzzKDBE3Xav8KkebQ87kYvSgkhCe
OwZ9HUqIMEqUvACiUB19Jbp5IPx6yWve+BlXhJPhnfDzK7z3paLu2qmZBwqN0ITfJVcycAzpOfNX
RBhyUdvj1auYgwH2EPB0IJWP6N+sIxdmm9yGGj6NyB9tmmzHdlrXuSZmT9nWi4LfeUKjStm0rxjb
0Jzna9zSu98JEch3HoUfjpIf1HLew6S7QTVFJVDRbx0ixrLzEqJgf4MfUZgItag7e/TQ917ymnBK
Haa+Q6ND2CQohWuwXkMNZqarmRGQQTHD60t4yVflRvK9yWROeld/lzkWkXLAeZDOMwFtzptmYvQY
3HvaZs7CDJ3XqsiKte3iIbczCvNCd37mx6M4J078VOsddAMDNdtwwLnmmbvxYgbLWtWfEcnfNdju
717BzHXCnZ1R29pFNPJW03Q1HES0YKpXrtc/i5GJANbI3nNG1mtj6651/DXUkYtxpVz5bFnaJ4qG
tbRE9KQ55UOys4tD7VA68c0ts6twoydT1YfR0R5Tj2TvavIW1DTzWjX0QZODpxzeqBzggh3ZmBhD
Zi+EXV7IaZ5bSbGtnCtcBr1aVq42V5tThWZhnhUchNyWoHAe7lVWvzIII+eP3pNeOVByPAOX4UAo
Nwqfc6N88JsjTZE8BXn2oTMvOIhvgpgab9tDyvLDiRv+TTo7smzfUtZn9M3Rz7wTsBOgTF1xiAqQ
lE2qgxAczy57jVm6fKp76yfFsk9J1W3qnMVlaOKcGniyS5cz7XxxpqHRrowuN0G9NwbPzjpdNtLF
Macr+l01tLSQk3kyyQN9CfrblEoKt2YvSmIZX3QhrUfapW0nO+QVnURkhefDroVHJE5ORIPeMhj0
tUGx8AhQhTD8ibDJ3qnCzRRUXxPVUG3R3Cxf7fFkOmCMupWeEI2nf7JZaU1JL3X/okYaCUdKZmR0
c6R2HTR5IWKDyUcLXiI7mOtO7PeojS9EgHdGgn3RJYc4VsGTrfUT9e/2zYFA3ZDHWursHoXZo5Eb
QC3yzheLwuiuZt4/9wJHM5MKLQ/Gq0kUFr4MVFVbPVGBht0sBnripuPZFtXFpE4L7XjrNhyWx2Fa
KZCZNVBY+HmEMKFOYR2Pf8cduFFdniN20J7T3ClW2CVV+d3p2H79tlrRR3YpAE6qMvzpGeVd8asP
IZnpbM+WbsmENeT5ng5APuQanbgfCRv49mecK3IBXcc2aN59uh2l4SjijB/sRf15QzqyKjUMwq6s
TtN5hxqQ7l8mrFXdeb9qN+pCTVO+lPPu1UW1WviGdtVlv5yU9ZbZ/r2d97WpIIeURdO1Q5Gw5p2u
VrSvpp0wz+tUhAVrn+VvWcZ7qtGWamQrXNTm1mNN3LIuTue9sWFSsNHah5yFsjZvlj0zOmYyO2Jn
/+SFTiZD0R+I3AAsejobeLAX0FpH4KTFuc3HH4NNPWrTqVXdB1CIu2/d6l7ixDgglhyzQD2GKLob
BDBRPxliY1p4jyDBmX7MqtvGJe2qSF4eNWri3tXgw5WoHtSjfMqM9h3pec+NUe1zOCxBCUK0CGDh
TPWbG6iPrLBfgkmcjNLl/VwGX6FWoXEGgIMUTBj8toa/cZsAVJ2XxKi8/pelcZ/RP7PWXBuePHzc
skweQVaIVRsmUCiyb19YryLJUgoDeZIqNlJl0fCA55K0MgcQqfnQDe2RYnh2y2kfFe6PwvfvZYn3
26VgZmjwf8XBgK0KoCXWAHHD9//spApdjul2SJ9M02AJlj4iYT9I2ZBRt96K0v41CYe+JQLSuTQf
MpMAztNYYdcrf7VqvuishlIXaJKg/WO5cgdJcUCm5I1uHSgHqaQlspwI09XDUychrxWV/opl/Fc/
lIDbetN67x3nh9K8WXS4O3F+JRsOVG/KfAbZ4SxElhMBQceCMFuzLVkMYq6PR4swENCLdHKPbLJG
wALmS0IeHdvGzaeIzS3to5vrryUVaHrsrWMHf6aqdink7gG8LnfLix61OS7L+M2f+rciCHlo4JMk
0szn+15QQdTHhBB5E4/U3vGes3BmtKJ4tLq3Z2PcAF+wfvsN54CsLTZJqgdLIesRMBtCPGG1e1sY
8bpN1UMjiypjBM64wsEAr4PiHlkBUu+w0FdeSjetYJnbmkC4tPxKldNx7FhH9wNFvnKITjSp8Wgf
uFI9u1qZMMIIjPRblKxzTWZIYGWkb+VNKv/drtJNB0XYtdzn1pBwCZwbuy8qFdgFU2ZnfGdNuvHw
2NOYNq5bLNbLxhq2VqbGs8yrk9OPzf9g78ySY0fSK70VLaCRBrhjcLwGYmQwGMHgzBcYh0vM84wd
aR3amD4olapUqqutq5/aTHorq5u8l2REOH4//znf2Y+a+AoT5wVrM9THFPSS0EGUuQvvTmsTczdO
RAQj35g9qom8unWzezOmoZvxJFr1OhQpt9ZWs710gRFKN2jrTQy6gSNx5qjYdz6WiCzZLxtxLM31
qiFzxSYPS3eEiDTfAYn3ogJt1sGOAYawX6lswVf2ABUoBlv1i96tadmdW+tXWZvnTFk8CIkJ8rFi
NwtwjvQfAE6d9AFUmVdiT5iZg/pOAcqAMayfTUHT9FjfFgSn1m3J9mOSz2lcnBQeDD6xNRV2lsOp
XjLc5BaM7MlnC4O14mJlrNTBzIFq6wQuhNBG5hkKaLRVQoTTbfJ8a8b6NhRz6iG5fkKSeZjA0Oq6
fyozjmo9GV99+CYmi4WF7nLfFvVxlMFDoMLHObcOmRN/gR2ZVyKQl2EWeGMMaMvNBqcehulF6U4o
E5JjskMt8yIf6neQrGMssy13OQ5Sa5OZzr5qx0sR2hvNNb5rAGe48eUlq/pjmiSnjHPYipyNQwoA
1Nq+yEHAObXznTrAJrqcSVCN8NCCvt38m0rx31utEVIuLrW/r9Y8R2n665++f/3T5QOr8l9i379/
8e+ijfjNRFbB+IYbTTmgUNFe/oh9I+KAGnSVNFBuyE/9WbBBwcFZYpsml3SBivKHXqN+U4ZlYckV
liUdQ3f/Eb0GI9l/0mscnb9b8W3YWDoVf531F5+gWyGuM1BwlQruAgq2+549QNo2z7Y18UGIwG7M
Uc9zbiDs0EEMnVpC3XNHPBnOLtJv9qN31U08dO+JUR7dvn6RpToT8Tkwc7O2sRISFTZ4nLskfulg
eVGFsS5aMoUEal+jVG3CYMHGRNsmIvaUcUE1zJXdcc3HaJLKp46W9qAlxRaUxzl3tsYIBLufpgPY
jC1FVwDu9AcK458JgWAMsTZaKU8hSq8u1vQ3WOSu3Yd5sjYAsAhAGZx93ZABRUnvZDC+JAE3bgwS
Duz/di9nNCoflnI2fVem8Sgbsk/M9WX7U5JFaMd5H7qCR0n1nqqZRX+5mJlGgpw0nZEVK4zOM6mE
DQIn+IqM54qr91Jt69nDrA5RlULsWgJmPohcaGHsvNTR1sIDE0t4Q4gZSlYJ17LicY+rDaeerswn
f2oPLvmP1WzMp8o1PMr2KIRQzZV6DCwhpuOBpb4Ze3GSA98PZBF6JEkgTpI5GAhY79DAEJHfaNzn
btppeo5epTPDglgkApM4ZQvzkZxtjcoz6/qmiQ/S+n9gR/zfgSEe/7eEieVA+g/gxP83WAhL4FP+
Px0UtwWlCe1/PiD+/Yt+PyDkb4ZQqKZK4Vu1cNryYf/9gDB+s9ByF88svusF88Cf/E3RRbRVNkwu
G9FXuHxu/zghnN+wBiIOGxZ4Scn//EdOCL7krycEbmxpSsGNRQrbtP/iWTa7tDRHbTFnhFwBByuL
dw3aIOsB/1bR76F+N83FIDX5c2ljKwxmPHMazd7rIusEm3kXD6trw+0OaCQMIDtkVfHtt4Vg/dUg
WST9HVyVcRcGRbdOASemRbHVKvvRDN2tSdvDpJMf0IcvcNz7mehwOVuncWngMIF5gObCLKMRicmh
AlIVN7EYWspoMrffxAANmNdneT+7KClaanVfqtT7jTGS7ept5xxoovWqcK5XneOzOlX+esq7b8hA
XlPLE4hgnW68Kd8NuWKJSaiR+xdLLgDfvkkPkPPCEo1AEzmrrLR/JeSuBp/7/BLEctT0MizRrGIJ
aWmktURUUg/fEuLKIZO6pLqUa34FpdzrQcDFrOAa5fTVnb9EwXoyYSHZsJ6M2NTTcrqExkrSY1lJ
jCzrcrGvl2iZQcbMGqAwkTnLUaSzoQJbRBhtbORdgCfk7FgBuzYSa3MwPlZLhA1Nqr+bllibvgTc
JjRwopm0zpN9MzUTrwtEwyUUZ1lwQ2n/3OtLYA5L26XF7bMCzkjghUgikqs41DWb9SVwN1OSVFAW
ueJoYlhn1NICCDmE9FzwO7A16ABtP4Xu30ak+fQIDqNThmpNPvWndDtxM4F24jbSeF0o6jUBkZJy
JEHRpOj2EApGrJLlIZeXZgkSirarSFPh2O044SPShmhDbyAjjn4L6c0mj2j7JjcUEopdFHzAau1Y
hhrHcAkx+kuc0V+CjbgjkU+mRSpJEUIkQq3s+kuxBCIls++Kb7ZbKVN71sf4M8UiMtByo0hT4lix
+clxiS9ByyAe621B9tLGeLUldF97VEftSvKZtN0vN6X4Ksp+8WIpYtX1z1hOXkRp1Kp3xP1ozDoD
r83dZcZwRBC0M9p5m4sKdYiMKB07x1oW5zSEc1fo2gMt7s8lmxZvJGGqkzQVZvqYofI5M9qQSxbV
X0KpYuBRYy1B1WmJrBLMkceaFKtOmjU0a1a2NAaPxFxTm8CrX+sYVSSlK/JWkog1+wyVfQnJ2ktc
tqUkfuUY1A/TdODs0iVWi/MLgYqME+z597LHer0kcEniZkskl8D5SSwhXfar5UOxBHfzJcKrIpx5
GlD5KvZ/psx95QqP3LgEf5cEsCAKXC6ZYHtJBydLThgf06pka7CCBy+nTdNxLZrBGWwcArg3Prok
ug6nEL5QGzZ9ITxVUygmuYN5RrX0UDkJjrH20kcY1FQUreZaIzpo9OwzOP7WuWB3TIHPi5Ha3+kA
O6F/Sw2WNrX16sYN7Rpxuobuz3SCyORRiHUHP/dlmn3nQAKKZFRiw06ht6zaFb79maT9bRNzbccb
deHtEm2rVLuX81LaZPp3GALtt64SONjiReJVoAT2cdW0K6AP1QbZn7oau62PcvCrR7ecxLWJkwRk
pHZrlu5th0dzcPN7u3KfHJs6F22aWI00+ms+YKnKYv2hijUWVbSl4TBZhx3IVzGbH9YAFw4X015E
wa0xUVOeBBRwhQuA2uru+ce5EzbdS96E2FmBe9K9Bh6NOyvHLp/N2nLOpSQU71fTbioVbiiHCGte
nicTeVsl+r0+tXT0il0OxW5yEOuNgJt2jRkHs+fcrbN6XipKBkQCXXsaNF+uDdm+8l8eCiVeRBE/
1ZgIgjTeOQnDTwslgC6AX5lB33BC9hCjJFbLus3PftmfpjE9yGK6GzX1E7ThowiMMwBormTJdNfL
huskDn6WJm3jZaF/pwiErnGSPI5Ke6xwg/V+e7V1/2Z0+pzPMSWH3UTQv4jexoAmPWlj+It5PZrA
IT8ClQQG0J7mgmvEN7TDDMHve/A/uQrcR07lhVp/iNiSEw6s11bk3mtj4TH3spfHCJbY9Yb2hQUZ
TE8Dde3bWE3w2QwaYe1gHzPehpRPAZns99XkIsjYFxdEpNfQhOjZJUWLRtuzcjOmmk4C5kbl4DfV
Gv+cRA3LEWwcKT9YG0186uLN2FebzhxfnFId7BzXw9yX1z509m3XAWAvtkNVPSAQrxlTv62cnCdm
Yr+KN/1EZYCEEpMYdDzWIGi6eDuVyXkg0IM/F2gp5FrSx54fde66jCNjTZXrC2Gg8BDwVtlojvFQ
i3Fa8aS28NbUA9O6Q1JeiEPfo1JI88npcJCEORAZIFmvpOAIbU92dc99BXLzkuqOo+qpLrt1FBYU
UgFxn9wcGqK+giaCIcR+jmYKLnEuTYA8IwUVvQxavM7Y0MYGRpxrnaak71FPTWMjyxyD5PQeuQwE
2JrWTGWPY14ftao6Axk962F6Nho8FVPwpdXGsVx8ztLosTqyYu5zfJpUP0RFC2vKOXZ0/kSO/xZ1
MPRHUB7kqruXdBIPQ8WWwJbxaSwcHbNtvsYL9M1WBXqkbI6NJt9SYPlkscdd5qhrXuDlpPMQIDrr
5EJrXjgccKrxmN7qU0S7Q8+by622re6DKx4/GogkewoUWIRPLDndoN50QaJuLREhQPo6z1ZI0mSD
V3HZ445O5tbTu8H1ZoW9VE7dl56bKRFpxwV3JcUSX/nFKobcyxjfjWGFfdb90DlAMJ8624kmxUGM
Hha/DlvMr6aQwyYu45ylefaYWfWGHelVs9HXm9QYV0mbsWcW4beI+ouuuhOxZk45t382B5VyN4lJ
yBQWCIrAuQz85a3F0qNAPXYdTK/RzPghu/arDXpCToG4FOzHjoQ1bmMN7CHR3KfE6nmr1zW1fJN9
Ypv/TeHqpe7xn+kB6diCpXPYIXNBJrKTiiNHtKBKKZ0suxsyywR+uvC21XmjpY7xbMTdWdOK6+yw
6awT5ynqgTJlc7wd8FDBMUA2i/HYRi3Ma55iqzhBYvbFoO5pJbc9weJv4yyv9hA10/3oA8SMW2uN
t79dW2XJFjJ67YNua3Y2Ek/xMQXTug5BhBdlA8iMdqRUbz9Yx/KKYTqMSBfwDjaPmkshEbQU5szu
In3CdIInAUceOXS4SWcrpiSqArdZ9xndM3a+AHMMtdWpJlwXYGLpPwg2LHfeVUP7ueKty9HJGRpv
YaiDUQLs1Bjis1VSbAcoDWvHBG+k6XCUCXR9t7pOn3cHYhj6Ng5HNSCXzoIq3bDhV9wJhUcoG65G
C0A3TrRg3arwIktAEoGOhqySZlMaANKH0tMbwt/kQHfkvYjP6TUTVGScRpq3Krbx7GE3Vdi86Gn1
TPyTuJpb3AwGsHeRejBwFoVfuwZp+wZ+3DlC4rfRvLSH3l9Cc90hHWLQvseypztVwAgQvvvoRASx
2BIBmOpzSlD7lOgG/d/GUlvqXu3a2VE49xHQ5XcVBYgBd9Taaz+oQHiGX+cbuyi/IjcJt3YLo7ET
Fp8hs8g+ixDtLk9wO1gGUT0/1xKvQUN1ZHPVQyQKpVcHN6J2khcG7i1ruT7q/BPpRcfLJ/gIQxBu
HXpMqp6pwKzbzfJyTpMFta6FHsDK/8gvj+yB6wDkqIFYtRGfmFpuO5fpnd6/PT7iNafkuV7oahj2
LYoThCKlaJ9qwc7ZKt1zt/Dc0ij6pIaSOafDDao/6ROfDPaxFTClgp5SurJ/wgp4vHQvvrA/6HHc
aXkAvsB47EWFS88N9yyssfmC5VP5QDFDVHxFUfYRVeI9DubP3kwugQx/NDq1p8pGbglpFkoz6jic
hv2vFtYXFfYfkC8dvvHk0Sqs3rM0yDCiTZ+sCJxJriCEKhoCzZJcGB7PfLzlVdzLsI8PTp2UO+A1
xb2pEENUHe+Gkbl1DuHLlaPDYkTTVn3uf+VmflIA4bDlYPIt7TMXZ9w4oUsLmxhBbTcnWoQaNlNE
5QrFvTNTqSeL4TPDFw+znCM+u852cuZhvLWxriNAN6j5JXRZjX6mWuMoFmDiWkFolKq9fQTtGSer
X6LPcGjCOU4ATPAeQvPVmuYCxZ4fNqOkxC2tG3iQJuNmn2xaoEO0Iae3IZk1t49JYAGrX+lDICja
G6ikyeuz0/sAEw078QIG7PVQdW+Eh0CwiGcJT4FbDJ2Ofs80lpgwdmyt3Gc+6RyzYcmMb8+2tqbV
7fUKF0MX56cwNttNmbc2lbUNrht4YkMwsn3u5l03qXIrLX0/yqG/yDDOifYPDRYQE6qEPzzMZQEH
TTYZ7gRf/8pnYWEHqZ7gNh3defwque7EWYe5yTxNLaaurlPrRsYP1uCsDY1CS5IAcVEfWtffOqN2
6Wj21lNK/irOJLFUJNIRwYiRExeCB/hvIsx/b9VacuvB9ff3VWu4x//yz/m//POvBiNABN70I/31
F/H63/+O/9CmHAcmgK4r3dAVl7K/aVMLjXQxDfI8wEFo/EmbEr/x/5oYDXWDUQ1t+W/alACCSs6e
2c4wJX/m/CPalLX8839yGzoCTYzmFL4FLmeW8bt29Se3YV37dk5nHKOOm51m6b7rMat/pM0TDZdv
qpI8VnX3QwwTyJSFhFfRrpS6O/an9a5Dk4gAzm3KDOe/YBUGp6ndqkq7jUhUb8eiuY3YWE6dw8PW
x/KWFsG3TAB4u63zC3uEZ+jVr8QFVqfUDxcz/IqGojGBhsqdlU93fsnmnPIFrNd6Oq10I3jRqbfB
J4CAgVMkTyDudZLLp8XPuuoDI71BOoo2zdA+ZcEMOLEc93j+4IbErr2N9OCmiNJnu6LmXQ48USuN
n8x1jvZgszqV6W4ctDcL8OWKn+xzrEcCYC3TFE6IjS6nZytrfE9krboBanMt/GGAzRLZq9HhhBQt
S+bYGI+RH30jkjPuClOtO4pNKQKanusxN9dhZVnQ3qJDMufv/MhqTbtOutU6ktcIy49LOUqL2WBF
36Ll9YhiXU1HUGobKM1E5jat2zNrDoFJrSgulqqJWWobXElg13/Fs3E1xwj8fyf0tVmEF0d10bZ2
q0/iIYyOmfyh5adhG8DFNE8dzGaCSF5Zmrzs5X4IeIamZsiSrAbQ1FzdbtkK8CoWcb1pav8z1IOf
fhmYyYpd0/EVhQF3dbpBwtk4c/dlNIDAEHBJMYvuuyvyx1ybrotCwnWXJA+Ezlq7+ka6RlA5tAAU
otDa5kxxMQuHtKeQuzOvGZW51ugz81fBW2vUVy3JD5UevBlaeWTY3uBM/RgStiuZkS65DB0wloOV
DBcnsGj74EzZbWJM4yp2+1OGjq9znI5u9hzzWHX05Ay6jExLeOATsK8059OvBCA9YpWF2M5N+jwT
a4vn4EP1zge3hb2mBw+NsEsyJ/kGNQIbH/fogb0DYquFEKLGGxoN7iDPBSQr9Y4aL+ilB80xT1ZE
YTd3bOFUxTUI5F0q3emrDotrpNrPBHmx7CQ/QLPvK/dIUDE6xGgQyppu8mJprOoPElCAYxusS81U
HrSeZ3sR5CiJbr+NGuPoDD0QU6DbabWljp3imBlz0V3ThD2V3HhoR3+YL3bXT1s70vSdFVAUMabh
S2I6NPJllEbFEJyqUPfYfrDsD+vPMTO6u7SobM+sqOuytcqHE2QvD07dXmf59JrK6Vwo/dHq1OJ8
gDanxZWP2MdDPrMCMEa23x9owCifY1loD1WUZ/fKMqo31SYHNONx65eMXEFell5g1tdWOFTfzp2X
D3jyiJm7nqnIjuRaiRFlLiFnqtzE5YkG1sx0m2tSkPHQcDafot4lGSIBUubBNtRachm++T3QW77q
4G8S9kieg5AWXHsw36K6/oAmYqxrhDs0hYgUyazeOpHfYDQsPVKRr2ymT1CabzOQmLeOjgGVGyqy
oJimFc/6gyDweZ4nysKD2dhiVblRdbS0Yjg1C3n7h/WYv5VzF+2CgtFWd1W8bocCR1eZ3k4VO6y5
D4JTpDp/3SKzcS/C1iG7cAOJ8Kfp+mXFjlwxjx2sKHLRUWQxeQUQevXheZIp4pYgggbidZvEHTN3
l+0UQy0HY/UTNQh5USdnrw1MBi+LodZ2t7Livtfn/D9BS3ZdWYHYtJLzUIG5OFnhZB9dv7jgbPP3
oBhO5pJQaeoy2s+KEA0lNBjF/KTbpTk3YCwulcfPBBopx3XsCs+Uw1NLfHdsqmvQNTk3iknsujHF
XAUWj9nOPSbdIlgXLdaIiVZ6hVnBA/upc3sp8edikEW47c4wAlmDzDi1Jm0xunGl2FXt/Nom7g7i
xIMNajErE/MmmjB0QKPgwdJgabAL/OC26d8bo8Dmxr2S9BiYC803rtier3aWkQyZq3qdUj01ND53
l2pKPNpH76dGYWKoKFQqJ93BpMlJV2ktPMXJhLoYiEcKwZftIHVtuctNMTa0eMF6PspK3kc0ytum
igHg2Wd/4irT2e0ZAfRAWfnNqPkPHeLBoRL6RVBaua8792qWIudWJ8Kt5jhUFGMdNw0kYrbJfJTp
LPQMZzqBIGDmJNjqmbX7PLlRs2nNHvtaNLMvmK0vbqTnbolVFkWD1dJ4bgvWwwFKkD4U0XaOm9sq
LEsmzna4C02yjLRoYK0igkb1VYq8nf/CRXsqVf1sac7HjH+FiDYFlqFb3fouasQg0OhcqDjrIsGW
THdSsq47fY9b2UV21kyvmJ29ivxXDolTMo8KIU1dNHfcg5M5N1iEfccm3jXSwtxT7IvTn05HEoCq
PqsgxMxR4shjQMAHFBbfLerv2h7dL0Jx88aOZ+SJqb8G2Yh0odAvIjsmEBvKT8yrJ9VLG70vhm6Q
ONpajJLfxTi/JTW9G/6iCQt3oPIyMH3P5i54YOsUUbdoJPSeBBalthZ3wJTaG+p5II6DsyFyeg3t
dOl4y6i3GaK7thXgYEvfGyltWNO/XiILdPJmNkOx/181xa5mmfEiIBF2z6wqU/YhrqAHA79z1tbv
UL6fqkw823ryzC+KSxXXfscf+60bFF9DiyNOxPVFm613NyR/Wdj5MR4A4mGWXsz/xn2e1eHlf2b5
pW9AZxX792f5t/5XGuV/Hd///cv+8J4I/Casjpf1rbJtlsR/bJZNE6ohi2Vd4fxg+/y3zbL7m05O
CL+wZfIfCONP07v6jRZl26CjgLYC9tX/0GbZsvib/jy94z2xdf4qxnf+Of4prhB/zgqN4TgZYY4N
EcMa72uxjrvhSU6wwWmEBAcDI74pbvuRCl93Du+nwNiQgTsnOKI9hIqb2oDHaNnJ3klZt7A75HYK
BWRVZOWj4EkIXS7CcCv8m860b2kO3TYLEHXKS68rik0zBpBe7Y1NuGVlmuWTT7evEdFz6Vrahiq7
nWXoLzr+ujGEDhMUxtegRxQToo9ZpXHBO773i/F+LrOWEVMujINdwAZay0kQG6ZKWDka21lvFwN6
ehR0A+8qoyNQaDQOOBo9IYhH8F6P7SOaeXxwXWAkYL+hu46sKfOZzB9WDdxD6yz2eygbzgk0/C1b
cRKOoXUaXNZLgf6pN1q7Lszx3u27+9RACTeGBKmMIymgV6xuucHEg3vjUNqY2RjD9eImHlm9QAg4
1kSFmmRiuCb3KjUONcNoP7XK+WxHdssRy5Q+onBZx3Czb1Quz6pgv28SUXbAgFoLFZO9JngLxGXX
DG4pst5GOfnPBvFNJvJTHx3yAoW9j6rs3eRpX4J4GqV26IMK+jAhKGXMq0Ep8L+BvvfnhSHFr3CY
30ianvtoOIdm9JowcSRYFZiF3Z1TLjSjKoHybrhLvsT88Z3+1VQ+zPky3hKPNxk4YnflmDwDiXHf
GoOi0BL/6cCicY1uZxI6LR9da2YZjhkgmulTDO15F8PQRzSmiFXX7nuN8PDU3Ze2fB5K86sAxew1
enLMrfyXP+LXtM2TqK1qZyzWYPg/m1xWdxlJM46/6lJzA4VaCnSsdslP0dV7azC3xmX1JFSdH1iH
P+dBsar96Ja35ZNJC0PZKocntrHTQ1r0jPrN4BcnbXXj55RT8D666IFxMFWJ892l/W3QijV4dpRi
ox/2voTNYNCZlTG0zFnu1WZ969v2Ya5LqBTjPY23zaG3ofOw2XucgxjUahOx7JG9fTC6SvfKqnkV
1G6u9JrNjdRYrCLRuLsGmahVGukC7aZJeBekY9tsM7KtVNOWm9oK72Qx7ylQzbxZsoKMea6kclz4
065CNB7puq2AaNIoVV61zHhoqw6ZKD4sGXy+faJZgaR52K0jcSi7srxOPpeV2RSVR472opqKFAQ0
k3HWknv6mCMM1829GfS3orSurgSVlFX6oRpE8E5zmrltLT2kjit+GhZNvEW5isEG09z6Lk2Wa3m1
bpP4zQ6m+jx0mbZV4/QWa3zAegd8HIgST5pgIygIuDiVYgcjuq1utw9NWU4r+gP2UnceGxNMUlmF
j0jELAE6dU5I93lJ7v8qs/GbH2aXCTILshbbVOv2XcMAIhNrvjFpLN7VDunLgR7xikSt3+qXMkqj
fZA5fEv6eJD2ZJOncSEGweMkaa/WzsT20uHjA+QZIXswgk2Ria2ZFegMc/MaG+134jBKt02NaQ/i
xqpN/S01HS57PaAv4OdvgqqBPJKX44ZPfcR1m/IUdOPmjjpuRXDcwtEOSsodBUl5v9BvxmpSu9SV
R6hrNzNCrBe52kCDRyJe3Uk70juKAXhZvpvN2B3CxsWYEZpck6l5t+fisWIS9TvaUYO2epJ5Cmq6
rPej21aY2mj96ydGOVeoH7PFzd2MX9rE9cdJnIhzwmWNMpFomWfeb8kc2EdMUxXJtzzcwyuLvC7R
YeVNN1VSNJgYUXb91KC81fiZdLYbw+Cswjh4F0FDm3vYboqENL1tmLAYKVigfwLe/mSeWneE9FVg
qMD1PRYWJN2AuDQUBcIZkGrCMnkACYfhxeR8BIwNGmG8L3NrACBIKp0x9KjAC29LJ8dnxKzNgsq8
L80ZTEQQf0tX+wQ2lW67WtabWvdf67g5mTlYoImCi0lHaeorDzOEV5TWw1A0zaGh/tjjGrYrk/5X
k4tNKU28hP4ujnD7z6pY69IngJ93J5CqdL51zoNZj9bKFOlL35T2oRz79K7iQw0rgremk2p3NWWd
XhfX1HeHil63SfvRaqws4MsWL0L4CQz0ybJwxTDYfupW8xDZ6X1Pfb0VZ+AVFdfM6ddU9z68BEIW
oXEfF5EL+9baYIQxz6nvcKKGxBQNcqZixqaVOqBVTOvIKv19zHjoo1c/l0jChUvAN83wwc+t49WN
uKaiBZc0OY8shSCWtO6zm5cNOCvrnRoLMBQphotai6cH7g176fqPWZqQH10eDEpv1xN3d4DxQMQC
ma7LmY8oh8lTo2VofzVXtqrfAwuoVoQo2f871Qkp8X1uk22P4sEDn7dZISrYj/locw/DOipD3llV
D4NIs0E0ZlHwJlXldTxdJIcCDqvAugS01XnJ5B/hFIDvd3rLa9F9VmMhcNTbKatuYi6zNr3jt8KI
xZrRqxPrHigh9Xb+tgwjFi2FIzy7aI+Zxo4yyaHQIFJE6zEnyNqHP3Xm7wjBGF47Dc8J7Q8LKa6v
Gkn6suJZI5fmYFhGFpv+VU1N5oy2GbTEmdtB44RyMKjBzKMIPXNtLg2TsLbd7B+Hok/WfiruzLa6
CtE/qtxCBukMVBN/n+tQ8mdFXJTF/2hixG3gbcBTCE//M9Nb5OF1TN5/f6Z//ki171/a6aP+L1Vi
v3/pH3O9DTuWlD+jO8Ozg+b/+1yPvI5K7ywDv/uHcfxvjlFGd8uhgczSDRdX+d9UefWbrRzLQtHX
TQtWlfmPqPLo+P9lrocQDKpaWmBYsa7+xVM+icRuGm73QDEfAPYs7/mPxlf30AgDBIcMq2Plr4e8
JfxASUONHy6Amrab3Y9xosGP4KklLyA+Wb/BwBvFJm2xb/gaHVDuUuTwSqHOZoQU308LsE0F9wuN
TzZiSxTtLMrwJJfOARFT6wxrxBh2AluU1tvnGSxpJZqbBokQWueubmoCKt1dqLMG75rzEI6IwuNr
0jrvzdRsRMGnZzSuNgG7ksIInnl7Mx0uUZy8ZKJ7lWogaTau9YrUYcngbH7bbK/lFN+Uvrm2eBoY
TBx91R5BFI7W90RC21Ff5H43QeF4Iye56/5C8kaFTXeYLY6+rh80ajfspVE3sZ5aK3h2p+YgFOAV
HVdD/qNHFVqONF4dGLqqHheImbzQFn9N7IcsrQ92T5WmgWmg1F6yptxifd+7FmtYdp8s9bDzEJ6t
AF+1FS6d/M3M4meMi41uk17dR33h9TlSg70FSUTsX/KontelE+7gR1zm6baytTVfWQH4q9pbSNP7
tHJ2lU5iSAjfXCWW8Y1ZHXfWGO/i/B1jlMfpdg6C4CY0YbXiaKzQZxqm7iKiUzPTL1UVbeCJbnxl
enm5FpG2p18JITUkZ5M+F1O8IV5UrpGMvTGMIf9N341BDaN0XiMZPMxEsGxj42qQUxpWF4nBcIK8
kV+Z3q96ckuXBM272c7F/qJPrJCRpBWjKRwaY2PgZOoGLjCO3r1Y9KjkJQ0dE7IrnGxJrRRTMBiJ
gixBtoQKErWGaXyIY+skyBxEpgYPVMLHe2iXSAJWQd6L00FfwgpaYG+rNj+aPYmvJjwm8qkn22Cj
s/RyNHmepBvdvE3qcNsCbonJRPDLeS2XkAS+1HVPakIZz3K4s0hSUJJr9xuAjAYZC5OsRZmULynZ
i4QMBsP7jUMmA5YSMdeSd5ErBnwsYMqspf0qqxUWxsXcscQ7gEQ/1w3moJDkR4pWaq0bZ882cANN
iiVzhH5lDuO3r0tcHgUusnJvY8YSpX7bhTAUs6REPTUp2dLbktzBdBcCi7DYwYP1XQ3TGjQgVz1J
QaVv46nBGYL5uZrY9RySiSuRHkx0OPj6c5ucJlzi6cTaWrA3AZdwMOtTz3xniHxt0ZOakMCaeO9m
ICC6TvtwyD3WEmNwou6p9ly7YbyzM/N24DUiJ5LjJmlpMhcYSCarw7LtHy1ou71kZ5Rw5XO6k+MQ
zr6peu21TLPvNJD31NF6k8reAxPEET3N29B805OeQl8yk6mMbmYr9Joe9kSWGtvRrtbS/NWidFUd
O7WJEcOKw4cxgU0mso2wmxRnJOQu/LyB2guBiqwomNL3OLSwPu3GmOWRGd5ZMDAZBnIvohONC2yp
Y05EDwz55tOlfSNdxdG4iflkNPKxz+WyiQ85BBfT38HlajGXZ4cfde53VYiBPrgITJNarR3Yz3H5
r489ad8Ja1WN75QXxKCAMcIbktvfVta9xfxpjdnXLQEqOCyGJnaU6WausOnS5sTLaZS4uthEjVys
k/y7H4f1hCBpp9XZiCLgyAWD7OjhfTLWHazIar7B1XE/iOVTA5qPvLxLlWRvrpsAoOFS8OHiq11P
Brzt6IWM4A+XQdw2DyR/djgYyH+Xx8XA0+LpGyqkeDhEVEDnXKa0BFYgU2pLG3Tgt3fZv7J3Xrux
JFcW/aHJRppI91rekWXo+ZKgTe8i0n/9rJTUgnoGEKB3AQ0IjavLJotVGXHO3nvtxH1yTeQQLzp3
erj3uduRB993lORZDRYpkqMj1K0wXEzmi8BQTDx2O8GpAIpwHIqHgETtf68wFFZh/fl3V5g1K4D/
hzH6x9/68/ZCymW+vTgunCBHn+8Pf64l2VYKEnEulZQmw9tfilDpHzB03WCROe80iaH8GXjx/jCx
G7C1JMVm/a2c4D9AGP0dUQRUISyLuemVd6dJjcH89QyHDTeb9L+uJel97nFyM0OJ0Ayo2kH6Zf6u
r8hDE6Vq3qs/L6Io88KLF7pPLR5WblZ7yWy1ciqrf5Cz0VXNllfyrw9RjwkWa2W0jxnVytkgm5sT
xDk8s4wF28FPNqGJT2rCVYuMs2GvMG5Jnjxm+G6nQtBml65N/LhNQiAYf24XsAPCr1sQY1f4d2Xr
7YpR3uzZ2Fuw52lw+vq9XOdjum5xANtJ/DT8zRKMNzjAI+xVJvd/a9anRyHXUYqUUg+2s/QKOpt5
E3BCDt4lHoNViwM5IznNs2Lc12wlJB5ljTfJUsy25XQEJdgjyANKW8ds7e4LPM5IqUsj1a6axjlv
AD2D9rmPkNpsU7uaLptFU2DLnI3To9ncdJzUBIKXMsRarTkASGazteFGAbmD+A3gTXnQWOVmQPQ4
xwJAS/2tH7p7khZvGITofcuGz9GozhOIdXKK1C6xD4h2hHlYfpRNj3MV1yPQGVom+57Qdt0cuqz+
tKP20ejseVQ29ga3D42LgUClGrvoXjoC/K03fUj08nlf+eJPuQVn14i3Lo04K00k5JYmHo8dP2Pd
jDmwXzXQWds8GT1VCsozVrUWaewX3PIZ75y966JMw8frrltH3fHCL1uZnOjAYW0z0tkprfqGb/XJ
pHNoMudBvjMgBIUwdb1Da7ItLvMOf+foY6geDSY/7zfvEogyJpUSkdYfWjC/C2HIewNu3QKwybtU
3svUdXDj9X3K0ZMr8oQRS1E6b0+jIb6aCLO35gJ1aDfemNNZxvdZ+0cSXzhR6U6L8eEsW3I3JBf3
+H5gBcycFtfongBZ3bVW8sRJBBovSHauPuHYLHk79IX0t13rvKjB+OUt92uW1TWxiCKXfdRs2AQA
TNHogRyl2GBYq9ZjH0QrG4W+dLT7nEL3ZUdReB2ZK6gXhL7NblXV9Qsd6XCOLPtHU91jI0D5Gz22
0hZAXqTana+ac5EixMbDS9y7j8NQlGsXfXhh4pUME/Gtk/nhJDFvmldth5wGYcqyKRghzj3EEtRt
0JbzLu3Fm8Ydl2zaHKpmp2gICDhX3CjeK86ZpvPAq3D42Fn6TOaJ90HgbQcOqlz6LKA4wUpT2wQZ
kFoOt9H3ijVsgZ4i1e5URLCvmDBkHYePCZXrq6rqznZnbKsJoGnUbeHLfvhWdRCczlqanKb5+4gs
934AIzSnPi/KZsXVjsGdZgd3dQO0WqWqWDrcJRL6yvnSr36Q3Mf+6BDMQ3Mw5wsKdQQHX+T7XJs2
zXyTsWZGUyjepGKMgXz6nnAJsgP96rfJN85UdvV18yW79qlVLnZag0cL9tadaqKNH+TrvrGfPVz8
rGKuvByfPPfXQwY1yYQQLcHizI1fqDy5dotb1d3yiEgEDGMiCeaso/OGiMfoa9KL9TAgihhlcTdG
4SoCQ0n0Z+4c5IPgptOdKuyNbakDWzZj4fpwufXomcQXaN9kurGvS9mwsonPIusOytSlZEUP//sY
CqfB1GJ8lSzxdZb51Fru5ehfw3nJDzaIns5xi/koIeNv0Fvmjnimi8dm5iAOs1rge3G1IUC/nNyY
5gY+PHGmIc3MKoON3GDPugMtZq9dafzGkus3W248l7NK0daAwoHS4BCJX8nlnnlTkpCe3lzbX7sa
9tvB8w7TrIFUiCHoFcsRcYSs2rKMu41jJ6BPnV0/pSOXv2YtZkll1lbq0N2UiC0eosvkKIwhqDDN
gAmc8OFGjP5G17EgpESWz8as3rSzjlMX2oOalZ3JFJ9D1X+WftFsqrQIF27TnHujPg5h8WklBXkw
/vNoRjHaUT2LSECuN/EsK/nkuai6C++hjdxo17p5qQO3Dy2qQ5OajACWXg5TGrUqRLXKdTy+EWYy
pkBkAGM4+Chc/jB4UJ0QvWqaDfYGOhgPUR7RszQWO3RKyFkuy1HetykKmj5LaRro1i6N3U1lzxTc
WsD3NbZTLWjpIsccFN21Q5ljhXdg6cj72PYPyqSUy7HuhiZ/LspyWoLUPQrUPfJS2wC1D85LuSBY
uAH09FQbrPsqB6varBCiFMI4qZYS7VCgIc7MH3/WFMuA22zdFvuM/Sxd56gf9J4GswyJpo8chBaP
I46fBK0ytbCVYRs8D6iYHmqm9MaNHrIJ75PuFBpqD2Lkri2ilzgtSXqJA6bzrRvIi9t472wp6U4g
V06u/lbJ6eRr+kar1LMKo29//ipdax6FMu+b1noUsFu5muChApf3LuIkWquGk8NpR/QGMeCCEZmz
zJXzlTh8CqsJErzbDdBjyy2vzH2QseVsS/1bEBqv8vAWajk6vqKeWTYjd59qjM5SdOVKjaCJJfR1
324eIQJe0tLfZ77y90k27CfCpsuw9g9TYo6LrrevrlvumrKi9T0ACGT3p7B33hTUnVI31mo2HphN
cYvI79BgwAz+Cjf4UlKrPZOVQz70A7EfWnxYKpMDsmSzigkG/ffeDotTuP8WP3r6KL7/r5ngH3/p
79d2/Q/Dogye6Z/qKsAUNIj9eW+HPWrj6+VKP2MpdIp0udL/uXcU/JkJb86wYYxiHOCP/ry4WyTV
XcHuEeuuZwrzP2KPOt5f/QS2wxfiH1+Qivd4sDlzkv1f3MAm6DIn6/nA6fR2swGXCVQ+zvixqfdu
Hfx2urbhvV4uc+rYN5gigDD07WMliR5g2+ftT+wA895rMGkByx/r4hbJu1139xnVpKsUI/wOTYJV
iqIUGUcLayCdFVMZtigLPZscmSXroOGz0xflBtUKNcfpXnBIS8qu5wXChOt3TqZdQ2/6CjHkJip4
s4ch39QVF1wzhXuhlXLEEymNda9i2EF23w8rO1XnKGFd1qSVDZpYUlluZhBDs9Q/IdFDmJ5rAylL
tJeeG71miiUmJx+VY/pGuDJnb9QpFgBdeMa7hP1gMLe1lzXrVDVf+IZgtDkJS8Ouoh3F55I+eatY
VDANQQSmZQl0qhxsoDbFg8QGTEL8qZOAIyulvEWc2sdJWNFGeSh5ZTo8lGHo72Mb8mPQ+tlS9/E/
O034VHXkQKQ7t/U4uCSdZl9XZP8Se3jJnOJbTzgMXI/Ee2VxHqky/MCdtyFika6qjg1rM3Q06A6b
qRmddSGGe5N8JamriVJtE7QSLph+Ld3uSXdQglUpNr4lL3oH7id2+0Nc6zf23+fBYi3tcIcLQgzR
RH2eRpIwxNrDjWQUG0eCN/jitxWVl7KnV1407bNbtS9N2DJtBC3RjqhZBfTB0wYDnsuyXuxJPzZO
Swp/iMI7Q4PHCmC6n/MMWLMTsQEBcNYHQLXmqL86dblj47UzFd/aVJt0tPMLAlaWVccytR5Ny6Qb
PMQ+V+TjydXYWFlc3heApKilcHR7C/PjUamRm4gYYN4C2nLaOfVs3Dl6eSyL8qPHrQZfYdd6xUfY
6SvcJIDrSw3Eemuwj6tTrmYsvtgGv7Yt+VQykPqd39XolC0NPHy9ezAPNIVX35mGE9MBvtUDXMhd
fTvCJ8QiyyhQ9QBL+G3yASkxxQaftki/GGJ/NUPcgVbaypjAfVA8prH1Zg3dJ867x9yriL8oFoy8
Zksvd/dTCuttwqL8K0z9h2WpT6iVqKVhRS34uz5bta546KvOXAZZR4t989HjU1jYEanwyOdEGxC+
SzyMuIPkerIx+fY9+Op4PKS0fLeRetAi5qawDu6KvvkBLAH5s013jRbEK9PrURNtZ600yXfpQ8AF
Mz5pJj96fYXYcgmmzl0LF4eCZODi8QG8qtVOo5X4eFjN62jw7GkV1ZdxtE9NL0B8i/dA+j7zLD9Q
pUrhkXhiaCTQqRHPBQnllwghChqu1n5rg7GI8vCote/UJ8yvvlp3GfH03h4eewThoHc40ZvXdPAQ
q03S12MZ3UqL8JLsrAM8YH5BwyUI/SN8uI2usR9kaYJXscS+0eVzYlpfF4MNECNxnyvd+JoCRn1R
uveeGc54dKpOXUMAUBXhJjEI+Cgr34/KWteWf5KBrFjqcn8Ize6nayQJRspFMm3ujq24tIb6vepM
ZxM0dKhSqL0NJHhR4m4LjSvvosrivVMSH/IdZJuYDhom3WczWxMdgMSna+HBls1DNuq/8qANG73e
4Cn/MlntWWSkFo2G0wjjLAppBRCjKf37kJIb5jaHh0LTBXcyZrfsjj5GWpJxKhk+puY2Nv4TNo+7
Lkx/0HZYu2ZcYPNB7lRofAwSiYitTsfvYv477WA8d5ng8pE79zE9bKbevU5p2p8Y9H+HxJBw0hqS
mo35FEjGIUe2X5YWj4jBOvewzro6tMdAUINL6DsMjXWKzCA3eioeUm9cj1gnTEB7aaU2MdJ742Vr
nkRfUa52Y5cmJAKGvT04ZwoGbglZxd6Ny10mgmKVDwbfs8lLNly5LmaghpS3ZGZ4I24jtvDxY0yu
HqKbe2/NoYPSeEPdJavWBczUUY8bxtcefHqQ2iG4FyYWJTuLdo6q2GdH477TnYtWh3eI5nvCO0zd
2RdWMmQM2u2gVmKW941VmhD4TH3IeVusBtAQkbF/cjd9TcESKJ3UsUVqg+dSYITPvBVmuISVr5kD
jEWa2+baHEvvW/m9tm4TI3vm1tv9DlPqnNToyCew5+EOUsRLWBNnqNyHWBLldjJqsnwHxi9Gkgl0
fmL73a1LHG8j6pGj3sjzEJoj5mWrFTC9Y4oblk06PdO/ewu8MWXjzaY58nH0EF3j4RPfezHtiSjq
T0EfRbup5/wlj+PCiszHMXtLOHXJfQy44+VQ5+7KZjXVhT8ZPGTMDNkR5yttj1M/7Hkquz80wFfL
hC1OJsrT4GFTHBLt3ZPVA5vLfJ0X9KhZdg3aozYwSOtTRE1bCTvB6u4cUd2FWv/Zxw5rOC08Z8K/
s2KpmJuB1klnQzEaCQmhEobJMNtggU4mYFck66qglg3Q1gnNizg7/uWwOAWW/hr6TYTiGhrVY46N
fNGM5FNq5QOBSJT5I+VExlCzMP0t4iYQzY6cZ8GM62Xqho1QLlvbOUQ+34RjUiBZGnr+0Clq7Xxt
E3eNdiBcMX9/FhovY0wB03YZm8XFsLRlrLw7MbbsG90FsRlm5Wzddx8pqHPT30sT1jEkS4w59LoD
F3Nkj6fQ8MA82525NWvAGK27xI/DpD+xECbwFG47qd1Txrdr4uwKLxDLYm/uKpF8Ss15pIsYXjYe
PJ1w762PlHvswa6ttNg7NlaULmoFHNYu30vMcU3ciUMfkSkp0r2fF91WT6OvorBx8+Tl8FhGen4h
W7QDSWgAKQj2LdjqrHCJapLYD4gQrWUf3VwvffT0sEBWYAqS+Wvfw4jIsl1cibUG69YK2SqmEM6b
cKT+qWu3pCPindbWZ6ogoQNyTHlxve+z6TpfQri8HExdO2FrMs+2lRt3ZeZSIBrZl6HVnnNPi1fk
kw4IcDi+3TkGRkZ+ylc1fr2lJL/yYnbV+B45EQe20co1XrJqpGvaWXVJARW9+czy8lUV3AKdwqIC
STRbsO9fGuH/tUUh46K2JaWBOudS1/Nu7HS6rpqMPKetZ2iWwHsYYw+uHH6U7OA9Rf4zmYofldRv
sBuIsxUN6ZJ+3BvNpG3yOgTxQNCdEmutum9ch/9HrJ1BORsfOMqxuEYNzkU8wFqy5E8TlsyIobVZ
rqxm6mC/1N5RgsgWUXNylftiKe1IPSIIXBM3jUWkCMBjTsBksHM+pDCjaqyWYDL4OA+cZ9moniLX
uNPSihfbgVtOJU0Sp+xGGIn/Oz7SHoHE8u9kn90HyL9bFBd/JZ394+/9fYJ0/3CwpxvwDl0Cka6p
/9OP7vzhmZZDux2Hhq0jDzHa/Tk/en+gsDNAznYSneHyX6qnIZ3NpdM6Gs7fkqb/UZpUeDhg/upH
tx1hMoahQIHVA7L41/kxMcuma3ppstCz6VVtbUxnZtLvhjG/Fqn+O2Ot3Ul/1KS5d8va2uOKEws3
nNsEPVIWIVazfPKIG3HFWsu59SyfQlozyx0LMcoOcfyzwM1hdhneySDVjGW0WwOP5U5qp3e+W9+P
lqUv6Vp5BFkULSfFHwkrXMOLx8hSeQdAgZRK6K1YFaF21yiH0jlReks/8e1taXrOA12r721nlxsK
gj4E/OqVrIYPuNRvjRxrLkXxcfJxvZpFArycrWFQN9vKBaWTZxz5wzi8Fh72DjsFPzU1O0iy5Uqz
i+e2Afvcia3TjJhd0l9g7lBfWi49bKF2wFtgUGMJXiG/TovWDi3ozQNu9EZfCyfcDEP4qTor3+pa
ILgc2Nr7IPLHRNeJ4Tac3ewIcbXIOjmi1AJ7gK575J6X3jdJxYYrCk3rFOGyxGM+0AFYkawHG94z
p9XeRxFQa2CNjgM2zvuuItaiC6MGzz45QOXbqabzF6PQjhy7tUpj5k4gDd4qYsuLbhCm23SiMoE0
GaSfcapPspVzz5BNOXHTRzsaPGyeflPPAF660dXqWHUbI9W1k2vsIu7r/ZKDzsRuH9HEmDjhQ6+q
a9OmJkVvtrkPnRy/ZyXpC+YulpPWEbMP1FmLVt7Pa1CT/02D5EBFHL0JSgXMndU9cbA7Ffsvlq/u
3IgcmHTIokKDH0WMVa85Y7QmcFgQBy7jZ/AL45PMTYdeoSI96kCkdgREFl4R3mbehcEKQnjxUfd7
RgAvvGcTz/rfqp7a2R/d5tluDIgLFxq/Qb1lTvQjfJZZiMslrwhf1Ub2mo8Yt+Cujyd8G8feE+Oq
tYnSauO0rFr5m9b2xsiKU9QF+7ol4TiO4RoYzMbjFrBo6DpZCBU/8LOauB7DB7BsDMqxgUMoJ+jM
FNNtOV1OpuftukS+CE39OigTDAzFNU3ScR/6OCo6iqg2Q4dbVUYCFQ6b8GAkMdYpnSZQdtBsEXYt
Q8pC1VCYgtF56biyU0caLZs5q9f2A0YQd7w4HjrU2A0fcNqNJagO+iNN9V7ofDVTzx9ZedxoY+Vi
kokHLG/FQpoVXJg2QjPV7ybd/jG19pm48yXmP3UpPePe6KYDw82I8YIijUa4DOjA+5geg3BJ1CXZ
dlp6gQh38rvIfiS5cGtqta/ikVpqqwPo6SBDUXt8sGrzWZ8orSgVddIEUK7WYESHceK1yjRWK3g/
TqXeVnvqI23qn7VxMxbkiVkUkWi3nAotk3+dJIi2LimvQzx90aHz5FjWwQztvU7nYFflAIgtCl9p
xlKeeNRlcqGsasts+x5W6CUu/Oqoal5Eap6MMj6RaLtkmr3HXH/LiY3uYbmxAopgNWgCQThByzCp
akBIJ57a1FcdjsS5FtRPFtVtSDUeld70aHWEMLG8EI7BzGFxVBtO8i2VOFcFdusKlDLlxnd2On0U
IWFIzdRoxZxgOLUBy36TVgtWxnW8xXXFtcX08FsPkOo61gsIcPVNohrFeaGWWRNaqxwFLVVedkAU
OLIOZ4Hty1sRcj+0a7qzTHSHIu0vqtL2Vj08xwwIq9APKMBR+bAhFhwt3ZZphCdYuvZ1GgM6u9oC
6gUlGft8rKPhAei3BETfnKOO/Db5jHyZl3X44Bb6LU4s2mZklOMIcMYlVeUr+C4wRMpN5QAzb4Aw
hoMDh0v3X9KmAKI33jy7OeWh2tlNhR1ttkH5htolgXqLCHAWTvlkhRT8hqT32SKaS8gc3/0YbKm3
Kdddz+bfiODHdB0GOxk8J4RDQ2533MHm1mR4vzpdaFnk3dVALlWlHznbvtiwPmbADRfS06nAJZdQ
Fca6xp8pE+3YtPYxa8xTlMIdgEm+HgJ7To7sJULgWuuSH/oinhQruCgwWBo6d0HJSoPsxJpuQ341
hXulCfKLyQ+vGzjeIgrXQGlOKkdfaFzFwrM9NEZyysrmF/0SC0FP34Jy36civVKIcA7q6Tli5llr
ffGk9TU/jzMshclR4QwW3tKqRJQmnCCwKSd4KEjj4Kii3THAbsTURTEEhqqBZSBbR5ZoqEjmXGRo
S6pCM5XXm4JF71IvAPOBwMOx3Sr5aqXk8fWkXFe2az0PRjxfjc3+PvQQKvIsPFAswwKZYaDJpbUf
vKzlA2jnBH/gGOfmDusEFSP1+PU/FXESzIKVtWj1eI/1/REyFmlp9TTazs5KtWPnmG//vZ3igRb/
HsK7/JhRJ3+9mv7jL/39amr9wZ0U/9AsRegm2ch/ahvmH2gWHqATD5oQMob3L54kG/1i1kSw5f7D
ePRPaUP84RgkR8B+z/Bc1/5PHNUGNuG/Xk25+OLYtmduis3X9f6vJ8lOReqGGUcPfULphtjfNtZ4
l8pIRSvVU24zzWTBGdRZ6X64pmz625hqnVoYXyH2m+R9XBbvQZjsDB6J1EvL32ZuBDEVMocxt/gO
nfbsGtoTuY+H3O9Jw7s7AuzuWlmUjKf+W9BUL04GpILRuVvhx90j379MGYSH3vVOflwd+KDOt9P+
rbPCTzYwE+NkjhGjwYbjeeMtGaW3IhVN15Z1DgRtQzwdobTyufSN4gNV8Fcb5wvLlyTMZsf6rVEE
Otk/30QJgBUc12tfAebzsaUeHZkTnIiyfWm1z8KekqXyppOWzM0GtfthINCs0pQSaU5NotEcgqYj
SHvNKnEpTu6c4sDUJIt+rUXjA6ixo2yrh9CpvzLPfQw74cGDYGepeVeCd+xhOaw8aIJEOCCehe2n
l2avYmDBTs9m78Nc1Jz24OaOvUyEAeyvC+6nsmLJVtZXWblXqen3ZS92re9t9c7NNoVs4bugdPii
vTh21e5dKIsUVFSbKOKRE/jJU675mzZX98VElWvJ5VAKwWmh05xLebSBlWKS75VL2TE7qefAomBh
8F+DlidqCfEM6woeb11ca8EvNwH0B6nx7BrDR21Z27AY8/Ukvdu8CRLh8J6W9KbIIQTspdiJttWO
9eOI6WNE6xcwR6pu38bTTueASW11lSbMBC+7yqA9eUULFivdaJO2qyw6UmMvfem6/C22RvpUPKrr
0idnyjdUk621JsfA0j1gkeU9Q4KcUvp8E3j+N5sCNkb93KBCsd5QC1zmkUEjSM8wNWQfpgvhKmu1
Y0aBz05aiDFpxMIhJscIgPdgygpWjohpHomp6tOyfTFo0NWtB0mewKFvCTkaeF0M/MYXa3rqV1Pe
X9glP7dO9ZRbrDcxqoDt9FGkpcNRiZJ9nioEgt6sb2Zsf9R9+2z5fKN0RP3oIv5qCKtRV3ZKWpbU
eV/dtR0bYOhw34VFaUPYlmBahqdw8OYQ/km6fEeZ2CHb7HknbFEIrpICWjjyw1MeggxBmHlQqAis
KCq5bZhjQCokd2OOgJS7BOnByq7sESEwGYpsF4hy3OSJeimm5hHbCZ94VeZ71WK1LYKe7wT1AGPg
Zz1VLzSvnlL8kEaE54RV610vvfXQzI0k1QT9zej2NcinG/Ijn9525AOHMmYnrJzDgdt0W0U7H87I
Ogy0j6BIv+Jk+HIqhTUgrx9TD08GCGoSQzjiKI/LEUadtyjk80QtlX/tDXzCRT2HSk0Bga/mvmME
H1DFDO4i3HcTwiNzJASLAODCIUFp8FTlcx2Nt6Pz4ZQBbWMZdHw9mS1I45Xlz7YPnR+/MjR6NWS6
iTJfrMyeO0Ci7fI8fnPz6r3Rch5fVfSpVzJcBWbyFtATS7cHLXBsaHd93JyHyOuxkYV3rN5iMg31
o+EFL2MSXwI//uQ2cQ+q+lCZLYkJm5oI9QTS7daO7BetQhETyTuKO4boAcidWPKIOjhB8w3124Kg
gCN/tJpsaZoSai0vjBhKIohl+dZ6Cn4Ik+kySPSXys43ZTM4KxMMSGDyfEy4XNPZp1+osgMOTnY7
EjOzbdK/E998Bed5CX37rmuNeDXWALGtdPjAhR+wt6fFmBbyjCWg37qKJFsT70pj6BYC3iTmRdfb
6769ievoUCEh+mN66vQx2pjAJYmIt198bh7HmE4SP7kanbjLVb4N7QCIlHbu8HNshqhcCi2b+Y3a
JRXU0UjXbVceB8NBFMjd5DgxQ03PeilXTFbvKFdYZDP7JR39dt0YqjzaGJbWwuyObUojWOkOlA5K
7kpB4d6HJZN3krUPJH/OQT499DqNW0GXhatwnDAo5sZt1Ed/y/33aEIwXBCfsc8DP+mi1PznuC1Y
3VRfSodH4xcQ2h12EEQXvtlHvWn6/AjClbyztZHYQVHwUJAfo9utRhIEkWNsC8l1MNQQI6dVUeV3
wkkv3lQdVF8fApXRNNM/sYzEgyNI7WX3rVIX5QarsMIxNBeVJpq3obtoC1YBCS5+MWLgGtn8/Bk9
8Sx7/0qscDuUzoEnF+EBbaEr+670nFvPHXERZgaMMjgzakyBwIRbzy+P3HU3Cqck49yWhPnZxwGI
FvM8ZGrbB/nKsugxnIwu3CL5fLPfP/VCHcwcKK+KTn1gbO2G/kEk68qmHWjO3pJrXeEKANrjsEwv
UnfCWEAyGpPspiMO0snpDbXlFBNt3WUpIMFYJ6wTZBI/AghDSk3idSNkuNRj92RpBTNf9MXddp11
cqNJoiWjSWdAvuQFOOHcf5rE8B71BgENGlsXQ2+8TArfrUgrWriDhF1AcW0GAAydVb+VgFRSsi55
V5891PdlqZmnej4hCkwSE2AtsJKvpBXfagmfFDnwEI7J28SLQzvhMTH7k0JlrocGq8R4IW4NP8AP
56C9uOS98SYCCo8oXXM3oeev2KNdZoeqdAvSqGpFFH8TVrqD0897Bwa6wi7MpDHXHqW47GCKqWTp
RPnnoMLfEml/QQ7vsawQKkbUPo8HY8zTdB1hFvRA46o43Pls6GBBnLF9vzoiOyeNvTOMlCmGsdZw
IbA4zbXzo73KeFQYoXuxx/HLtgh5cDzBB2ooJLWj3Wj13xqD/8Kx3Us+5M9NH39FAXmiFmaWULsq
Gi9ZqH9JwHUeFSBLL20+lIFHk1PgOLbe0fDZ3eOGAX4E4TXr6fZL5JNXoDsNWIJZrK+SLt+Wyj4W
qfZhT/STNoUaVgAzzo6wN5afDXw1TKZBap2wZxy0YAB+IVER0zfDVj9yMs+ume9K0Fal6+1wrTbM
ZOV9NtBW5pPio3uyl/1LwjAHQR5tNtJubm9hlOi/Kge0TlCD93QdRaC6X8d2qS1zW13ANuNbQ+1v
6AydLBv5lN7ZoL/Iytg7sXqJhubHKWPvNI3mURcOid+cRWacP9VmtZU8YEjO2hNM1v5oQLrkY81x
CAjgyDvpVx8cYylNBrqqWw/A/cnv5v22d6aLm1bdySb/A8kWxYoX89omyBwhpkEmWXuTRu3PJBTc
Yg/SqsKcbpba2xBkv6GKxg35370I9I07xjeZxzfTTQ6iZGvQmJWxGp303dCnJwonLt5QbxtRsVSQ
4YuN3fXae7z4uIfKqEUmSvx9Y0AhdGryR1bLe7EvCuyUGcm33PclDAE+4qkd1WsDxOdgy0880r/W
FN8bdPhOoeLWyeAK+kQqfkyLxpzMYnGZzqUVHnZICgS6g+qIG2GjvsDb3htdcApZkLtGzHoms8hd
NcbKxQd2hzmKXgn63eHPadzo1Ecs0pvtF4+RNm/JE+fNsqZwm/TQ1F1Nvjt69J0X+afnUI5c6JfG
ZNPQ57+mHfL+HPa5GZ0xmp00raGfdQhXTg4tpOR6bM6O7Nnjm/oj4PphbwhaxAypkOsSv923Svzw
3Ni6eU4ekWsGBywmlxJARlRymkTaRdYEr/TS+hiTrFtEHQ27neadXVW+FZbB9ptttx2I1z6U49Jw
eA9qihHMI9+UmOkpcLGWe6bEe6zOvWud8XrRrDG7Qq17Ftpb4RbnwSthJ04RyFbnGELj58ow9VyR
UurjevBzSeLe6fQBliMLUK3fAx+hmlGboU1sO0z5UDo8NQ3/FZUNxH24q4X4FqjhXgr8EbtMuc26
CBbhhKuoj5Nf145fGzmX1KY6Hcpe9MBnpVSU0tt8TrrW4hMHIphut+Hce+17nkFZaNm3LbrINDcA
fHHTBOkj5F6iuAxiK9nr3GsBpyxiSRxjkESqqja7L83q3fcC2rU1aCB9Fe68lHV8lKXhLg1VuLMH
JOJyAqo3Jp+dR5szdMn3OuY44qYqF72FtcaU0zViUbyM+kSsI5lZO0qSR9SA4XECyrAoqph8SdK8
0eARrsNMpXva5h51x7rlWdZA1E8fO2T7VR6XrJRo19aoalgo36A8jVkOrO3K13gfQdpzvQgtn32a
EVn3HJrn2DFWcTetifIcGEvkooNtZtjS2IgM6wad1euI/A5j6CYcvZMr6zWNF699MC7rvLiYPrOe
wqis7PYU6kC8ZPfYJ9l3ETdgiTuvPyFkX0d6cjFTN1gWgv9l78x2ZEeuJftFLDhn8jUiGHNk5Dy9
EDlyHt05fn0vVkkt1UXfBvSuB0GADvIoTyaD7nub2bKf2TDu2YAdJjf8ojzigc86Y2SJWyB1b4HJ
QwMg92wX/SUmUDyXPT5E9wz165oojSd82HezT54SF0sk+7M2CIr6+unFtesW7Ax7rjRrrnmUPcyh
55DCpdiBCxoGh+JTkmSh90489GO5z3T7hnP8M7ZNSoC57Xj1dz/1FWikkCW89es37rOaGSrJUcPV
5o5r3bo9Vl1IUgOssWFtAWdfKPl2UW4wTO2rIQwmE0YJehKCkL3No+Y1iotfYGDTWpDs3rlW9kQF
53Ps8plNkn1BO3GImF029qprcViXc/eIuQxVfowvI6XIiafz2ybzAdTBghZnflFg/MBrb4tvBP9m
ET0R83BwJXfXrHO5NyQp82SP5aa15L1tNA9W1Hwa3KNXs8guWtK+t379WySmQ1Q366g2tLWNH6qN
WVv70sp25GBv+35ECY9tY+WGcE2lC/kIapvAA7+q2u7Uiv6dwCHiCT2nKwe1eW9bbb7FL5uso2H4
6caY69NMn33SXzryL5gsXsOi6Nfkp3Et9eneGcYJkcVs9jQEfJvKWRIb6P9KPBma+BSG/9iIjPev
3HGMbHFpv6PIH6zG3JdeywEizmbZ07gOJsqrTgwxzFPQvFNoDbNpEB1NkmNfpA+2pb0ZIn9TU3si
rL+NoUECzJoP1MwcXCwNOOxAtDNI77tFneyL5BsMLgpb7TyiLeLM9gPPLE4wZdx1kua/UGawtpgf
nTuOJOuN7iiM8DDieifM2pl7PcZR6Vtkcl0vbDeNZ65G2lNWOQvc2uCcKaJSrEBzbCUNAp2pObBP
2BqX6kQ9+T6R2l4K5llCTcF/N6KLXr8I5f87aWLR6+XCmnj4ASL3983oP774r83oQmxeXNUo8+Cf
0e3xb/8TNqFbNqRBeBJ4AllaQmf+l2jv27ogKGiSo0Sj/xtswjV8E/u44Ys/HeH/yWqUaObfN6NC
h2xnsiVwXMe1Ba0t/Pm/mb5NYkmiz1lVkaFaMnjhZWab0saPZfgIPPTqEkbC8vUpCSd5xDX92sDO
Rt1PbWwdeubLMVvNpMpzjgGHlPk4V5Q1UCymX1wy6A3eVd6VpNLRl2V2MSrz2TNI2GUO4JioPNQh
3inCHtkUWKSqXRq2tCuQrhn4lY6zJSEQvzQqRRQjEMnHzNz2Y7+GlYNXAGMvcfqJWH1CvJ4mqo1J
3L4loUjTza6C4WL8Wc43Lj19I65CKyvhmRGhUdNujt1njYCGK0fa/YBFkM3uhTzCVqbObykCnHrj
kk5sJGkIlAZVgQsROVvKAyfTWLMquIw92mcX9weRu0/pxKiTDOwh1FJC6FaFjoZOMWGj6AMcwxP+
L5Cp+ZIHZ25iyt50dV7uuPbIYMqsNWUxd2U5voJWElI/dvpOOdkbLalsbkV/movkqc7b28oqko0+
lS8iHzfwZn67ULtNy/DOL0xGYPLu4L+4ICpnfOu78H7IozGwaoEuO3k/Dd85dvPQhuY1JMmzSvV3
quJifmMRTnLVsvdsXOspDed8E3UE0zkgOWtd49nNTF7Y7pfbxhcsJWAAWPBW1kM1U70hdJSwCDt1
S8cL94aXyTu6jb6jh/48AVGzq2grrE8n7rfKg/aLh2ypuM3Tl0Y8SPcQ1sCkrPI1zmPe4am/mepo
57hQwOnS9irCYm7lMUNrgEehG8f5tsDcFmSxeRTjfGAjqqi0SkP8COQGpOBM0BevJNQ3H+nd6/Lb
Um/fZohwtN6vh+EmL+/H5ibS9J1T7FqN8rhOflVWDkWielJCnVoiQHwEwtB7pwRuibSx48V6XGLz
Sq2jzFxmuTeV59xNulevyM6wW/CpYC+1QP82C7ku4r7Y+OZTxwTuEeecYMs5MC3UhPkuXhhkAXvR
HSC8NQ31gaWNPAY+Fy/+byiWjsL0GdDF1WzHx1LkB7/qji0pPqIiFzbjVN8O9uvcCgy7ZC8J/dlD
fkntkD5S/9WcqQPVkcZUtKN+hpggSYImZXxHkQvRyvBTrxdrgIkfe3nKxlzc2iK7l6O16YaYcFoB
wimiAC4lfBguKcRY1w7/PUDsJbHz/+21fKY+4H8eHP/4or8ODv0PQ4cChA0eX6/pgwL658GhESUS
lrf8kWNa4NcotP3X0eH+gQ2FtgH4Nd5faf7/K6o5f/Bl0NEddBrHIvP/nxwd/I1LIOhvSX9uJJ4N
FsLXfQNlmH/wv58dWDBaZhsa36qRK49oe4P477Rr0JN2bYhexFDKmJOqLzsVbEZyeaQO50j00Q58
G4tlYV5J+OrkX8puMxj+Pd4AWkGG8oo3B2F4JvrhJQ6CikQ4hyeAf15rLzFXI90q7+yU6ySpAkr/
6v41slm7OfCfESJzxHvCbXY1wd+Q4tp54tEyYqaN9B0GCEeaTHZ1CQSwFYu2RvMIDXjOZXDSR4CA
MfmN+p5Fx6p3IrHG6742/O6+zMmrO/TwRA2tXqUSG79EMUyRWlQF3Lth2MW7PRocpq3NynmgRNPI
HtxM7kU5/oLM/K4LJL5prL+aKb7RCgCUhb3Ykahr0k37NypZ2fR1euvD6AFdwgwCoJXyvrNr+r+l
P2H6aUCAhI4TnifbfbMrduYlXHCOsUtm8K7U4kStp9xkSz5iNWIb+4vvG3aPpkXrmDNk1pNjN7DZ
TeJyZyXofpWqLxY+L58+ln4YvlVU/XR6fRg0+xqBaKoa90ZmrBc1j19LmFlnz48vNaSmFLWxaopD
bg50PIQvDuzzyfMv9TwdCV+/D6wRXCR/DZnHa6ZHDFFXO5q5h5qvU0Zyt2+fzUr7dJ16OxPkiC3z
giH8xP5jo+De+xO3YB8cKASm2kabMry1wY96Kt3DoL5SU/vuiujs5waAu+mi0z/vpf6x9bW1VoiX
SbRcZIy97oKU7bMYgoLebLSCYZxapU2tG5ec+uNcCz+zZA6ULG76obydIrYbYxjeZrOzjlh3A24g
reCfY0N8Y6QJapdCmNmG6NB4OI+qB3Z2pJX15pdryvIU9rthHHZWQ1eGbVB0kRC/ryI1UnCDbuDX
5kaY1hVl9FJQOJC0+rHNPBMXt7kHnhroVPatZaEgJmGScecwv9EVj5TbOkCooUmvRGLtAXp7G9M1
Pus+/+ZDoa1FNuw0z6XmDVNVpmE6kf2N5iEGz7FJLqUzriaFR9C6F2eG7/wmOZkHLdIUjfbqfZy4
5LgAXpQgZRUl+8FIj1o0phuycm9WhY425tdB8z+zRr30Xr4TSfdFqdv7uGxd9LLcOY04p7F+xg31
zICyMJg3gAqe8WzxqTK4AOn6Mq7540+LXwC9ilLYOkpZkUaCaFr8UNd0KpgxRE6Crdm5nppLi0BM
SxdnoaFF+mZsnK1eu9sxgTluLqU/WqUwaCcAdhKtPBcq3Bj4XcgbZ/tZZvcxhsgPRmNrYZLg8+TV
yNqaybvOYTrRchs1XUvuT7zR/hpkWf6QDKW5sj0YjwBXINd7L2MqMphX40raLTgAz8YYWvpvYNzB
kfWWcTLps72CYm3PloUinTtg/T1h/cS6KJ+l7SoKNsWvsvLyOi9L6zbXH0BIHwkiHMsi2gLtgKkM
twIz2prugFuN8DmYBoXe69D21nIGb1w6DYKcgV0q2s0GhJ9rCgyKrObOyuubplc/Gd1cq5KPdRB5
ZOhoJ9tKU2M41NNhibm5/E/c0ZdaRX6QqOH0bnha6vBGiw52XvzyM2TUr09WNp18kzaBNH2vI++m
j9N8pY3qPgoxxeXhuzM1QV+hw0DKBcTgEXbvxbyxHP2JvZuEMZvUN+T7+G3I+Vw2GRZ14kvan3tN
owVJGteBzLkwj31/LuYEIif7Vps6rGNMeFmWqWB44P3uQ0sKrKn8Crvp3UzVqZrDZ7oRnihTBbRm
dDeYjnBjQO00cmQkYS2mK1oe5wEVFOjrzZyUyIpmck8b+ILNSIAwtdVJeAwN/kyxBgaRF8/kb2u5
t63bUkwHs5avfTRLbvHZN8tayiVTZEt4j2tNpls/Nft1FWKS1TOiBGT53nu9GLGKEKvW7CfoVdz5
lkqxdBoe8Ci5G2/WPNopSTvpoyh+sVDwh7kzbPy0aNAjOC9AiOOFgBjGr5CAj2ZEgafMzwSH9Lbw
vHZHyuVNr9zXAfAwXjXe0C6iJB0kR0yACJ10OGx8p9vbenWd7WFf+ExOeEPPFuPPmqBCHVBqE25H
1fZ4soiUlEkPsrLDRZaFtHm57tLVEI2bcDI5IFsocli4iUbpabkZLWGdREi7YUQfsaxJ9c+SbYQ/
2trKzvRig9GYQTK2+w2t8HDRrG48A5Qg7MvHlIUMl9HQojwdf+xzYRYT5R4mj4EfmudsHjcw7oy7
rBq+GlMLEuI0Wyczvkt/wGPmyvJgyIp8VxLKg8r6b1MfDAwceGi8Mt3NM3mR2cUGoTWshXlPWRhO
V0OVVjgfNDpp4vIqu4ETv2s3Y5F9jT10OiSOfIWxV4GhyN+yPD6IZDjOsSBJj4xrDU28xvtkrqcw
5EBthpuMybey2bVpzYIkE/zsCCAh0XrJodXUbaHLGy2a3muz/hR9z/611vkP+169jtcp8p6+oH5n
YQd5WQEqsOezQftfK+0Hp4t/ktG6gKy9NglN1ANL1F5Z39ms453BrEwuEjZZ4rTHasQEj6UWuDuF
ZVIju8ZViXJO64MmcTh4c2mcimGmXaZof1xVnAB4h5vcW3h8BStUJ8aCMnZ64PACZFjFIQV9lx04
DTrG69jqcB2H6tuiJhJrr/LXDslWbKTNq92jHjrFXaJ7N37Rn4DbneNmzIGGc5rwvkD2c5rdkJjL
T4T8zfzUS1HvNNMBpuEPfMy7mCSicVPkRjDHk72iS4UEst1dskJ9W6p5cOxIHfIRZ1UepgxFjSao
rCjMbS5zLjO8dqE2mptONC4LUj7pNaFfocssKIbC2GixHm601nukSPU3inNirNQjykTocIQXKVGS
IABfE1BPco0K5W+QdcaAnDBzWn2tnQrjtTz2Q/6qA73E+eg/OfBpHhULzsqWrwkSz9bz573RsV1Q
Jv1wOg9e2KZIOLPn7uYivlNSRndUTyGN8UJZ5dn0Ok4cIZ3JZS7twy94JEbgFnwzrayeWy/PjpNd
csfBPLVu89xd95HzS2exfikn5MaOJtZgdCnnkhyJK+El9xZJ4kBpAmJdBjaEbBkGmjTCyWyeXAdW
RFLay0WsCEKKqDfDCMhJmnTTRlKbLm3tO2stiSSmdeMm1J3H0EDej2LKbmM2FSj/xJnQY9iv/lBJ
Wa1rnWdaS1wSbmp4huB+VbV6nqV5cNr5W9oag3Of3hhm99mOLH4HL33QDdde2xZO/zpR0xqWVIvI
FpYBkSeJtQzsj0EonT3qqelou9KUHLaVDVw7Vm+zhgjR65J7rsIWMub2tdKBXM21M69sA6HMbSgC
dar7zG8n6sD94SMcanddj9lz2tlXJZufdLQDAbvwfe7Qxik5b0frpy7sjyQXL0ZpfDl9ygiyp+jW
gyCANA0B7MvyKEdMLL41NEB7SwDFYNmv3VST+97Z+bfwlkrkImcVNqGwFl1Qac0zv5XsBm3kuBi4
vdw8yW76CktJMXyUfEwjFqxqLs45Rd/TNBR8/mx3HcZMOLoYPxXQw7Ur/RGOh8ZF2sMEbmTHkqT1
ytaJM4fdVdGUWhnqrrTAhg4Ob+4+NEGPL3dbx9yVwlt1fojy2uYnkuwsnyNewomTQBjwc5BFOgdX
m9X7eWKDwSFS7mjI3meGPgaD2zQrWTWf3VTku3iqMYf36FLe4MuNmvR9qPx7GQ1PhWtf5ql6SiSC
QynxJrWUJ42us6q6uAuoZt/Z2bSnjpYgQeachsln1RD1z3qv7t24oR+ppHO3TjWqremQTZfezmLB
KsQ+8pV/X+fA4kaoKbt4nsSGOOMc9KkgQqH3v3pnbiPsU0M+aMig/vcYmrc9Bnlodbe1EcOdLS69
G6FUZP6SZiXob2vp46SF9xMTnjvfNbAS85TCYFFCVjFfcL9/1jq7ya4y9li0iGV3MH/CAUOB0x+V
yvDesP8cKZ3U/GrbmOK77uK7dHaCAW12E8rWf0xmmzprZ1T7JAFBMHTEV30S+MNihqOM6jaqR+ip
In8xRufieACp0LXJ0go8iYmGkhkRq3irdGAKMo0Og0OcV9mAzxItsDu58TGU1lFCz1GJN5CoYYUn
qll64jxqIYgPk9ale1TmGDEGejBCLSjMVkDDbto124uvEkXRTKs3c7B7mGj43WzL+MyH6UnNjX4b
O/VH2HdvmYeXvCEauaInDD63dLENaTNOL+lurMZIdd4Z5WFq8WzM/JmuYPhohguxDlSSVWOISEtF
IRHHQWj1j2nkvYSkOzZNxxMGDhz3VpKhL8WfBFaAq6KQRqn2ZRTVwlPHPKtdzUQ+V31CnlFd7Fae
OsNV0MUh4HmicFgw9q+dH2uQsJCdUO1J5LbXWhWf5UBFetQmcJu8G8v55V8AkK4aNi31CwW7xqFl
yRwTYzJJteD4OXljzro5g06CjFukaUjOlei5Mr6NlMyoLZPy0CbWHY99gH/wfUxoM8hLZsqUAXfK
tHkNlG8Tp2mz1jrYma7l7SxRUkGmTG/v5+LD9aJLqTnbsZ0Dz6dUbGBlt80UTYY1AmM0Uos1jPmd
BmS/6CjhGsyPscaBSKrsTR+bN+yMuAFM7TK49smmhXE12pjw9fISkvZaKS8zgCZz7SkYR7Xe/BZQ
INYh/V8pBlOmC6AiKdzPzX/XeMC8LYEs87/rQKsP+f+Ibf7jy/5a5IHXRGCxFmS4TSjS/Zc33vmD
vx41x9E9/gv7z79546kRcl2EBZOvdIW7fBf/xP54f+jGn6Z6DPeLb/4/WuO5Ohijv2/xgAgt4g9a
FClQ31hKQv9NARo8qAks75mI8zxfSzdREOm6pfy9+q1rKZA/6Y1bUqm/ZpVG1zpHvq+8ojn6i4U2
42AbNtBo/I3MBA/68vIMlcdmQhnpl6F3+BBS+jBmd06aVWPJeBuCtuNzhIMhpY4u0MzE+bYkc2Do
dfM97whwO9juwMIwSmDdazBgDQVOSH9+KpJkXneWG2+7ME9/Ol95ZxM85You9XY1ah4rLJw5v6My
huTMECEhWgxyy9HFMd57Po29YXrqAaKsIWIYyNWi2Zf4/qgRNIvl3+PvWO591SEVXyR2jR3QgAD6
VvqcoD3f0dc9/1Te4oJxELUp4e2G6TmGFL0uvML/CKP5BuYKu0Nllis5R5+Fgq6ozfW5S43vIU8/
tCZ/sHuwK9xMfrhM3xfudJfYA0w5F2qNCwJCWBNX/DkPN4iVv7bWbhv2A6IYj27NtGpr4z1WuA1W
lE3h58eK/tHWVntmyVvlR2eXRPi+14wrEaSPqLGxM3tY67rstqmtU66bv9Qy/8Qi9oKwK7VNmzGO
pIvZP/Xr76odd2la3JCn20RhdJlwNLm0zc0YMVvlXrjpbCFvg4tI7v0ofI1N5glrURyM8eAKG4Zo
1D+KqH0Qndj2ImPggocUEQckaMltKa5uTdd6zOvsiTXTqQbRWFjaZqryszFLcN8DFayuUJ/kMjBD
RSxvmBjq3jW2BqPgmgab4pqNJAKJzSoOovTdsPMrTmEm1KgEzxTZwxYHEI4rryMbm7iwjSvqazW/
eYUQSec1LNJ1YksklFp/gb39k2fCpQEElA2unrLBbe2JhsyBYa+o93n32Y1AJhifGENfZr3Ghdkf
hTV8M+uQmMv/7KQ3MG54xwYLK5aZbqucoqK7x4p71Ct7vKoO7XHOanynEelm07mNvPBg6ZzBY+zP
Z1kxxfnK2rMYesmF/Mog8B+I76s1tsPHrMIQEWXvnmDHTM5129AEeE9KFuKMOFf4qe3Iu8O6XZ5H
ae0kl4gd9v6g8TTOYaH/+MXEnlU1hD/ydCcJt1BaQ7VMy3M2Dvx4MNwfvRI6dqeoMcoBWOXocCyG
XXCbXsxyPBl2RdbfesS916DCzU3jZGyo/NjnsSIDTFPBBI+ojw7eQDpa7/qt5mKgcFLgFhmQknkk
wDYkIT/iMj8kBdSYdKkdGrP4Pl6KBhjXu0A4RJKiLPLvW/YsuL4BNlnJo0utJtVVQTLZYhOazlqO
4yGnNf6xKeRTanBHDV19obW3fC7R77hSv+ExW1fLgtL28YzqeHJ0l+IZget3zM5JLG97S/vwbTms
eQLxozT9Qy7tJRbh3YQx/TOxjo+ZeDAh2a679cv52a6JP/ekAxf4DWSyIeMTSjSZCza9CHAeEXkd
+0Y27Cdipxn3FOjez2l46fSl9RDZmBYwa+XFcuMpeLIESIkSkhohrtmNBOvIr8Ps9I+jY76UhX71
xu6VKt0PTWdvHeVBntFq8yfeqlub6bTvwN4XmYYg7PCyFncJvKI08Q5tODy7ltiM9ngLnXzLswMX
JTlL4vmkcr4yNEs8OUOx0VR10V0uI0M2/jSSMAX8LGCMWv+BT5JMn5ZwCU+/PB/TCo7znUqTbd31
G7cixkN7RNUjAetDc22G2N9UipBI01WPobLfqQYg7KDKQKbmMn4am4JYFPLubV6lv9yH0v3UqOIQ
Ev68MB2h6+jpA0WeMR1ztnfOlfUz2+5x9uMncrO/kz//NEn9rrP0r83+LqXIik3VjVG6r5RYX0ud
VJLLmBbkdeUEM+zyquvvQZ6/9hpW5W7ZjejMly1OXTsatioWn8NY8RLEsL/NqukHYx1s0mRqSa9T
N9u60aWY2W/Q46ZvCE7UO1SxM+v7Q8UdEwWkf5AAtEio7J2JLaDMbuqptdcUlNmbZPb9DeoJJHVU
2dWUUtrBYo1eX3ZnuU1Y3m179PZcPuhlagYmx9qWMYWtmR4eG4vlWt1SARolcWDiyNoZGpFZLKvs
azjDJBtdDNfTLtbNc91wkbUd4qJK+05xmq9wILPvceyXNmrZ9LfOU5Soi5OmX0pyZa2E+SI4Djrc
T7SuOjsv67VgWD6L5liUgefwWQ9JSknKmFYYMB3yvM55rMxDp+u/oeRRneLmye4l0tFssF3x8VEn
bKpMm4m8rd9it3e20i2XG/aTkvlZhQydZRPLk6O8i48KdtNGcxfUWiuDjogv94WORg8rucoUmG/X
0G4fI3Jj2yhXWQpQeWhwytbMYVUenlUf7YyZAueUjcDBBLd2yJvc3+Z295JHIeTfyHlPR0mBpg4d
UxQYwyXB2alrnUPRVQC3avKBdaE+Sb9XrMimxYqLYN61j/EU1xu9VudyucIYPRkRHOX1FaYSuXoT
Ba5QyOfUIEV4XGkANDF44E7X4QXMHjyanKVMLwlWl0Ox2P0xVNTAcTYMefe5twhQLGTawcMTEVXq
cexgfJYV5Cdn7uEjIG3AhKFDhMKWJ9JKDzpdt/aMgATiRmx9hkox2dthyQ6kHYsIYyL107wrLyRh
419lKU9kBAIdYdE1eOL9aGBUizi8EzoyepYRej5Rc7LE/6Z7K3Y+MvAV+FURoApWjLkpNpnXAYYb
+PbT/r3ls5oLg5Wzc+6M4qnndiSIEbJmhKctHyQX3mNWdTtD8Mk2vGidtQOoyIkExtxfZ0K8e/Be
tMQl5vMIVs2h4tBt5XMNDycHd7gepB7jXqjHdSPcu7Fzf5kJqZGK8CZqOoUcXt34EHloYoD32Ivu
bPbZPXdd7CsV064TB1HJT9hPQeBVrrptlshLjArQWzOQq0qC+TZ4DAbDAM5tNlvNxpftT80QRDRa
aJ0An9S4x7BOhqBRvNDLub0buLXD345ORlY/jFXzEjvTcTYzWAvcRurZbziL2XE4efSTgRc8xGxn
7cVkwaD9S1nYCx6x/RDp586jayJbmA0ELZdBMyL+A9AhXcgOXDge5LgIZZh5WTYM29mXUcC/HnAf
kTcAESmgiApgxDhCFiw8ZJkKsH0OVKKx7fFcLpwJFtuvHVj5VbYwKMauVut54VLMIw7lcWFV9Au1
QoGvMMBYAHbTmTOjm3khXERNfBIgL8baWrsgMLABoHnCxJgWOgY1tg4kbogZovcuUYcHhYXWpQeq
Qb7zlNtGTk2odW/SyGX4koSP8wLG6eJ29Wtc4Qj+E9TBG/Gog+7IR59lYHszE+ANWuAe3UL5UH8C
PxrIXf81LXq25UH/+f8Nq5efTv783av4j6/5a1K1//BsktqCydNfkoMGZsG/vIrWHyxfTBfDIbMo
HsalMuufXkWfqPbiRkTWcxzcKrhE/jWpYl/0Td9cmrMMw3H+M8OJ8T9i3HhaCEzbcCE8rsRL1Pzv
o2pvDdVkgAHCNZ/CPlM1l7IMvl7UuY8V/DruaS1yNyMgWFex1rVc4qDCMVBwwdYMYk6ZAl8gJVwa
8nf9pokcjYZLQrqm8cn//JuWub+xlI1BgrtzDiZ33bu8N8CM1cexZSaNMjKfVpVd6Kp+qsvsOy/a
b85nA654cZodLOFJ6eNjNskfFyq5KXR1qGZqoYwQQvjC4kwpahzNjxz4irJTFA6DZW+S/IiOfkwb
ugqDVkPNERYUWG0+6Qz0SLhK40KbrEPgQ0VhjUfIP/jatF7trWHp23TKx7JrA61g8EgbMhqDQ6Yy
ls6hb2jLLmrnxhpleayi7MXEpxjUORfk0p5PegLbK2o29uzXB7KI8W5EggSiApQiYsGuk0V2UXZJ
Mq+RO6iCIvIgVAtU1pqoEfMUPpqkpQOJTHhWDO3n0HENUPj42beZN7HkNOmXmViBKInEoLbcN845
oljV5DeYC3ZDKs6JzZYQrZS9QJEyNuX9CE+JkADenGTjLIWUhhd7y185rmwX6nqXcWZrYYEDx/Z0
GsF1N9kLm9RCURuws5OUusbU21VpfyWcRVJhsjHPeNBo7NzlF0kV7mmaiquRILjWsCZwHOhJqh+B
n7wkSXxTUKta2YUdwETmRuZGFhMl4LOQWl+0sHQ1xOLuz8p3O3wiRLcdbbCLcU+Ur88v0kLfNFvI
M+EAwoknCTuUwf1lKB6lmWwxhA4rXzRv3IZ+qUt6DFP3ZWygzfUOvtCx34gqvaAB/xIce3Eb+W7A
PYVkFT9kXXRDWIEWzYr+AWae+xGDCpkhsKbIWDhI2adEzUANk1E8+5KMgS+r38pDS7DskX0Jngku
2NtKQEKt4Nyu4nrS1r7b3hpmfvKi7ImpjwO8p9Wrp4Nj6A4pK39wrvxGWwjPUbRG4GRNY9FyFvMQ
d6bzWWnlTb2gR2HSUrli0Qbg0cBEBiHc9uZ4JFf+YSgTiBcTPbSv4zj3m6HA6J45xTOfYrIQ3Ayw
gILALO1eEL0hoWqalX9mYB0wNKGggqfzpvZuHpvnnDxeZoWPE0D2le81h1IHb5PS8QqFFB/UG6b8
AA0sDXwjPRmNVxyyIdvmZI203uYKQZ2HI73dLLldGnMIfaRTAUjRU+KQBQlxLTjxsBMFRs6i3aWs
YkVV3ZQJ2W41Z2/g/E8WoVMqVYW7KfX56CjiSxilphyrTYhBtaa8m9sUOcDeyvdEh0+jyx7ebPRz
1JeH2XLflV6eNUW2zatB9BAIog9suRdZDFB+W57zErVeGdN5hkIam+bP5FEx1sTNe5LADDONcDVk
GGDVRBm43Y5b1gmLn5nNveuo12gyH+Bd3ojYvWNHf59oRE3aPhhAla7ajiWW6ZwrSYmVUbhkDjSi
whTJhG1+o8U5jAQXcbzwSSZl423j2A5UtO7Plpsjs9RnkTu7gTgyNDeEJpZ1VOSEN+kSeXAk0AAi
Ji9cUzaej7fAKe0PW8C2yDQKPuJdXbH0mjuL2I5551jTsYa6gC8t8Nm2u177M1c0OWjNox37Nx33
3TEjJ8T9i6La9r3s8p8Ww3fcVO+1HE6T5uxrVe3bwrybE6poIheore6QhBqy7oZjJYh1/ZrZ3YM/
h/cGuVoct9qLkyYvqpzuehNnBxB/vwXGNMOXm9GCV7nfP9Zad6fH9riqXHmcVFYGQDwYI3Tnw5wa
cppSkeyeSeYZ1UtXdwHX+F1Pw5ozkHvyHRaRCRjedkzSvfKMk9cwPcStfXZiMMxMuR4fIADnfUbD
UEa1jWbVT4NjfjidmPamlV4rB2gIKhYx1gR7ej6dgVPw9rYeWpw8yx1Whel3ONcTjhkaeub2mOOG
MGky4b2NdWXI8iBSzoMn+NiKdghG0u308JI4HWuByyBL8ap1TAAM8Gxyqj3fLFVCHXB2xxPXMi63
lMp3h1INJ8C5p9of+pXNE6CPvscmkpAkP24ioeJxxBPI0EBIJYbKO8r0FFYJC85uDSi+JuYLaNow
HybXCxyBlaUr2+2QSpdwXHmMC5o8LIw+kRE/9Y01kqhvTnajmKqgT88lyjB7ZkUNBhoLgsgwtPem
q1e0EAuMCTXRAT3WPqn1uJWC7acgXD+15YOuR1sW8lsQLYFr8Hy6vWfx0LONiwS5RQVBgO56DgLN
esYzxwhrzVu/bdZ1VPyag3rH7+0DO/ZwGvTkoC0NvJXmQyU0WN+4U62tvbDXjwQYMFbiB9qMVEMW
vLTqkSVSVPAvjGXD3yejT88GKmUUqglQgmi0ruEreEW4LRzY9CE01YNRU7dIwI3XSzxOlygUwRxp
t3Ms+bWo8dfK/bMu/w97Z7YbuZJ151cxfG02GByCDMM24JxTOSg1laS6IUpDcR6D8xv5Ofxi/tiD
+/QB3IDv/7sz1SmVlGTEXnutb9nmNp0QV5ueEckb7Rcu+Cg3Y3sL86glgWhRcGLuRFg95h27QlXp
aziIH4mu/W3b5nesQfmQ190D94VdAWi+bno6mxRW9RG8dB5zrg+swONxPNnKvU/hAGK5sX87jm/+
yMAQH4Fa7HM4JCyYnyrLP+lmIv8rT3REvuamfIHBiG8mfOaFmO1zge2gHg5GwxPErpBdlyIWWoS/
a8/YBumjNfAd45BdD7gLqai31hGYYh6XnrMUFscxTNo3vl/rshcvrj0SFxjvQT/zxqZ9Zj1YWN+6
hm+dH8iDM8KWmYFRh6p4AC61BfXQr6VO931oWThhfAphimORZKfcogGozPRJF/PeHgZ4Xc4ECSXM
GBktTHJ5SfSq9t7t0n4GWHFrB/88zXSq+vXZTMFykSpN3PiJ+eeW29atjeR9ZBTkGQx/3AG12g+1
T8qNO6cXXfVMe3geEIp0Cd1Tt/BzMOQ9agCingZMBGFXrd2RHz8pVEC1geac4pLEd6iNowdG2e95
ynOq/jyUvJpVetvvsoDjPcUjtUmkum9GXjMQL+wNI+axHuTeo74hpiiL7fLr4BpASWpWCs7iCcuI
UfD5yMyGtEzAZaeKWAU5UbbF5YqaCmJsnMQxmoKZHy5DYt3MCW1qrgmjfNz685Cc88gH5CbttR1Y
09ansRMh9pEH8EnH7Dy4h0PGDgqkGj/8OdTzIQz4xjawmHaVGT5I/hSxEty4xmRrhjxsyWCfm6VN
2u0Uq1mC/UdhEgtMQ86Bbok8mok93/lT9R4TBVHpyARbCGvjdOIV+0G3RsSA62YG3iEGR7imCmpe
JGRxB9/4W1n9ADO0eJZ2fU0TqhrpZ0O/z4NsW5b1sCd2SUKjNWfe+vFPPSfuS6kSpNEGXxvoj5C3
J++3ndOxRHEjhnm6UhE6kvxiypJjUkhI8InmoI9OAwl9rkQ0A3mhEd+lJmUzSbCkqLgrkXHPftdo
11pRTySDa0XeZc6do1tATSiHflyTx/6MBn+veDnHBsEsWdEjbsq3GnyhlTbH2iOn7ccwG23zvTcF
ecei4kaa7Xs57+ZKfEwRnkV/+VMjRz3pLoIpEgbXNvZv0PUPLZcVN5fnXCY/i0BeQD6bqH72cQqg
WYcxtv5pa1bF0bdYQ9AEsIHmcyGigyvCXIo1NZVmQ/gN02Vhs/jeaRTWuMvn7DxGgvV86m0zmT64
QZCuswhsHEvvo6zUczpln3ZdHGwzKvcVlqt4wFdOIBuadspc5tSkuvv3JK+OmCtRQbS7mthNLA7Q
ZyXS4wKFrxdzU6ySY1u37yp57YkeRK08cL5sDdd/kxpfv8vjuk7zDMCxQZQfddJciZjTEKtHdSkN
fUrCmiRCtp3K4Vc2V8vtpD8MXL5InOP8qPfhFB6aGJKVjQlvn2C3gXyKq2dMlm6juwwjS5U9pn52
irhlOn20yzwHA2CXEwuPYBDN50j6946e3gan2tkSz4CrghgqJ5fhJooJxnc1Wy8qZtfjKKhCjzxW
X8xC68noVqofJi7IFGyk8Pjrhr4ELFUpTrtyr7z4ee6DhTiTvvJ2bLduEb3hkLcPwYLcQJMOSePq
T6fFSx6F1YOVOnqjkwEYihETHYsOvUWhQtXKq+nb/SnDjYml5ErZFQa3hEuJSZ+ZHR7EgqtYEl2C
QygGXO7W9R6L7zZw9E6MGpAJ1U0kibZT3tx5SXVHdPsl650H8uyoTUv9go1yvHLd8F21PcZAFWLT
QdHfdEgR9zjH72dhGDw9wAVG3gd5gPG281ho2h6HrCqirzgEtOrXOEgCGX+5xfBgYRSkv0aetImO
zXy0bahUwZqynab45xxRy+Qq7yQ5ciKefUXtFzAO5xSbuGGVy9LAmezHIU2O+EjpaEzCcuVRje3X
8ISdbjqnHT0FrpT7rI1cfizkKLAxmTSKWd6Je6DeAzbZ2zY3yKm42C4Gx0Jxty4zvoOJx6i4xAEV
8Lad0Wu1kaw52mG4ceybD7Sq+sQjcaNLXsAADu3j4PK4jAZefmvM8HA11adQ7QXvDytWmhKiAgSB
YpaqNaq3XneBe2Wdx5xJtD+tjVeoXd+4Q89FzihESCBa2MMZ/IE17+d45QQJEeOCS1CX6midOyI6
+JRz2lX1RE3PLXY62Ba1f/9fWrOPM4vE0irribjBQ4PQwGKF/bUviNFR5KlBPayLzLM4G6zvrK9P
ZU6OxwfndvAkZYGVU13Hwb7iUmb9ZBMikoF7+A9LCmh66f77ZNl38fW//9efdL6//6q/6XwEyAhu
mYh15MdcsODmP7Nl5JX5xx4ocWX9lejIv/qH0uf9hZJYCAvLj5bIso889w+lT/4FdU8gzbkeaiAS
9v+X0icWIe+fyTKqMdjEIifbJJIdvlKxVFX9wZOSYzIwjNnCz4Fh1wT3n5HZJ2QG1irkppfexeVH
xku08zPCIdbBaWwK89yPid4+TF87gzci/s3FsNFRLZVv8qUkj9sib9rjUIgdNxYyojTZsfikeUcb
9raN7YCabq7ovvVJ/vbUltQpmwUjNz1uK9eZeFtZ/gFqE0sUvgwUMp11+0KxK0sBQFQ84INz0qxJ
9QCKqWWJCQrPZY2T+TMwQXXfOmEHULD4CNtk27vRPu0wILR+9wmh8H5wBgpJLe4u8UHMFcZQ6zbF
xa2d7UsR6mvv07ZHXC4ajKunyUYEipBC2R2ALv+sjHGLG2TtsqccdHepIrGboRX2obr4zAAuXje0
vi2030NIy25SRTuvUMcyVn+1B5qRetedvAgGwiinhF5jktUi33aSsh3u1TSVst8A9czLR9F62zXO
uWo9kJrOah7YC+Z0qUcxOAL+PaVWfeT9LSn6Of7X8Lu8/e3n/5+KLr+VcdHq//6fhfD/1azEB0Na
jmk6aNTK51H48wcDww1GO5scgc5ZCA3NtZ5sSRpuvmQNRThDsYOG/GgKUCmxFZ991ziZtrxaOgPp
EOwxJz3KyqP3XbAgV+/C7t91kJytVFdkb2k8CYhcn5pyrglx0eXbjPrV6NN7ikF3oW2+0tYV07aJ
a8cLXhpCaSC23x1CvdQCKrRmWDhVDRFPvCFV73XM5Tmn674Crb4t67q568N6H0XMqZHXzk/MdPtp
ZN515PAdJ5o4YJJwzeezfXQTyWGROEcOjXAjUmMhwgx8KrwKR1HGWj1/k4K3qOJykuixZjAUNym9
jx7xadPoqtvTUPapRzLcRg8DEPLTFxezu2SSV9uIvst+iVyL/i7uzGPi0zRhFHKVtVwQiPPvXWqD
bQsJxs6eGMe/y7q62NV0DVvjlE7jsbSapyoBnEJP7zmlI21V0MWZVt0HnNIHP1NEJLwvleZ3qaRW
rZ6SesM2GsTfsvwbdbsjDW2xxzO4/efxuWuwFaU2egPVPZd0iH+2VT2vo9i95RZDVS1ceKsC57rV
9tu2kyzwQA2QN6LcSc5Jt5vcgMcYsxXL0t/WnJ8cF2o3xk5M/9jra7fiBK1Yh+UOafbB+vb6Libe
yURF/5X9kpAAX2u7+tIt1Z5ivpnUFB+kDI+6sp9gSMJ1c+MHJx5BjZkMIf2D9MoXk346Y+Ju7gLJ
XpUtEmZuGwdBqmsNhSR/bpdBxauRQTNVP2AlvR/TDFGSLs5LqzkSu06orS5KcttecAhzi4HEWAxX
Ao+Il0btXhUQ+GzqUTIG5i5Qejs6er7StPA5RNlVV8EXpWQvbC3BqDnGR4j6W0aj3iuzf/ZaQC1V
C2qFFQpwVQw7FLw77Kqp3/JcGv+wf21tAI1rL4x+hSxmtwEKKN0LkjaedmSp6dJFHWXQoeMkfKBD
8xjN1rcTjKcg5qYrazL3MUpA2V3COJRrASdlFTGjx9m8MXuM0rV3TD0seka5sHbSgQya0tMKpvXJ
603AQBXYlk6sTAtkRJinv+1u4KGFWTQ2AfHccUdSBlAYuTDbPFbYJlcA17ae1zx3fETCaN51IRjF
Hq3KnIW74Y/Tw4aqTrE7XutsOvkRRJiwmS9IE6dIWMlhlNg4kpBgZ0mVmigrUI1evc2F92uyzUOt
5LU1MrGdaFMlokBjU2CJ597pbfKdSyP4lFnqM7BIrcUevaYRElkz/+CHxSeqGhcsJrfCAmLPwi/g
0VjJESJwZ78BIySA1tC3Bpeyo1rPNNKn1LVhj4bbCP2Soe17kOOhhqm4c7BSbuZJfXoJYr1ql9ZQ
mLhmZr4ZtiYlOx4VZBvD178G5T8ZoYkA0Hc1G5DykIzDc1FxC0tNyoPcKdkAjHuIFgUphd+2KkEN
9XN7LcL2UEw0ysl+K4eKqRrSVj2CMPQlB4vDbR/Vrnnh07f4lr4Sn6tbCifBN2gN9yNzqwCr8YD1
91RlXDGOUS4AbqAnqM6fFXE4rU+dWXzPutx4rpBrzydpSEzXwR4fgeXfmI7xVJhkTLrvNvQ4fsZ1
EFj7rCvpUc0Prl5KWQ1qEwFWVARkkUOKIrzECq13mklLEMfaOrp9mEb30RzQ/Ow6f4urqF55rfcr
m0bWaQZWJ0wiO4CXF5UihBIfgHqC4g7Wg84yGjOojU7b6h4+4KmyOeNM3d2Vpvdk2O2OJ4Hu8Bir
dTEnV88EtDeKlAY7zE9+6hGSBkpZl8kdChpw9f7InIOrlFYFfKTcJ9LrOFEvNw6UvM1txNHiveRM
wQU9J2Ry9qrhrI1Zn7H8O+FV3ZJ/2zZqPIbV/KiG8beIzScOtmMJ+RMm11Pcyzdn8N/ZmLOZmw5R
WJMiKn5DaDrJST7X/P6Nyb6hnZ2DMMMjcNmHymv32mlPhXb3WWwdculvMU49FK19l0X9wyj54bKi
fwxCm+9ZjQu4OBJM+EWK5Fbx7m5zBVJY3mUieAzM9OBnjNV+Ol24O1xcz2OFFWxrV7zMFSs0U0f3
OO+fvQ6gSeRcKODcw6vfEa2/VlRBVXNASzLbLBtrrO3FWy31lR3A1dD9G01FBA5qKKgpDDs7f/Im
5Cmz7259qhjy8ihj9GLS87vb4GBJhED8lOX5W2RUt4lmjGEiTzTX3ZkKzB9c6+5HxYvMGcHP+EsY
sCSiZCfdM8mOBNwv28SUhck252jeNCD+QKAwpcYp+0MD5knWmRdB9AdgoXFUdfQCsZfyltH4nSbJ
o+IoOJWk7dEV1Z3bRPccUi+YLn9M0hs3suPiNuIR0hM3T8t2X0bWsyta2Om8RqZbPBWbJIxeii68
g/p1K6gm2faNDx6QDsqYBQaw/eCHgQOVWrOGSizrYLTd70Dm6HwOIrSIo2WV+xkm+iNJsMrohjr2
Kr76KCOTgSEyq1C2jAPekoOhRtg4IcXJPYmNaVjCosLHBBvKg+rTL6w6Gx/YgrLki6vTjQUZdjVb
vJZVPeOG04B9vCHg4xogUA4i+8rn4uIj/E5+/qjpMD20DmkmHOKk5JkBOR6fZkpTkWBufrUcR2r+
aU71G3cUJlEyHvTEimy8mb33mE1y72r12ZLFG/v8vpm5GuPGoq2tf/AA+4mQM8RovEsayPAuGxpJ
tY34PTUkBwlQv+QTa07SYD1LOwelo3/uIG0XDcC6wIJFixOa+p3nUZgvJSJ221rMrVFzy2R9QaSC
Wj6PdOREDeFOl1GZdPzPETs5PENkCwv2zeCss8J+GzuGZpMl2Eq3/vhozN3N5a6QjVbFDYPXQtcW
IR0ofMsj3hkHGWQC7m4yreGRnmD0xSRlrGxDDCjFeEwYyLdiY2MLq7qTLApFxfdOmvO7EN3PbuSS
X6D1SyJKq5pWlFVv8PQYffmtiDMT2RMnKyvuZKYwz0ZkNoeYG0fVV59ZQs3mMKa31JKnfA4OkVcB
KOczHZflOVVU6zVtuvMEhJ1seprpasiSsTyIEacwqXkD+NJwqSaaiGhUwvlKe90g1O9OePe6pALN
5xu5bZz2A87Hbqzdh9YZrlMMVp7f/jvTfGoar/9J6hE/o4IDpMMJwzXsyF3U1yAzXVy1tIy4NEIh
yvj4FVc6i3ijkIegPfKv9iVvNfSNc1+GbF9IqULqLiyOJalzWi7EoxjdD13O7aYY9L1nC5bfDZ5b
odyPrMVWFcX9Opfitx+w99C++2brYOtm8tQ0pJGUxHZu6PRjrMsv7ecciyRTE9eNtqZd3QcgJ7Zl
S9KqMNjY8tkg8+aZH/m8VK/5fcHfUWBRgo4q+pI+QAN7cxOmNW4NL+MBH09ejEjGVs61JqLDTCYl
L5fJUz/8sN7GVbEjEXLhanPguL5v+JN5qRxXVqY/GqWeSWdfHSqOKjfatXQJ+o51rbjxEN8e1sjy
lJP34tVo5hofdQKXs4RcilKegWGafXy7eX5pkomdhBakBalaJPCkdnaM2ixl89hnPGULR3ly7YfM
aHEhe4AA+tKwH93EHx8SlEZgTcVLjddrHYN4IT/PeLWwT3h7oKWmKP3K7vtrbWgK91z9NOHB4XVm
9L+Zr6VG3K/D5C4kkbJxKtffsB9/cf2hO8jE4MI9KbmvRfkz9X/V4DG6jq1VQWexHJ4I73MovtLq
s8m7c1JSVustojBj6Uee/hg6+UiXH0s9ez9jqTT84TJKfeJGunXzzL5rGVWGqNh6PbsSQh6GFucq
4PjwPyhLffaH+KBh9vtxvTWadivGJ64wa/wBa2ZXBqibNIKTsm6DYpTw4M6SvOYJK9Npp0GXjTOk
UpMzd/LOSSE4ulheze4uiZkLIvD2YH92dUxFIM0E1eRUUHiNV6vCYqGigzk++QMPBiZb/swbrXOc
Myw57YvrOuvc9YB73YuZTzcUYPOaLhWbUnyMFb7pPiLHThGhwjlphnhOAnL5hBYwlICg3Tvpc18E
xPoDxGtFf/I4P8RZtHXMHN6nKXedhDmNMA4PhpPuNBq72tjxgt0UrNQSePY+YJ4rxZpZQyHNhVdG
X1x78+r1vyJ6eYSzrVj3WjHAhop1+VMmP936a+JwdBj7ipwXlNevGsiRdG1SzPacjp+Nc8fP0prG
XU1lgIA4YCTZJuCnWZAu6tKPvrlYgrS/U2zc1sOFn9NLgESL74bFXfbZKaqLXHvAJwxtbBYbP4Wz
laBU5BFfTc1Jb9bwNpIozZm/vGyDWhRA0tALfUvtKduimmhGyI9H6Rz4b/V2jsuXoLR/J9l8zvv8
5IWscCUuJ684lg0DmOAI69cO76KhZGB3PLo1keNDtv/SI71Tf88DyWZUha6ztwILrZele545HALx
OoqYqgDaUyxAk9m3o84zrv1mGIlnj/eGxnrrjE8AO7xNI6bhYk68O1Rk9SvS4DDX1ISqq+hp1+Mq
bDNz41qUVYLvNFdN7xzbiLKyHuvsqp6cR+1M5b2URvQS5WZ1LNL0QfiJZHsixG0C5ZBvSqpMUOFt
+jTRBOLdRNr5NspAXpVy7tMJeAr1rNUAuXPm85h1tH2q+nGIxOL73rjA0Li33bW6eB7d8UDcg20A
p3ENgNQVjBiOcuDxORHuWBWWJXgJvWfSTNZ9RQLUj8edNuRejESSBxjERI+LOx04vGOatt8YMuS0
9t9IxyJvz0tfWdq/uOQbKQlr4C9QbbFTJf7ZspkwFeiU9HhvZmuXO+gaW9/RLfuDsoZwPZMto3qa
5GbCATCo02IH8ry5Jy1ZLpBlkBhBj+nZW/u+OA2A67zxdxc2+05ZJ/qCKePthqNqJ6wNADmWoiFW
9b0fXIVtnIG+7lVpbkwMdXlHyrkur7hVzmXVHxo13ahMgJ4wsxdzUvjBtF5X27obr5MRPSAadcd+
sA+OdABacWMK8mu5tCf5g7Mlh5YyKw037qR3LbTEzm3eWtMJGLFw7hXl9As/FiYDG/fw1IUnQV5c
lf2+Bhfq1gBMIZWsS+VhqjJVsW9EeavZ/KNGuht7Du50lHqnaCp/+bqlhro2D75U/WOVN/dR0KxD
GaVPMuZhYugG549GxHVl3tHjPG90PhjrLMg/fWJxLyAgYfs61XCfzNMvZxzjJ2sCk2F29dlzS+wP
qg3vPL9/aHuD3gy3xuu2hCqUFfIBiI00o7DdpFAhpyvBhO10NOpuONHMcazaoT5NJvwejFHmzfKa
4AHLPEAIx2FezR6wlfF+qPvX/1glgEXwvH9rGP4r3NR4+oUca2y+i1j/q3n477/+b0sF6y/StG2W
B3BLMfeb/zQPW38hum2bi3nY9snT2n9YKRBzFSi67BqAGfHrSMD+Y6Xg/2VJxVqmQwqXLQBf6f/4
b/8iFes//f0fpWMoNP+yUvD4bfj/WLioXP7CNZcv4o8rhRnJnigqdsvO6X4lviQixqFGWcitm1gY
YDAJqcUcK3YNg/M8j96HyluELS6QJ4T3W1dYL3Zh3ZRhb5QdPgVu9Nhwk8ys6tg03a8UpK8X7Z1C
HohtcV47yHTtJcZ9EPrTifAS8ihgCiPdgs1byfZnGAdboZ+VXZ8koDs94DzIWxex3Tk2HUWhFiXF
1hrTBN6RjlQihaLqlFAlR5R/7WuuAGfkxLA8+IDo4Xjl+Eyz5IV+kE2fhRfZf6MAcsxy0QD7TJmG
RVCCh8UxK14hNdf6ZB1DxalQ8Hs/2rdjtUU9y1dV8m6Matd3HpYu/JjUx9kNd3KPgOcVQc1JnIci
zM54pPCN8RZHsyxf04Elu3jKZuNY0bXZjOYPBHlwytZ60F/cFDfOOMFUeFCmxVq9v9TUWwoRrzv9
6Q/iutQiN3y3BjEuMz3GveogShxz9BIQtYvuepxIULP3gezecmxC1mTu3TJ+BogabYaWGcsWDlGQ
ptrVrvNtDMgG1psddqzBq/cKx1Lfkf+g+uij6m/SB/VCqqOb6VbibtE754FFvTCT1SgMegxI1CbZ
czUC/8lLYFX4HeQ5ZM0rzXfWV0cvFvuaa3viOQ9d9uhWG29c+6GGbzL8NOPyOI/GaQqb42TfMpjc
dUDUs/nVkB4qxlPED6ueq33lv7rAaydUyxSEehm6F12cTQjssSJWtbTcAmk5TERAQUntZAcgiwnR
iIadhrFN4JkmpleNqyXizqr9Lz8tjlESfNUdFWHGbu42E1eRppWrQop7ZNw1CzcWYuaPcAy2gd1s
ddo+11PEPgkOK+bbq6CzQHHnkjXXQL6uaXjOYrQXjSesm73dUDwMOBPSDj98S4u6UE9e3547j07v
Mf3dVMWdGKcjxUqQ9fWwodRqLxLztSmoWxD9Ic/c52bqtzrX8JruHBwslI+fRHBGmFsVhub+CMHa
N6xPAiJnFoWUBbTM4i3+idBQWGKQi4xxbzrs2LR78eJi1/LBjYfprbHePJeqLkhbTodBb6CfcsU/
r0poHEjzwPlBDgO0XNyDmBPD5oBaUa07xRWq/2WXFQXx6cNgc6Jq5xiEwG3rOHpqc/0gVfdiCd4d
PTOW4U2ENxfmrmd4IWpAdk4dzBON53ygZv+AU4uHPjCeWfqdBISelQbnm3c4uPCXg7sB9ZuM4qEs
kekMkGbm9GZn5dG03I4lOvTidOS4bivSX1RfMD539c+stFaUCRxKos1UO7bVzE4kOFSOeC7y6asK
7C8vCY5MioekI9dYAFfy7BGxdAGJAWQiB08PUgH9stum3dmcukdAuLKmkiIVeFj7vetg+BZbOivX
sRc/+VnwZvrUTJjia4qSoxtRmZU01cYh8ERl4w+IVBfdUupJ5ndJt9lcPuN0GyPrGQBlQy33jUtO
LkcFwEocOsXOwM6Rmsl9NgS4XN8NIPGAa9jZ0igkLJaP9QSjNq29PScNA+EZXxRWtGMlCYlP59E2
b9QIU9qz7Bbsl8Id1m2074qRNF4BE+Wg6YAl0WbnyY9QvGvWafVCFoWsawGrZte5892G6YgNXlfA
lFb+ay+ck9szImTNMZFPyHmPrrRvHu8xJnTnP7wJPlYCx+Xc/X/jMs5l3Hwb/7PNKJSM6+5PJoW/
//L/a1IgUiRNpTxgxp5D8OgfaSTD+otLoaPLIhiqAmklyW/6T5MC2Fuf7Y8USlq++gM6nZp0aQoE
YP4LsBoklf50g/h3Nwphe8uV4U8uBdvFSeFwRRFkoJYrxx9cCn1Ez7MfmtiQC/09/1Xgmtl7aIoK
Ub4KPXx4ixTmD7DL8lndhwNdH2NHMlcsylmJhEZNzyVZNDVrUdfyRWdbylFzmNj9mO40Qly2KHJS
VWd7kegWra5AtMPrdOK/uI0JgkKJrBemDRvFhXDkLZrfsCxxugahyeeMRFALh/J7WDTCZlELa4jD
NNehIGLKZr7ufpLveR9rAqywFRjJsCNvCxVx3jE/qEWOjGdmdsYQkJkVISdFvXi0yJfTVFP7rOPp
4NlzemgXmTNbBM90kT557+G47W7NIorOizw6LEJp5Zpvjt8467gabOxo1k/sX6iri87aL4rrNKhg
DdsTVy6yLIvCF4qWn3LkWrTmeTOTF7bM4Rwi6EJjIT29+JYGghuecl5iRN9jlji/I3uUvOWS6C5A
Iq4muhgkojGp1wdrUZENlRxUU96PXkXaIPyKYLYJZGfOiJtEhmaTfpkBVtAd9ZYyNapFrxaAYTl+
P4uYtikHpmyJtN0tGnfQ2P2RpMG1DkOkxwpXm1ykcRPA3Mpf5HL0P+5Si4SewR41IfCuDdvf+Ajt
JK3giqG8j4sGX3suRxey/KzYXaSoxoMIjwrhPh7MdwxTKxdBP8UPYGiIwjTRfagq/OL/iHZS95iy
4CuFXfc7Yz0wW0xwHva7iMVB6MwN8XFgUi3L8xZJjp6Qu5iNg4QcWS0rCEezhB+WtQQWnZdmWVSo
XgCeWlYXyxJjYpvhxO0Ln9yrxZajWNYd/rL40Fn2yEYBiChbH5/dCEMkfewpFLQoNl4DMsNm2B9j
PVwAfpEhYFLFN4uCbGcH+l7MdUVvFva5tzJimU6Kq91ivzEoASelDAMV7zTuTCJH+WpU1PhVerp5
Sh+yDJG37BYMxxil62kUH5YeqzNpwnuW9XfQGF516XK2076WcZxIU+7xFlDBg567m8R4tAU7GDds
tt5igZA1kpDfe6eOzBiwNv8r6IuvzGOPM9DekQb0fjrftPk8qzj5Mc1Y2HTn7rw6/nYNeVO5eisz
/JquOJVmuLU755pmOVVy/meIP4Mb+kZLDD1mcxnK6BHt9oLi85617tWsZuyvzblt5vsYb6ibm5zo
4Y7WeFLv1IKb0tx3yxIsboxT1Hi/pG29ojG+D7m6xBIWYAueH9o148lw7iV0i3bExDhGb3mIw9Tw
jlrVG6l1BSvUI9cblkfMKD9k5M8bY6S5wLWwRgivxOVsjNaazT+5/ii+hlBBN3UeMfm00YPqJRWi
qr8Go6CXTdl3Qg67qrHpkE3Mi+nqaxDiOGFzH9jMNsrIf0Z+/szTdzCb8Z33ADRBRR0NJMoU9iiJ
j0aejS7+TXbnEZcNIkL5oGA6D8C149ZnjSyG7xomfzK2j2Y3Xewiu5hCv8akB5thQkH1SToYl4S4
hxeRgi5Mgv7YNXlmDPpyraxMXyNXkAYoiShURX1E30WDy6DMhaFodyzqKQgVGYhJX1trz10EdSrR
MheYbGIMd4ENByAZBvoeamrxVBLvsSYN6yE1GoyvSw165j3AMO9hIZDbZjmMaud9jqGltmpO+oNl
GBGIT0y3YWZ8eQGvwnziHBhZLkEEaVLKeBfLTffukLTalJWq1lWn82PMPQynq/PGgoSirPJqNM2z
PeLu6oAlrMc+IwpaDadGJje0vkevDfZYeT9E33w6ZltulG6XinuuTlRF7LCNEYRZ8EHlHLsbk30B
mDL9FHdcXn0rSXepRCLv/QGCDCS9jV0zvQ7F9IuiNxiVumQbgY8Xpy9l5Wiz9axv0jSPZhJwBDCW
2P1wNMKQnUvmnkHek9HPf4Hr3aZe/ZXaco82uWmxdcw2dAy4b0IuG6J3hr6luQm+iEAo7DSxDcrt
D07vfPuOsaea0nsyreob+zrokcVXFFChyHsCm2zvLJU4qXkzcKStyNe30GCm0+QEd52gIkKTgLxh
aDvnE70lecFipAb89GyJGrtEcZ7Ay2+iGUpCOnZP9hS6KAVEdXiP/x4MkAYD9mRkXH7PrPhQBsT4
3Oepi5pXyezF8eo9G0nzwQXnHYr3y9ADkZFJvqUiuN8Nfn5XLjQIUbGbzvMeAlBXrmiVferj7tCX
MCRB5xFZsbrhAHH3Z146/cFpeU8WkNdXvkfvKFEfawMnlBHMnbjb2yGm6Bj/xtx1VHORTuQIhTSs
9NIIW43NCoAhWnjvvMUBhougUkeiOHxcGSX60H9M+/TiRobPgqB/bOqFkNza5OoINfSaB7oHwAzv
2P2hKAqm9+NoO0if9cRKSyr5gKuMPj/CHm67hqhIv2R0KFPgJGyqP0u/ztfYDhNuPfiIQrp28WK4
Ts19ZABoU/LwG5aBPtKp+9lkmoi6jNoxmzSjXTjnOJfwWo3+bI11ClY1c49NWPI01nCuS4l5CeKp
Z3Qux5aGiphG33ZK1sBqjF3Qj9/CnX9OOdUjnr1r7AWnmQf7IaNqahDkFiiKv3eC8pA7KKJdat8Z
qFZHB3plaGVwYwkiZjJ6BlD7leriypWsWs2lOhRRRutKchw19Ye4UZJt4I24Uu01bbHPjVG/wZOM
KS0UYkUyE/uG+uxSTOBY2LntBCYmrd65c1o89NX/Ye9MditH0iz9Ko3aWzRJI2kk0LW586ArXc0u
bQjJJec8GWeu+jX69fpJ6mNkOqoyUF3o3BeQi4yMkCtDujT+9p9zvmMspWAgkw+J138TR2wxhtJX
k/Vo7Qxgb7QG3OVR9ThlI34ayRBC+8yGHzVx7aoGeM1Kinqo4VqM3puaynpfDIUG6gn7nanLs+/c
esJ955j3eeB/z5HPgElGjGMdaVhnDhh0wk861iYOi4jH2ZYvsawR/nDRbAo+tZSqNZvJMB+thpUI
m+9kNy2uDc9awrydpjHR7l8GIc/zJHiReHQrGg6ro1RBqJF5dU+15Decl2DTtvNrU7ONqid+AQ0o
FyrcYE5kl9KRD4R89oYU5jaUvGfJaDB89AdRjP6aHBoT1ZiyL4ZHtnbDHAJsh0VN2uE16zFbknGh
+hTfwsLF3Go1zFvRVa+ZO3Zrz6ZsDv4pRw2evl1omaegjje+PTwz8j55GTkbCvaeEIhfS1s2186K
bmSefrCV39KN/s1h8ZgVWHK4C5G898JlN54C0e/hXA8RgwWfjk2VRO8Q3upVgWRVqRjINB9sK/KY
UrEMbYRpZ/hLNBR+hzuxbBCOpsh5qjzxJIBjB9U9F9xtVsqtO55mat+1+RF3p3ru17VNDIeNvtdB
5QR/HPbxEW3ja+A+RCM0rxreUTwaLRktwgEXwYcrAUgmwLGvcryaYcYvHe70obeRWNoRp0+YoY+V
PyYTdrzuGYpalasVF+pvp+UxiuCurnKjuLSD7FdNj9+zKU+ph7yDy1ZF4U3I0wnMnz1RQQtjvfVE
hDUlSD+l1GgRxUa7gGxGRpblPRwXXCpUfM4xgdXWcKzd05z1O0m3qyprmujEgTjUdXSoAmgIe8ZW
uHPxRdkqORSyoBqCXR+VGV1D/zK9CbTc8BnqAkqU/bX0+o+eRiS4+H3KcxVn96Mms1HQ2yAxSI+i
gmGaPfQNQIhQ5bd2lX8CnHtiLXBIA/WjlBRap429DXNIR9I9UqZ7V8YlVlNgPUR8WDry9p/J0qBQ
6uhUuaSlWMgZJHbX5hzfdQY4oMyFcGwkTNF1BZ4pYtLxSfQP/DCiEKAbfQJzygnk9cRZtBnInYL2
XczuhgjeofIcLm60nGuCxCCmU+qGQyJdW4iQC9Ymp0+1h+UdtvNbPVMIrgi6rQyseHtXlLfsCE8h
CD+bjvmpbZ7iyH4suubkF+MlJ2GzNhpvWyX1tWEt2vLpm4WjSPPBMm78stgkDoXpcHu4jvQBVDsx
611WOfdgAZmy6I9YFdpZyLHjna+oywb3mqx1wMlUR+mVmuj57CctgnenLnlaVQ86o2HJ1d6Lt0jq
aUoSX737UYkzpD2GwjDesylhHLHJt0h18AJ0b/dzMvw1Qe5JP5jjyRe3WY+Rx7ifZzyfeuUDZMPs
kRqLAbo8NqpZc8Qdp+ZxgA/iOjG1548Wi2c6PiwOVjEA3MFi7DCozTsSkYmDo9LZ1Z29SQGg22Gx
Jhn9I3AeSQxuGqiVnJtQmwx/V8vgYbkq9uZ8p1v/pai5l4VTc+L9SG9J3SB6myNBebofBu5Gm1ka
ezUXWLuqEQF8sYv1QG4AqcUhBqni6NT3tn4y25PkccIewGs4a08OV6AShF7i0WqrQMA6axuzbYqH
wJrXRoA51YfDnK8TOsZi9+yTmxWjDVcRHyLQHv5BxR9hwzsk4AdQc00pZxZzT6dnRlbMjuaMlr9z
W26ytsSWvevYwoEtXUu9m8J0sWVsG0wlvrWNjGnLHFgn1c0Qn2Bx42l9mMOfWRacJ8sm5oPYCHTO
iN3tYLNDVFX8bRZIcEWM1xZ6JneOB0OnJ2/g09LTGo9FaVOQSCUiuW/FNjRAOfvyUqbFzlKPTnIu
DKTUn5kzrVMuH2PscUHDETmV9wSx7kMy7xNlbXl8iqrsOMzcGosvXu0boI6HCt4H9WyzIIlMhozd
+QBHzYcYWWsW9Vg8yQ3chvpXm+MojcqTNjgAFfpsythUbVs5URvsrsxJYejqzr3aYz8IXUkyvTq6
eXAT2S9JC6/XI4DrLhaNHg8V7jJKYbg5XmP+v2Xs92Ei+3F66rlaFSYFkXCJl1zbCge+E0efnUh/
KdDeV6ty18ziz+GcmttcLKlRXvmwp7cTadDWwLzFUJH7LBmG18aKIIY9+662d3WR4CkKOK6NdvgW
sdzh4tGAGp1LCPdCi44bHhwBYoeEyn4UvHis3rntPHcLjwQzF4tXS91yhT2Etfvqjv6qza/9JG+I
bd4ESXYyDfEgxuZUCHo0VJMTxDNvYjh+gXykQN3pX0aPGmFmqYK1Skk+NFHppvXu8RITh+Pjnn8Q
J11r64Q6S2GIeVt73U1uzhsGNuT9/o6kKClZKHtU5ESROpjS4tP6nTrmLa0Vq8SlctcstqMF932q
CFHmDFTupuv7O5gsbDLQP1hmzRXNc7wYqEmYf5jDOTG+A4o1sP9UjGWTjEFquzAyzgPyn0n21eIj
wm9ZDMZ2as4y3EfETMOF/Ah4vAbIVzq7Jv2Vk/WoQSZGcwXbCjM6F0IU8HXsFZBj2h4jbXieW4VW
Yq0GHVCurO8CTfdtwzHYmceE1xvBz5XmCujgKdlECkdH7Rw4Gw5V/AsxlQVZdNdXKGxqcLeOn55D
hH2GsR0FvF+Zq6Ar1iQJp5P8ArNFLSnffKPzfNta3TVv5F0PbjWpj9Ag1rTHrIv6ArkUw9qKh53K
OY5M9nfGKqF5RQZ3vdwZgIkCBfYj2Cm5BY/dU/BqsD8T1SEh/x0dJ5dLc08OIzqOZDZcmGPQBnh6
OAT4H9R88mfsMszK4LmV5Al4UeJpTB4kPUXBjaVvG5jz6Z2k/MFrAKbFwVjshnx5T6T9KR0xGYcd
FQcxKXXsqrAuoqCb8avgllnrKGJPmrVmtSkW35pUGTTYeKCovVPy1Vz8bcnidMs4gdRifbMo28MK
h4dvN2KNE6Z6MrHKkSAbV0XoU9qX3PVDfUDBvky8ARQmuykPXwvUOwfznb248JKYPKlb7mNjOiPo
ZOt6cexNi3cvX1x8QzKcusXXJ4mIr4kEJwdGuU9S0yA7KmMkLWzqU57yu54xCfa9iJjw8A1Cwjlk
kf4KFkOhi/1eegW4XMyGKDd/hgHYyDKZhfOvEFtiuvgTDYyKlUPinhQSk/VccynCFaaioD5YFr6x
sSxPNQz9maGWIq/kkwQ3Xb2LJxIeIY51rEnZENsUSOCc5INJfHzZKlAv4SAkGSyEF69lvrgu9eK/
HDIiDsniySya6T1dXJr/baFYFA+bcOJ/rXiIb6qko2/9j+6Jv3/pb/cE1AMwrIY0MEtwXYbC/Tf0
mvGH4xmL1oFwoSxaZBU6yG+xAxQ4dgrsExbBTMe1cHP8tk/QA+i5zII2Xwx0HGfFPyF2+A7f5D9o
HdgnJA4O1A6kGGVijfiL1uH2rTk3vlMjPPfOMYsrmywmK80ggckA0suL75UvqhvKMhnp0QgRCKr+
nBLAY1jXeA7EfRkTeE6y4cEATvskQP1woHR0v2aPldMRi0iMW9JXwJgxEsjmNteaymrvxZkMse0p
B7qNXEe+GWN9GKNWUD5G0mK0chz8+ZJYdgA2Not5X+sBECJKiV/BObQt/8xuFMQIL7/BT0ntoCrv
e3++6jw4jak+BTlXNZOa0pWuhnRT2xGYsgFocUb6wOBgEBUOb9HGG54V+VFKl8L2GZOcD+2TkxGx
sbZ/xbmKEf97uqlDO3g0EEAuOvPfi9yu+BfpsfuXXsAIHREJn747tr5mkhbrtArqcxEE0c4Y0FQb
Z/xMvAbyuS+dTUnedNU4NKWbkY39VW4qD1Czq50PATAJ2kvb3PxN3JzATtYMo8HkYjBNRnsb9Jlz
nZ2qXtftsMOs/E0sfthMaXzRuXUcUZHuOU/79zkrXwvln7g0ueuuyi1O9+qN/cTP0fKOrRi+C2F9
55F1tcdhwUAabyykN/Zg/cIdRgeuChPqqYS6UAIH0CIrN7UXHtsu3g6lzSK8O8FdhQUTs/4flqpr
6pwimmF1se24kadRygKorPWhnAhTEcTvHmMzuI7QKbZE70fGeNaTrW8GO8EKdFOOhNwK287gCswA
DshTdvKOLGd6DFKce/bQvjVVOGwZDm48Fd1RWj7uRNbvtRW9MqsCtnFqjlCskpZATOg9Upair1/l
cuK3jY64k9XNegoL946pcVsZAeG+lE6e2ByLk2wH6oUDgZ3Gm437siCHy7/a8IptMt0aTrHPesSi
lCjMpm6z8CZIm8c+saJ1trwDmi5/bztVQ1V2r1NlQ6hOcu4tS9QYwco7TI20b4IB+0XkuSc3V3Rn
+XhOw7a5Vq0FQYMbQRmnh9hDgazcoCJJqlgzpbgBMgCEDvRs9jv1LgQmY6d0f40Yy1ex5+CTwO3d
B/FdUua0uc27Io9eldF+Fh4wGHZkGzS2ZJUGEPcCDbOTVBX+8pY4KjfjqHLvzMTm4ur559IuLrMf
fsE9IiYMdUm41JCMI505iD77oXTMddtZ5b0o/XIPCD05WhCSVcGypMa3aNPqnMmbovB4UGPejW32
7Acojb5j9LRuptgaZnUw+uZDJ9XVw/uwjgwQBxUcVAD5xOhCck7lkP7COXotDPMzqa33JM4/+Kn/
RIBACxvabZexowHaiyOoBqkSTE+sD38MVrcXFvwu6V/bKt32U/2rmvxXlkq7tpmImth7CpueS6u7
cJWjQSN7raKRrs5C3DV0mW1C176E/cBdOuNh7RekA03RCIo9RghYKj5485B2SvSwdYxfhpyDGWz9
JQ8We8ThshkGmBN/SnOG6s/VuO7gcXvSfieTsysnz9jgV2L6iLvgEkEm36WaTyuhSxhMzdGMmnzn
yebB8/kRFyJlfuZOUDJXrUOrt9aGXeaf3Rj4a4SAELp/SuybnOOYAnYeBi/kU2TP7YOFprvBvJY9
tG33kQ0dA76aH4QWCEk0CtIe1dFAaqWS65vLTx3c5rOOnNcqUbBoWKEGuCfiLWCoN0NHT2DzsH1E
mYLgVb9JSzz0CohjDhV2gHHGjuEUJwg2Zla/xG33ak7Ntubhnqi4D5V18Q0mFlEBxjY9c2/M+PmX
FoXWdsF6N6R/M2zFVhWdRnQOGVGlbLUVobBqeugt5nb0CLamFvc6w6Sc1p8X7LHqSkoYDAN3V9V/
zXUC+4lhFOD7QEbBCKydNq1Pe5a7MoqAhlA6wxMNLtnDElu3G3OY3rM0BCzMVY5Gr3wzjKYHSpBV
VNNz/epqjjE7oa11zO/sElYOK7+Ei7yk4If7Jt74YkPDFQpKjr+eBWRkjNtmiQfbavyi7IgwBfif
voKbCE+Dn4VjAgj22CTljShPSUpTjQqaV5SFbaTIduX+/GKHgg27/5K64Ys2KRv3Zj5sFLqqpXir
XPgoo/VaBP7e6ul7slnCgGRD+TnGGh+UxuOwa0UKjXAq+LgWvPimnP3DqCABOSZTY6GGG99uH7IM
k5CDKl9S5z0ueTInUWoXOQYZep+QnSlOFvNjFS1RveEGK/hD44l9FwK9ik3QDIEYH/kJYHXkbbGp
2fdzt1q2ZWP8MzLnp1jmz6pn6A1N8IfYw1EI4A1Nbv7TTgK2uZPalba+NKN+I/rubAUycgF8S4+Y
k2m5QHmajnY57hKbF0YUHeaWTRYiSK2tc+IZn53nJ2dtJOe2lbc2vwePjotd6IGMxG5NsUKzsL9N
6xHv5y8emJ927ZFeoBliRdnuD1cUezlp3ryVesC90Bxj1z0lDgIZy0RWAsMAj72gz77M5mMdQcEv
DJwYQ8p6Puqsl9DHqhk570CbQGQhYXth+1Vog2WdDf+1LLNL1NUhG+NWM4+oj4q2SfgT5k7Tldoo
djeotCvIZjvNLrEPnPpYSdnsgq7nqjjx7R2CROgZCyK3hTNrHgsbrEMj8kOY0L6Q+MFmZpvBOcPx
NATK3uSsgg+I4FTN1+OTdNto56Uc0LovPrRlclBxZSpyLrN2m9LD5aXezkgnTvp274bpnidwNbsh
QXEyJCIZQSPFEBXS+2CA1BXm+TFqoVgS9J651q+0y5atdh+VOz4lYmZVP0Etaqm7SiYveh35dut5
CoFa9uN85w3S5OcKdyxVTwZ+ssmNqAt07ReR90RgnHPZVEfRgoYKIAlWjrpNm/hZMIIseMYHlIFt
WkkgsRWXckaiJnOvbh69echDQgZyDTF9WiU4bkZ4kKgVUMgdLaNtVclXWEXfzjDsFEIKzUoGQVz3
SvXfhRK09z4WyyAHs2HB2fVFlJK2VD8z6JROVX0WkaQSYWI5WIwFgbZEXdF0Wfe2mh4xRVc269Gy
uEZaPlYTrDfZSBaXSw1KAb7Amp4nZ6rWo81AbZvss0b4R1kA/j0IejYkLSOUqivSD+WVZRARsZFr
dRqDLU+BG0pw7uuu9w+e/5NA55dXRGesTBgKMEGk4y2RW5bKzXFSA7bkGlWxgAzYuM4bacMt3sCD
H7nvIky/gxkIeFCTIcJN2f3p1WNjw5a8feSV4JFrfvfccd8NNIlZODIzuPw9/0dX85jKdY6bMw9J
q9QINxSxADyMYyTraFZbEXiwMzkvSEUi21hblyebk/qxCMx7MXURui5fFGQ1IGAYKpgYf1YV7ORJ
CwoUJT0C1G1sxeSTM2nyV3KI+Q4J6uKNSKUugOUVugIkBt1Y57qw1cEJibyWcUZSlmOe/CW25DFs
EGoiDK24AG7FrD4sbCbNYkMEyvWUd0bDUIjYSjT7QdJbtvakqUAcpWihA5cOnOP9UaEkZG35QSYS
UcrL19z35ZZa0u+4De556RB/Je0HGdT/HqbJ3w1W1B10OX73IiyOddN9sJmm+c7LWUi4HcT9BEBr
3BXmDY3Izo1F6RsLkQRmUj/9QMq+iY3xVrksTATPFFs24zKgl6Hp6RsnpC1SR2NJLQTKLw4zKJ4F
8/9A9JmXK+HhWWYw9aelH6RGllQOb6CoIyLYJdhC2UqlGUbrGr2djGuwyuryKUx6ol7VbWexBOR4
43fqX/XCb4evpYL0bk7bCzKtD6LVOmez/0LNyHEu2LRy8hZQrcxDrUDK2ti4EoOy3rZ7S8oo3dGR
Dii0rYtzYdcmkkJMvQXCt2yM9xGolo0rHr9P+mT3wDdCKCRlsu0mmA/Cu0/V/OlRz7cKlrVJ2va8
IUAGEqKlNJjfRsnsuuJRc2gL5L8FdjBs45Dfo6KOEvhU9jPSGM+9ySNqC1Fu8h59zb66bROGMn/e
OKJ6Mqr8pZ2TFwPLtUmF+iac3PNSEUdD+6tbNT+0BPCvyYjz8oZhPBUhT0EU8QulmxNkWbTGGvCe
OIrJw+68TVN4h6Z1eZrBg+FjP5t15N8Lo78ls3PjJtKBP8sQE1bTI7IvQbUO2vPoWww/bc3K3iy3
auiwami+Qe2g0LNsRQG05WObJNc0tp9Tl2e36toHNwXUPJY+Tn4iBt2IXzzOxc60kE4YKwyipCtn
Yg4dCOXaZbCfBCu+qlToZU76nQhaMLoQhDMwTJAXdGNMwyH0YNGBx7jrQs4WFxZ6WzgbUvHBwWyY
badqPAZF/4U757kMm18OVcLrsfCuYTlfXJgUR7e1sqfUstJz1k23XtJhOggXA1bVf0I7nLZBACej
hN1qRWfd6K0FMYHR5JWUR3c2tP4Qbgl7yRnbuzZVh6IvjE0UOdghiK+hvvbX3meDPplIV5mKb4Km
JbNu1WiQiOc/OoM2GKwS57ryz/+983Isx/Gwwv6/d14vH1iW/u///j938V/rBv7+pb93XmynfJMl
90IccyGL/d55mWSJPAmCTEmsefafmKffKy+fOj3p47bFJWl5pHr+feXl/eEbnuI+YJAIAFXm/zMr
L1v9I2tKLYkh15Oub+Lvtcik8J3+o72XHieuLR3azuiXkB+GjFKarF+A53bAfT0wK3EFPFnhJUke
LWxDjI884OQQ7i1CBL7s9k1IU7Bjk8WNlsBBpIv5DF2cRl8TbKodcm/KIpEA1jDMywJCWqeeONtk
IXiiXmoiEvS19jSK42kpbLb7mq/jsp+QJQiqByirCvFW7ayeWEpKRMOzpyd+oBpKj4CdoXCj4jzS
BDw6p4GxEmxhdr5IS33h/iRSSudQldW3NoE8y56/zIA8HikT1E/g3nDxB8eFHtbdcZ9fSb/+IlB6
WwOmyDEqu8jJTLY3lhO+Src+xH15znJ5MxfjNiJ6XvYIaDHbBr81d0bufOmgBJLJ4uaIl0pvaUp7
wrPWLH1T4CZTVuVUuHyVUfcA0uTQ1a2xbYy8wznnOQffjcudGPAWyfK7jhMeZdGeEdLPGsGqrKYd
L/SOibd4MGfE1q7MqQdoW/ZmgsQ5OCTQxp/zmO+jsf5F0znCg5hC7k/FnqmcjRyC1pScsY9zeVLQ
dPwejBr1Cp/YMQkjei5reVVbuCbpWZKRuM+08aBJrteuR+5aoxH3TJ9FDCQo2VcRsJ053zv00oKS
bLp10bq72aP7VOB02ZPdpzZRe7+K3te7wOo74mPiPW7gHuNkOE/KIGCLN6ou+29H9h+Jq6szXpWe
KE2TE8HWGr6/fvab6DbV2BH96Xk0OvIzvLBcLb/NsPxpoVIknfte06PjT9NX7djuzknMTai5rVYQ
jOwgeklo9S0IrdFxQJ90g+mC9zr9p5hGOvctYjZ0TPZeE/lhmE5DQGCdNEvIx3ItWvXAWtvDuCgo
9+NVag8mRD3bfIqn/KWhuo4gE6qCSxfHSEEUWLaH1DS/wEt9oJVjjC+OXMI47kWTrydtjBuziy/u
xFsM3BzVvZpf8TigNTUY4T2Znvm9YPBp6qPswwP2tjuQGOuRNpCV32FPYWTZ9nH4KAvIVpAqt2k/
vIap3EOYXDuV8SpHeQQsu81j49Jiw6Z+csvS69wXJgPR/EuBHhCEqJH3+RWlzWUw2reqg3PBQuyb
fUJ0qokzgvOkWk8WxlGyfU6LCvV6/CUZJJ8KBwtF7mAipE9tsak0jLcl+npuRY8TL8q6x0KSj+bZ
TeYbw8KAuCBBkWCNr7Ji2Z1lWJEsMk6gRWVgcuVwgnNhqUvv4jz1fPHZ4VTa9GygtAGIsHf9a6Zc
wrTluZg0RD6C3dtk/Kzp2uoT/OSOe2M66jDj+V275SOfgwPoXJ728ZyBWKpyfCplatD0Y27Sud7l
NLPDJtvLgAWHK27Tsn5qBSC6Vr00CYz9pOqOMaMVF0bvYoGzPSqRQFVqrRu3936Wk33uzOk+0KwU
GtGcuqr+lQu1k2KEsouyjCTp7zyQSmsUdecJ0Qy+XNzdZB4barAESTtfertId0k6wubwKHNAcYdD
bR08cF0YuPuXHNE384I1AxF9Cn1bU+7BZax2BtCqWpyceDhVxAYbXa/RpV+4s1yKgIaKYLHsu1vD
j/beNFKQ7pDeX/AVivjWWuRyi8KW7yJBF0GG32tVc9RT5I02lxo8F7mUFwZfzAu9dZRUr28qSC2b
ARjwyYk8LtTlvA24AlD4bslTDLhuI8shu02MMd4YBdhvUS24xrw8+TXYochMgk2XLQxujrym4elO
Ne1cQg9fSC8/2HkglzRy5xMEIKZZY0lNuSXLjrUkpk0/QT/1uUWskplexFJ649FOfHxLwDz81rj6
HCQcGPNaOPVVxkrtk4Zq6E4vmQ/RHebMZJOFEFnH1r7tu6+kCL49NE06HL27GP4MgmLypOkGWCUe
EBLuu/BWyByK/lHDchJRnGx1YF4xEg9kIYc15DE6Nhd8rhEPb33HsEmXE4HyOXvT1NjM6XgYBvXe
ZyWr++HRDlAoRZ88N44RsVow7F01WOF7VhvHeAg/EE6LVV23N1U43xcxGwYaXBcHJg6lJmzOwVxe
RcxSffI5DMoO25Fj1cTHrRqDbIiNG14eLpg5PTpNS1ACI6NfVg9xK6GvTF65IR5bgspkCR9H1qGY
knIFRS5HuJkPC+5rrLG554rHHdkF8rJL85r0T+xX4XgVe3cU/h4I/8ipNQLVyRsOzGJ+/Oenykv8
U7Nt+tX+r/9JKPon7zdNRKP9U+P79796KnP+89d/5B++gszT8tcQODcf7cc//MWWkFY73Xffenr4
huP0tz/97//k/+/f/B/ff/4pT1P1/a//8vGVs+CMm1bHP1tmyL/9vePXv/7LEh4DEPJfjZU3Zfuf
fsXvaZKvJ0JuSOnAAUL5/D1NGn/4HtXLPoMm45xjK49J7vc46fxBiIyAmSOlbaOvMgT+VlDtPyyD
SQjnk/J8Cpf/qQC6J/+ioBJv95RyXZtKLBdWrvmXnmWLGhGnKJcOqtl7s5PmHLbUBnN2ziy5C0Hf
xZxb1Q66G+i0YdvX+iWIic2EKYb/xsBx7CbGTW2m3xMfMzzgGSme8egl7T4047PIm5chTjk5eS1g
VOMmV1Pp2b25cfLVZN59MYZfkloPd5oOEwnulYz1TVybRysMAUbHP3Qad8d6nPdk4ExEE03dR/4Y
peEJPAjSAWXE2xCdB3aF9dyF3FpTaKh77TXXTGM5m/rh4A76OifJS6+HxyaZzJc5DkHCtkQI2NnE
JIviW9BZG1I7N3GljwV/w9HT1ZtdoC3zUO1lYvebvgtxXnaAXdhlbN3YutSDRQC79maQbfYDIjO6
YxZtFK/vkUXr2krTeU1Vx7U19LcfcBMfpq+2ktwL3eQZz+eqFdWPQtk35SzpTsCUBeWGgMc4hJu4
JpAzlUFPPF4QiYN33k7RjnUEIMGRgpo1FYOj1ROgDQkOdd6rRBCEhOauqkA9Qej+GGibJULWXCMI
xXaLtR4QazEKCGMmCbXku8ha+0ii8THN54MzFvs0NfddKeW6mgVGurgi3QIRKh0NLuC4MRdjPHh7
rs5wDj9K2+aEjl2ssFQeijGlS0ySeQj9lDqIEhAR5igKgSjmEqF5Zxs92lPzodrpR5qmP7M+2XRt
8m1WEzOOaTenxsXSL8Phtbe50UACLTYpMe1hBGgOJ3E907ZzP8zOj8SHUWuoFk8ZjlgnfXbH8d2s
cVPZFf3T2Hyxq96Zrf1gpDBXSpz1Gzd1jpM/PGMAYtqYW3ntkdMgWHaHQODYbzrvp5BMhOT2Hmit
B3lpQD70q3NqscdI03jX2Es2fOE9BsZDS5dUns24qhKfRluoJuP4DCn2YlUZLT3GXiTxqTIi67bI
qvdZAicajGzeJry/1sPonaIkzTZ5Vb1o6S47Yd9Bhk3f8S5eEDGWwW66F43xq/LNR96NgDsZonba
pSI4F7eeSSS6DVgBcpE19obgu1pjgP2adtldXxJc6ULFTz121XGssvHgZgPJPhv3gUMKAEyb/Zqn
uXWw4DuTsYveupmsTE9wZM0HhfrNGBkiYV41qZo5TF2ndph0jGfULeC4iFRM9Z5gSVcekeHKtdk2
B9NEhguW8k70LzR3NR1FStCv6av5ELXmJ3DPmFtShNmywgs2VYqJzLi2nfncifDq0FYypRZvOGjM
66C2H5cG2cJvF3cTzDsR3OohxLlt5uWFEsajo00s+CS0BvvSSy6rbZc/eG62K0JUmqyg22lMjC1V
rBRiILWvvZY0WVXjGiFqIQ848ViGW8HRJNhy6tVIkVGHhNQL9LOowb7hy/xM1Gk7u+CYK/cpHgOi
gXn8lSv284FVHwL+7fjYQnxUw3QMQHhjPvG34IFYvJcswr3kphE0w0363Cs2xX32PMOUNKbkxGlf
bVK6qBudb+MmNDFx1+d5UBeNB92djBsdtTtZS7pXrSPu0/ea6h7K4vZ4tU8pSX4pjE8aY54tLS92
i8O1UO5X3MC0H0Zaoopl1LIYEQWhnjUxqh9W3oH66i/aFPf9GPWbaBi+wZ7Ha9fW2U5FyjyUPiZw
v0zGVWP076HANRPbC25wuiR57Ox43xFY8rAY9nAqWdtfaVnBxuAcqqjdwP4GHMYHYFvEnEeNX/2a
5/bdgPhrOTELvbD+dK36kefpgZUvuzUClpz9+Y8Qp4AdGYfYcM9iJt+Z5fZP6Y+kNUR3M+XtsY/a
NWiCt2FMbgur/FZjTuixuLG1onm9hE2ZwTlzDae7Cb10cbIOD17f0mKdm6c4Gz7DImWMZW+43G54
y1Xio6g7eulQwakGYSlnCuc9L8AZV918S50DZ0c3kz8uu5vWYPefB+bFmaOIzrr0XNnY/EsVYPlI
8MDX6dntiicBzXdBF/pZ+gaAtsSejrsEjMhwrET8NdVqqUIyj2WI4sXlCLiaDT9JhPfWxGcgz2uF
mFbSf9flBPckDUN1gH/cHKWkid7CkyroUzA8DzsgxmOSV85jHWNzycbaAIzKpdnL2k+/IXxgOEtV
Xlia2I5gPYG0GlaWmraQSfpTpNKvga7u1FMa/EP7gKT9iQRwnfrI3Y12gSFenarQvMf0Bdd5BHkR
4kedMvuc2EhfSXNyIacmqfEKa5tsK39WncL/pU2tjD5io+s2Zp2XZ2qYv3ibpvdd03ItBp5iWb65
j2goBnPsnCxhHjPLfShkdh9PKIVeEHDWjfqZIpFPOpV+Yso+i4jy5N58wKr8TGK43QxGfaky1qjQ
S0j2ubwZZzUe8GrK7VDn4S25lJQdloe7pse3NNrZ3ugptTLMgSc8kpt8XNYeqXkMbFevZpwwXcgn
NQnPsPFbLNDTS5tWGynVa+6bn0sjkmgpup3libjZ0bKXYEz5jsF+y0L/To7iZfk5bbzCe4gSoBrV
wA88a3ehIaBsWebr3PpP/8beeSzZbmRL9otAC+jAsI/WqeUElnkFtAogoL6+F8iqblbZ62dWwzZ7
kxqwyHszjwjE3u6+PMwhnfttY6wSFsAnW9nGyi8sY515NmPvMDXMKtgj+l68B0sVoqzsr4ZaMtYd
xV7X0QfGrQDXrL4kvnwPQaUBlZPXJEtxB4PScQeygkOXfnbUnaynBoaYwOS05Xw4+EZ8iHMneNIK
aGg22J/IB9ll4B+h9uPMVzWwZdVW17zLXuYQETQbJbscbHNpXf8uaTVRCdaesnGSk+GT3M/TqOfP
bfJNZ3GmFqWySEDQM55RLMDb3WNKWwC+jh72lNk8Iy8aezZcV2VXGHy9B49UDI+mJfcROT8DL/ih
6oizhBaV1KrP2EU/CdN94WmhSdqmLKQOGEjYE9B4yGUr/VNDmH4bbUyoP95X5URtmCbg6Fm+sY8c
E/AfJDODXEIRHKbYIj+WWKBLRHNjkRbcjwFKu5FMsALcMN0SfuDFiHy19/z2qr0QS1PRfTdT8Npk
FLoVEPN6LMO7qZewQvvmUOc0vZcm33hwLr6mvCo1Jl45IXjRu9esJTNFNeTz7LtX/BdcDmvUc682
8Zm0JdU0prT2EdI2wA+OCzMjgVkqXkwvxEeQBPrR5QpERLM22ULWPJknHorlOATsX+Gxq+HaBRI5
yj4kNRmMyMnN/dCOBwp69lk3XQyTrWBkMQGGWXapcm4Z9A0RAXDQzPrYeo6YZTCLDACD7OmXA8x7
Lav4ZE8YfacBIxFlgLeM+HfQjjauN+qnguQqe/E4utljDYA+mLOt2WTbQQ2P5iTfEn+8p7h7D7OV
M3p2dqabXVIrmg6pl+76hTwECd7czNFokpQJMBv34E5FVl5m9hyR71wN0Z5i4EtSwlisExpk+7h9
p+IqWjdV+9yJCOp+ln/Etj76FbQbbAghvV+0NUfBYrmxHaJIA6ChqsY851q/fUDR5HEpxWJMWZu8
S3CPrGBVSYfnJ/CLswEnkH2tcxh71KqY13puESOXTgY4c1+Bch4pbDsNwr5MHpA+QNxEALYW6CJj
gHeT1D4waXevqOxVottAIH1wwT/L1jslMnHZGdk/C1Gc6O7O9o2qQXNhxj2Dd+esmLpnXISfSk7d
2UGGXVwcO6iku4IZJaod4kTWC1uxb68PzV3k6te4m34zZjFhebeZzQk+1SelgFUVwIMNrX6xGruy
whYcOeZrqRy4jQk6wkTppkNtJPjQN0Kdew7fc1eXB9cnJpHX3QMGlycCpyalP9hC81EcjWApcepG
8A2B4j4bjDVsnpCkjz5nTQ4GMiZElO0cJwZQCxIYSbshXQ8lvgDjoVoQjp77SqwYKU7X9jrLWN8E
krUiKN8toepg958vJ/7rtcO/7Cn2v6rbV/Gr/f9jN7FsDv7b0p3/pX7+Kstf/wbI+8d/9teCwqVZ
B4ZMsFi4qdHmVvTPBYXzh8D9LQIkJ5xWfwpX/9xPuOIPyuGgDziu/S9aFzKYxazhOwvrBkqO859o
XZjF/93ezdPf9s1FbrOJTPj/tpzAus0klZcmu85p0QTsJ51UGeZqbmhOswmC8lmOuMqKaXodBrGT
vvUx00VD3MTHqdYKnhv4tdZYO8jJWN12zKxTsjiDTR1wVSwuFCkvBVrpm8VqNzLC+6G2phWj2iOa
yKpG/U8Qz+To3rt+9ilKiWBDg6HlNs/g2c8VP/XanNjBRmRADJPs+6j86JZEJtef+gOT2YzFGM8o
vOiEOAtXbO5dydHDn74xGjq0jQL+wNIn6A8J3yQaBn2qBnlgP7RL92C8tBCO1BGW7fIYJ7IU2TQV
dktnYYujsV9KDI3kPEdI0u1iGiKdshYxdKqU/PTQuAIch5NuMFQPG4pYxQbu/LHohkvMd5diwHyL
wN2Rio3A5g09Dw9W4xOVi5UX7OKGDsZxaWPEgv2W2s0jY8JuKty9prZxMqedRH5heeviwSd2g0E8
RClh8EtG9jcTvwr/5Id2B7Uv2q90tH7R3fpABPexJ0PnUJUQW6TQvJEySafAdue0FEzOtJDTKubd
Gdy0PG1+lEsZZTezn7bNlLq3mnIlZMqkDM6NnyG/TR1uLcO/syznPjfL+zLInowmPrRF8FB6sHI7
61M2yb6NG+QI/+D3Lrti/yML8MyplBU+OI5Ts7RqqohrYUfRpjM2Zy+iGnbq5N6kitOhktO3XNbx
lHRGZMXWlmVvDVk+lHF049aHCro0exYD5YdWz71uaf3MTW6CI0WgJgvosjdf0gm76dC/h+z6j908
gcRZWkSbBgNVVCmuljHCLoqbNTzWGF0EbXD5EqgMaSSdG5Y9DVvunLLSYGktTakvNakxRXp58ak1
1UKeFTWnucL8Su1pDtyhSIiTFUF+jMLapAnE/i3gDa+V799RhUKrO6oD5KDtsMAMu3BgnYR264vk
xaJ6FQ/WAwxltsZhibiKr9jozdeR4uLQ1V+a5CLdJDs74umUhTvMkTdvZNvsD3gcSEjxbASKTdOy
Xhe58QAv7xdP5Y0qtbUTbLNmVbxrbX2r0PkpR97MxjyROvlI4uBdqxGOnv2B+H7olfjVDTQs1hXN
V2B0aOiWz5NX8RySieQvx+KOBfeUUnBErTLP/a6x7vJ4fDJSOz72DUDLvnVuo9Fc5j5Y5zTA0Hcl
NsXErcibAaiTb+sXvY/BoFY3NBMy0mWo954c7UNgdj98M/nh+SVLTOO9UpZ3bwiD0XxuiSNOFhqS
nu291Mk348S8DiJ912HsnEZxcEuUPFPx/cm8IqA3m9sKfif/xfXVEeesJEsLpSNO0/e4V8G96fvi
Z542H8ZEebv2w1fYNrtalndGqJ+lWxGHo4dvQzLqkMWKphQ+6lbz1g3hkSTKRyOipywKMGHj0FsO
FXfuDloUwSpzQCrXTsXwY1oHsmJw2v3HuDR42XxcgaE73WgG/VZJ/TjyRWbQh4fe1GyPzCDdKacg
5NuxEcRjj9LVlFy14GuZKduGRrfE8PszSxBjpbADreGCvPVhOiM8Y+mUyfhqzvzdZk/boz0W98BC
WMUU4qmKrMc8ML48SP8H36Wze+yDFwT+R5QVri2D4h7G5cjDHtO5g94NDtepKDVe/CIy7xOP4kxl
Ef+sfPNDBOk9OE4LLSv6Ir40oEX5jwMT9XqqMSiQ2fkp3f4QxQa+hMnFNoLOHsF4Xnn+vHjgsOa3
ffRSDfJNju2PwKMpybQiFp8dcycDR64avQr5CmCCxFdVjNz5qzjdY7KyoJUWHwXVvU6l+oOg7ZkN
VA7EUzbfUV+xH+6L51KaYInGCFqzfje4La1sHVy1k159raedqTBLdyVpUXY0/U6RlNjbFcJYNjDm
AyO8CztmqmQxG841GZIs/k5y0k6Dj5xvpIfeSt6xY5+ZLrc+EVQryvL7xOrCNaukeUXa9KtMZoqm
+4FVHp7QOhaMNr3FoZsmFoypnt16B880HZbieFzWU1S/O1PDuisY2RAmFqvUiJnvmHZ0J7EAvYGk
bbZ1BDLNYM+0uDziTZmTm4oycAQRfZZ+9Zbm4cyayug3dj7ciqa4dU04YkaQD6mLE9nEPLn2lyly
HgBRlGyvcHdqLrfDKWq4LJJX+HDt8VWHTnIdXPnJpyi+y/wxwr0NwjYpYj7HQXPMzOLVw6q74ZNh
cqJRpWf3+dUqM73OIy6zamreaFOKNkMmvZ0voS9V0Xg3NEswmwg3v3jpPY01QOyEo1+mS6WBQZpG
SfjEdcojN5cu6xumgQ1vCoeizU+R5pwIKubdjrWgxICbcNMQxUyaOjrNqX+NmvSzbtJLg5NhVRtF
sq0ERgU1BpglKLHYDZJopQiXSgOczEX6NWiT4SUrH6VvW5vCW9y3kqwsVrlDmSbbJjN2PdmWPaMA
LntTvWeRh/c54w1JPaCyODZz2lDHG+/MKox8bHxbgHoAYZ2iovxcaQgtBP5FBSW7gXgmCFmwJIMT
52LI3TNmXrlRPJVV+5G08i2ueVL5AWQQsOTZuhD+d6V89u+hcdUEvzeihsxiO93rYLvjum0ZAGzP
AN/i34HPJRESeN+Fx0FGEuLF6KhPFC3Bs/Qzm3lghNNXFqLJFsY6LCMYZfW9PYh7FblYXcL5WgaQ
4TgnrrGEGiArTE3lkq315u0U+kdNvaFGygJNUleXMMi4bJWtvQ9iD1dhuHWKAkEVaZSU751XCkpn
4ocsK0BOuz+FAovQ8xcEgf3qVqACXQrbq6y64T+lUnjgixek1QOFPs9gkshQYcQv7PRZNs3JD5Jz
lKjXTBkXCT+pmIVaQxvfu6pklKPf6xCy8m5djyx6/AG8bJMklJ26UXEuJu8jIHlOeznXDBgxdnEt
avPS2BO/SZ7/MpmQMNefjdDZmmHzY8ydTT8aH5pfvfP9m6U4V81J/GLJBh/CPjtckqIp5b7rrj1b
H2IXcF6K/QHTClh5TkAcwzMQfI+H59qTXX4YxATvI8DzCUK+64IvbLgPTeaWG+SMcW3SlbdxGMgx
9MY7sKolds2MCH6Lk0bAMSh7Es0LxnEmHGgTOMkNB7qe9VDMjJG+8dhGTrCaBEQJw+ZknIeTMkm7
JKWPGyAHANE26s53mnEThsXTEApoN6iJKcuahCQEqIiCowl0flAFNBrHngd3YIngZDpmCdwL+5Bi
A94XBhGVJDt3yLR3Yd/XcAcY4vvO5tfmnKGhFK+tzJ5sFxnCx7DsdnqbB7hwbbVH39xUaj4YOiUb
Jnc4N6HuWiznytl8lSEe7mXxM8Mr2HEauqvWFN/00AyrnmCCVST0JKcaCwv5EKA7TmpRGBauxjEi
O5S/SdixbVF++aPYQQih7cM9QjuE4iLLay1jMiPuKjX1tInMwN/ahbsdOnURGNW/A+x6iTuvmWiO
gerVGjwW2ymZ39k9mUcHAL3CNzL1NloHKuwubAZQeDabex8T6tWq8vBC1uitL6CM9OnJoGavLJv+
Iasbbz1SYwJoh+WP8jK8dNa5B0PjzP6rM6eANW2oY2JwV5iT3hpPP1aj1R1mzV4m5BkUmj+Tit9d
qHMTR7tGVzu3daCOswDsmjM8bUL/8tbE6c4SPDrQQP1O7XqEuRXdyceiIC6wkC+cJjrrOKHBKTeu
icBuPnKrjvwJvTqKnozcJ8uow3KLYmPu517Io+gIsiIIuxDtjBs/JKCQoCKik1ZXO+6xL3vx0XNg
6pn6K2mCDydjN1qE3iaYkH1T3b6kqg3AoUMY0sK7sFd7Gid8M20B5rGz5BmvDyykKUOhrd88MzwA
vOSS2/hbU7QQSoa95dj7gvuPhodKZY1ebnbdkWXm+/+sNVyHpDmbgP+3k/f6i510/GsJsF+r9hdn
3r86MP7xB/y14PD/MBERlm0E8P8lq46X4q8Mu/uHY0HeDbhZuz4FASb/zz8NGMEfUJTJr3vC55rt
21hA/mnAkH/Yjgx8TNpB4C6A3f9kx/FnNez/pfUudt7A4WwR5OEtQYp96Rz+G623+z+l1ZPCIy4h
RzlL93SgqMmmjFourdRgLeoDWmW0dv3qrKmu9i0Tb9GQcqBTay2JLmpqrhPqri2ol1lP3ebfXuD/
quQWl/q/L2Mc31xqCvA9S1L/iyvm7z+pqPNaZZm1LPw9DZieQCdOL4S2an6slv4ao/3pgMXaqFpe
AVfhYptBjxe/ewvZKiCIR57J3+U5gxozCBkLJNMS5Ao3ViqACeYK2JfqWOQ4lRdlJLTTJzzf7+Qz
iOTQOcAg9Zzg0eVO2J0a7DyrIpmx09eg16W1rQqkgTn/ye2HeOWwq6jSbOgE4coR/GpM8cO0yydy
ATdAHodkGMCk1ZcJbM5syvPUziz5swONsfuq6X6EQXH0/PA2LaWuFkm3UTmfESRBHv0sLPF6RnSq
w72y67XMGvskYm4mGWWmtsHMODn9uymbS9eIOzt0z8LC2ClJwpTiEndusjUVvBCre+UHfSgm+yA7
zhSA5Nshnh9xeH5DeCtWcSU3fmf7K7sonoJcJXg9WLUa8quqWdw0sbEJULTHquU2k0JDwp/mNpve
mR7qIr5qzdAsfBCtc41HcWClZWVl8oC+8KE9VNqAplWCx+TBaJKA5RjXx6x0txhmv/q+vdSmYn4y
47t58hldI3Fxh+RD1PIGwWcdDN0+8azP3IeJMsviVri4SlNzUaGsHPG4rSdii/6jVQZ3bmIPCP4U
3wRzeF+EiFiJ8tfVZD0xTr7ykxyTKX12I4JFkM8ezaTf4kY9wHhnSiUvAfeWOsVzmOtn1AmqWFmI
+CyPkYqWzVch1ZrCEBd+UKbWZKkOs5qppsDjsPOT6Eckiy1CyqosEuDq5MBWTgXEJy+qGHNBD8Z0
YPDVkBDbSr0bksV54vD2Wt1aO4ODcCU/cfz4KwxD72HVAaRKAbEIKNNR1h1YZj11bXRf2BFYE0K9
kR6wFEUHXcTvtQdlym4DsQJuApyzSG92hQYVyF0/yWvGf4tyDNgOERaweHwDJtdspI7epKKdyo2T
16yeN76izLSvSd7qfryAQyNaaR5bIa21pVjUlMHJJK/YKXzP2shBLHnRYtWJvlAT9gk7+caEB4lm
UajsSwN2BRTFpydoNC273VNb9S9VEOijanGJC8AOwEbndtMCfdzOeQBzejoG1jDfPOo3eWd5NeK8
PqVpaOygbCRk3/BNLZzn0rHwHciBdP+fUfJw+kREf5GQIW0b6iSx4DXfLi6ITs7XkUwg8djyBFkq
IQqPBsdBokl2tgodP3ZOsD3hl4n8BM+458wz6UBuQnoorGdR1DdS36Dxovy6nPRrqzCJ1sxHrqX8
Tnglif4gRFYhjGy4DgkI0XzZc05pdoLgn28Mv7kMjoR1hqnVQkv2oTGxDixYeqY33K8/ezc5Zc6y
QqBOWo6HUFNwkRHpv4SCEOgY3/vFOB4c/JsryRVnzS0GkwtBOK7znxOpyZ1nYRaP6CXZm5Bjt+wr
L5UR3bE8ZnnSEAH077QMadrjmpo9Ey7GWZKGLx1FxSnWg5FbVz7qF8GOkAjVE0vcF2/B5SYxRQwT
15/DjDEUqmyu10amMevOi6+loTqhHUzsVXl8aVkMrFRZdHd2Pn2aYwdWNvvgGnYyjIyMCAgFuypu
EBT5lDrptjbGgI0FHsDeuDCICJxO6b6IsEI3XomnnQAtreD88jBKqpESYZ9cY+mFb5biPWjjo2lY
mtSZ8ZlP2W9jzglDLlc7qzuZRfleqOClH7g15o1t7Jy+rrHr4XezDTbTMqaspgvr+wnSxroy3BdS
cw7uvuI709592opsnaQjTFJguWBRfvXZsB88pCgCwzGm5PAjd0JEfGwOKjY3LeKZ7dP2MM3vRLRB
CCbG9yiAJ6c01O+SgYx/6JXza490v9FAAtgVesicznc485nlazhtPMBtta8f2RxhB7ECDCnyzoNK
quIaiKnw1Tru0u8p6D9sWJGrWvMlIWFesO0LKxDI1Y4/+QnbMhA5H69b2vt4t2V4CobhrYnBrU28
be0A9mvoyGjLjo1fTEUIqdGO3nNi2fVTKBh33AZYX+ARiECa5hQzi2V/VAe/neUxwVomqL0naMhM
rAr4LdDT10wniN1F8qqm+tHux1uuXAd0JUQOSz0CokEVNm22tBY5AAoCov0s2I5FsNuoC6KhtPWG
lzyeoEdhslonXAGSMLpLJblLPZ76NH8tUy9kgdY1KxofXwwk2HWOCj5ERsJ2qD3EnnzE1PCUt+Rm
5pSW6WbsL6qRrF8wRyNIrr0w3nqtPHjgXlcEQ4+lRee9nIBPZPrJC3J66dlwA67sovQBHOt+NKzn
pNV8ZDJAffVHlC1zI0gpcFqIPxAV1aKpauNgQ7clJo76LkLw7Sb137zvd2PVe9vEmX7HudzMQ7W3
FBECnErHNGNz6HbibS5rJq6kXDtTsmsqvmBJHe7o+DnpTn43sXC2PO9gQbCDwnzOKj0t75PUvSx9
NOvMAFg7W9jnR9XvdMVU2vTeyoGLwXrCwQ+q0VmC5NXpnHUngBc5Y6VXWUCZiz8dFALZarBEzgvp
7syeFTCJGbOVL3ZFqkik+hRh46f2xtmC57kVMCpoTuGHzJX5E9Xl3NbcZ1R4Q419CxmoRpsYfZW4
D0GeHx23HFhYuUc1KF7VOXkXcXoxk+Flnr0TEYOdN9XHXsWHUgt9qFL357hp94PtIKjPR/xq9zgl
mMOj5CGMxe+qc+8D6byUobjxL48AD3p/k0JIT8N5zzr7hZsSSRVjuB+dYTfZ7U/LEpue14gGIOKu
9AzZrDtXecCCfijFLvXQWUA6mjp8rHvjBymgiYRwtA8b2ihTTJl+vOcBIRiBYWvPHdsTnXBrhmgk
lsIgKhbpffHLHT4PZBvuZPjg6ZOVHs3JXkJyGXcs9olk02fivfXwjnkZfznV4uSHmFFtJAE3cw/C
gHUI/ZjLG8herd+tGiNXSS/zbF+MuPy0/OAxrd2bcOTGZtQGyVEfMEefoxqUrey9Y5kEvwUxgk03
JuG6l/nBBpMIIye/d1K6ZJ3p0W6Ad+UIMhZvU6HDT4+YDMeC+cLjEfJAZ4GuhTQe59eUABm8io9x
Wio8oAeFrUmSOIlJdttfvq5ZSwz2HWLieOkqTF9JLXhRKavzjPEEhsE8IgqsKZy5BNr4AgbwXbDw
RJaCSD7kFxzqX17fdmu3xAONvAGCJ58XDS7HFyp+zAZsKqHwVbAi3Vkzdqgg+F35AA7HAsiV6fFV
XYk8H/YjiYoqxIFQ9wCbPcemdyTba9SONVL00iRbsIABX82NNPzCU/Jbl8UBnvcJSxPduhDvNqIw
Pwlp+puxMu7s2Y9WctYfGYV8QIFSAB6O96kbnt0z8Fo6s+bzgsxhj1XuKFprkG/T70Dp+4Z++dy1
X/10vmY633ch+MRZpFh/ghmboHvvz2yCM8nHMtjNwfAMvXDv2NwABtCkK0JwrxH/JC4lNMHk88/l
UcWBVlv1Uc/AZYDqA0g4GJH1ZTMuUKQbXTtRXINJ3WThXWsD7rUhm0Nruw8VAiife/U+CwzpPqPf
lFi70QjxwEIHW9UD8fXK9VaxkFcSL4+8JZfM60/l5H8qj7c+XoyW5ObOFWGvbRjkd+DD7kZWkEnc
gdOu+hMYND4yrr2SgMe9tG+O2ivl1oUcgDEs+phifB1jCzRDKZqkovgTOw4Rt1m8qXlBTzXOtktc
IpzFwZQYeLyop0tUnFQ7rAxcWrLB7AbSgjaR0oSAEE6PBZFC/EgARZp6urgYTfLa+BxF+24E6IYW
ckkb0t3gSkpDCOYs7d5dkB0t6T81bvjTkca2iKvzbFYby8sw4EcSTIBRgZH1KAsOOHwcvOMHmE5k
wEFGu7pO7iddn6RGGLED9TgWEWGsZvK4gBkNcHIDzmhdEvjmHj8NzikHPCOI1Qsiq4c4nl/QJi85
0foxb2nPLX6FBYBwG0FwQXV50W+v4B7Q1ydBjBYHLMSz3J1P5BlPVqWu8dAG69bgSVoPPrcb1uhL
5S01L4IXg14csQGTlC5EN7zypSlpKCq5XASQvWwzuYIt4yhpMRu58WvbjvmGAux0M0T2t+W1O6yR
zkpmPXDyzLsJ6u4VviJt0iIXOeMX1I1bRQZq40vl89RLvl0cWEMW065FNEsJkzcPEZN8ftk2BzYc
JzxW1qqLxBuhlC0sl3hjFvHiaaKmSzFj4Eta9UQDEMT02e7ty8gmGumLYrqAQvZGv/ZlcsaIG+LF
GNZCpVeFDWmgoWYdtuW4Zxqt+ZGjJ4Sy9KJDm/GRco+6A7iVGHQf63ZrN+aBnF50wSR4bxUcmCVY
LeHxMCRLheNaDa9g7aml8MN0Gf294xx4IcxoyJe0GQ1Maxk94BW43Sikh7jBnTj3kJTczqq2bY7J
gj77Txy3vyXJO8zbuw47wQr64WvCKQJkLGEoX9KaZtGyuOaM7AXZmMJfQhbEhRn6G0jrscmLA6tn
3bv6XsTGNylsuWpLLIEsVytKK8AaODDv6oFHcDUWiDDwwmUlr07TbdO4PvsWYPbYil8ggYBXGNwT
6uqpqoBkdqXaxV52Rin5QJ7guTfwfsCl4wRhc48wNrTpOSgT0mUcf0Nucx0PrOd+Fi9c3Np1rrlE
ZIO7I7j51i6FLJXrnrF8nM15wCCXs46V4i4uTeZaBaiQJl8MFSjDmxEOou4yjF/lIj0gtJlMkqtZ
DVvZt/xlACjgihAqCfQrilqz0cI64q4+GXM9rSHd/dRS7ZqGg6rynkjinHllLyJKuE5B+WawAwvv
pHeuxiXce/ZX6NQvfgZrVWfhHdEhgm50D7HOdp5FldGCy3anlTBS8I0ciJ2Tfw24PHs9o5y96A71
vqv1VlnVm9Uz1RHzuqZpPzLAom5OKSJyx6FTNYoVjYtEErYPWdA/93wNV5QlCh4LNtizPnsrW+PW
mU2+Cqz0zaVNM3X1UzfZd2zGtpXRg3RFNwAlx9WDHhjGLGryOiLnk3uoWl5dN/9sho7ndf6LnP6n
CW4nKLBmd2j++JNvtdE89yzu7az+JWlvGKIJ0Y78SDmejAUK1jU7AU0E53K1jVr3yqV2n5jWlx/w
dAQ+TVlB95YkbDhsxefSr8Ob6wx3XoRW3ltcePOcoIyW363hnWzNS8fD3iN91d87BQv+wkIIiEH7
SzZMtqGfgE9Q/Zs40DF1ATiRc9xS/TbOu3d7yn+k8QiRIyMM0al3tUz2eTPMq5xm43bS4GKTcdr6
mGZ4+pA1jZtPpkUU3lD8KhswYtF4yUrVryT2fFtXz6EmPW+W+OX92lhqIcADtybNJo7/Se/N0WrM
y4BVYV2a41k7Oesf5JDAQowwYvKqJadOxt6vUe4dyOZTtqCIbTrh1zKOzu2cfcwWX4CZE9Agx5GA
H5yL9j5xeRlhv+FynTaujM+WCVNZ55IaTh6Nbiv3aaiOswT5lFlqnw7ZrtA0VkoL5gFgtK07cG+y
xIeBpbwDyVWYS/FUfQQ575EYDp9rLWl3al79ST34Zr4hQYIyUcMzhiREDoGieJUT90cPoj8T5W9F
Poc4S1q/9gUT3zD3zCWSGYpJxeRj5vT+lzLaLQKwt6+inoQsQS6MrYSOOnSs0ihvoQq+iRdl3Bf6
dQcqciX4pEAaFnvb7l46Pz74tXuyRQ/Yf+4ot85eiKSdQ1/dmy03zHpxldcCWXbg7kYX5TbqcWMR
pSEWP+e/w9bBM99mr0aNw1g6FRuAGSlEjHzgJsX4OxasAer5t074UtLteDNz49HM5Qj0s/0kpPoW
WtHvlt2M4VMzEDj+vqvGLV6MNzeRz43BGe15Tr5p53iXD8VzE07g2X16aApA7DCuRywGK3aE04aF
8DWgYmJw8cPMzbAb3fBlaJNTT+u6a2keCpXxlGBiYLbGzebP0serju2ehddT5jRvHT0KbaFjvgQ2
C7iEe4eV3ZlVgEWCzxO5JSjhgmYtLhFEcgG337kuL78wlpiIRZHq3KtjbPr08Up8MYiTiPfacFjb
+2XHJEPcmSS+5JHDWBBbMsYLjxYYePW4KSIsVMlE5KThdaAjfbqYebevhvSW1QANh+JisNreuQ3a
mx1bVKzy1asr+xYbJmsUPVMxYoTqO7P6nM2zbLYakEE+EzBvuwKEVUnQri2nC9MRBrRlDc4VmC5s
JDP3GBg95+9s4MadOBkCbdb0iFKUXs+UL8zgpVGQJ8S5bRllb/bYlqe8xkvcABjHBeYdqwHjNdlM
NpiB5guitkrkz+5Akrrls3OYBQ/50Zir49A52TFtqBloDfVbNM6fK798DfsaWbAhlOfhgW9hQFeN
+AVNy1gNVQs1sd3ZMz8zTYR3Mp2oJcXpH0lAWnnPcagzQh7A7EuGJo+qBGwjTHo7ho/DVAbOIYn5
Shl5+yMZ5leeCt068Monb+IUzSlR8CztHtN0BirfxcnBNeSTbLltV3A3gH7zbw02GRFNbemqGfKX
oYA6xMf3Zaa3bPbDNzNPaY8a3fdxxB8/M8umBEBZemFDT6mwxUb2CsM+XE8gTPiEFmKPsXGj2/FH
lYvbOMYPiYvnzIdpbrGQTlLnrirD4+CU+DHymoxjJ9dVb+xlzaqnE2zJW0O/zEMbb1sZUX5jJNfO
QKZs+gv1r/uY1DGaZe+QYUBdTyA2SBqD+PSc8iAxtmzjuWlVPD778hj2MegMY/yIC/AgapmMqu+k
67HLe/XPVhvfCXy1cW4efMWnpKqCjyFr/0eylK60ffe/TYmvv/L+62f1b07sf/xnfwmV4g8Hkx95
cJ/6UFMQDudP/EupNMw/TLz9jkAh5H9c0/obbTv4w7EdFz823xlbYmL6u1Tp8384lEvyJ7LU+k+U
SimIqv8Ntk1CHRYSYURGABM7uBC0ov9dAJwSkfhxz2EMC5JrQs7WahDgNqyawpdE2Q2PE/2UVqbc
M1Aeq1CLYyGJwwYWa32oCqz16cAI6E9DljVP7tRX26yoX8ICWhqH29uQ65vp9mBb/HAdRoLoQfI0
BNUzx+qVxrZiP3b2V99ED07S/7QMejHcbPoGlvDk5tF9C90vqODQYsgxEPA9VpQmqU/lEZTrQX5s
6UogdcvD694SJH+b0abAN8yOODwpLLNIioTEx/aIv8ZuMAX7nyAKgBpNgGBKHsxuDAXO1luO45cu
FWuPFsavuct6vMmkHyuv2gWLrumM3iX22wMVwHeg4c4z1TAtdXOrXjVixaL+bYT1se4awu+ZvyWn
9KNGuV1VtWtvvP9N3nnt2oqkW/qJSOEDblo609vl7b5By21sAAEE7un7I6uqOyul01Ld9rkqZSm3
yTWZwR/jH+MbfpPi/aP9ZPIudC9goBrNVd5TI8q748XOFQNuiUe8xDIdY093csQP1FqYf7n3K2bv
ssoaalEKbPBwXSPeC8ADhdNhWgWTQ4pnRx76mCNkn5M8NraQKG5c3nc2nsqiHD+wxJExM8uHcAC2
5zv565DbB8ON0QLi9Fo49ldMwGzlB8HO80ZKmMujbasHQts4EWf1OBc4e0wDN2vXCzZojY//pN95
hUXNmt2/d2xvjqZgoze4n1x7aYjXEpEGL0tHG06Nc7YKS39Fr9GP383NjWHU3V3VgsLzYJhbC7LQ
DzFBth5Y2rh9AmGN2BruCx9WqxkeB7oa900M25H7750NFYsqLKM9ZnOGGIiQyjQdPrjepE80xZqf
uUJVmp1sRbvsb2upsabU9UiHCozyoDoakzw0wpIb4tnFpqFS7FZXsNtpGN1HbfSG0ydae4y9Kwmp
siLNTScOb/xugTtZWNOlxbSQTqDVA7u79A7qpWt27R2oMfitPgJ8bH4qg1c2BbEfXTubm6hh7w0p
c2k9bGFfd9O4nYOyuHiF+bsZso+Ek4JWMDNB8i1xo1blXvvzwsEs56u21FMUJ2+CV2prpW9Wqj99
LS5mIr5mpnoSc6yGQzBM1lbEy3DF7g2uYVkyBgIolXhnuVxB88TDTvc722XP4nXkRYk8zCJsz2w+
hlUUYK5N8qURsZXbham29QwZbNO8eCW7PaEIEQxMlsziAB5jY/ry22Z1ZSbW2imZnfxpRCYzl77x
AYtU7S0tP8FtNetrVJqPk+mescqbCFvUjIXDXUxaMgrCc13zYc1Npb7xENyGmPVCp8cFyX51MIHw
RymwpOxpLhcVE+JjL6P71iF9LoN7v80uhPGtHWLK55R6X4bBOBvUULUdZa+avma6IsJbcOiu+QGB
QOyQ+0E59P7osWUAZ2M2008q3TMD1GkG5Bqar12izPVgipUwWopJSPSHqfydO73AB2evcweweCpZ
N1bxbQ+1TKTdUudo0W1mAA5qA1jc3p9pD/ntNNnN5LhnDj5CXGpNwuozzKarkcdnAyANRGt9lDnl
kWpeCuZZfowOFy26nA/jwAAMF/0GG3yIZ22+oyAP8sYIY7edqh06/JMys4/aYIBhUmFQHqb7Ds92
NYxfmOitjZaEv2UHvWiaku+8hCePcfotnTHkKyG2yqge+Gtsoqx+SJBIdr6D4s+juMtxzWwoRUnW
c9k7sDWLa5u6e9LTAQWmfMQ5K/IXcyofZEM54GiAfEhPleZRLlVx6Kjq3oxokasSXWhF1ay9jevs
I8QlaFkNzS+WvslLgTMXqu0KcedazvUjv4d/dOOcIPiQH+PAekAJ3CXMTtSxsA7zqbJDyRIUF4yd
xyWLBWGHJrytgvbFS+y7YvYuYNZPtokW7Sbzj+BAutbERq+zbu+9cvQy9oTLVdZBv6WfikotMNhc
DhpMRFxnM3y6eIroHTXMR037Co/RV2xPuxpvWIAX8Jq1NW2QuUjpQCk9cbf0dB8GOmvP5GvCO3gD
FPh69aF3vXOEroihFrP/0a1tqApcSakf7YqHdkyehW3e2qq8a9KoP5Zl9tbDChsFMhN/aHnJsNTc
lt3QPHRULWzbqY/3XKijXVpnwTdPzPzI16CAU48vQA+yOGk2itzjlnwJfaDrpFErr58pBRhb77fT
ufD+PcyA52GCmaYCn/5H1dPBU9LeVY1J9c6mlDvPK2fsA19t1IFO+U9CBE8D9eDAjg9JOZwjHb2h
qX3XQI2WggXuWCuHUf9JwWh6zgv3bnCN92osjY3vNPUzlwp/42qApn40LzbsVmx8ekfABzr3zpwM
25DHK8ewWckE8YKXFt7erZAI90OCFlSM0FGEa9E0WXBlDg3zbGk9cyUqfte6nA46HtQeRqt7FV72
npSp4vRUsOz00O/LOV0qIsWm75vbLk15JXIvYimJGp8mgFGm+dIqf6+tlGptcWLUv1oLFTVVv1sn
u5VaMQ10zaGALQjX+R7bCFpB9pvf5r3T1ZFhizqwKbp6HRk3exx+EofaD1G3960EFZXmw02ZTgFA
ZXmg9s1nA5I+0RPM9p1C3yD7igtoAlGA1uwimRU14lS7zyt9ljHumNkqN2YVHVpPHEP8OXgJMGDq
9IIB+Zj45dVM9ZnSlE2ofbH1cTmvDdNd80Y/5CbwC7cEOV9796UX3LhE1Lc65yHMU4Ryh8ZiMqGA
mL11baDIWMVAR3L2jah00wXNPgW8kDnOSUXqErj+XeNPu3n0kCKBXassvg3naW9NcbiNDOOtmOzX
WtUnKYdzPzA7WJSqlmEwnUvdH3uQdaSo0JM0JtLCfQKnsPFHtbOWssmS+xrflOS3Y2E6It334GDK
Z14Ljr2OtjV1o2tfOrysRbp0gCRv1AUQXUEk4dy1AWKgahSxxdY97sptqcVplJjMqoAqdK8/Wl3w
KwqK5ykyw800VATEQ3kCqITLl/DbZiYEuHaVB0XDqPtN44WPxlQnRKKr7imMWPWFVbKZQzK3ozi3
SE8rGu8VggEqdu6UlPTYvbcaAWkdTbICLPRlfsAVr09jWVHGWD0XLu1XRf5YUna5jmNn7QK7NPry
yzOML/pTDg2GlXmSb0YZzjDCyo+4qZ5w3MFFjxtOIXSonIQAxJfplTnwARMMmko8vEFmu/NIeoDr
SDf16NKs6VefgD03kfatTW/KpR1+5L0fUKlGgz32iEb9IhQK2CQR9P3RJEtJVUBnG4eGq3jrqbB5
BYy78Wf/UcOyXmnoW7XTnjxtgxPOCFhZo8ufb5pYPXB6bgBXUwgrX2qbJacWBDlm/GA8mdcySS+l
2dJsXB94ah4nnJAmjSNbbUTFZy7bdOumRAv08gfrBmFUmCCJHGYZt0joa4CxHPQ99oUCKxtduI8W
DHZybPQmSGP48At/acWt6eprn42QT3wQJ6oy3sck+kry6Z2PZUuv+Hnpx2X1DwZIeHD3GIOI4zf6
vTIGwFjOB4aLU0hKqCPzj/SVH3PEJX7Tsxjiu0YxGbZNdsZ1eXBIJurR++w8bzrrqseXj9siFcbF
ws4ll9Zx2tuolRvr6oATEEpJF5jkyr2fTFmo8i3HLx8H85N4zWvnQonysAXO8l502EIMM59P45Sr
vYiSS5NDAarH5UPo3c+pJpVXaToxO7CM7OjCD1D7+PLKKNsVGXSZJeDaaFaRfaaxFs3PPGlH+kNW
hidnJu3qYGTtCfN2u8lhcfHRttT7dO7nODT5WYiKbX4L7DvwHwM+/g7pEfZSgxrl1Zc0iDZ/2lL/
iX77py8VFtxfQ9p/+8f/9f9drFs4oYcV+b/3P28J6/+74/mfv+QfQoL1R2BSRgq+2BOBbfne/4l0
m3/YOKCdMCTy5+JuttEK/q/j2Q2Y4Fn0/akU/MXuDBeOSDGPpo+xDlXgP2nsChaR4N/9zi5+Z1sQ
hXYWJWGJfP/F75zgSssT2ZNscl2KYXF70BEqccx4yAl+EHNiljcj37FTZDBhdYGiFDjjHgci4OgH
05Me6JhBM4uAjK/YOLYAlpCzKlX9JCUeU3MSzEdUOcf1fM7+/DYJ3jIIyDvPJa+XM0SmYp43LOBu
opJ68Jh4K4FnvIGDtI4eN+KVNyv/5CqLlk++LcQAwBJLRYdxJ417z8SXJFtmWe5lFx8GIqWF7q0L
vCoW4ScMkXsiydxO3IKjwCJlUin6oZKC0libL2APmZlKEHFXpRowL47qyRvuWhV9U2N+YnZu1kiq
J3wv3IbTd0qD1oYrznPV/cYWvsd1+E6gAwNRx7hIvbuZb4ClkfDqPvJp2rfkDVtJVBFumbOUQ/bx
/EbD+3Ncc3DpKcQQ2WHENXTFlpdbVB/kVMW2FbaAEGL90IH2ERR34A/4Vfr6pwPXkEAXdiLjzprR
I0hcHqcKwpbfAfAgps0wF5g4av2AVxZwPmFN+0DQ3Fe31g/wraeGDdiV0wc0Zsj45BXUu0YZXfCO
fxCt9zzaxWcTtPsasR8ORAEPKtLhQSzFupUmstfJ9DnoywEQnaP3wnZ/h7mPmQo28qr3sFL39PWC
f97C4Pooqs7ZhjBnQE7wpwljVutIYzR1+wclgwBWW4iLaomjiGneQTKsYHuZDwmkZDqm6OMu2oJS
eZdVjd+CTjUxs6wKe8y3s1HXG2mysCmz6DYeY6CgWPX6CH+DF3ZXWtC5MtqMa2X75cSIT7iMmCyc
sMXCWMHrSsKESqE/dwfj2uPNaDA5BE6Bx6Sbz67F8a+QjRhr5vsa706CFZamElx1QprZQ1g7z1ER
ExAPmQeBQS1vjWw7tvKiw/E8ezaX9f7WlfCuBIC4TZ1jpfdSvbUxd2GYjH8B5adJwFzcJfPONawz
6cdPuewrfA2GylbTKcLV0KQE5uq4JEMPp35VzLEP6xdiwTg5lMqozCeXaaRsamMW9EjcTpe9oE/+
1hMJdcdCFLNKEEZO3RyyZujukk49GxqMjV8yZM7VU1u1EUg7+xi3IaUFALuOTUKQNuJlzfo4gZ01
2W8Y/qDSGn2+juf55KFlN5HxHlFYslGRc/TJV5Jdda6B1bC5XVC4yvDpFw7VrwoEHMkDTbdm7eJq
jz1uK9YCKqIptYdlYwHatZf7LODdioOn8wFfhv1Lx5W7IgpfmCMU1fjcLOReOtaXQCYAy2jh+noO
xnlAv6kxvoQL+RcviNo4Ua52FHJvS0lJcaFz2t2sK+bbbU2RiA1I2DDnmjZcLHMwZ7BnvaeO0zB7
RnJdFzEaCM0e5DqDz9DJL3SD7UtDNXvmnWxLAM/fUfnTk27PblCT13ZP2cMAZjMCS8inauh7R47H
UPksw7LhOXJydzvlI3hMK1yTlX0fhVU+2z337anOQqoO/edBi5fEpxkhZxFIOBn/keF8tTZXbh3d
th689zLAuSG+A6k/Ytm+k56FFhzsVdGeueuecpb55VQgzapVZfbBzUDtBosbcN16upolQTzpHM2Q
MGabjRuP0tnU9/Fc2XdMYJcuoVqmtZ5bYAdVF3y72XgsTLkskt2KuDnzh+NEeEHybA86+1GNCcJF
dz/LyGMLxAo7Zsjbdr79klsd37msv6Epdq0pR7chXxK9vKSF7DZ5YT5HemAVO1/8kLCN8Djt8pw2
JKiE4NPqR0ESnddOiRcC/KYl40PXjL9b0AJJgEqVZvvYt8mpLnZc7xtT0X1o467Px3XnBdfQwKzO
XG/ZKRmQYjtm7mNWT4CfUhZC03ix/+zgpg9k4WU2wU05QUr0m+zTc7EsCuomxiJ2T7HZX8LOu6QD
4Q8PL+gmnejiKJzutnNophkT40FVOYaZlgdBG+8jDiCKZZ/jdNq56fA1hRAWXHDiitzQZTJ7/2FC
kNuh0FYPhCdubBnd5J3LtzV4oWfoNhvlLzsj4h5jN4LJUa0NlV1Hc9HPSUj3IcvDympeDYgP4FZ3
sEjuJU53j5tVnWC7AuD1MZBsX7ts0dhm8fjojFAAzKZiLREj+qqhy2Vwb7MywzdNjVJbxvo81x3L
KL7x5dQlGI4jytVS/V0Do8UtUt2qWX33sFPZl1IpiO7G/pyia9ah6aUYkoexnjhbG31TS5MCIiKA
STD80rLxqdUQOcZ3OxJ0bs5YgbW5FXQDAlNQt1GUX2jxu8kmcaNaGufmeWRbavesZ2N1aBrzNHj9
nTcYkMXaPcbGreIq2PTE+/oO9gNm5hq8U66+wz7C55ZszNZ6zfAm55qkjWTTzmFa7ADsfpmR+Q6B
eQu6st8OftRxH6B+7RfYRgSuuHrvBuuEi5TEeLzFU30I8alNhXHp/GHd8hXfzlg3Klku3Y2jz028
v7fH/jMn5LQNquEBMZZhJYx3sG6fcU5fmz4XGzMt35vOHRbpeTWP4degEfRBBj4BiuaeIQtEnMyQ
G8NcDKgeanY/B2QkBuAphOFdIHW2/2z1HoFHppm+Ly/Ncv+XIy/IuYUAUHcj3oNpOlIZ8WOhR83a
eMtF9CGm7qbxkDuD8KtM3EdkQnMtU+cSOBAEYSz82FaLTaO5teht19LdeY39gZDPJqanMWYU40NL
ENMxRQCRFazD5InHotT5tg7njAyGeveDjEY1M/UpMEQzDM3wljQg+8w85kgtS5rh1J3pgC6b85A4
Q1XtPeG/8abcdbGP49oyvt2i5N0QGTdUPHwkfgcVL41ONTRtU6nfIThid8h4WqZX2+ye5qA75/WU
4GWFvqu7cVrbCjaeDDhoUVUfu4bKssLu6Ogx5icB9dB3kHkn5KPeHl4Lx5UI/nWGe7GhzMqpTg6H
aUmhVVaYF5+t2TodLQR1qzpiqWLZHrdQNWKXl9Nw5tLI+zNu2wOWD+iPpciOQere1aAyNyqb9co3
crmnwnmpMqrp7p74FvuyPeisqRh8pofS5a/CK5iKmwnnfc072MujNYs/lHIRn7E3MSVn8Te1Eduy
bjgR2Rl546PvlXxUPDajMbhb3yUAMlMptWL9d4t5cu02zS1dVMFqOaDcGvtmY25Kfgork2qSdTuO
6d618OqkQB1FQO4hkYvPxC+fwKmrjTsP9qZftgqZNiFVJuW7nQ2/7C56tpQx7WIEInDC08ZrLX1w
iWvYbQnsI/Dhdhim2MRMPgelVXfAVTKC4zQ6Gs5tBWSQQkxWM+jTrDANXIFTTMKkdJL2IbV0+UMT
jzsv9nV+Flid2C4M4a5Ic3X0IMNyjqEXl4ty7C8asreoyaBkU1xwTBqMeTvXnR8mpOehjIpts6jR
Qpdc87vruOjUvtRA9caoPESF+8uoso92UbabXlJPOiBdJLpsNpklF4P90kOXnqiuOxdI5LlVP2SL
Zh7EhCq6RUcPXHuPa/zaDw14vBYGg4nsvhlLjC0CId6yOncXIs1TJ0X4u3roFs0+QbwXiPjZouaP
yPrFou93i9LvotIS5+MaZonuyt/6DHAEybdg2aKHajfN0W+RBne91k8NG4ROEe8qlqVCx3bBGGW4
M9k3FCHqU2VH2CgQypNlKZFqJE66Ss8Z+4rGJqAfscGowRQGbDTU4sLU/ePIpkOMCQSj7DtbViAN
8kY51vg4l/VISSHWhm/Sd8TmhB72YgOICgaXhVWHoSdgyzKi/fY2oQeXUBk9fSbe3teJvYwcKsiB
7nlmXxMU+MP1ssJRammuYanTe6zsljXPXIGtWxY/dVJCdmAXNIcsh/3W/rLYEjVlauHuScAQBPdm
435q9kn5YJ6nZcFET9jTzMaJe95eLisoLxsP9RBsbHZT07KkqpZ1VQRow6gNOK76zmGfRakaTiU2
XBGMiJKNV8Pmax4hUcfLZ80gdsV3wEUMm/JyVYbqYD3PbNAGPTkbK0KWa02ibdqbp3XXKm4efkKj
QPo79WfjatM06Yv4wCW423ad/e5X5VUKdMvRDb7LrrI3s2BTFXY0ZNKQt+w3sMYwBkvDObUTsyaz
/WmK7QOLMnBg42tvYKBrQlISjVVCGFRrs5hIcQ6f02TeGEH9XoviqwkU/l02D8zYLomT+D2WnHoG
Oc9xJGoptKCCOgm7tei68gh7hQaVvNagwIiddG5xzMLiLBRTK1i4R60cMDs5Pkmr5REFDEwoLQ5A
+A7Yi5nAsCeF7u9pIF1GMydZC2sPlwhkIpt5ljkUrSaSlV1pjOfcCq2Tn85U7YAvSjXLadeiBEPV
EhgmRCmQORMKGJ0sZLXj7ewk0aUtYv+eH+kH2cdy47ZcyKLA/Cb/mWMNbsHWFBF7oKhst8GA/Vka
ETuoeGtos9hMzOx7CnDUgz3jgGgG3mM1e/kwIqyijE5eVFF2h6kefgI1KoxMib4sQqUdaSxjZnvU
GcGultJflqWg8Ab7PM6C36XCp+9bqv5H1Pt/tqaG0LT4Wf57Te2/9OffNLV//pJ/aGruH9TWM+6E
2GJwm0Il/Jc3x/nDCZDHwsBxfJRn0yM3/y9NLfgDncv3QrQrpBPXQQz7F0VA/IHrxQfguPwLJkLY
fyKrsWP8u6zmYBzAhkRjmQ+g1Uby+6usZotsFLWJ5bUrDfilRpRuAoNsWWGTGXZMentHz37UoUH1
inSfRh0lPKJs+DAm2ls7qYMdxxxM0szBCdNkVoplPyMoACJ81ZLSWXmQizeeSclMaCGjESUO6MKB
ieZY/dGZa/vYV4N7ZorgmoKl9VB3uUMOdkQrCOc3mbf5aki6F0FV/TbtS1yGAxfdsgMlYngd/Xkt
+OUhOBcKDJvRM1+y0XTWVDlZ60BGmCZouO4pftxIh+kK0e/S1xD1mjge1xMSj5k14Xs8BKwhJvnk
BtzWawc6T6qH1Rw06yaiMqotmV5pZdgzknwiUtCnUEf9LTPmR4xStYCHq6dmgZHPGYvjCiI+INy2
PlldVPHeYfwKjOGWEoh9JkOaPiHk7vCgpgft+JqOLbvfs8SBmQfGZhtIu9lHDSVnih60PZW0IZVc
AQG0Kny0/OE6Tjre8anaJDy6C02ER/jcNFskzkHkgUVWZKnH8aq91Zi3fMBwGBclxPVxqET+iNKe
eOXaLgDi6dq8RDOW3C7GQGVSCJtpiDDFnG5sq0eeGshtDoBA6Xh0qZTtw4JsJPc8ZYlnRsotu+9x
Zaj5JehruIfAWZS0N8bM7qLrAVcaBIevVcwVXyplbpy2YmUEqIpS9OqloHG4AAnVt3B0GrJadQUR
csSdNGDNXBuEMTZlPW29qBuujPUH5ZgeqQ2M+rVvwp9L6fQwFveLJGTs3VIZSq0Bfw/edJPLv4r9
hZzdNL8YahHolrPanfkx2Y0C0U7f9K7Q2FMr/5nr/NJNK0/9hHpQjNk7cQSEtBk9i8Lyb9l4bzHh
nGtR1OCxqflhcxQRnC9xzdJhsecncwcHnStaRcYKb9akl9u7EV45Avg9bHASQKUR5eW2q9WxnUEe
JAwcdq0enSUbFYIGams2+JG3/Cxs6wTA4TWPpM2PXJ07C/93HhNFlWPATrIpGEkjnEApMTn+I93i
0uHZkY7xmhNSZC/P38WH5GiNxzxrNvYw/RpYJs5t9Zh44pav5rZw5r0o0UQbLKQSSu+mlOEtXJsv
O6MgTUH3w6mXXiq7PMkcQDzlUF7X3XR4AID3kXztrq4nP8bB2ybaWEnTBAznMht0ffNLRM42H+w9
s9Kw6QuHX4sosVZR/hQztc96Zugpqm9uJZ94IX6cCeqRxwNxqSqb7AmEpcQxvtGw+ULWZQv/eXae
lPL0AcPEsRi9TTYSFhjD3MXfA6SIR2c79+o1wmHPjtXtGeLNbVh44snt4ARZ6EGBIw1AbemwLdKw
2uSdKHZJn76IhLzSAP5gJcfwrS4XZzlU1xRRHhTerjG7s6PS5yLrdskohrXrJS5b8uytkKXcmo0j
9u0kTpiPADQgZuK0Lbdd0z9JqzvzYT3OmqFHg7AifstmtvshRVtfcqIJO62N25RF5LZu0IjQn/FZ
xMSSE4LmLchN30RqTCYYlNaB0eS+S90n0lF7n4MGMsi0j8smeelDEwZD4nKY6oAmByj8iAlx/u3y
HZrF6Jxr13+bm4w0W8Dtl+YQtzaZbgOxn6LmWauebSdpf3fW1VloihLRtLudkTbZg9kmB0uZ1MUJ
8Fb2EQgG1kzHf8lyHqLMqcK72on9Xz3O87piyzeMaJc1ywrLh4IPN+GQVeYliJpzlNlfpduSBdPW
OfbIbA0hefYwwqyF9pOzzrb7mpi7olZ3Dh7rvjo0Q0vTmbVH8jyFXW+tDM3foxK/bNN5wLZyMJ3x
Iuby0aTeJRR4etD9KcQpd3Jgy9Cn6pWYu41Zmknd7wBrKmtbZwP38uCYY8Gkoncb2eVeGOHB9kgE
BM0W7uJB2RZfOBouKXokZBZspprFZufuBxwEbJm3haceujlYU7eDFQG+pEz3MuLLk9JS6VbXrJrP
Rs/7zZ/2BoYW4DI7f07XM+uXfh63dZ6crISqAQu7yoDQ2QnvThKMiMTwnFPSDe0MD2LSHhP6mmk+
XNdNcsqs+tQmzjZomlPi8tYiMvOZNZqIx6dsqtsmS++kZXDOxlRw2nMILi8TP34xfHVV+zj0/Xua
pcfU4fO3kuZXFsgH07ADIGXzfTVzrLih99v004turZPOhr3oIOA6Y5+tm5LC4a7izm24c3ppfDKk
QxxhLnGjncdUsw6lDnCTgaBwMIhbadaws08P/Eiytesq8CTAullDP4Zuc4OjjQoQn0+qKPbawwlb
sas4C7/OCRVMr5BCMKnWrsF6o6AHD4zmnvQdHJQOJZ3qVWj31LrQfsluw8vvoj7cldPEaonGSyZe
XtRGc+idmFb4Mrk1/iy/YFs0pZQ2RYHF6kXv2MVcZcz+o7HoseitZ1UnFySVxy5TBG284WikwGQa
NMcTrgjYuNZwL+0ZT5nmGyNldaejfIQCXW1x619bx91VicVZ6nL+QQYd9aNBacos/UNc6k0btT9p
oY4JWYA1jZRbVYsHOnE4PsP5WkMHqDGX+DTmNfG8CQKwEBZ0kyr2LW51ip9/OPm7NjVP8F0f5krv
vIlqB5P1XUHqqyvxuywKFm/lzh7okiEe0HQfddns8Z4gsI3OyRI+ckjI1RP0Cj6tNjwNDdoUcl52
8AoNtUNNksB/REvV5ME6ILTh09FKDwaGy3oX2/kuChou/V0iuWBY5X0GtXBTxMNhmInUOzafRczZ
vZ1H30eCozV1nipjHdfymlblyxyND1EW4rqCvFkU2YvtjffKG2/HwH0zY1gsdntMXUm2QuH446K1
Htgc5rbcN2q8KlJWSd7dMqX1sIL9G0qSuBZKh4YZq9CnXM+3Lp6njWXN1SmT/PdWbHfXcubiPmGD
axpgLPn7wN2f4sCNkxdv4xQVGySrExz6s1FNBDKV7PdhxjgEJXE3u+Zw4zE/0lumhwNCIMva0aEN
goQ1cWPggaHmHd+M3iEd0Q0ax5tv9JxH99QRnsXMuoY/otwNvfNsuQyj81gN28ml82ooJsh7Rbyv
5+YhU7H5YGcQJLD12fuxsY29m3XY6MLol5FMy4xAAq5UP6lDn4PDIe/0fOMl5UyygdWIYR7nE+xI
Ok3EhnmG2KlF2deI+hBKrsYNIaM5yH6kSNmY5VDusnHdu/Gpn/GWtUxTHMPhARgZ/lkAXX2OF0sZ
BcGbPHHXVWq8Epc+ep06uLIu963fEm5WF2mqNwEEfM0TT7llxABLHw4kTGKNVLmSpycty6L7tdac
XDOnFqElEkzjr9AHylGZD63X2siQwMc9eXEj40EI+R2POUZ3wUkR6sYiR1W+G/DyRDe8dtQVtErw
2dMUzCYeGhoa3Y9nqZ1Nm7EYecTGItxEVND0MVvLUHfHtg22EWX2ahr2vkUgtndq92QnuAeaXBuI
W6R+CF+8tIm7Gxx9ihJxyvi6BRQ9NrX1a05TsIaKBVXAMm0No4KPAa8rykCHFbYdTsns0aFm+h9z
jQXa4kWy93XHpMlqZ1VWDglLbe+VgfQlpvIlrabHeDA+kgYTQFR+F56399jBrjFWwzdYatGI9cij
LtnDB2m2MFQhb7YLWMUYjbswwrfrtrdGSztn7ny2YYdDvX3mHpquYMiQo2qcQ7T0+kgydRlFMBBr
f/eufR+YTbuJQtMkiOzsiDy/tm3TInjNqN/QOCQv6W2bT3d5ZN5hH6u2YSvqXWMxJFGRTArT+1Hs
GgH76sdBjfdO0d/iS7hNUpBd8BJXVF3DeQMJg93CvB3LMdqTTuJ9b2UOGgwqTREohB6TljZF+c26
Kuw7OSJYlEXGJDcQW2tR3bg8zds/r+3/w+ULx/x/l5v/Fw3Mf9cv/vFr/qVf2J5P+JOIkKCgATXi
X/qF/Ufo8f+HISKES8jIRlr4p35BzQNamkdBpEn2J/Scf4sWEV4irkR3BGMAlen/iX5hWfz7f/cF
hQIxxBH8BWmh9Jeeyr/4goKZahlZuJCFMmc69rEjtvlU0XgX9I9wa/DII77mJc9zP9cDUzZ9te7E
azyiRPBAe+FnX/iPZYEzlNaILwpNSioCih836d4zoMjbeCTEI52W59N0JK8Heh4GZyRZ38fkhKbs
4vYM9JDryPtHFuYeUS+FMwqSeXg32/I+8wXrcb+lzVLnD35qTvdph/nAT8FHZcwWoD+iGu4PJ8k0
ckUpQ2GcOVlvC1v9mGZ5b2tstj3eHWEP1z7BCqFjtkWDME+6hUeSt0Jvk6kuz/CIOJ7zROzyCVRN
QUf5Pqlwkg9GSvHDOJcHQpw16AUblqsKDJoRkTlc6acbPUMppC+IcIig+TjKb3Kb+rSoj75TozJf
oy53D91EotlogCOwenlpPOvGQbtYRxW+36nPaYEx5jdeD5QAxGKkURFhplBf0Ltes7yDcEEq1gkk
7FxOoiqhNS7V3oHNEHcEbs6FYX05icMSTONxL6qXaI5PNh2TwDhrWCQo60F5F6d1uJpspbayRQO2
Fxs0DZk3NpSBMU2Crd8m340DL9sVHUYgnDbkdfGpDBz7KmtuqYQE4azFL6ehGzrAn4QTfhUUrPJ7
WDHDQnPvALzIiVebKHEgQK8JVfzI7VWtTDPdFZW/M0KxX/539rw3Igr7Eehx74l9INU2d82fIWtZ
LMPLlYj2iYLjTC31PTQrzKq+R5FFCcc3j3HENtGbRb5+bY7upyjFx/9m77yW61YSLPtDgwog4V+P
wfH0Iim+IGikhDcJj6+fldXd093jIvq9H2/d0pVEHgKZ26xNoDXe4T/jD8ruYzQB4ZJdu/UZNH1b
YIwVgXFzfMGLZcY0mwyL/WTgxdvZCj45tYO4w5Puy6Q9mKn54hmjvky6d91IDboTmOJQvPduk4Ml
ruLyFhg4MAzTHRgK7Tg9LDLyS/WyJPxtE/QeTN1dDOiCFup5lBIAYOWTFJvFEcbclZru/Wrzle7m
5S/3GEpC1dXIvSfD5x3YS06XfrG+xm1wVYhbQq4wnBJ4bcrRLML60Jj9jPtSd4eMMGltTzdPLQuA
evS62GyfcKD5LXNSHna1UjGYFQktQGpd7n52i5HuZSk4PyzOOQlra59OcGlCy3f5erN5uZQOhlMy
kvgYHmgU4V9bYR/ReX6kabwN09WIstj3b7Of0t8HNsGk8kVCD+8y/8Ty9W1Rs9oESwyRL3ktM0ft
ejDTrKBxLce6BrvOFlW3TucVUZLU78oWCM8EH2A1wOd9BsDaHW3+YhCtY4q/ZLM9voTjLQN6zdWu
+2nsAvccHjbojEjGyHJCs7L7nMWEhlcqZ576cQCo7TvyvjGMx1mTtn395vdN6NtZgHFtSH8LKfLI
wiYX7HrLutN2yaajC8B7Wpi9B+jtKZf6LnA4Zf8pO+JkiR3eDZApJlDgC0hw0sPfkm3Uoe8uLo8V
BUaXviO+GjDxjD5+NZq0iKxNAle80NDxtbpkmkLuGPNOusnvHjy5EMtDx4gJa26BfQC2r7YBtawC
qhDG46s95RcOTWeWRV4GTUDnE86UbPnCH/uR3hbYxQT3ugKbzhANF0ZA6gFAdZ+BglVR2lpd/ycP
6j8x6PUUMI0ExZ6BZJdZQzoLSLsb6F0NJjUMzW9P67UmLcQpbQTu3g7hqQT2zsl73ogA/jvaPdUB
4Porv4GM15tdS6TeyXyYM/VQjgmnEWMbdPXvBbh8x5ee+N4HJst2TdQXo0Zk60A4OnP4BfGHdhqB
Ar9I33pNrq9rFgr8dHo1J0l6PAVOKZ3krlEQ70Udf4HNzdn5gYYvq+WT7sptMVyS8N3vTqqeRLVe
PEgAUTAxQxR6X1EV3Zg8mjQmfdjmhTiD5WBBVw2/MfebbTc0UWoSA+CQSK+F1NkmA97vlX2xj1OC
4bPJYI4X1MzYZcO7BTtni7isMylGBIByPzZ0wXEN9oMzcsOnx7ML2dad9Y5AyqAASfaDEfOkmOj5
rXrUrSLUzweggGxeVfYuH7gu+F1TwXDkL78a7AGTzYXEUNwb9PcRlbhsZjU3miC4NKkLEbzLMlCl
Ga8vc0YcnG+j10QiKS6K7wlGM7kRY73F00J5gEAXP/xEKqnSgRMKmOdNsOcgG9ly3oGDODioCuNU
/pStQiNKmfqY/PmyZMvOEvapC8vlwEfgaVzWKRIuhKamCcMNvSxsjNJtwVmJ9K4bSB20Hgtq+riK
VoiEvWh0+NIK/r/OXefX10FN5bERfFktRaE5Vxrfla87fqgasAtMGs25/+TLwOTy05wKjlN78Oqc
heV7G4wkXz0us0zB0zp5iq3xndGMz3QihsR1wN83XXlfL9w6Kia37qd6qHZ139e7IWWlitZyDYaU
pzQ/RUCECvMWlCGMIb4HmTPct5gjERc1IjnFCBMVptqmWNJ7V0d6U2+hv5SVH9hDTIVkgwAXzF/D
TtTBbKwvGKigk+2HLg15ZMrp0cPz3zVuz5O5rdLDzC8VdUs1DdYK2eQ7ZAhUEaNzzxgOycXkcsKt
KAONp8qXrnMETR914UJwZAWR3zm9yz24Dk6hWH0wbnBqftI2WPYYq5QXqjzA+OFjRVhiZyb5kdV6
4qSNNK9mo87WBEKsN3px34QQXmYUJaY04f9BykNK8Jyd3Ss4HbJ7QECIKq9Hl/X2ovLISxSs9/rv
vPPxRpueBFNb3WvMWJ05vxgbvdSaNE1e6Q5IKF9MftQaGPYbQM/EBWwSkW43TQfXhvpYOVzxBH/g
tl7OjlnzyauYLo8/08QPt3Sq6Exn7h7QOIGGoaS3ZML7aPFoLd+GbdWZhzWAPZOAzzGT5GvVhSmL
LUSOU1hgK7fLwdqlfixAjRLq88zmmK/1Pco6J9bw2OUjE9CeiMK+/z0Alw/HNIJP3+2nlXy6CDJg
2OoPRbN7f0xPtdudRc97yatOszFH7EnsbLzlFsyeAONXev6BAwrwRusO8l/k2Ol8tBr/1hfNA+20
HdXnt8QVzdX2s23uzFfX50eZVPam1eG6yaQqRXK9o0OE9vYZyr0SkL3K4YaGk23dNv5EH6DOFRzj
krj5UHKoayz5kFvt48SyJQsyPmWlUQcAHtpJRIqzG6Me86Fvu8cxnO6sJb1IBw3H9Kkqps6fuvS/
kUVIlZgPgTd+FS79XPZQmac7ekOM3JVOUbX6PCfs+ZZwPMuoqJSjcyp6taXf+mot6kHiYGSM6ogi
uy9orUxYRRZ8gk3s4jYh4dxqXiwUJY9JV5wGcOOWnR1sx3P44hj+o9sXh0rxDRu17uHl8qtlXYrx
bJNSazaypz5hcUmy3gRuB31oMd+C1QW1Q951kckfFhTvTFIXEO8CTP3qYVnil36eHzvezQH8VHLr
hDCX8QdhlFhI4KA6TTRnFl6YSR2T8gL7iZLzbEzlox8zv2JkHAGQxviYt6/TqvaoWceGn0KV11+L
WSI6AT/iLxm1c/lS9vV+BGpemf4ln/xH5CZtT+4na3gywp79JWM7iPbVIe/ugF6P12k7+oRJ19Li
oNmlmHtjjWnKx7LtLx5EScbHBguaCbQwGgQpYde2w5vtblr7cWP/t1LDawqvYePHzKMPTO5s/Gw5
VykfGkQZuRBwFx1uwPTjLDnGL7uUWH+DsUcFYssDhBh9w+sA86ump5kszh+iQWHk9PGuEtmp88YT
a9ak87pTs458v0JoWIhYM6ZYMxg23iGfWUsSg+VHvPLGG9+/yBX2S4qziAEGMUF6KM3+axurawLU
a8vrBjpNnG1nhXQCbBSs4Me8LL9rP3mWGDiRSjXoVmWoodzoRrNDI3dxfSmqzVivkTfnX+awfqyk
oOsgP9nIPJMbH5o8/lR18LeduJH2Iy5QX1imTsOHoIhH/+QY+gwxPY1ZcufBxm/HSzG21RUuzI5c
20ZmJrQtPuu7gi9fYYAoTV2L1wIB/4z5rM4yBVDf3r5XBGxx1Oe3VbAy2wxPjuXiAAcg84i+i4O3
1PeSp+Gd3eDl9CG9GbWk3wyajKz1Nk+E4068oZD4DFiyoYOLysDZJ8ixqxVkr22zBpEZl49T2qNP
1hVnhwan1Kn8S1+AOkoVDHffOVO9/rT85EWlrEZXFr+BUZ8bGLrdGFa47xI9U03cM1uBMsSKEvxf
3pZlwO26fvE9ll1HWDRpSwnBIOm8t0sU4AHnZiftgJekIkk34ItxlZkX0Ovl7zTg0btCoWa3Odul
ZnaHXuxtPaI8YEHdG1GJPXViRl7HbePHuxkCvIzl34bi0Ia9mMgG15bDYZ9LPioTLR3RnjXn0tuN
yQuZwmM/g7eLe5oQyYus1ueuHSKhC52FGo6WS7ZwnHo2HgPM9YLYzjbOXTh96KpNW313wfCdOJAo
Q9rSRJLYEh+vJmDTzbxiyjZr9ncumj9ZWTx2jnVYimxr0t7gwCX2Y+w9N40OekIAl+pU++Z7tthR
DK3KrRmLcJP7Yg52pmJvQOU41HWKT5x1DMAT/kaVpXPNgyMxIkTPpzVvH8vA3VlrTAl12McZ82HQ
l0i+Bb/tAEeGyUeDCbmxoB9Y1euHZfQPw8yc2Bifk2pcOHyqw1iYxwDOC1hHUmCDK4aD5RcYRqKu
d2vunvopPcVWd6Pnf+1N6tycOEiWFQ4t0WXTeMtXu6Zvg63uW2bRt8nkrjvV/8wuIwIibHkIsu4D
7xMVd6dKel7MULXEH5Nw3fWLCYsLpROF69D4yzl1U3Obyyzc9k5ygQryHk6D4tVuD7uydJ8y5fyq
Jiuqp+4iApvfYGGMOt2yF3w/u+u96IlJGAnbX8Tmez5gPNfyL9Dnf3C0W3gl/NySzORhQV+oXg4i
7k9pydPE8sWLla4Hc0zf8nVmQ485sWG02YsS9XTXM6rTeBbpiSbjsxGQJpkavIq4ixCu7mJH2kfX
mm7lpFvxqoz6fCKAI1F6SN4/jH77FxrCZeXqy7P6mPSoYfPy0ZqBA1SCET0H6kNgG8QC+DFgWirz
ngvykDnnKzDH6mtZO0LxCYM5ZImYsHbkMcaN2otY3UqO10Fp5Tc5KRImGWa+w24jx1s1XkbZaY6z
mg9Lzwm9V1ww2FxrfftieN6xnPu9aoi6YwRdy5Th09pr7+Y1p7P3i3uUXlj9HebydWqQG1w1jTQe
KrrTGuOXBdyABh6jdD+sPRmS+94oywMkVAHczjIB2cTdPUzlI1bpzP8/fAaVGeJrMa/mqSqPurIb
7seGypysfcDIyBE7XnTmCSIMBYIKUsQQ5mLvtSMNteTUdnX4AsnsGMt+jtaxiFHMMHgNG11mnWbI
gMU3I0PbFpOKiAk/trCxdDY021FsBvNhjQXwYftC3c1ibhLuGXDJ9/+WrF3XtAJE3P934u72qf53
yfpff82/SNbuP1CkfZBXtiUCmFf+/xruIXIXUklFstakLDvQYvG/Re6gYSFW+5pV5Tn/OXIX/MO1
kLH5dza/kojcf6HISnxQN1X/U5OVgJL+bQLwhLRjLa1o/wfFmhABmYPVmzct3nhmj08LZ3WLuIHR
GceQ+IGCWZIRR2Aq+VQTTyCCu3eJKyQ+t05l5vYhG7q3SmcauPZXkUGOLSDu0IVk45zm2SIGAbT1
aBOLaIhHrCPinc5LBItxrglQwDs4mzV8jaS6E816ENRYdHZ+1+jsRUYIo6bCjbM/X7h7XHCTOBG4
znen2osdW9fYyY9uzO27JdoR++60bYUPakaHF4h+8Nr2Phh5Mx6MDlIM+cfXXCdFJo/W3RrsEnc5
Uy8/KldkT26skOI0UdbWiZNCZ09I729nHUYpw4Ot0ykZnFFGFpHcqTwgc39UOc8VSZreJtoSYptu
4ol7UTErci//jMCQVkxeewsVxyUgY/XpAZzMSx9wHCFAUwfrnUugJihAQOiETboWZNd5ahc1K22J
zuEMXfKAZA1TVwzNdSaso1z7VP0zvdPoST3rOa7HS0e8B7gmVVad+El9N1JEgIhB+Idcp4I6Cla2
zglJnRhKYsWDQP4CtX2B6BKNWQvMAf+sz5g9JnRUs5e78XQOySrka26QEsx1RmlCKiA5Rm7JhSdk
6yTTvHT+SxUv+0WnnEKdd1KVc6HMkkeDcKLsn6Eo/Ocrh2IuvetuEcVEGAbElWj13M6iY1WSfNWA
zc60p3sJYbhdhQ5h2Un5xyOVRZP6x64nsH6ztYN59lIkAuqajnKVhjHtCLYeMA32iRw+SofotejA
H6ckwUA27x3VfEoSYqzJ/E384eCQHCPUuhMl0RsSZRbJsmUajZOV6bAZYivKFho1dHIe7YKsNsmi
lZgaiZj7hdjaSHxNJNZHRpwNleWkiLehx3F+IfBWEHzT0KqwMw7KaL/Xbr6YKzxlSJIkFER5o1m2
qXvZ7YCxxnurGf5K8jdenyi6EG69s01NNHfACGlMW+iIk8GipCn5SVLqFLKKrDL3sCrICalC8ROY
ykEH+pfn0aPspvhm6W4rXloZJX52X4/cBwyd9LTPQ6N+AgQj13V1YDFh974eDGAP4aMTSLqj1iui
K2tI8pCDxnF8VEMeX9Qg2NTu1xdz0fi8lrh7UhymnkGYeHpzA6p3CCMsp9TZXjghWzbjH69BUWir
6kxNEaaVfCuL9NbRkIRC8wf4/jNeOqGf0YqUx1WT5fPVLL5Tfkyj1QuPaToe69mOKrk+FX79PlVe
R7MsV8d5/Bpc2TJwQ4N0aBbASMNy74xtcO74xlFs4cgeiPnRhBgQtYrCzjD/pk59sBUHwRadvy9M
bjboeSR1uqudVmD1py/DsmjCzq210wS7tWf+MzGfXK7VYckIZ+B+eODfbci1x6JJliiGto9WyTJu
AYE28EnPIutEcGVPpoceBqYn2AyO/Jht1rV5BiHreVYfWVJxUadU4SfdN0ojHYCY72MOrvlomdl7
szKyNYX9lznCtE+EfMk6g3WCqdwrhW9NnVaCxS6jeNTRQPiuJZdBTp78cC8z935uIS0EX2IAXZIK
lD46314YpxE3DVQ2tNLJM99TL7gX+XIlIRrpnjFHE1CwK8qNC0q4Ifd36QdvK5P07Cx6OcHkwppy
TaAQTqN0kUdVdod6nfbSdiNZj1zqe2ez1tOnDc1wdIAqGh2N5+aW+AlqKahSGius9x6ChYEQLw5a
St3MYkoveHel/66KzyxNX1MOb8qQBzVzQyqaLmrYVWTX8mVxkWaDmBSb7XWnivnFeFh+u057TSrs
FhDLd54B6rCvhjNRQHSwtjrmVf0NiPtlqNz+NLeC9HTMtpNXPkpUriJx+PatxTVsKda1wP8oinPj
wiaZGPmEGGlOkJW8Wh94uW/1FhiipmIHw9ynnMa9KTjHuQ01tiOAbQe3oS0/vNK7al6MGohW0z2q
ZXxX89XlQUVRuCJIsSZQb0Zr+VrNJUrH4tDxlALARsatsn8bkp+MJVMHK1enZfZ2bDm+K48nfrqu
X+5cHdMpOAxZ+O1IIBTsv3rMxTinUMrdwjhltxCqIQBlhdVfM3PaSx7PGuUv2Owmu3Tu6TnzEYiD
jcnVA9HrJOilmEU+chnJypuH2Lv1Ehcu4EC5lfQyoFo3o8lRJPapCXn30+bKXOCyKYvvJndI2RaH
epynA+REPqYuULredOC0EMnazKWJkjIZzJn002GkRcVlYN3Tt6u2phn7x2b2LrbbvjhpTPEejgsq
50c4uw9CuqR/kNDrNyNvGMc0JIkOikJN9iaIjm+q1L9rKOB507hCwbRJJEK/58hyI/QD0q5DoSa/
rbNOPGG6zvyNPBjF1fTKxsFKA7h4EVTfi7jZZgU7BgktcRdbngi0fE8Fy5cMNyFhWt6lIORTjuIQ
hqyBjIpleX8f+Pzg+sxoLnH5ZqB8eqRvSLegg/1zcXNKsXgsRXvBuZoK4EOu9D7n0P2iKpXtKqY7
+Tvzs9sy5pl2WGvhoeXT7iTEPDtmPwGXovfpJVB3TO7x1909tyK5p/4XnNx8QvNanWqv+LhtCynh
VyAUp3pp1GuZOmB6VCjCTS5jpCPKWqXXSUdB2Q+ANGltsv4MmK4TNg265z5dm2gJY8qg6pJpuI7l
/EysotoG6Po67o/KG56Uv7zxJ3LRo4GL60lV2bivUxIegadcjDy7ClPy4nL5CcjnAg+MwthjDMI9
iJPzxPXSbLO3ePRDhiLG8daHPKbZGGr2rR57XUdmXxWGEHHA+HGFJ9qyDMv5kBqvohjfW+YpYz2W
3scWFHr7NWX91WFfFnKGv4dxgb3C9mwI/CcPqptHYJbWmnti5ugasFbbOc1nyHqttRZvC2u2Fk/U
Ws/bGnqFtqV4gPEJEgzIJbJ47SHpWibhUS64vMdpoevZ3Jyeab1ar63OK9DArHb2EEYoGTwDV7Rx
Qd1CHRpDv9fRK2T8F9XtYjvpM1otiw8pyVZgJcdhAgAgjLrhtMTKb2kVl4rkXu6y/5uanX0s9Caw
EUJNJKNI8h7DA5m1pUya0KZmSLjtqoBDwnhEMzolOIQuBeTz6EK+jLWrHPqSXcPpkTFRJpW9kLrh
8JAwzbVqS7rS5rTbmKBZtGHNKc/ayzpUx6amst3ZUa+tbXMWn+WAsMfxGfHfvSqDL1XpmQb/Cls8
9eaj2ZeQdL0BnQTv3FjNE1/k7tBqWz0uq0OLz15rw110SEit9uBd+6V0Wa2ItUWPlPPEAieQz/zU
Kesv5gglN3+9T/kfm8I69tru9xc6Bx6P99gDC0/ETXJVhwnKE5qsQKFDA02tZ8fJEZidHlbW0QIi
vNWuzAO4uj5PLh1ASCesM59MgkU2IckA5+oGvTQAeC/kF0pvtLejjjTIxIF1omMOHdG2W5uvEMmR
Mdq+u/fzuuaA0n3MMV+YIjVjyujOZxdaXy7w220e8k7T4QooYsmpJ2+RCkYyytaABUoUoyCTIQYQ
+zz0t6Yx/wGDSHEAuAQOe0uaw66Cd3x6auIeaDwvMqeEui5/24AcyPrPQEhfngoSIk1g3kYdGfEU
q1L4vs+upcM35Er8sokycibgJ+EhkDxxdQRl5Jg8wksjzCw3i86oMINydgmtsMQZ7MveewY6e0eM
VyN1+h+gBIRutKTBzZUmFLKGTSYmhqdDC+V1Tvyj0KGZuVm/M+5TdZP/Zmth66G8VDpjY9BM2lQ6
d0OoC+hEf7MJ5DDD+g1Jh5euNe9wXZDv4PW+U6SN4pwEj6OTPVWMAEzUByZuTxeoXfbxHLCSrRNB
g4MLnwyAiMCKJDAr24IW8iC4QjkVkYhFZ4vwoOUu0HkjUyePlM4g1Z6hGU3YxaVOKHUOPZul8bwI
UCSpcW61l0xnmnqdbqp7cS7J1B4HnXzCMbwRzO526Or7lXAUK/V/apk8lCGpKbriVJun0Nz2ntPs
jaAgaqRzVoXXvPleZlFhy5/YLYOObLOEUYn80SCn1SH0lV6R8LLhHZJbRDNtHevyguRq6qDXxEl+
x/LLgn9KILqUDY/wiWgYJ6F67yztb5fUGCGK8hiTI+OrWaG+Os85gxnCrLKjVJyMxYhHkhm4UR0M
qKhK5dXVIbXB7p9zVsI2SdWNl5ggbWTXhQ88Xv+GKxwRQ7ypyf1igLDYVTNXkSUPo7pfdo3NzBYZ
lNorP9fVvHNy6ZHcZp4mCdx3bw5+jWPDeLvRzzvT9G5WMd7BjvxJ1CoJBC/Fdlx8YKxiNwNmhJxC
uY9FiDNX1ivllJY21cBeHcGbi+e63x58zG0n2FjLiDrh0oJ/EiUabjH6rHME7n2ah39TK/+ae19T
l7PIKwMrKq363tHkaf4B73v0+RPPHoafw6Ke51yCOH1IEvm6CIsPxTScWfDFSYonunSCo7yMCZrm
UIpXExWv7rDVSd7/tOswbldvQJWXARkigfqe19mhK9KnfmEBKFvbXSbitzDNgTVV6PtG3Q8Urac3
EUrMawkJQYze81DA8YLcTSwXjSFAX214qFk+sY+hhe8N7/o9HIPI1t2F1KjoQLATnGBFR0m93tFI
gPCrOw/ID4xG6R6EDIM9jAdq6WyoXDvdliBtNXFgUNnW010KQfWvp1yxUrKA7vaXAAlf2AXHLyDH
l1LIaJb+I7G5LLHIeHLi+TfdsufWX74DqhylZhgFut0RBxyUWwofomrvuU6BGGSxrv+SuhcCgvGs
KIog8J5riiMN4ENJkWQce3BoFEt0wySkalL2ZLionkzFtAuAum4SRlmoC58HLsk2R0B+HLbZ1Ooz
3KXJeEVjoJOtuRQT66eUXWKFZU1pANk0qufg7BXMnVKO8S29EEIYjtJMykXEpERj6zYNf6zN/0g7
lr/6mldT3UbTkeW6/9ZJXY8c7f+3mXz8HPo/xv9FLf3XX/lvailMPx/oFw3k0HECgRz5L+MBzj88
4TsewoWgQGOR9P13tTT4h0fcio0ui1+FwU93+d8Lyq7Pg8C3+M8JG27Xf0kuNYX4P+RSlFfTsmhK
O3SoLQ0G/A9y6Yi25CWOs5DqElYUFMVrXOe/ADyrTSpWSFZgifGiDB1zAuUZ1FEdEhOorTflF/ul
o/uba1d0uhhD9iEbrKhSPHvDmB8TRaxWTjtY6jiHcf8dBPHvvO2ikJ9sM+dNnCysfvvtFrs9hMsH
5aDyOHyhuMLystgMk5yMy1XYN4Nz+DZgauUExukuGx04Mo7PbVCjI6QjjrnfdkCEqCImXng2mYUE
/oy6l/bBi+pZOmdogDNDwmlE+qp8gBXzPGT51WpiyX/THa4Z4G8OrLwb1lzYRPfzrbWIu6VyApzN
+FCVDEICfMGgrH6mGnhRVpXJJlzGJ3hmP9JcUIs0ObBfauYOCxLNaKSp3zwOgEmiIMPbAvgJW4Rx
uZLJjyrPj03V0Aa3qpqkwULmY7lLQiwru+kJwbiA7SX2H3+M+yL3H5qqvCVgJBYxf/MqtHaGk7Le
DmRl43trcVANCZ6kqvwN3UcmUsby2RHeLcnYfZSwZKwBFFtmOT3AdDYVfBPI1oSWdp2SGHyukACy
ljbE4kRygRz4NZX2GBXE59LFOcGu3YKJHDZrsrxLy8H45etlVdZLWHDEwwaqXO7SJJA7s7ny6dgu
ufXGCO85tbLPMg7YHm1uLV3QlfoMYe9zmbJ76MNwJN9zSddQUF8KjoE3vHLGxe7tIKk5cP/26LH8
I6tBi21nZ/rkCNimegxYg6N2TPRkOFS1+Z3ova14VtHs04zyYESfCLa/kwq4Y4Jyp4rhcQHE3o4I
HZ07tNuxT9mEXF4QnaH/jkBpu7l7ntkEZnLcP4HN+hkQd5nYnMSmpjuNGGl/FpRU0HWMUzL328Il
L8We2iavAwZAEVU6ztiiolwZuONdnqzXXpfg+/6+6+x9s5pf7tBximfjBdXjAYGDneiO3b96joax
+wQ79NWVdRYpTfoOELk3purf48rdxYmIkpWx2HR5hbP4kCuafDJPo0WZfOPxMXqHhnwjndci714C
oug0ZgKD+23Cu0ASNxIcXKy8vRVD9xxX2SciyYdhAaPGqtRYqoNQBAoZCD03M4xYwxrv81Q258nm
v7UswzuILu9gTJox71wQMBHodAxpnjMQJWU0sh6yaXzloXJlBQEBgilTlrv7MJ8/Ymr9bt/sgg7Z
YV6KC1cHwHrSxR0cOFmlSG9tfw3QPkVOOXTwC+jvNnh+znc6SVQNML4IVbRESpZweRytCuTH/GNM
fHTDhJsYGwdMdkFBYmWP7STc4ntX1ceqLpk871ib4PLLXBCu50KFGpV938DI3OJFbsm0/Urc8JK4
1sGgPOkgQkPqeRhnZq0cfQBAZX4NUotAmf9ZZcGROB/3uKw6DiFXtzGo1Mav8w8xWHfJTHBe2vkD
CUqyE/Gann0muTGHV+7OrvhjTBzlG647Sd1/WoKjFNBCPoQQ0EAlvyTMbobG4u/SaWLRbh0TNqDA
QEVDwX7JIsf4fiA1v+UTT02JRsjOb1lelmnxsWCA31XtHJ7scqFIRffBSMz46Fo0yVsboBIOAX+4
1QlOPswVLqx2cTSYu9y0c/9AY/GpAUzA0AtvhVwCFi0clvxyJwU/XBIZbwzE1A5wl3BImgmNFMzF
cCfSleWZbJ6jLmjr2+KhTIUM1W+aSV5yw7t1XGbpcjJZWzvtfRvAC1gIKefJ/IBZ/LQuPMscFF9b
5Vt4kuEm84qcUqxdnmCr5ZdEZ1OH0iGrZRAOxshhlPxhTqrbXNA1wYajDz3AzQmz3UzXn+MqSxa0
L8kzy7KmdhH+XefxJW/Gu9mdRmjRGTgfSAwEYCQ7IAODuHHg75a8j0bWtwor6E5jDCYC1IbYx65/
lyz9duYVNjE/nVbzvWqDY2oaZtQU3a1RzXfMR3qLsECUxEWLLQtx8pOh57G8rPtClQGjxJX5OEzT
QzrHV5886S4eRwJQBLDcp5KZ5CiYhEOLEvnE4qtFHaZ49q1h34JZrLoVHGss/AvLVmYkJr5RZQ/t
3cqDAwOTgNzBlXWATNERk5sD1pvSB6VSaScnd7GfYrf29qDZsBcws1z9lgupavoYSF7oX2j7SL4T
6QfGxb6T4Wk0231v8kNtjN5lmICmetX0KHIJYzEINssq+y1/5x9Htw9HP8i2WRa/2VZK3NKBv82J
IwKedkkE5H25uPd9EZLS8UMGIGOFnk03w3FH1osYZkcYxkclOPiI//GLEb4zG9TnVFL+JzK6FfyU
lnFP3TUkStCSoJK03cReaJo57WOd1f8lhPvZhERs5kDeg2rYB0kyXdqexTRlgXL0O1JV6AJmPbCh
xrdIYawcswBO3aK9jKFmoH7JuCZrn8PLCkBIQxH5WCCUSKNGeyLsQqwRZMGFFl8OM8MJPoSyP5q5
vHpYKrpyW03wILBaupyAgoT0ATG2/3KwYwS2zKD9GTchXZxrz8YHOWpj4gSYOQpTJ+cRwClpfqSo
QvZFOz/1mgTnep7uY9d2ySzxjCwzZmP7+CvQztGoPaRkKN9LTCWpeFFgMgGCPSbadbINgmWIxGPi
/TGxpXiN8lrBqKr8+EdhXIle3iyMLA9DS2FsMcMMsx2rqzT820DUmDdX+9axxxSpDBnWxiczM3yE
BuesxEELtJVWp/O2W4rfBR5bvLR3dEhfXbw3XsWPRKsN5nV5tTraoINJfi3lgATrnJlkjyrt5OHo
VZ0FERrvdmso7L4V3y+zjZ5OLCsNpjYGbRzRGKewxTG0cA75Wu1inMRaW4qWNhcn/pfEghrv9xiP
CZcrgRPpohrtZeWzTIRLGcb5LYckgY2KgWk746Vq6+/a8OrTsiBPVJLn9ogVil3uwgLRVBCXgDc5
5PZiNqnYCtAhIwgRahDFbtX1T6H5In5SEOhtnw0iqUPn7PmAvlBIOXUQSSBvlyARyv0Iq0RoaEnl
GjfCqjRM4JkouCbD2ph47MUDtsah0+gTUdv1QVo1Y92C+m1VJ+IxG7S6ZX1IDU9Jc9Qw1yiIJ2uw
SkMNW6NWCGflA6FBoSEsMS+TO1uDWXKNaGF8g6gY1JYmNBmd1yAXbya/BNklxextIL3kGvkiYb8Q
vXquPfNOmitlGY2HQecnCoQPkVXznjYMUxwaJoNwlWzHhvIxlsLGt90Lo1BvOTdgN1OvtUbSCA2n
EWFu7mqQgZtYo2vQTEE1GPq3hWuzAESIzKC6xBBvoBOhccDAaYFRV7KtUcgTngMalENWi067HJFg
V/OV53dkFd7fvHJ12V+cZo3bCeHuxMtyrfL+x4LpVxNp3ZZuZUKModFBXJ+n39AX2xmXVc7VodJc
n3FkaHDWrB8L6I9cWgy6/qo6IXZhVcvIBBDEdM+zrYlBXsbrr8397GAoXhShJgtxaHf2vE06cotw
h0ZNIJKBlxyrlicJlEbBxFj2P9k7s+XWkSzLfpGHYR5eOZMiNVDTlV5gGjEDjtEBfH0tz6qs7I62
arN8r6eMjAjFlUTS4WefvdeGg6HuhEKGcSWrcU5ieZKaa7S0RNAq4P2sZzmUNPlIKG48mE4/Sk1F
sjQfSTXgbgEmdXCZYMq0NGYHbNk1Vam2yycW1yTNhoGynIYd1sK7kLhawPZleeMOka3QQihE673L
GEUvvh28Jb08tVOUXkQTgf3N36OUXSIXk3CGAh1xFa9II6SCOvGWe7ZTineTRwEs4mhLFv7WSXi8
d1W0ksl4pT5mS7h4WkcUq+4r1VPoxfLrUKVpBTgPabCwyM24JTA/auEuCtmQz4LmYs935OP3UjqA
aBvLfh2m8iST4i51sCb0tnlOhwGoFfeDxmnDk4nSiwiNIALc4Abtx1+xp0swuZnPTKC4W6ZiRqYf
v9xMvshIcWmqS1LPXrGtqoJOH7+6SZ3qaY7Nrzjon8w4fqin5X5oHGoVZvPBz0iTUwjKA4rChCr/
mFKCjDa50sg40K60KckVON5HNrWHPDFhMjQSrF2libEMCGOuRcQUEV60xLvb6g41Wu58UzwbTnjP
xQBmYr6B/b5JpPzsg+5eTeo0d3ITdeJDsNBHE/dc0h1S65J3WeBSTensAwWygnQa6G/qaFiAePEe
qiW0qeA1maC7D7C9oqKYt1PC1tS0+KCCSHmq3OicZ8xsgsTaPnXbq0Xy3vbYmcQ+1gJvfOw6eI2p
TK4yx7LEE/sU1869n0cvY53rMmZEeXx+FuSUztqTWd2owj11kXFLPWC3DqV/J7Lso3K9d2xEeHHZ
IMuyOcUZTJGFV5dfPv7UnqKa6jnRMSxw68R5ovKDp93Oy9GthL+cZ4H4lVCFg9U9XCd4bBaA0uiX
mm97F8IiKmR03+tVtju9d7737Hfe66x53a0LwyRsb+eF5VvtP7Wy23oFpfVtcNNmYp1J4yY2nNfA
JFaQzgeHC5+dek+LHZ0pqbn15uolVxb5kKTkjFUlJGVO13z+bO1qb9bijqX7gRKNTduCfrFJYUKW
Osdx97a4Jjoe+VPyU+O8zghVrrkO7xKYUMy0aCnT4G5z1oubsh0uwkb6j4EYrrqBRus48aad3df2
vqMXUDes3dIN0nNApLcO00MMqmIbFpQVdEF2NqdkqFdjb+qK1mbZpe18/F95z3Ut00RV+59tkOe6
Fz+92JMGqP4fP+R/fvF/KnzmXwZ1HgbOG8+ybMcJ/xtBKIy/aOYEpvCvf/R/FHs4f6HjBYbh+B5e
HctE/vunxmf/FfoWX6d1Ps9EPfx3NL7g7xKfZRAl9DDjWoS4QyTDv0EIZcNcIyYgWxNXJR38iinK
4godEmTetE1x8rLkVSwLD1YXMEszN1fHt19H9laoGiN2mxI0cWL2f3AS19t+RkjDj/MyOOVmavgY
yvRAf1a1Ek17LP25wW2MZOaR8Ql5aK8oMcO1BzQqZgqlOJz66fxXGDnnTjSSCO9uZ0FhZZrdd1m0
AbjzOpvLp4S5xAyaHYXXHhB1aA6JuDnNlXCpnvOP9ECdp059ugvlP0Pn5ysAyc8R5CpcgMI4cA+G
0Fb+cf1l66n8NadOm+thaW9igX1HKc+Bb+LD/9XMgsErs6eq6r75f8mazNS4Bq2+lZF9TeXyPAbt
tFWFBizmPR1M4b2t6A1p/DHeApRLNnQfUH0ZNyNGuZp4vRP8FFZnskfsnqiR0sLLlmTb6+wluJpp
/QB8/Vyq+CPiOJiE8WqM/bmZ2Z8Ps/Hc94wHnqofi8ZRq5IdLmkmuhi6sSTxW8jXFG0FRVAyvLSv
RQ2bW/XocJS9G330a7JAOiwBh5Bnjr9L7Z6Duv9ekjHfpTMwXrs3T9C+ojXNf++ODp4UGF1WZbdk
x0whJblj+2m7sbdyapQCS5C1GU3jxsVVD+MAUcmyGEvNjoIrEo+RzX+TvfEr25UTRRi0Qra0hea8
JBaEB9PgrVeHgrgzeJE07bcpFqe141jPZtuSysoOXmSaN23sVqtmYNTMZvcN7IXYyoIuMy5gkJVc
+d1b450TqFMvEzbhJY1aIn3ENItLKCZ/MdtHfE6cxDOmk5b3NeH+8bP1A1wq6UsTZJTQxFBr+sxn
HeNxa1p66563/N5w5o94novDOLiU0cuMPtum3DiDRCsRGILcznhx+574mtzSO8Fj1MozfCqEZody
4V5pVI9NrIi4pYd4qUsM8dVEhl6+qshlWTYD19HsAqYRv1piTGXFzFdab1GXsARraB4c1Es8OvYW
Cw8Wqo7cLTrUrvGJjojOeHYZHPzR/AiV2HcZGzYw6/FKYCDY0aTAj4PgWUe4drBgAT40b6NlArB8
jEt+D8sS1uu8zW8hGBKH6OlEiNWe9z7G6Mh6Vw3L/WEsd9PUoSHQCTqOOSqr+eRZ0KF9RYLJfaLn
4FJKFv5Eh3g5zKtJ2/wm9kJzZ+qZZUpY3HnkXr2qsXbd6NpbX3N7IFPeOnIeWLWhxghDh1+q8Hlo
sWTE/r4mOlF48Hyc6Suh4c4vUA3j9olF6cFKKmIdHEkeM8TS+ndYPo9LEUG/s/qDM4EMnYdCrr1o
glZHJHslBpK/8UwjkKVc/HETFzFdSBqhuEJou1Z+/J03xr1FOUjEgOYnVb8VwH6LXO4zf7qXInpV
w3ylhGJb1vbb7OZXLC/XJUz1LHqKOnyb6GHk3+pbbwFz4cxAwEgenWD/42tt5bXInSeHSNo6wURP
xtZ6miVX0Kog+xxnXboSOfeEUMdPLeoejcygSy3ZK2c+cOaR5kMzXzcYZKYFR0KrLmE67hn9Q45t
mpR6Q/LBktLceoub4CcfroRVMRC3WCGtnNtA0lBFlrTcXXi97L2k9GbnSsxjvp8VOE8DKjt890IT
E3KRWd+auXFtC/WSGQaTqUU96KKIXehEJAJqcnFTPkQRKtdqKPkuAGCgvwxC/bbAz6+JUjpSR09w
xJswSLpXoNXXxO+fp7J6LERxD3AAyGJf6cU0pEsxYFV1UsB/ACzW+Qwnvhs0szmfSbOG7rfhDw++
N98FQMHxA9iPQDgPWT9++Cq5tx2sWrYgJS4pXDeo1Vo76XuQyqc8x94sZutxnut70m6n3Mta6uBp
8shFcstQ0LMYkXe54W1yoNAlquy5M9R93dCsBtP/q+24A1Op9ktG7kGq/L1bgi+llotQzecYU3gQ
GsuTL11WtebEtRwv/2i2h7LglcokznFh8RnP0unRzYfraAoO2zE+esrjExsHX21BfzyvX4LtcdoP
KZ4CjoEVbRHujWnOqGBJ+RzN3glUxp3qOC+9kV+PLVG9KYEjSlbsS98Dp8un3/qjXA+ueHRbcCdk
H40lqhcTom53nyh5mTmeKKl5oryewr7OOizskeIKyl9SYHXlt4/CQbXQdlDCWlm4RrORC7JdOp9h
PDmsZxC0EYRualnd95ENb1zhKAWgcqHOCW+TKR6sBhxaNKm3bsLP62Vck80C5Sv8GgNj2PIwpS2E
ohvUOEFnsxe9FqF84dgvPAc8iHkd/OAPxyZor9pifMzj22kwSD5BW7fG7A+u+fegUtMuTQzU9WYg
RFfE/cPI0TAEupAqGDp8LM2JnyHg64EfYAw+GewSOqxXZUGvKIwTh30ea3Ek5yDThHEPgYTB6tKM
FXVYoqDnmI0ZWvwft6HQRUXRqcPaupqFvy1TFwdzl31ki09dpUyrNYFaDhSdtyuj8SyKmVqqaHrF
/7Yz3ehK0PDUVSTA/CV/jvLsd3bb1yWlAnFC3sNkyzuxs/qnOveeIN+dEg/KX2w+Oz67v2og9G0X
V3pwT0ihV+R51kDeJ5tiViAlyLECFadvpi3J94Vf9/AaWGF5ZwxDBaPSOEut+siBxRjXIgyCPZao
yejQnAHeuDnLrzRAIbOC5ThO8xu0P/yVRXRXkA2DFlA/qmrhkwXvnAqJS8EOW5dEAHNOjUNamqck
qn9QUp6WVJ4Tt7mb5PDTMfPnltg4ajkZEPQ2xswEKc32IqngyXw4BIVglUMWe+vkwl+Db/sxrAjP
/3LURaUDQYqVEeS4TQ2SnZiim/lc8GjzmePcOTksXnuduv5jsCtGKiM9G8TvVWA/254ZX/yEm5zK
ko8hiXUTB0UCdqD1mMSRqzyZt8HcfpKGeHNjeW8QeA9G81hLnh1x+r7UsAU4WwhHJMWyG7LW2lIP
hiQYUxYeLdQjtPgYV4NnJpsehs+6zaKdx61yFVri1uoT4p6Jd3JBh67sPLFWSyhbCvTwDbEsxHtl
Kpu0H88e1y/XMZvWR6P8aBfnIZHpT0lUwqaTmhevvzXCud7UjHjgcMffus3uAdHR0+M818Q4CNRc
Bw/83zRT8NqkdGHmch24xm24JPe+Wzp7MPi/OUL/IJobN4n/FJQwrxrXOnGzJdbb2w4ut2IrKkSu
PJj2yjS2JFJvccH8stdzwWxE7/QuP4h8OgYJjegc349krnj8qIYXKh/2rGsUlc2EjupmeeiR3hmn
bRaIXgy8egw/hyzhcrfM2yIU3YHuBZ16bHdBAxmmjfecLrXOhB9V3jPws1f1Ut6bXs63TgaUeFaK
H7xf/iwIBQchQ4hOdsepCHpkgzGAFCGp8FXGhpNWojBz141jR5uMJMt+cAT3s7HhGdcJvW1Baqm9
I92GeA1b54Ubz+/ihsdEwDRK0ufGxU7neySQTbZfs2MnugH9T++3aDKkKPf2WJ8BAd05bV7RkaL6
Y08U4qVbGsFmvg6+s9K1tqoV3EGUXW6DFpNR5wfJi+UH2pZIyRBW8ORS+DnnmdH+lOkQbzKQ38He
oOZ2VQVEdsbCuwNCkO7McjwWXvoF52fTe8NxWVgTGc79MKtjyv1g1ftib1vg/vopusUhdYIf/xjX
kkhSh5BYuz1R8Kp+yhZ5VYF7G0/eYzq6uu9wvM9Ibh1ibaytzAzZuYqf6RGutm4tvT9d4YBTapN+
B7wS+TpXe96cp5bRj/kDLTJJL8kg9wSCq1VgsZ4U1VDekOu+NpPb7P5XeHAZa2zj/yc83KXd34iB
//Ul/yk32H+ZyAJ0hVIkip86/JehyNSmIS1EgN1wcA95WI3+Fb/02S0YAaFM/ni+7F9iQ/iXga3Z
8QL/30te0qnwdysRNcB0JgRatXCN0PmblSg3q6itZxfJSiiaP5UIUVpp47OSRuyqYDiFQ0S+OAq9
23IQyZ4fYm8JD7BPTww9iWLmVCG/24mDiJK9gxWrHDMthlG81/lG57ltG2hp6rX2qvey7Tz3eLdz
7R4cdknIUD/wIaTPkaIkPzpLKumCnlkgiKIfQeSYG2Y80nADbWuqYlgCUfxGkdqJkvSTbLo3WrAu
MqDLvR6hZ2NAMEMGm7yOa8wBKXjnmsWFiVt/HQe0VyeVL7g7uvCA5MDFYIoAzJWnHris28LgDsdD
BcpjnU0R0ibQF9FBV20GCWq3d4yDga+SAAHX6o4i+lWE8zrtseLnqfmeEi23iJhzT9/XRM4zs/9l
yV7fk+lGfeHZLnQ+vVLqxiGwHurk+kiEfcgGFgx9vB5cwY6/yU5mTYsBW/ONbKLxdtRZ+MRExM/F
jNUmf3VbY++m7hMBPzKFBOktAvVmxEKagD0LeAYUnblH4/7pCOGTKsRLhdxcp6Eg+Gkc+2CiX8q4
y4gMDTDKTAL9DnzGkoB/StC/IPA/6OR/pBkADTCAgWROoekAhMcZxTvjFBjBvp6peUL94A+nzIbt
ldCIAVADHpcVEns3Hp4oU6MIXJgEdvAdZoZOU0ArqN34HibTn34wP3NwBpVKHCgOEA4GUAfdaJ45
sS70Jx8r0z4KzUSwNB1hWMZhXw5tuvH1Xa5150NKtmFIhwsshnPpU3sDacGAuNDalNdpBIOfigfo
2VsLX83oRG+RP/AzQG0wjJ4aBXiM0BzmvHngzgZ4GcyDq4EPyNsjl0jPZ4hjpu80GMLUiAhXhRzZ
yZ1pBgcBQ2J0IOH28x8xyePozYBuu0PmOo+9hk+YUCgoVwOrYOKzqx7MsP1J2uoPrARcn2pBeoFk
4cTpbajRFmHdnnpYFw3MC4+AH1IOc9M/cBhIREwsFrc1F3ll4ikdMSBtejgauTaoI96Z/VNHQdoa
sfAYwdzoxluj+o16C3NecwptsUNo2hVgOiziYzYxzFrzO/gg/zaEe6nbeACvv0sFq9FK8z9Syl4F
Ob3NaFRHNu4SF1b9lmpqCHhPljSaJIIfltUkY9Rm0QU7Ma0i21lUZBuwDq8EARUDLIkCT9JO5c9Q
dm/KYBTLGrg1gxpuo4J6DW9gPdPAOAk07IQ/4EvUQLWhoKDKf3RQURpFg5HGpCgIaZkGp3gLMN7Y
DJqfXNR0vIJXkWX5EviawVR9BA636kijWMiG9KAqvOOYdlcsA+rAHulryugg8V3dh4qv4dyMVBk6
PUEIQUqMBHywzjp1NWDByKh9EZWIt6hV9l3H3Yz7JOiYqTKOraOuuYbKYGzfE/IOwSTZJDkIqAwA
3qaIxEgI7X5OL+GI3gBDHA6ldXCM7pv7+RSsCejho1iwBTVwbno7/gTldGDnvo8bwpvwcAxhvvvw
cWYNysk1MqcyPQJ6lGpomA6ljw92jdVGWR41LH7yGCbmm+/O7woST5jXv6ZG83hW/stKzlwTgzm3
TvjCcbhroflkGuuDtvxEb9zOn6dLRd4Fz3/8x2UWawaQQD3JYmJNwQo5fdNADeqXnrW7PBCze46H
cBMMIIYwHf5UMIdYOR3jCWYGLKKADe62z03wRJLmeFcji+CXfhswjGI32pn82hayogGMo1HDjsDt
LNy/wWI37fDCsvLNhYzUlixGC5r6Jg1NwqOJgCkGk252kEo9bCVbCsZljJxAulIqEgAwVTEIIMNV
V6aRS45XboNaDg9fZo9TbD7mVXzq8vkqpnBmnOJaZ3T4I5UTX/SiP1DOrrdJigaUznKNZLMbU5WT
9sWLyIw/hOjI+zAxlg7KSxcBECsOhmGePZ8PQWTW56aSAh9mesLjBYQjImxr83RZtZYEOao2rtMT
vynxtVOeenbJUpUBycjOYyGpinHPTuogeXithAQICeD82oX+YWpCKrQSgs9GcE0ymG9zDAeoWObD
QKXbRljzqR29ZkuER+EohfmfjwVdLazcSHPhpu/Hx2XK/szN/DLEYl+bxJAUAndRiFdJDDEsWKtT
e+i2jLaZc5FUGXErZ6BT+Oqyis++F70PU/3uxjAfU5ILDu67kmcTkzdRkNbdFEm5q73kbiRuQbXF
XZPMnz7WVytFClsI3N/CBYO8YoF2S1KYAeVN0YX7rk6ewxbGYKHqmxhvMBbeamvP6pyEwWmwpyfs
rmfV1vcp5YTNhJDXpcjnXvg4ud19LuNvh/eeTctG7qpLIiHLzmE+b/MOjaOt6zcCMgezbpmkXD6h
VoYPFMEGXC8vDCQrGCkuxkjsAA/GEj7JKScJQlQe3z/HyNCeizl4GK1yDXbwo+XTNiTGfsSTsSkM
lp4WhZfT4h3NdkJYpOLDD0gnW6DAZ5PdY9C1O5kIbz1hHyLK6QBNGG5IRJMWmZAQWeJ8LGRgVnQa
nkaHcFmbvVPC/LaYzXvXF19BKi5uUO+jwn2pgvbWUw7dvsQN+UnxIxrWNYdrtyGfA/8spK5UKn1C
YhRhDb3pnPE5jmd59kae/CHD/ZjM99AiiAwxnFgsh71igdYUHAsO32CcsnVou1gU1AMQQ7lKx1Lx
Bqs/axuKcEz6M6cpe4LY4HXJ1ogi8DxDepkaymyQlI2yPyZFz3dPrL4ITnAxH5qB9iZm4yLreR7W
1bqw3Ucvb78jU22mMTn1SluBgkOxDF9m2a2Z7Y9ytr5xVL5I07li0zzH6N+7uJjPbrOwdRnenUK+
VKZOdUfA83jMnFykm3J5g/R6R4TwI4gwQCyOvDiz3CdLChlogiDfhI8ijqOLI63vomH7m3nGJg1G
2it7LJCt+OWi565Z/R0RFQ7T0O/zBdOnCNOvuHDPtLi/TlNybBf1RD/wNibcx9sS5cpxrVs/mK6O
bex7Zd+2tvHdGNZepnyGxibbdQorcMZDkxg23Rap2g+tyvaJF2Amp+CSGFxbbYLAO3WMqE0nnE0t
BeX1wZPRt5CXgtY98azMV5nRHn1UoANA2oFVjcQJV6KkdSK9N5d+3qqecdcy+x+b7wI6F1etMvyq
veiFOHZKy9ZQHHpnvNgzTIoR1a8W2RNfc1OkD+jH3Vaafn4KYzBMtWHf5UN7G+jGAl2Jumo7JHO7
SsWWhiWS3z3KYB4j/bmGfJrT+tmX9UT0ylzQgHgRUIPBlyGxGsQv9UNNgCqea/lEU9mzmipd+ID+
njocN5hPrTQgZeatFtGc3KoiHZYdyDVk5M+QohveWoT4UU+7bKOS9pS05KpN7e2hkmgMrLdWeqTI
+ze4at3GaOLzmFHa3uTUmJO4T3dsLfrTksIlG0Jceg0JJVGX1yJRf6LErF8CKZItAjzfOIYpHow2
twKaCOZGjVg453v8jhCecqRIS5xxn+2JaDHXhHAHyD4qG3E+LdLvbkynO+Kdd5SW/wZ595Jz7wMy
V6rbtIRsx/kE9aVAZZs3TrEc/Sh87c2W9orqHQ8qvrOKwpi86D8ijJFxMj0HTf9RcJfbFMwUaz7A
T/DgqQGdl9sm9T8bJL20D+kldw9zwZJlcZE2NPmOxg8u4FgfbqGhf7MVBQIV4ZYhz8jfd1zzNML0
DWEArMxM+6UVhZizkqy6WmfYuonJB0GlGCTAV0vOZxz3dF4qKpfKFBnPgzrC4iLEahVoWTLvkYBs
1Z3snCPfdPHfyD4EwdvbF7A1/iqqI5BeDTj3fkhv5qHk10br5DCFbxYqJ+YoliMlqcAuo01cFHhI
W9IiUzK8zVP9B7n2dvEB2Ed8myI40nN9g3S37TIiyi52dijOrIAD6I+lOW/9NsTvbG6pqJJrcpbt
pqRBeg/K9VVEglu7zcLODu9FYbGPdN7ahf9EmwQ8UszptNQJFaLd+Eq114nxGokNg/7iIV4N6rO0
Jypb9NPNBNMIScLds3C+zov1S+P0QQYxddbKu2ZVpUj3Y8Sco62xZAuf0fQtoN/YzMKTtOeFIpWO
LdyN9xQDjKs7408ZNk9+7LzXNOKskjQ7JSk3njJ6x3vHArDluSjbT4Vr3/Ex14+dPPeU/K36EZS9
CLDjTYiBbTLdYV69lFB5J6OAVdjWn2Etf4JygofroxDCI9xNdL/tBNVRhQrwuBcVGGcMUUCMqTv5
NaeZB+XQfkzT8l2F820kuHhFSfs8ZfLVG7oPhSyQ8JDiujlux0bnyvMUL7i53AWm8RLRVtpG6eOC
QdrShfSNYzJi6ZL6XNfV29l0rDC5thDOgd8+8/E+u/TbYw+nIG6J4n1RAi2O+d9hvjghpVpwkHEL
Ovth6anqSBW+YF2wNxcfeQ1Wjls07uAbWn85ZzPeRN2bD11BBs53UgWPna+2xhDdBVa+Raj5EgO3
TCMHVh170cHJ3BfYuM+z1ifNkRzARImobc3TY+igUON0SgvSCcKmu9pq5+eo4UrvlNPRjLqHhQPZ
RzlMZnUzc/hUQ/bgOFu/y0bCKJTDWsRwtpmfMceGyX5Ks7MdBJ+tB7XeLpYT7ayPfrmczTq9a3pO
Vm+Qbw7Jb8fq7rmOuk/BvPSoGcFuNth9tzHECPirEFmq325oT+D46jVP94eeyEjmhSwXegvfc7Yg
XfrLkaTRJQ0m5EkaAY9t5tGSFoKkIKWc1E+5h2AeQXY05H7IndvcaXdeZW5qRNIafj8HPcBFe7qZ
Ql6sAr5rcJ09qHko0Icmdc8aMSS74izEp+DE3JYzG5Wwa24Sx90OHp80uBq4KPqNRfcGe4j0i8Uo
r53lXxwjFTdWZCL+YpmH0XW3tNVTTOVQVxrfua8A1bgFzuxsOReTeZPyaFzBRbyhr/ORYpR2Zw1G
zjqvyPldOwTvXSqQMzw+T042/WJPfrQ6RItEGccFrsGMb3aVAwdilzb+mFqJV0X7Rln5hev0Jht4
/3mhh09N/Q6VqbE/N1bqbZOe6vGU1LutGKfcoyON1xSApchsvOHzK4Zhsm7wgIc0fsxAvUyhp4fE
jjpJArsaQ+UH5lvjtcehA2/sQ6xfSKOtbGMpV3Pb39SoyjxxHTzVXLHSZJw2rujKNQQs8sGJZHCO
t/RpfHSd851Z6XUeGTDZGiahxXui0ZtJv+aJbz45hOdYwcKSwAO0tg0jIIfqX0Xud+uZehwqCzOA
8S0Qq56BZujeIoJLbNbmzdKR+s4GrGxlTogk7GCJ5y89i92Vmhu2bJCZDeHRBep9pZK8lgjebUlz
ltl8zbn3U9KgHA48z9NwftYZKBdMdj33z3nbtizWu/ISNizPUQzljWOPcL+7n3qAyYwV6kop+jnp
qCggaPURWuOwDbKwPzDp3iLIqE00+9HeVlTkZdJ8dmeqyRE8QpC+5Z6qQLiSFKdHO/CWZPln/sLj
ud64ENjq+UreQjy43bw3+sLapI0NzQj40c7P1GfCeXbrluZ4rBW7eDVnzLj9S9/yGAkrMDNzTJWS
exEh4MPSzO64pH/lGVqkaYrf2KErr2K9QzZIXpNiZK6S867CYRPHVIS3HcT3jEfJ2P7EpdR4GLBE
c6/gh9G/JbmbRxYd1dAofkqDcFHVvkQB+g+cKkwS6aUGMtr09vM/DEx0XI87zo0jQI5L3jj5xm97
ZBmSx17kz/duzwd7ribOD4kyuDhefbby8k6Z6V3de/e4EFL0SrfY/+9ywLWCf7jz/mdX4iMxl79t
B/7ra/65HbAMtkqEinWDsfHfYWPzLzugbgHVBUcimrGHNv9fuwHX+MsmYayZibZj+b7NF/3TiBj+
RdDY13/P/ne3A/z7f+MyWrQHcU8LPABIBgPL/x001oarIWoXAMDx/BwwPzq5DWqEiTLsyHMqPWSG
We7w7GPyYoBAvGUUhVhCRp7h1FL+S5g3+5ChtUvrL6ID75JhNg2Kd59yr4Yhd9bTrs3Ym2Sgzyc9
CVOpcmPq2bgHkFbradlnbJ70/EzDwtHTE3U7Als0GLKLLDhS6Xgq9fSt9BxuNRRiMpjjYvpoh2pd
MrB7eX9O9QQPzslZNQz1uS/gIjgPJWUaq1jP/drLAqbIJ4uAJmCEtKkYWifw0hJ8vpYPUhq+ULKU
vyrQFhYWqi5aA1PWd+8M9wYaRBDEODW1KkF16GFEpjCQK3pkixj5ItM8fa1nKGo2SwSOSCsdPZKH
tKJ9jwRiIYUYQAKxg9HyjgX91tZ6ScXFlujSp1Uad1CcnyuEFTeAaQhdGRl2A+GogKcfUdjI/pqN
7jtXsXcTkabyZzgJTJxLiNCjdRzKWi5hrjtNwQVGYLIQfCaHumEEIBULRFskIZxxL2zFUbSnR9xK
iE9aPTKopQ21nrRoZanTGtNSG6dRq05SLAdK/Kx1rBWpwYkwYRLc7DvxAFHpkCTJY6RVrBDSOV3r
yaEe1L7VSlehNS+AsSsPEazQapijdTEY+ZsGoWwJQXEGWjurZ+bIJs1Pc0YPncV919VKW9faZ0Al
BzKLjxXvmjob8T5qcS43/mSIdXBoz4lW7zrD3QKfvPYMoMrmcthBivNCniYofsGoWOdrETChpmWv
bJtLRV9wv5MeMZ6KYYrGkxsB4N0hxhcbZN0BvydOtIZN9QLO5mp5mPkAxAdT+FADjG+b6KbElYYc
8eRhD1gAyy8GhPkO1HzDvimW8yHWJi/ZvMx+MhHeGdYiNlEqVP5Q2vHjoPn1xRLcLDNEe9IZO6EZ
98Ll3pCAvWf8ueZ2PiN5iLdpXh4mAPmdlPdNKn4E4Syr6a9FS+orwMcBtpGXAsh+OGTbqWDwStNL
AIR/LNSWqoyEpbfHxiU23niLgjQStgmWoyD+2gRcWeH6S3pGR0D/zYL0G6ZHSQEAv0bmuITO0Jk9
CciQDS1iG0smdynlAXHvbFl53ytKBdyC8jxKBtJkeeaGt20wak0iDO6ysnJYQRmHhoBgSVkBtyNa
ZKx7O0NoCsKvgVKDLsK6hjROtCO/Gag9GKg/mKlBEI0PocSyd7mK74UYbueg9NcT7+zA7B4aqhTK
mvtL5GAxIIVyWAjBhmH82fgNjQ1ivAhiQf1gfCoZw34CpJAMRNz7bwXvauVR50Cf2jmjgaKH7nbW
lEmQtNA223tD+hd/BObUF9VDbVv3RH5PXI32NtUR4KGozJHrAYbYTLVES0uhTdVEzZInoHqipYLC
zOWPHSBIL5hj0prrUWJkOz5lmyQc3yxqLNBxkSZ73lcUXBgsKVpBe/FkPmeuPDuS2HqF+TOesElz
LqgifUkpmKSi2V6T0ykPU4J6kKjpUDjOB7cnvnFPvQ6N7YOJ5tIU2kzwHQuZzsCNN9jqWeb+88T9
q7flsVILpbGJceNZ5gvG6mGVpvlyrosA8TQEeta7Z1FKpiHBYrGAFNVzq5u563RNSozRgLtWwpxY
XPmQg7NYWx7r4QnpdM1lg6uo89jSinxf2BaSqSvepy7ayra4Z/UQcV5HpyEQj7Ii90t7/FU64SGg
8LRshtsw8a80L2shwf0zEzBcO3ZP7HH2fdzLxdpzxyuFpq9+I4F9pftBpnsJs27lLtHGj/o7GTHf
DdK9lUYNyLMiHk0k1o3TdttiZ1tNo/n1D6JMo1x6OjK8Jlo3Fc6aNCjiXQQiyG0uc988hoW1HzjW
aPHa1lV+cWW/HSoOM9StbTOaJ7OoSGWOGhQrxZaA7wMU3XViFVDsza9Q9XuaTZ7hIsC284znSE2P
DXir/2DvPJJjORb1vJUXd15UZZZX6GqA9t1AwzWAA0wq4E55X1lupG1oH9qBdqKV6EvyUiL53lPo
DhWhIQPHEejuyvzN9xMSeAkDgtCwJdNXC/8P1iG4JUfK6wl/60htYsspnp9GgCGlquDA6A9ym3rI
zLl7Wdrxu7HnLWN7NOim6VjbI5dhcePHw4GPcWqj6Y588U9nSE+E/VC3KvHe1eqDJNItRutbIJaT
iUQ6G1quLnnJh3RYqzjnnuy9VYGYOQSU42OyuNmZmvgppaK77pMfVYPbbeQH03Eobg8FkGG6MpVV
XlKbYRFpxOFBcquGMEwK1anat06EoHkX9r957fCUKb8qJ7t2oN2Ryi8YQ6pUul7iaEtg6zU10ucl
mMZNxcYwwaJwlVfFZazBCLjLIw/PfZn7Plyqma1WB1q8zxGFyyETnJ91a6xrFKNq4L1uWZJI0tRN
69lyH0pBIMrxC5ABpF/l4tNZir6VlB8iya6DAqBfO9CzxMB57ZbqINzqLuICsp7b5quabOwC+K2o
Y45HJ7CLnG0jWO5IiTgSpxc/iIzucK9+qJllRNex3LM2Wsk7D80mHxaezcwmggA7hIX7TOPhYQEd
geTMCWVkDs51eTIn6jJFy6GGgUsI01qNKTc/wUs3m+0N6uedG6bfMq5egoE+X2GnCBjyHn7RXZuN
72MNv6KX5lkFkVyXcXkhJ+yR1kNW4uO2ILPp5qygGQ99vdxhjR5jxgjnKj9XWf05ZG6+BhdyE0UZ
N/ziMHnenb9AU8DKxSEAmnZVl1wNGVTa1qP5nPvisR/QnkP3zqpcGppMwEOI7G4VmxiuNoGR9u/Y
7sULbIHHRwEv4lri36VjcARWv6qYhwD2Ck4DluXK798y4vhboYYNMOT1SFpy5eM78IYku2L4giz4
jK01PpfhsM+C/FErQJ0ybvo+3I8dob7Kf5t6ZrPDFviAwroYgoe2DUPSgctFRnGz9tCXuf32q6jF
YA8TthKYc6MvzUKk3zV3pmXf5dTcfTNN98Xg3svEQEGQG8OgIDknPZk089NojX0t+/s5ycSdnUzi
yIGZ8tfE6zaYRY5s22whCvX3/LifGmMIr9tlOYrEfZENobJovqMBDMcucG4rwTJGobrrtG3xjXBY
g5m3w/Iu48VaE6y7FlH85INZXJltlHAxJb9gA500i/gVeIY+NkzHjuWLvUP85aqzDQKCTX+3jONN
1Nlvfe+9SdtmYjGpDnRpaOinxo0b4+p45XRd92Kv0mFvRC0Z9mQADWcxM5nV0zvQUN5o49GogM6M
+R6u34lG9cqJHWaTm2toStvYCDdTZx+IMW6qKriu0+nihcRhbaUuFt8Ggc082eLQpN5XkMPBDIrg
o8xxO4kvXVl0iVZelfwYPLVFHP9qFYPWVOwJ9k/1bR9P55HVYD80XsFxE00X8+NAkZgCxANTMR8L
09yTYV16a2YYmQ8cxUpcC7iPPH18YkoUGjR2Wb18tDNHP9GkzMQsebGbvOaV2uLapqd8qcIQc82/
WYzxkSPeBeAP2VT/AGP7uqFcRbj03VjIwGIxWlf+AJSNfWOW9Bi0Rn7feLZ9zNiLucrHhL7SOGEn
Ty8AXN78xh22pUnCgkHnVVM7D2ZVH2wE2gnw64ra+LXM/ejKFsFxohPg2tnNiGLOoON57ru7tvZ/
4oL9HEb/pDpe3o56NqArvCp/THaz422rkZU8zG22bqx5W8xlQQWTO9vABLSVt8HOcziJD0y1sQhX
3GadY94Akck3neovfpXdCIFOYfAtnQmMtXQt45HPjzDbmpN35LvwMLb2Tbywfeovd26jLtU8Qi+a
ErJUpXXwuv7cu8M+5eSGLrUevOy6dsad3xhMjHirvne44Nk7uPVq36rkYit5TqtWsg3ln0M/q+hA
gBdk5/mKxCr8JVU+xjUDYNF8PzZoqVNePtmJsapT+5munnvVK/7cYepuYtfD8qtQYXm6Vu3a70XC
LG7hrIZUjrepCjnOa3nOMqrLFPf7NAL5CtWaEWxG226i0sk2lCje0JGB3bnYCe6yL2nSmhGPk5h2
VuW0m4D8bJ/5Dvn1pN8rEvg7Q9RwoUJnO7iy3o3LxHxfP9bIWda8qstF16qLuzhP7pxC3cfWJN7o
2QO/c4McaiGO+Yy3sCxL9ZA64wtje/NVNFDWG2EILguya97mxaMa/Pml6Rz/3LgZHMhYY+KHBoEB
gXRRJ2RPAO3MXc5Uo1F2fyZuTXp78R4UyP4GFQqY9H6BcoC6bDyNHekM7jrPsbRuCx21sUsqtM7A
oSNfD0nwpVS2CYPmPYC5u8pKQDlxkL7S40c0o9BeB5wU6dQdGzsFNK8+5eCtHBTUZKl2qQOeMKzN
z4Vmg6IZSKOfJUSTcStZXqc+9BdM/bBugjXskWZVROLc8gwfbQi2o3cAmnIJ3flQzEVHxLvL2Ris
p41N6WIXkEZoOv9SlOJRpOrsVcijXpLezglnJ1ZmqRKbd5GUTOG669Hg4E8FbKrbU9OQgrF0oAkm
HO8NyybrNwE40sghru5whK7LiS/PMRSuaiDFxlaV2FhpduO58rNasuM0ynNLGsrz3W3sMkVn+Oug
JbKleGOzb0qhDUW2UN6ekzmHQ491lhEervQZvwoprwWZxXcScj3/5hgCBwWVqWm2ZU7eZbL615pS
d5UH51FGDDUEfneVSiBb83T0au9VplB5zDC+VFbyQAdo41JWDghecdvnyIKYDhQo2uvIU4IAMyP4
brvMvpJhbGqXFenTYMWWTmMg0w+KpOmVxH+MIcq4YfCCUHVo8CcZJlu1+JVNTWap0BZmZsfcIHE1
q9Em91SnCzJn8hUNkGglNmg0Lu+z9kUV0+kRRumkHdMJ69TEQmXRdFixAhpi12h/NQ21mZFzesqT
jUoTLo5q/hFiyyK8Bpseo5YHbLJiTKOHsMLGolsP9iY18BJNEZ4a7fVO8/DaYP6SsH71GJngIzrb
RdjD49wdgyFZ59jGtfaPbR2uFNpTtjGXeaFfW6o+uojUTF766xkbOpFyP2BL2wL+RIhRPVU1Zpz4
dbUsaDImKcQNugVbkROP/yAfjqBmUW5cNKoJE5wQprN2qxK1QLvkywSfr9HOOaBUftbaTU+x1e3J
ua35pMDTzXLukZIdoP6+w4ovseSFQztKapN+mm4i7dqX1pTsSox81X0JPQ0ltcMvsPqHHs/f1O4/
6xd3JDHQdHUyoNAZAavrq31GbACyHXKOT5Kga0GRko2/EFo61TptwID3Jht4B3tjuZY6kRDpbEKv
Uwq5WZPawkvOCDBklm5aEGmodLaBpfNdQ9jBaZ2zRfjBMJYHUNznWqciDId8RFJZ/AvUZSQ4Qcjm
BdDGtTfnnywn02u11I6tx33iMxaKJ3SiiLNPCWLYBDJincxIRgOAA2GNKHa+lqIJb2TmPSqd54gI
dkRes5sJenSoW7q3+N4X3m2+vKJw7o24Oi4QEzkdoFiSDnt2CI+4hEhG0AWQZsLtSLwkmzucTSYx
Z0YcCa1R5G8PMYHhjEwKyZh9IIt1Yw4XjSLOyK84UJ8waXjROO5TS8KFvuG9ZQXHmeRLbg6vmVA4
BxYzl9mFhYObRUdleAlvZh2e8e2Z4oqzqUnVLE37MdQNuLoOfvOs1ksu6ysnSDyMqPF7YrmUxOMh
McYLdaBVqoM7tc0UMkme2JRrR0d7DKKo1/9fvae+bHqMIf376v3qv/83kKFf/+O//Nfb9m//8l32
ST8fvv7+N//33/qbiO8wiOR7fuC5vhSwQW2oAb8zQ6nKuwHQADr9AEr9PzFDTUvALAUk6pkI+vym
32V89xf+lN/7AgAA/klmqAPR4C8TSz5YXYaehCD45Ad/CfpPlohtP4ZNEUXjjdfnB+E3n2GCgM8q
FI5s5WKxY+HDtgnJwwEDGoijSYV6ivyyIqx8mTQCeqTOsKFzh1Xlv3eMixJ/L9Zu7dyTsz1Rjl0b
oDaSOL1dolZxs+chNzDjXuR8xHoJbyc7ae77WS+D+e2uCwaWlWpz3Xk6a5200LhbhH8JDNtyuJ6Q
ygeCxjeXDeR2YEWkBqeYskcuKWTmyLZlYT5BS6oodDLJSGOg3/Qt91tKmguRlBD6uBXcYruFVzk4
k60y5VOckjwa2dOJJTf/ToA6i8YnvF4Qj2C0iSveM9/6TuLlc67lfVUTvqnirQYw1FYBLFES2o1y
d8MdoWVmqA238NfyldV0N5GptkU/kP53X3vffpxkcM2VGUUx5pvF9S6MyOkQ9LbArdlh8KgCarC0
caaq37UgTiHmKx7dlQ17xH71pnTjo4+srbn49qPlRrnyZI3xtW/ycecBZp9Ud+smsrkSRnzy0o74
iTW/uW51aUL0I8UMZ2fMOi4udoHd/4y4rtdJ3e1KD6yww0FoB4PYPFk+c+xTPWx80Pgl/nc0eps5
hNxg9xjvoX3PKORupPhe2P6q5bwwlQST4/RocZJbhYl8EHWOECMxXXMedhbxWRYciqskJtqRDSWl
ur6/FDZdabzSqV+nzfTuAT1A2Fh0Bjb/wFE6qTTlMV3g8+pm5RS+eYE8cPvDvGT9IG37gyqyjGAq
xIjM4fymM7Xruot2ZUPpNQ7oIUoam3GLku0FM9HE9LEtiR7HNq9Gk2ciR25vN4Rch2o7+hwqlkV4
OGTd8t4nSOVGMO6RU1YDsKa1pfKDK8nU2xBpqJTqHUAyBc57YQQPXt692NnYgHk2rFXBA9U2SVQl
hB/CNBRXZMMLDv9kUbyOlkgVv8UUgHduZfmbyWJs1y3uDIaVM+lsebZX+7Z3uANrh6nrH2WpDnED
sJY5ykubJs+K96ShmP2aFN0Mr+BVDyf6mAZdeqL8wj2zHpoD0V2KsgR7VJ9fZS5l+mTOf6SyOptx
9cRb8jDUxhP6+Suv4ce4KsimT/QUSL+X450s5pvMCFlWNI56e41R101dIo9G3YUb+rG0ydXpjV5v
PJXV8Jb687mRFZnPjn0DKUMazwEOnFfzA14qkEMDGHQxSiZ/JQLiWLM6anMssc3oI1saVK+cMFFQ
V68et3Byk8N9AHuS9rn9VAxxdNVY/Ny5c15jl15necLlja0OeFr9AKqyawOF15BU/PHmS+eRqQkU
txjVOm/8NW9tKrZzVJ3zIdm4UI4Ig9GVIPuCuptesmB6IQxxLGIKeoALCTMOHLsYWVj68oa1Ohoj
XXZkwuZNB91EPx5zl744qy/7KpochiKMe588iM+117Upk5Iy3+QdA6Weh1M2xTY2E6vOGJUyuyd8
/D3QlNgmBc3O1vPfMiu9Nfx0zSr4hgRdduUF7T3zlfc9NILFKDQmn/JT2+aHKeAjYAwfKlLE63kB
M4hMbm3YZDHvwSBhM7QxgPhSnLmHwxdu4nUSDD9mn19p8VJeFW1BwMXpZz5lhXclJ/uH2dp8E+xJ
Y0kXrALWzglFcOIJST7z2kcDQmNV3JINVhvINs79R4lgSjkAKmCl9qHXVrvYmi9hkW6UkHtXR6QS
CNEgnsAUgIyuu2SfA+Dk1no0HFYwbE2XdkPuguCm6zBNt8k4UEQwH+2oIdAfvcXpePLm4mrBOOiA
VrdcbkefBwcw67bsX5tOHpStmMYO2ITqNPq6iJOnABZ2LIElpiCVbM1WCgxuODZ7gtVVD3opLlOO
fSOdNgcsE9NB51rBaRodhkZ/JTf1lcWYGDSnXqFVx5rwFNkQSiTovPxX+hPP+U02sjWi99cmEFH0
W8Bhm7q+3AUFzz9oNIbRvrJwdW2DmDJCuuhRzxsBA9tpgtuOJyRmM/ZWsdXte2pfOu8uBd2I8hlx
6Gyo6MYGbBVxzK8AXXki38Wm/WKY84mI4kpJ9zTXRKAAZCWxc+Fvx/5tz9aU7poep2SI7Jdutp+E
M71NWYdGF96FoLcgV96GPkwFkFxCzmseCgFzf1jnC9iuZRbXs5cBkwDoZY71O5vgKLoRrC/q7k81
CII90jC43ggIiMu4XHtEUDZxTJmka4I3uPvvdefchiY9jR602LhYXIlJDaVil5Mub0CQwc8+cK89
G45Hp8a+i/voKAraHgkEB3oU7pUvepaDJt4tcG7Cajy6Xv8QuZDPcs1AW8boJo7FpWZJaT1rThrD
sjMqFew0KuhMa7kv7WycZvB2O/IFM0oxxLVAs9cmIGzoMwdHJrdRUB7oijinJSanYwBug973VHvq
TvjtR10bawvIWwLsTQB9K434eeGis/UdUd4aKu82uUiM7Vh8qbHdVYSv0oFGAUNO2mNo9o77rsz0
Y2IksIE6N8MymqHQtU7xjrc0rwB+7ywA3a1p3SPUVPtxFCxMRfejaC8LZDue35diqE+VRt6VGn7H
Z/Vdo3F4om+fDfh4Q8KnKe8iPbQinoSG6AWmpIGUtNOOx8e2nFi0aTOy4V7Dp2wMh0/ZPcUc2zsB
37sNo/zYa2Rfo+F9iIO7PqYXGOdqPajswSmaG1cD/1joYyGs9rScV4Fb12DASiMCGYmId0B/IFAD
Dqo0U2BCKdcQQgajzlKjBiXMwUr4b4GGEDK7QcB7bohKuat4YB12mri1pisBv7BNopshVtMe0PWz
IuCtsQ7Po2nfOJp9KHNgFo7GIaL7HsDyyEsjYSXKYrxx5uIShIwV8v007xETVqRD+RhHxFrXJABK
Cw7yMgqDbPGEczH4DN3QhcqpkK7QrCmHghHcUGI5WZ04pEGJCSinBPeeGGYzxmTNotnaDHH/nNuL
5DIPHbPqEWuzoUgg39DyHJE/Th64T1YkyIplPRXPQi9L27wA2XUjgDK5Jf/LuHzEDNhSL1Kx71KR
7ByjADYjXc4JvBmAa8lUbmIfoPiswvhQFzbtcE4HqFXlNs4jsZoWOFmdO/G6qu0LH2Y8gaTZHwGP
OpjfzApzgrTJ6KWPcI1fgiL8rObSeWoqcS7G5Ibd9Hjb9e67yYJcxtQY+93cqpVTfBeCe7yDHJVm
DHnM1XOVQx4yJVMr6RCAcOrzLatNTxB7spUhxf1sOYzHAbJxR5IXgmyZlZhvhedUB1njQBYdh7GO
w2zJxHdd1y/+hAXe07KtGkmVyaMtmGbZu1eMP4spvZ+S9iLEIg/otNbK7jJsZVaiHPKnm36IHxKz
vQB2gSDmKrbm05i6gv/ZkVZfMYXLCHT3OSjz3i5BPcU+k2qjRLow8v5H0jX1gXU38BFTRTohNw4T
U5DCqS8MQplMgcy8EWqDYEqXjWzUA7flwkQ3r168A5GtJ1J3YC6Sb0ONP/uaD/c09n8ugfWOcKk2
5hx/VTn6d8gSCBeZp7lVFe8VP1s7Zv8pHPmgenA2aYuGb4R3HYnD1WAhK3E/AfM/6c7n2BwHaMAo
jbD9aaB+1Ut3Fxk+onlSf8dQcZXlf1eBRPzmDHVl1iZodNOHwt6DPgSs9SOenYclx5+Be6Ip4PUT
8UaUWFtzHaf6ued0COrYQ3fFzoGfv4uwMoFOgytAVZ7XZHiA06iyvzXEQJYlYkEgVaQrl48qINyZ
ja9lZX8oil4yjYgUl06+8pvlYaitdjXL9BzGPeUMDx6Fyk2qLOX0c2oVrDbCulj9cuuzWkO3ptmp
selRJsuDhwt/hdB6ZmecUTXpuXxgQKiqiKEaAdyEzv1SYbEBpkF9dbjvSYVtLamneBZRX/Xawaik
LVZzOr+FEbxZD8goK07+fSH7xzFOYGQ7jAsskXeaAMkDIE8nIsfeF9Qh8E/DTT7J+rAk9rsDT+WK
+dOSLLX8NKcBF6DpOeWP+WYZgda1OvzjpaDV2Yf9qeLpzYxYsq2M5SWP2Twt8xxtJp9hsprMndmW
+uyLNnnm4bSJwul9sEu1bqJ4zz0wRZTP1uGUP3uquZ1JK2dM/gQDUwxF9TPx4i0xTYZ3Uh6Eyz7I
ac/3BKOckaya0Ptnbe99YbcMm0bmAf6I9a64mjNKnrzj3TwlWLpmwHt56dirAU0bpflP6BIcGEcJ
AvNtUsUOqgX7sgun6tmaT37Q3IQ1H/EDBq6q12oEuC3YzbCN+eARa6Acch8k/iuzqtfwQukhWnd0
xF/bnMobaYZtUhZnjGpTw3fYOAD/5lWCWod1bZLJuHKSGURNl3D6r0KIUlb/0fIEIXsavE9R2d1n
PdjeWS6r2sMBbFxyhak5nuTMiauO3bOo2ZQtnImIbEnEXGKHVg4nn2J4QM18ASKA0e0YYpcNXIV8
e3wNiujHqAqxspzxFYf3yx7MzeK2fHBN1F9DWLiOHG4NJIuYahvbEtF2rjkSuR4Po8YsrhlbZgZs
2PksgWG5z+uQlUBYjTvb9jBhjQcfQSSbkFV9UXHFzZmupTJcQBiRbfLQKPzuwEufOgi7qzkTz2py
PmgtLVDajMeFALg2UsIVXXh1cm0nYkSVGgxsE2prjI9VbLpwy+I52LU3VgTKKCOatwQQb/KeCz+P
6/1gAzyAkiJB26TxjS95WajBT3aWYXySRNu7Q/Zi68UNg66CHVtkZeLguNQZJ0KTWDpAPDouvODI
C4/bJvbq63DqUECIeMcTS4Sd4DAVIbXbI01ZcygwJ5v7IA7f/qC2YVRw8yr/BeDIXZWUfff3vzn/
ilBhm8K3OVRb0nekZ/8lg2rOvi1yfCd4uiDvFxbDGJzb8FqKryS+NvUouWdq5GQJHu9kWPDl6h9s
25NDzDDKFQ43wbm+89YTiZVEcZeJWjrwbU75LZlO5OR2gRE9LYXxzbpLpoVlizrv4u4lbBzEC04A
M8WpWDQvDH/wWStKGL5yPnt8S/AO+HuJnNJcKnZj6m0bSGIKxDo8mey2qGmBGazR8Kn+0ls8l6HQ
UnXIggdXdmJte5DM/3md9oaCRNVVP/v/9B8+p//4WdUzB6e4/3Wl/X//14U4TFX89Zf86Xd0//nX
L0ff1fq9f//Tf/CkRgu9V9/t/PDdwVH4fQNe/8r/2y/+Q1GFpvf997+9f4EnWycdDY3Pnp/z9x/U
Vhl4Hprmvy/UPn4n5bfedkI0/1d5699+829SrfjFY94Jp0pYgjqJ46P//ibVmmBVCOXAfvVNUlPS
hMzyx8y16UnHxsa2JFKtJCz9u1gb/CIdk9S1cC3Td4C5/HPwV6C2f9ZqJblrHBEd/pE4JDqW/Yd9
p6nu3G7I4NKzcbv3bKZ509QoWMXOm7XQNeXAby6D4mFNSe4rneEVsdMHimo4LUnJXC/XIsebb2Cg
PY0B9P9GPBX5cPL5SQIehYI5DR8qn+6zyHY3Nb00Th1stkUkU19YXlgtuXEdEuCbq2TfxdEG6Cac
BoHTloMe8+XGLwr1FjWLMmHlsfo5sJaaKeu1V82n1eRbJXlkp8pngkKFJ9+2Xso6XjM7/9hkzVdv
WLuyhTGFOFHa084NKZObxabo+BAd8eGd4c5y5iNRy/0oB3VVzuxgtl0kWXkPzmBEz/zy6zCsbgk7
lBTYlo3PxyU3KsnEU+F5uhLdulSMljcIO4emMDni41LO9dyt6jl9oH8OKIUZ2U7TUvnMazgn0Idp
l4b+uLXhMckJBG866x/YHfmazZCVknbxd4v5jRbTwgpXa58UzWkqYM4NfnYNLoBukja25/7B89GD
i1jjL3K+42PvEWs2O05csfueJ2S2bQ5JZc9zTCgKYgbZ0Ok9itVLqgjcA/R94dKpe+DxTdBD0TdG
Yt6iXtiDqN9GCXF99p+70vspihCOu3G28GIfprCxt+7suQ9cyaJrizLSFOiOjg1Og+2L0lie+HD/
QTj1ldcTVM5M7FOPaz9l0Vo3ZGB33M4tmc1Aju6qzDjTxZZ1TULreswj+wgj/GTT8qGdHH0QrU9B
gPhnFfeE5wjd5N0aL/oaZCYrikD+g8p9bBzGQGSyjpXOLLvHOPJueLjSgVdkP+b7znK+MpMfgyM/
2A3aRb64b7NsY88G8U71wDKmie1fwCot2kfQ3o+mR/sO8nq6apKxvAKgv6aAfTSj9q3p2n7N+hYv
YDLihPa5WZDoH85L792TfXgpmv7J6yEHz9R6aS6KSn5ZNBl5TATk+v2fE8Q4ppoU5i+zX61dP+Zu
M29lGFzT1n73O0lwPu6+KSR/5IwfrYjObHwalWgJt4sLGC8KnKdJGcB/df1ypIc5uuhOE83MukeJ
qgQzGLqzaVLeDEy9Lp8y3qTjd4N4K6l5juH0I54I0sSQg3jaxu2ZUg+wO8qhmVesWcF6Zet23pTU
R4NOXDLdJ5Ud6EHdMC2pmi5UTn2qpxV2886anGCbUUvFL4ZsliwfOlQSDFynqZlwqItPgkqrVdFu
M4vl2Om2a9mkvM4jTAiXJyiFWLYhjF1kGI8qzl9K3Zl1dHu2DhLIjBRqjcxneow5VFeRYNed297h
PBn6HOK5WrtFd5qo5yo3XM2/1nWzsxs2P7havxoumNQIwG/HcjMMdhKdowcJlvIWCBdh7SddCMbU
WddxdpJji01TJ4xtUY+5KguHU3vEMVxXi+2M7gSv/O5okg9huNKm7cnrBCA8/US1KK5bdrSwyEhv
t9Oqrsuqz6wLzS7N5rabFbGJ1CJRSfrGwSrnVYvBPdKJbuYZJqevy8quomnQwzDQ9WnHbL/qXwvV
ulodO+KmlIBmXR9xitzivknZWOAtBvP7w+jF2ddFbYvGdlzkayqFkD3nU94U0GSTgF2o/p1BvaeA
ondK4Tu2sCvqpviQBDOETmhYvrezdGYDTNjVolMcZi1fsXGSDep/cVW2A8Hy7sElAlITBRFEQiyd
DfEJiZAx3gehTQIlIoKhcyQRnx8NwRJRjK+VTpqInLCczp4YSXqf6DTK1LtYTDqhYhFVGU11H2FB
XQ3a4CuJs/gk+wedbxE66TIF5pG/7qcQ4uA4YgdsyCD+U/XHmYBMTVAG6tmnTXAGuo3Y0HsjS/Nr
qkbnawKCNgF6f0LwZiB/RguKmV6dySF1xtNO53RmAjuwhfdVweSZ5a2x8og2mnfWMtC74SdkhBy/
aCFh8YTnkjBQSyho4h/o6JRQK8lnmWitGzTu24E8kUeuaCJfZMDRKskbKR08MnQEieztz4xMUkw2
ydAhpalDHSO1VEIKM0gxZTrO5C3RMbDB/JruKgg+0dW5bDfhsdFBqFlHoiYbt7UtXnMdlpoCK10Z
5KdCEusjeapcUJInX+XpoJUekRG2uI3M8dnOJz5U8+DJ0KXrpexOZjBxOO1PgvQWW9GkU3Q7ZyYx
GRnxeigIZNVhws/M0tNpBuhbJzCCG3sZh5cBGxhCIGjpKxWrU9J4EmtkYI1pConv+k2bYDi6Z68e
t6Foufuy8bb2hjQ/hHyg837IWXOCXDfzfxwEB8e1hBb4wJAa8dPCIKQxyhXOcL8ZjKI6Jx6VkLgc
zGuVhQmdMTyOVSMhUNVQpA6zOxEJn6p234VNdKBJk3Jt1x9Ws1GvK09FJ5o1/uvimdUhJE+Ik8bD
kdOG/8mC0HdgsRlkpV62V8Oi3qyZyyR14NvWXQ6jEe1pR+wJy+xkwqd8WjB+XuqJyyZONxVONYBu
cspacEaZ0qtDBULNduQAEus5Q2GEw9oJxM/WnZIXqMRs4DnMbzlKZigYWTOfejc2rjwFxBG/+7Fs
KFDR3ZpXhN8ZE1YoI7AuHLWOU0xQE4jQyrXah7oVB/zq6hYCNUBorjhqO5cR6baivTFzFBUAjUzj
Ohe8zhv2zR/HKNtG9oK5i5xfKi7g2H2GVdEZYp2IGgLaYuCy2pVa7FfkHcEox1BfdRigvo/wqrIY
XAVQfOZa+OdIkrA2ILxd1Ne4+rX9IDvr3hu4/JnK5d4ZrO0kOvkTX53oEfDxFzEFjp9VekdQMwEJ
rTyPD9lAedpSM0ydgFI7jbp1K+MfYzqsTX0HZn/kLU+m7zRzX1iAJqb9XpMLQA7cVoOzt22G5SOY
xI77PRcx7bFsfMi96i5V2POw+tmV8qFEFd1T41B08Yz2O6iaXR7AfuusaJxWODMbAQ+OdEwcnlJX
CZrSPZZdUKcYOG2yn3Vxunb7YiX8PDr3YR5y2psdyDFFWH4j5XQPpWdiWyempFCbNFrMqQcY5u24
LkzaM9Ni9NEm9MS0gdLb78GuV2vVLRNf7p0HKVrGm0pgfKJXe5DAOCt1fXSigoJ9H4KH7t+smKO5
PSJ/FD6POgJlaxjbzbo38wsZyg5WBl09t+RhLWgFmiP7M+aQcjZ3YPBFbruzau9R+pybBETa2Y/o
VNKhqUPMCFrqdNuHq9EY7Y0TcUfwnPJ2DpdHdww3Xt8/qihF+Eq+hojzQSuDo9QPEwQDosad7pUP
1wlzOge2D3Fcw/lhwI6mQdxhi5NzJhig2+oaCmVkxY58H+nOyhnWXmLTgUqzg9HBYmP4qdvXCwNJ
EyzeJJfnsASazrmbHqWoDolvd1cJ0YeVxaFzmf23NNNLXADf3DbalKzKruiYYvw16iWa+acknHb8
ojp1xnLJmDxbO2Js962ZPpY+WnCxgFcZ+glLcwBYkROg2BlVdxJmfwnn8cUZ01s/aa+zqfzZZzGp
DQBNkdvT01HvMjTOVUs9DVfgy9G99z6Ytrbn/iDvXe1KvMuFcwStwObOr+sHrDUQ0lLyzZ6NW29A
HmBa213DlZiY6+peq2Bh1bAkGTs53uMgooYlbol72wVg+5eHboA6Paag1XNneR8Ke4t+d2Ip47bw
mrNS6o29CnosrnFs3IThAVbbl8J9TJfoy+D54M79merC+6yMH9BzDrUb/+zmWUMmCJN3iEI6Ar0a
DAIRaiiv5YDlU5INIeHxNEzeBSzFVgb9I7qiv/nndYd/W1H4kwSx+67O78V39/+G7AB41SEq9X+Q
Hd6pzn//Wav4x2/6TW4wf2EomsBV4DDp+avi8L/0BsZm0AT5EkkvSV/btjV/9R8db9v/xfYdSuES
vwJed/CHjrf3C21wW5q2MIXjokT8Lr38Q1BDteF7jmjzbwhsxMD+KjdYdDpAVVLE402HAvI/2TuP
JMmRNEufCCmAKgAFlmOcuBFn4WQDcQrOFBznmhvMxeaz6q4mNTItUvtalEhURnpEujmg+pP3vvff
xw1O36rWTmG6tpD2innYl9BLVynmVuAVoljPvWK7LqrXMVSvdZfIjYLisbRk1Gxo7b9YpThHzE/l
EmsCDINyeo+K5o2bwmTRhf4HfkhGOWYlq9zz/H2tuu8EtskamfsNbs7snpwBaAehxHdgwkaiwWoq
GK+hdV/Z/aaCEH8YY8j2Usxi0TPq21UmC/aKoh7LMvFvmXhE7/+UegHVi6BYT+d+JU31akoXWert
1KFGe27HeeuEBCx6Pxy7lDzMS7ApTltpt9fBwrUpIq5JKLT9AtsPdT2jWPQn0eNAUBUVUrvmo9Ln
OmiujoMzlfyIeIGr5JSnbOWcJn9JzO4QN9jUiLXPVq0g3TQd2q9qNi45HKV1pyGZzz3NQR5Y9yyv
Hp1RvxHmjO5qWsVRuk+T5E5w+zPMeGyMR6d8cnAnssWBbFi2RHtOYcIYYnycbkaRJI0YBZM1YDXO
SczsUZU7bskVYTwx9I+Nl6pFb834RkISfojL2RqzjXAs/4GW+d7gjyrdcJ3W3ptCLJ/UAOndGQZO
FDT7GKBTko7njOkGwkJS9OKjDN3vtP3uYm9nG2yxuwKVbWN6BzliLDUycgOapt7aFvwbJOMVTPD6
jmBAOo2ZwSqwqUVosiH3GKQtSh9FOEZwZhJFfqwl/+M6CItBLZnfP4m8uupSneZSbVF+IOUhB4UG
6apr8ozEhNZNpW6OD4Qa05Nc3WE0KdYDlEizin47w3hPRgkF0L06rdgzJGLThYc67+2fupIvrpbE
kakeOU3W06mO6aYtBVEXXXLLyjaw7iVvbeZeCUy82pW1TzFXLIQdrivHI7ITO45HXAAt/Dkl92gJ
i/KtDIq92ctjWPRnoxd/Zpce3osd1vHeUz9Ye1PNKN4qb76YE6Oj1sYnFU9e9JIZGJZNn4BGzx2f
usGDXxO+GhXDGKeZ12Fb3JU2F+1t4p4l47WtIHfaEIuJA2dUDXM5xagVIj4mvBAb2Gr0aMhL9yav
tLv2xXK7aT2JyGAcRfiI8uZdRIPsGcE7MZBcbM4n64r20JuJC5/5lgtThhIgmf7ySYJ5Yqv5OIv+
HXZ5tExJGjYnuog4jjckayB17+pfv0i/p1LwlXaN68IBORIYs8FexFn5PeGsKp63icHjKPk02o7/
DKc1nvGvEQUAovjSMdqiy8Po6N1GdMNostsxCPMTIUK6Sj4AHbjD4YbHIA6buzwr91VdP0tyLn1M
1KR3vUnb+ewxku7CSDso+qtDGIT3qLW3hpqemcb/5mG8sm7ok5A5IEOgcmcOOSUbT/CaxEXUPLbP
4VCiZ6Dbu8Hcw7FvNj3iLxxhaxeDxSKv56+MMKjCC+90HGUbPZifDeZakrvBW5VTvwwABi/8MQg2
PgolAvSY3kVzB3vaduuVZ2bBquizP6ZnPgl9C9G1ubsZbW1j5htrEl7wV4zkDBnTNY/mXYkXzYl7
uE2R/QEaSO8T6XcLfN9q2UlgQo2I9zDgCekp1Ytd8B9pA8kY5/xBGxHnZj0fnYGwbJ/iTqYvgsY3
TKhCGwqEHgT9crCrRaTgdpbGkR8beF12vkk5rWt4SLxR1r73vJMB5qbKkLDJdI0B7T4aWHxEKIl5
fBduF7zHSQeqsJsOjfL2/uysGkNf5zSvFpnVv0D2PRsqGNYsG0O+S7QYIRJLmgW1Ace4q1jKi6Y6
Gx4Y8NGRB5m4KHQcCqEUd0UoL9INPlsmpaWarwFkBtIZrEuVEKRMxsm7NXR/SO57nfr0oc/sx7Sa
z25bg6K2nEU4df3KYuNI1QudO7CeHIlQUqgdXvo/ycjEtUEkHOfzvRzntULItMzSGiiPu6rIDlrl
4xxsVZ6/gyD4IMJ8bQyDcfPIw3RUfP9gmW4ULVadYRe9+GG+FaVxW+hr4j875xco84VJwQNTYapO
uQoCXPZxiQFu9M/mEL/oKql2LaPNxTQmaglGXeyUHL/Q37RHpbS3adP8vcWMDbBEwmwX44evfWs5
d/05tvSKhhF+ua2WACHv/JQ1a2ZmH5btAbbNcFN7QYR5bKqfvQKqnsa0gBKlPrQ9Op0J869BiAiC
wJNDIMbCmtwHl3QBFFYqWfdxSFNKpzDXzlHkEAOmOvojYjbkslbHqclZqc3bcW7OmSkOrLo/+7LE
WZMTJZITtOYGnFKiRyYwe0yYMUUsfFl9WrcjzkNYsgw0+SKGyi8wYKCaZ4eMKdcua1kKwwh7mO1y
O2Wx+WSNWnIm0JNEaK9SJRZKJClxczzF4B1DMOpQhg3TwW1IfdGr7Gke6JX9Xn6pUj3PhDa0dQdl
sgDZqTFqAiCcemIlMhf/Fcolnoq2P4gsIUan+0VOiw8zz7Ysje4BqD3ESXBfQwBGOAweg0C2TRZk
CNenZlN1jThpfjifN6387KGeKttRbAzDIbpzKk512fCHw6PAWOOty8BdjxgAOHnce6sK36uoA+A9
+t8lQvdVEWYPZoMg2HELyLjMD8gHgs9PYEZOw5WHPrYV07qi/n5tXLxlbmp9uv303mpzVafNVtn9
0iu1vwMvp0hSm4wFcoNt3ScXon4OyB8wALnZZaYlWETYRH2vKjcl8bVLA43mvg8tasBSD7zK83vX
tfGhVRX9DjgUoMiEMuGEw7w5qT8N+JKN6RkXmZIemMHaNIX7Y6JgXldl5wPSmpicltGHwviCXPhP
XMi7Rg1bcILPo4NxN+g+/DF9tcPxG77Ne2Ex1fCUeajZ+qGVyhFFONaiv/EtnJ47Jw0JelY5AvVY
lh4vtQkyHFXKmnzqbQXhjJhpd50b9R3CkkddQeDNSvJbE2NhtuyJczLmTSJUGJEQwxJCrpdODLEe
t4B5G04SU0Xg3mpg+rTqZDSSXRRgyGdQZg32DtfAANGQPtqBbLBoB3VoPPvst7IDpELKmYcllKH8
Xtbm/cizgf4ufMjZZkyiZQQYVifDkdcyyBm0sIzPU5MSZlKneGiHLdz/ehVOPSKxmzOjtaetD8yM
E9q/yMYFVdvVOzEHF2swX30NS1Hjfu9CZHgzw/clvy2X09QRguCig5MwYh3tHAKA5PvAjXkZ8mKb
xY5cqKkvVsZsfkSprQ/FgKURhQ9LcOxsbi39NYTaYt1K48eZob8h/kKGNjvr2EeL3xXrNGz3spJ3
NtVEp/q3wRkeGY5Ey4oEk0LXR4a0eyfGNCGZkzVG9tpl/bcm7OQYCEyYKZ4QnCfZh91GHEvNY8Ao
nLejI006BBTkNggqq4wHTZ3qoQ1pZ6eHRNbD0XWG+zxE39yY7XcIpXuo0s9uil7CMe4WZoqijkAi
LBHa2OrATZbBTZE7jsWKCtI9uwaBi41MB4RQIMCTEAQ3NKynzE19dizRUxHCjMpCr1vPY+GtGJaa
27iwWco0GQgnVQ8HnHL3+W14ixJxR1JtuswNvvUIKiZ/UU6Ibx8dxwCd52zfhWnurTwscBAG5lVY
Jj+ThzLKVs7B0zZLtT59GyHQhwTtLmuykUJb/PZmU218u8dgim8YQANLLSuicO2j9ALS+MYHR7ac
9cwedQ+hc4qbDysLqXsmvQyr/tj3FhIrxpjCAFxf8CMvB0fuMDOSxJZ1WHYLWT3iYWJoJ+ytowf4
tiLfZo7cW0O7qYxhT4uCeRV9+Jo/bWUNzjfP1xmi9tnx2GO0fwseE8/lrR/DtcKJUCIR1xpLRi4I
rTNdHuQgLuDRuodygJMVMjZcoDn+Y48Y3u32weHaiQN85vh5VlJxvzhDgbjcvbIFIBauB1Y4+hie
yamfAp4D3JJXVLMfYWcejaz8GDLU9skQw2cpG+dYAQ1aFrL51nPxjEr2J26NDy3VC6h55NumhQN8
Uelp3pJvt1KiIYGJmpKp+r9GI+TZMC74n0Yj124yvn+M1f/53/+ox/j3L/23AQnJuR6yCmYgDseI
h+ft73oMAQHPs7DOSYvfQRHBX/f36YiL5MJFyGG5hAILz0Iu8nc1hvOX4ErAyQ/9CzOe+qfGI8xi
/nE8QqvqANNTcPh84Vr/4JwTzAVR+HU3JmNN/Z0/z4l54cQycIeKoxs2JAKM7c/UdWiorT2LkWvP
O1RY6lK1t6gDT2I7KM6dW19hahk86cMaO8V6voVMWR6SaJHLt6bu9kOm7kY81csuUr+thKymeqRk
87ob3cPksq1Tkn+d+2I1TP2jJBDPbFn60KQVrQQEimzecFBBQdVsUeD3ef1oyPxWkewADH5WpriR
RA8pS7TCGz6aPsOYQRu3qKpiW+bm52jXf3TEPLjIA7xyjBXXRu/s2XqdfZO3r5lqgqqs4j2Zsy95
S7MhPmWtfeOu1SVSToPdYeN628oanm0VXEYvhIBZpU+mXT3oGusTXCY45cZ4Vl0zMTQt32CRnYUX
GSvfyvXSq5JPvxufaxHd49TllBD64NIpSApvFrW7Oise+7IBjU+Y3237+usHEtnbzOYnrr3nHsHp
zU/dbLSoszWBRKsZBcFtd7xRQlxDX54odZZugQ62S1g7Dqy3skvDeRKW+lUgmyGOGIM8arsgte8g
Dx2MgGQ9Tz/Eg3VxAyQpiZlXa+ENCFr8Y2nyidst0yMJ9I0pGpsivTBan8IfMXIUmpeyMcgLEy31
gBSgZ5oTRjXGIQ4ECi9Rpx4rD+5G7y2prRFGs3mtZXKYI38jXTppLp5ql+bW2YEq4kKFNjOGR9p7
Mcr4Ty0o0gUkpxRhjdFLXDZ43+iKUGHrIvhhAS22qINSaP8usKiQNWI0FMQzFcme+Nxy1euXIUOp
TOmAxH3Heu/LRv4etz1RArQPa+RwNGMWYb6O+T0lt3h7Dz0GS4ad3eDPaNtnmwWvJjwRpkHLg+Lj
GS/b8leGTEsA5iKF887T4CW7RiB+xx12Ay+xntVNhQFK3XvsBRMDt3zZd28hoLSpGu+acrpYsgSz
O3ofzlg/DnrY1TqFiGuRzlKaO/7GfdDlT05U3iWW/oh9uQLkj4Od1Jmge69899CZztaZf3UMJJk9
Wk9BNFzMYrpMSH3GKCXEJ/+x2MEdZVm/FrH4wLWJXxS+oeUgJlBUIQg8iIN1n9to2g+5fmLlQ5EO
CawgUjCOvTOShVXES+eU094foYMZGkJO7M5Pk2uee43EaLbku/ZrohtzIBVJXl8LyyHCQW7NpBsY
b5B7khXGF+G6r37ufmNMfBqwaw6+e6Kkh68c3uXS7Fehnz51bndp7HRtWOWvS1ENIMyBP4Kio3ai
e5awj8YU/MFekFDSZN+GG8cLJOU7BLz3t7JqnJ1lOLknciEuftbctV5wtYsKHGAcLSxTv1SevaUJ
v6Z98pMhDluarGgoSItyzT3ObDSL8LRjhBxyd0eDgEYkSpudKMw//KwhG92eRqxtuA/F78S4bQUc
80+gibAzMFnnGU0yI14CsdvkgaNz48pYbkyrBmYYUOUj/v7JQnY2qaqqdWywcRJN+lDY+jI2kCTD
vOGcS+RD2Wnk9H2RLfpifLeA0ixcUqgXpUw+Yt1dlIvzye88C1y/DPdIjet92w/TIyO2Ztc7gTqL
3H+10Ywsyyn9oNC5MzVyE8u+iZRpcR0RUMeZdIadp3g9A2tV+GV/Fzo9/JHRAK49AnVg+0xAQjxB
0jNujYsAVk+hDWrRg4lJyDU/gRA75hR0FvyNJCafnATk8bZz7/gDNiZutiPDj2TZBeJPMeXPCrCv
AKbZB8Nj3ozlMh7753xuX/D/HfwanIMZrqGOP8I7vrmtdwKVCvOUszKwZlblegy7awsVoWiY20ck
XA/pCVUKRyABgmGxQxK56Vmm+hCyUqYY6It3E1viNOaDs1GZ28Z11v01adS3iw7Hb9XFGeKHShlQ
zpKT0dV/rCLxl50PuXH0WNlpyMpojDpkunyc32bpjWtZF+9ErCYQH81XatZhqeHgLX1LYRJvLXfj
K7bFMbvZtWzGs6Wd51R2j0w1n8yBbi8b0seqSXEzjLlBxjz+1SpKltLkJzRa5KzbrtjHrp+jWB7B
8TsYGwzhxId+tD+tsTqPjvMDgi9blgC7Y7M7ski/pZ6rRzOiojSLEcbW/ISN017YHZebXX2TgjAt
5tb7Q6dmrvpk4Cb3MlbCOBA7l0PIqPonHebIYML4uUuno9V3YjNazYVJ88q/VaOIaA5BZ/yy6lWr
wR0pXAl4DR0wDpw+9kIbsUeiC9a1qZr3k6cw9moScQO3RPEeVfjDs087pMj3fBTgIV5J38WZORWP
U2w90O29R3YPfc7cNeB9toZlPIHJwypgZuO2FeKR2eWSLv9HkY67y9F9QX3q3snWZLydkLtuiuAw
BDmrFos3ROlfmasvcLWvqftm5BFs1iZd+cOt8CclYpUirj7ktfgoa+87BQe7HvWQnmvPGpZmViMx
azprzV1+jEc/WoHB+rIK60NY47KbYVVk+UDiamXcVcqa3qUB+DVTicHYJrU3U4xjY7DLO0bYE17h
mDawqI44s+UyAHUC4HPmmGW9wRdNhzii5jewcZPmnu3SYAo3ZjZ9pbboN24M6WpK5Gn2EyhpNpZ7
laj3oClf4oEIrsFhQJp44Q4VD7dQle11aT+R5UILqKOXqbEwUQUZrrdges/D6qoAbFRj8SBT/8B8
iP+y2McHy+KLxG8LAXiabtuQxhTUAqk5qAlH12EFVkOqUkIJKMljsNKkRG0tkHwYaWq51TYLfaDy
e4xUTKZ4bzpnpokGMlWnoYX0zf4F5vHWmpzjpmuFi9JoghvTmD0Kk5S6IHmDOJs1UQWnicTBSri/
VlwbzIv8XUsQylmkuDvnOr0yRXKWU1TMPJk9zqkaDe6EXXCZjmTdzrWPOS9v7qTioyhKnF6onwjZ
MbdKF19Kwm9ChYTcsRnilYYntXKKGF68Ml+aYbrTPW1lG9ODdlRaQxsd7SaDEi+KozZ4y9sk42iD
2uBh2uhQHi6FmTGpnHE41AoRs6K57XxiZ8lMfDec4ZCStmR2Ei4mj80sXZ6vFLs4mWtf+ZD8QaqN
k8JjqVBMLQJEJ3wQpbibncBm19TeV3l43wnrW6TFe437wkmBsBmCdVUcdBLJc5JtlGvly6opt11e
zOvKJhVXFihOyIMlVW0kHLnwu41fTuH9ZA5PlYreM7hGuKSMU8psuu+7vTLjfROQjzAT27y0YgHa
QoVbD+TfQmgcpKMvcDjaJgcLPh8k0fUvXuY/GE437cjbXzCxWkMh4zBoU5DKHK/83cwitZ8/FlX7
wKZQo0XiU3AHjspiNPfoPRMq1OkatEzA7MJEbMIupdYelbCzJVnzFhqA+RbfV5l2h2Ro4Vjou1Dp
FgV091QE5oURL7jJ0WI9hd9TKXXQQQZW2/RBe1DEOV74ngjAeHlxdAq8clpsfG3vBx22y6CiFQm0
Plgy9BeFLZ9UE3w3pfdlmeVzYqChaeuNCNm21dFnH6f7bpzeSUHfOpJqZfQCtcEISBQQigfHcHdT
Evzh1vp13Ok0dlN/KYr46BL6CbSrvAR1/5kjYWQ+ZiPvVPqx6ByeoX4AgVryiY1VjQNeuT8Yuu/N
FJQC9bVwwPx0HhK5grMhR3234tx+jam2F23r/qZd+tYzXWHe/iESecRA/eL5zWMRjfuxsY7dPDyO
FUNRq4Z8gKy3JvYXOMEymIenIJZHZU9vnai+LMPea2kyZ0vKLduuzSimE0SGUzTKWyK7PiIM/dZD
fnHbcjN2qPNqq/6w+uE8hFQubmzeOX2y7IVzj45413kosDQzNFIFw2RhYahf1x6069bHi9LlIBVI
LqcCrn4cc/iNa2YklveSeOS4VBmuKreLN1A02GMjIWBPnb7lZo00ZCo3aJa3qtUn9v5QEb2THrg2
kUWvfSh1kugnRp0mkiMP72SW2we7M+4QvkJRtd6YhLo44o2LQ5TwwojlW12Ls0MazQK6yl3CUhes
326Ksb8FHmc+zk+OWavfWLS9sk/eYEe468nOyDlhw3DLc8Z2xkZUdgU4mHrbNoCeYY7vqzRX64iI
kGXUjGQPkpFjVpiHW9ZcQR/AFrF2URutAoPXriBEncQPaCgj+RnxsRlyvIbRnZI49Gb5gZ7uEz/f
t2vo997QoFMsNyTKy3vDVUmki8yeIjt9AE/1Md4mVewXPhq2bgsX/cWJC9/ip2FvZExipG0N91ER
nlBA7DmrHgGwvVZN861aOM3sButtA89kmcY1+ESJmJ8uupqnbYi0YAqbjeOB05rjs4jHXz+rPglr
3SZOVK9Dj/2KKDlUq7Tt1n2BqU10DUTiOkWncENWDbP297bTn4IxxxE4rercqMDETW8YIU/hGH7g
FYk3vde5J0RxhzqPH9wpfrDtecO2dm9oXABDkP0KO3qfCOJYlil74MlujklEJjyYEl4GcpHyqiCg
fLz3zY5VUt1xrqRVf9e783UyoCIOuF/ZYvdrmTn7eXRx1CGxsgy/OOY1mWb4Nw8wOxDkOYT7lOz5
/zVTYzuNlPl/mqktox/938VG//4lf5+lmdCkwEk5qIbInvL+A0Nl/UUkBGESPrZE9yby+S+zNPUX
snPBoA0lNj7K2xf9fZbm/mUL/rHnA4+m/3H8f0ZqpOybc+nfPH43ZhYDVelweXgIpFhqM7X7h1ma
4U/atLoUkmEQHWqfwrlqh3mrIjBNRRV/GJOkBlY1fnsPmW1QqI63Zv62CsKO2JBsi7T4kAWC5yZ+
bM2Q1rM/mSbgp75JdiyjTywYLpPw/DWYfHj0aIrhF0B8t7yyfsQNjs7QpEPpZbEhB31dCPnYe/Oe
hvYuKfJlNlGSZK0iPoVfQBF0do5deyj8IrmI9HCtSvVYZAZoT1xOWQM2AnFmTnKRBbzTqjhYcOx4
WFXFyeomQBAVMVKZJPy0DDr7PEUsdt1keNXxDaXgKuc0m8zzy4SLsGhcpKvRxVXuu5qLDWkhV6PO
z1hHv0TToWlmxV1aDeju8FUnWDRLnaPfmMTSjFBSzJj2w9k9DNOIZSF3rhqKSkVHQR9Bbdc7nsEU
jCTN2zEjFQheN8+3OpwvMbJViLco0huH3UiRqnplJmN/aegWq6QA22pc+MmpxzIV96msCeBo9d7J
mKXUyYjjwTdrMCwYkvupv8ZptR9rtLlGaqy4T8gzjMZTPjffpnbuyQiAzA1YhL8A1F+EMchIjnEu
D7Erpms3TOWhmOkQh0HUW/Tu1EVZ8pQ3PswB0Z212X8C0mCvLOdu48zYURI2oe18Cws1biLRiQ08
MHH658XgWhxTHZ9ON6WI2av+R4fNdRJgwoOZkPDY3ciwvJ+m5DOB7Lfoe/3Ug41c1fT167Hv3yrK
0Mwb6NibBFRMBoecoKnVoDNnbU3z3k/D8MFqJzbGDlOjnk6iaHGtVBoBb5N5iMCAA1KRhPQkQ7ec
HNKBa3wQeMDl12h3IF5s2PzzvANrXq6nttm3RvgWxyZS1ZnuMwCrZSKkv7Ye4JzShXmZsvuKpjdp
Zo8dLN1Dzbf/KJh2bCjob0RHirOWddEyJMdnU5qGQtXPzqWhcdyXXmJsKTvu7KyfLkHWhCvWS/K1
Nsujn9f2cprT7Bj2qXlssMrAzWWPQpYYGNIc4nhlBDf2BD6NhHqKgJLwuQlyKFE4zBbaJIM8dYZ6
F4Jf2c9ayGM9gxtIJf6aAttLNbnTechjcR+mpYGE1h8dlrARlWA1mhfFW78aLC7UhZ2ilJUYuA+s
IoqH1g9xsVg3HJAYoK149dl1I9T7XXXup3g6Rvlcre2+mAskYX6zbnOXTgltRDTEHzdtgz3z2KRp
zIdXi7uyasZl22fZndUZ7batbXdHyavedNd39zB4CFSAAQ9byehXfi77ddY11dqsY2JptE1/lGPy
lmCiJDKdaWDCV8/OqS/hukLKGar5azbBGfMxoiOkGnOfxqTYECm4isOywwlrjvxuf/Z5tpmJlYKg
2Ox7YsRG4IKy6HOZKUHvZFtXC4KsMabZAVI3QVzqyr1FgDBVxBCRxSStdgcR+XctzDlQTgZW75ij
xjDhaIxptXNDjREhda5tPScbi+1iD1TOG43rmFIHlRrUOP4Tg+X+6K5amTwGnVrNLU98q8Qpzbt9
1sSrYB6/gqwgL6R+1obvIDMLzC9lFcQsVyVtAGOqMkAaZnP/800kxa6ds/7K2Bi0M2kuIzl22zEc
D9kYP4QxnVddtO5dnNjEJajyZFEv3jiXO9UymGq6sf62gMTAn0m8hWNUzGE5D4yesaLvdMPajhu6
xtz8E5JxPtYdYY2U8cg5gp0eKUGsIRTnDjUG8FMkM21m/gBDu4tcBikq5xwjJjTZxaK177pIBztA
NLcW29GPaYKy27NIAkuD5H10W+IHIvB8Rto8VuRc3KWFUMhkSYYAxbWtJRE8xNcPLyB9i10y2MG9
FRjgqnyMGnFcFYAO0c2x8JHooMx1KQp1KW4T46bRoNSNeCasuX6ZYS2uIDowX7AZLw8OKBC7HhYs
RF60j0NWJ+NGqehSGAXpmyGfQaTfcmDyx8ZTyR4IkLzcuNBsixgM5utqtI1P7EAA+0LKZlEDaOld
NTwSRhqtYyu8bwob68pEtTnPMU6cCOlfG0Aoahj1asLBHIDonmoflYwPN9cQrtxDX9qvDjEycW/s
YvAoo1kzyvMMdQKGj7pGkyVii/kXvuRS19Ob7TXWoojEdc7Nn6rKsyWfFvylYJO01Rv1MLOUqCDr
qfQOBA29QGjq33HLq/tCmnswkyfZsqoJ9fRDoPhG8gjy7xrBXW/CTjLIIt2oGjc9enjEMkVen5Mb
t4Hdx0fpMaPRSqy6QUkwIxWGK8Y8QwNEpBcVv+eMn/MwkV4NlnXjF1X60uXGvTlNP3ESrWn2gvvJ
77tljuv21PfqOcqnmKGYA+XI1NOyifUZVaJ/DksCkVrN0V94WD7TwLiPqrrHQ4YxJAGPOZi4oNq8
+25sgd9Ah8W+mMZpEYwmrUxgVRhvvXCrpha8sj2qTdYXYsU+JLy3ISX6tzjT4OasGUteJ50PsGxn
85oFNDoO1jUvtfaV5B4aInGbcnn1LvLDK93VvpZFQ1qDvnckvossfrNL79Qa0c7M8zOGsGOR5WtJ
8OBCGChbMy+hfWjGRWvVA99A+lBb4k9kIW6x8nhvpu4H9/Vu7JDPOjXI8SILWKklzdqZqJgyloRt
c5BpdfQK5HCTIIGPRJrQuqIR+PLb/NFI0nYpw3mH7WtjV+0JN9cXBrt7WxYPCQwk2coT7tZ4g5Rn
zVHzG2QoOmrycveJhoIkm88CqahhWchszWWfMrNDLnkOmM4yFDE+rdm4VgPvUlMxjSHFBQQwluLb
5/4aWwGXMQJ34kIayrbmuyXKYBGPiCajCUJKzVQESxCs9yqaffw5YIJny2f6ABKevaRpn/l/2Kv6
LNjCVek2+OVIuRygyrS2Z6yjOjEOyjCC/VTOGgQRs9eBVTAzesJsOMPIq8/y89B7u6A0CTaBYe3l
Dq09GBvuiPqdj9VbAB9w17iOkSAavr/RIKQwyMjqPRXG0UISPec0dQwid4MioSKvs+fQafe5mzYU
XiX2fM+NKP9M/Nl43LkT7lJX7TJU1klrUxhG/EoY6cXuyoMTqX6HwzJZ6gmJvhuUZADPa4HZjkR1
3lqWUjSGxVPGvb8qLYm7L+ToQgS2MWQfbh2vvwQO8S4m33GQku2ZJBzDots3ohWbYHT23LSPf0OY
TIk+jQn7Eqb6B53b9AMhexeIhek6vQ15a57r7ST0rwjAYHqkVjoCDklnwBuLWpCHclIkrQR2tWrw
6C94w5aUXFuH7bVP+hLZt+i5Is1UsjHD7QCvfzDmDUnPyEDH+QWe43TOc3HfwpK8xX2rM2PwZhNo
hkyiJ6+0TWj4cSEsBVrdpbCsS+GQOOQV6SU26zc3hARbpFiXivZe5/7ex3N+ggwWXJK0rziSOIMC
O3wevOzNNZOn3iWKnT9+7XgzQQJF1HKyVvHBxOa1adgkr1zDtPahTj7JfkRIXQQfgcn5FWj/MuZf
gBQxdlYjaJdCH9vBReBo/kGl4C1SjxHpv7pshwPUojP9/5t6/hdcpn/ss//9i/6tz7b/Mk3Hh6YM
R8Tll95/eHrEXxjOLXpcdmFKok+hnf9PzQpcEWm5dOYgmJF0/mef7fzl0xTLm01I8pX/HO7Z8/9f
aA5wE8tCB+Nayv+bhem/EkRkHA3j2Dpk+cnb1j9r6BDn+AvqoLfMY3QagcMoyZxaaPX1F9FJb2lv
vYIir58wPtZIF3raHU/7iyQ0t6OtsiX2m6dR6CePKXSAUjWM68+K9b8pIemjCjEhBcT/l73zWNIc
ObPsu8weNAiHA1jM5tdahI7YwDIiMwCH1urp+6DYbZOsJos2ve5VlTEr+SsA7n6/e89VMAPYqnQx
z7CCbtoVh4Z3W4/KTVRPT12d+JsWbWw5ZU2PwUt2S9uJCJknxlPIbo46CoAZhWKdC20P7F99E70R
EHIHhw5S+DSrrDy/133FvjoeeyYcFpSEymV7DA3rF4eXBgYehi88d3ZOGj4NpoOw8h8jY1sn5ygi
tG2iazcU2Z48MbzUsrHoiGSbcJKFCcMXjnBeZhsvGraamXBKNaKZyh8t9QzaZqflwbZKVbhq/OoT
40FGl01lXNRA7RH6eLprpXhtPBdjb5eEa42Gw6MIrPc2JQJptDvEyf5o+S1I1THI1nU1RMgU5ocq
7LtdJ1+U4b20SVgRy+GtmgwROAJPdxFwVmE8bywpj7bXvVaXuA2GzzD1EBq0d51o06L11S9dentj
7J91p23oGYyfBLyk1UCCMbAdntX4MjHMBpxghCyORuK8JRqpLQc/3TWmtWRTsdu12YitVNf7S9XJ
j3xo8RoyZ2lN9RlpROizdqqwwOBWNyO6karKYGeEhNCnTvpUl92HQ7b4VPf9XQk8A67e4YRJaUI2
Yg536AxMmvq5igtD66oYHEFjS3LrMp96oomNJ+QNyaOdxylbCTQWI6hXpD1/Qd39YVZkHa1mEgvZ
Mc4mYHXuXBJjrVt3YLAojwNKQoFIwKgFr88p1JJXDS/DufIoJqCzdCYbaiPZigr0AkF7KhoDbhLh
/CQacyCu9NgVGAbCxMuXrD+fsofd2gXer7GyMwZSWBjVCPKbGFC4ZCLnraM8Ss5dFK0rmMU0bTb3
uKaMq23Fm8LUcRCaRGoqEQ04G/0i2dTu6oSbj20Fht2oJDul58t0cvVjRSCkcR06PNi0QAW0lp5S
Z0clrwn2A2bQLKoNt0w9Ble+Pf9Efdc1AGD4wM6V06iZ7COKtwjzqI8gN3+MOV+9n3YfSZuTrg7b
g9NHz2QRacgzgIIWcfRgURW+VVr6TBNivSir4KO3GqLalvMjT1kohxr4dc8RuBxxo2XLdkifzVbd
SousiVEZWHWooqA31H+IrPCBnsmvIQwBAlT9cMgrd263lukqH/yH0pMPmISoTaoeHANKGxwLd3S/
4jbf4so9JEm9RUYwZyAk92iMQcaqV6Jq9CXRmhJEM3q6VhdfNOb+rAtfPNqFzsRcn9NPo1ViFvJ+
TiPijhkPyQpQwk+AKBn8CeJolqR6hjet1lC5CZtgSIbWgG/FloL6VebZ6xrU+obHIEQ6z//Z68Tw
DFLALXYYNh8kO/L8k5nVPivsr7hUzjWQvYuIWcEbr3PrzXLxBvudpm+jcUKyx3CwStMwODLesxcF
CztF6hitsBTvaKAPHl0h3LXDnoR5fUfvIoId8k476zylO0wnDomHKtTOvcIWE82KUGqlqyiF3CpN
QA6zaiQMEwEfGSk3vnBdmGuFRLawZ60plpTlwdBn+yM1Z+VF4Taq2Rv3iFSRA9fUDtoG4ryu3e1o
3HezpsVsyV1qY4e/eVa9yKedmqBBFEEPm2wK5NnwP2lURC5KLcCakN+NHAoyYpok5rapkdeGcPxF
g+Usw6C8MRygCHZW40Kn+UhmfS5HqGsR7EwrJbEwS3g2Z7EGogjsFzbH1uBd/cLm50q09ThLgKLu
yi36Ts9YqcgPklPXLUIzRJU4+miIWZW3W7j+2EHQF+PSuifs6E10R4HYjZFPWyVyPomb2X6aGobh
4ATULFtKzpZLAogEqNA0Yw3yUIHKqdfKeRxc74rz/ILD4Uwao7umf0ijZp2tmKNHIGN56pH2uSpq
UatIgyk7i6taPJ56A6ePVrL99AqN/wgtlqctTmYO5pRn0gwilsYs2+oI1dks5HYBbgMHbTcAvFhK
xF6/oyQvD758VOBQmjeJKjyW4iNDJU5Ri9lU4jNDuFiBm7HPfzTPlWbzNir62fs2Fpew6bS1mEVo
m3MUQrBxZqjIJStTxulo1szOVz4atjlgOYCSuImEtytRuRVqN51/zPRTNEzC9iCFsIEtU9RxdJBg
2bEfVkV4og99n6OjpwEWucSxknU5kUQvbLd4hBLp7bo4DM44GgwgYj4ukjB4ydvyzGBrFyMjwybt
zuzOqSZVjybifoUHC1AnEBRCCDOcXZvnAKzc4J6A2OLV6Kb9ZGkfNNPlK/pTydbNswTleU/6HE7r
3c9EeXesdISTYGC2lY5saronH7oQVDBja1bJr1DTfZjxPWZI1gPuce/L6YZX5Dueo02dwwk0eA5o
xbOhUtIW6aHzePrQRPQwjfreyqIrLGb4X+au4LL0jGRf90QrEmf2xiUfqul5hOvaVksgeJPTBEYI
Wd89B6H+UNreEv1oKx2dLrVi/Jb8B14eb8hqYKgB5yJdBvM0Ku4Sm8K3xngwOr6ASGo7YyjPOmAU
rEVzGcYZTT9cZcr4DiCWlV639wfxE74lCUQwrjbIezicTCozInqp99wnrE88UtTM5A5DrnQhaK9l
HtwxZeSUuEyYrseEJehLOxFsWWdGvtZsIl/ZdANUDYsHA1qNXome5qK/aPmK49ObEZCqKYhyDZWm
9kWKk8rO8jMVoOi7fXgeQ7NZs+79Ml0gSpW8JJZ8MQUNfI3tvbWO+UR+dsuD4kNzQJaVCF8c8vNK
/6qt4X3iyDUjZ96Y93yNNK8K5W+nxnqMjfJF+cM9J+66MOZakmZYyLFcKX4dj/aCXndfJAsKA4Mo
W2Q5f9fv2UWOujvbdvtdbQmiDs2xUuZT3oh8gcN5o+LoPuXtnhz8VeZAtDveU+rsYRYDW4Xxsixj
zG7ubECxZitKgielx5vi4nFY+518cyimWk0YWGLax30MLeSQPiBMzOkvMOiz58XA+rdn4Sc6PLti
Sih5LT4ZrCHUaRbFkR1htMiD6NjgqYmE8dOCWqapbFxgvz0BxXltJp6gWcmNEFaGYqOHQ4eEMMs3
pp28NTAE9zRMasQke18+KQw++uz0cVNjTgcBhilmH5A7O4KI7E8r5hQAjFB5zswRr3Ud7K2etu+2
mk2UGdl5RYIVy/F32fXfBq6jZorA1mBPCvEjZbMxSeDTBnyBWQloPSJ1p7+nvfNdzIamtOOo4Ep/
Il9D+ATXk8L9BB5wXE7OgBN2tkahTafbcLZL8btBE5otVEaj62Qw8S6r2WA1RPoD29stCXZjlcwm
LFnZXOAxxhcTh5bXJg9MSG5mmN2mpv9wfAezS4v7p8TmBfZrz2l9Xmi0LQ5Q8J6zJ4yagFeJSWyc
3WKam0ecbIyzPTvJ4piKgglzWTS7zLDsJDsRIp6EWNDsWj8Es1wRze40HhJqPu9YS6XjQ549bEM1
zdCx/FRqNAKr2elWYLRAdJndb1QzfNCHsm/9hhDZbHZi4eW4YfzIMM9JMPbo0CnbVHx10+ywo5+i
5xrq4yMjMBovQa5BAPxZu8NzEVT+IeJhRfp/duyVzmdjFNu4fsfm8Ob04kvH4ZfPVr9Ay+8T3r8y
UWoJV1nbTPgC28TH9DBbBRsaZzQeIgxlwAjUw9YKYDxMXvg86F2w8+AmrHqIewM2xIj4kPQAGAfo
6vCL+G9xLPp9/imT6jE1a2dBzeDs+sHfOAqKoj2utyxu3HNRCgVURiQHPwydrYdXUtBm587myYbm
U0+UV9qvyj108Y+sJ7fm47o0LQTcVJTvxhjM1Zq2dUqaVl+NuDWrOUNu4t8UUf7lzIbOHmdnOls8
dWM8Wng+7ZLVLsQFGkw6XnpsoVQS/dLxiTqJ8+nPxlFyaw5GPJ3reraVgurcM51WKx2BkH0Nkq2d
MlBTsx8VjDU9qFhUIWwB7ZbZU4R51VbWs4mZtUxR4d3Z30rFotwM0bwdmN2vtJT1SwZXb8PsjDWx
yE6zV/Z/JRybpnkbjsm/lnDOefWpeNz8o1niP//a30Uczfybjh8Bt4QwhSMsaRMi6n/Vzf/9P5r1
N8cScpZjAK9AhLX4o/+Scdy/mQg8EMqwOoHXkwSG/ssu4czqDy4Li/OTQTzJ+f+xS6AU/WaWsMn8
Ccs0IMEaxJsEb5U//w0D2wdwnBRjAxjOas+B+rlQ09873f4l/OWfvMQfn47PyTnDMuc//+0lpi4e
TSckSzN16SUwrZUcpuNvX/s/4cv8u5f486eoo8EtBC8xls0p8/zP1JQ//volZkDN/3OV/PFF/cOn
QIz7/VNwrnf1xoMqxqkG3/lZJZcwtLAx3kr9P++mf/mNzW/3z6/Fau5aeGVcnDZ4ZX5/Lc1oFXYT
Jl1iOg/jS8PDZaL14K8/0L97kZnY8/vP0uaFU1u8SJxHYFm6F7fy5xXY+Lu6+y8/zD/74pgfE5YT
UoIfmmXE314njXQ9jjVep2r7vQVVH9cJQptbHKApcCzu29X/4IMhmcJBgpTsiPkN/faCrU4PDM2I
81iqODGbfFY9s3r8wv/mdWYf0X/7lbiBSA46rm3rf/qVOruhl6HndeLSuejGB8QL02F/Yw1LO2lW
qbj+9ecSPA7+8gXnP//tgw21mzehRV3ANHLCKDLvQXP7iyHH08R6Ip2MzZ1y75qhpjXkt2xppph0
baLoJgN8Sc+XhOmW9sNrQKOToM2GaQgUh+Kup/XNG7x9ppsXZrgYOBZ9n61HBvB8y89lVZHey6iy
08NjWtgrNNlLWE0Xl3rUih3MsghwElu1tbPD4Tlz/U3qGfdAAJj86+9gBkb9m2/hT9etrVqrCvSS
wTPEJgRb59rA9WH8oZNgM6yFFuGoHlP/weUSg32LNieJdujZucnQfJuGzSLcEVyIKUac0kQ/MLC+
4PJ/g5WWbWKR2Ohl/gleAYgnxJmArJIuTGL0jLfHCDeJDGhXoovqJ4ObmU/hIv9i+vAzVG3ErGVV
MFEzbMDArejSZdSRODFriarRE1xGHdpJN99amnswXX1bARUQs/TJJvdj8AmBhATCp0gMJ81mo5aP
bgmok2KnokJ4aavsMfLCb+HZ60mkaJXRqXdUcwtU94pX9clJsM/SIf7oi/7Zb8MVo8tDWhfWptdo
GXQE4meYmy275+oVix9XC6crSkI9b2UE7HTtFjAjlhyBMwLxhl6xwmjA4PqFsXJsZPc4zrceLhBI
LN1OawD/h5a/1h14I+lYbAvbevDa+LnLJHYrxZbVCGf6ASbyJiOywFYHC1tW3VsZvduWohUnnPuE
MjGR+tK+89Hbj559KxH5JtpkFuwuoQkYnzkekgXazYob/AUwIxzetO83WkpqfAjhiMYp5VR5hZBp
ui+10QF1qbxxZ9ntO6GTkAwdYFEl9LeqK9g6tffqfeTujTuBf9pG7k6kuYkHUgg1BRyb0e6Ols1E
1ovSu9QQezO3adaF7sI7wLtaVt7Od8l64ixKdqSkyI8TU82p5OErm65OW1HH+OnnaJLmavLESzgW
ZCuj8blOW7F2LGQUz31vKndHqQcGhHpkNE9WUhXrtIFo3fdbp01fi16H9QS+mngBXcFRuO/ajO4p
4yOqBn+rkjJZZA1hSWWKX7pmXerMEguOLUcx+G+1Gd9sp5yxYbc6oZfCjwZiUTAzgKVMxqLsYCto
0kMtwV4UR3RomXZAr9vwMOYo6ITk81U/YKF3VQ5m4E2FBd13mZusQC1/kKa/DI31IBR8zbniMNRO
UzNjrT3jre+MB7waq87BYhSbIEiSodyEVb0p9fGpi9DTlaXfBpIAVCZf8jr7KX33DOdgS5LsMiI1
LKo0eZlyxiZFfYiN4Svxq9cGvGPoqnVnjydOUusBCQsdxSEiKRb+vdHQzp6r+HkQP+hXwiyWvjOZ
X42AiMgR5Md8lDs23swbHPwnktGLV6VPQZZ91figwJG7j55XPJsiBU41Wi+exv0SM17RKg1fgDj5
OBJk4X61rbYyQnXr6dlZ4GH+Rv3HjB4HV3OU72mFWEP1A92k0TfA437lq/xHOE0/wnBY123hn2lj
eu3BbDHb8lZW1lmLIHOaNWMSsmbuNSjkxbU8SnhVGT96catvOKwlGwIyhFBd46mJ7O3QwNbVQ1qM
JodGeqTkYikY76edcSw7nAIxB4+8vcK7YhiVld6SfrifuFIuVZHvLHjuBK9h9ETBFeEOqEWEdR9v
RgHtKLza4xTswClxtErUMU2dg6QuGfrBuBQOp8jKERvaKGBnecFRQrY2XGwjDX9jASX1vbGKL98s
WigQw3OMjYuDk+G/jK0NkEPEOyqU35JRw8kTKoppgu95VxLZzac9Bk/GlB6abHoclKK0Mghv9eD/
yvEBEYdLzk1jAXA2NYQs86aGGlMAhLTJA5mRTrJY2xS84ftPjnj6IQIL+OVVJOkeGk2ieGE8V0lR
7ZQWwlpMNhDuUdMeEj8mSDBnBtmdEa7WzmTMYIxkHBa5aLOFX1MRKYKjjy+PhWN8s3xjWzn6I6I+
gKqU6ZNW/ux7CSUrgBg+hU69dAJ0j9Ikngl9eosp4Wn05Y/ItPaeFMcyHY74J/fmxCDAANyHZGSt
3T57Mp1gM/C7XVIq2DU2n6KMT2x89oqCQawYz61Ly2PhN8++TDYKLMyi4GC8Jvh3b7LhwWncY6x7
1OCWmCOT2Ihpnw7AiaSEL4FigL0Z3gGNPE8FmMHU0G7dlMLA4iTZaiNuLdlclR9Q4entpBfGLB09
Q6WCx4Iyt27uPuQ+0RtdPcRRsOtttW4oD6AegUqHkodA6Firvm+2qVUdJ997UTXWbLMBiNxV1a2E
w8u/wBwOW2j9ttfAjunelC9fLMUuBzQNVBrGB0EuWMPmJxM9WrYDU4R0uY0KJM4ww4iZQzJkdpEB
5UlLwiNEKOhamCCM4CRr8H2Vdb1PvaEnXdD9sgd3jbv34AhwP0A6JIhBBbrXaN6LkceslNm56/Vz
KDy4alRA6P3SssofNWk1Ik9IoYOjE2uwSSW1MMMWHQ3jUxS+uAwHQcl2P0YJ2yg2rBHhtwquXhp7
CJm+fUmSBIswQdnItV5YQLYytcWmijHf8ftBtWiXVZ88Z1EN1isEqiOJlxDJYJwpyWFd/LqmQKtk
du6ZwUdlQV8x0H8HFZ48DValbkq+LTt+s/APUgrI6HDMqPmM3IjYlwcSecw+ddK3hH4KQjsYWGAX
UBoRUKbGSg3l1kqw1eHeu9QdtbEkr78tg8xNmw9Xb5IPogx/svnYUYZ3JbSK8kE5UuSV1ySHc8Z6
RuDOgKGZkYTmgpp2gYNRGFUGIblmZddnoiG7xygA4QtfYiXceDuC5p9yaosSU157b7jYCGarKQbl
EySrqvTbte3zthIbhSfuoW/pZvvi4COOI6Qw1YqdsvsHe8AQ52TlHf1eLrIyubmipCOB1iZiRrq3
qF2IUtho4bJhcs39ke2ON/v77IsbF5vOMjaNTblm5fpXl+/OIwWwhGcFqJd7G9h1HxMtjRHRYbkv
JzW9cM1e0Km5FpmyLhvo29igyK/1Di8LPA7NeYVqyIDS6p6TlmY6zcaHFL1PtX/2PYGXkdIRe5B3
EuBfhc2dIWr1YnU0h/DNXqqQB5bwQ3p4NeOlb+wfRltE1OhF+NHmGzQDgNTlhNV96Ws09lKkoLLo
rZSuvkSAgH/ndN9MCddJ6m4YNn/YGo/gNKQfwjCdA2Oyve87YuVSx7JgfwtIC+iwpRCP+jhICDsD
xhsz4zlpsnijTxPMdBFU96Qam01usiWlYCXCgNdA+s7S/jaU9VoaHpXCfhlRkdrv7SJ6qdkuJL52
oyAWgFcqPgK72BLWAjQ2im+lwYhTKTehX8Y1hu9RLPMJGklfpcM6inJ80i0xvTD2vLXedM7Ca2pC
6hW5tYKFJtbdXdWDivT0ZGtF7d7klsMsYbiLlmds4o4UtFniGDtxRb0JMb5gmHb9oF0Lp2EdKmnA
8Sxn3eaauQicadeZwS0Adzw3uZaMHCqIbR5PJB9ANdEQf6faFlrDIM5xZDyiSO9rwzlx4Jg7aZ9s
h0i9Z1y9Jv8AsPHR96SPA8vjSR0wZw6D4RjU4TZTOpPO/lIM+QNQuGtWZOEyS7tTybZ75eYMuLPA
0TdRiQU3tixaPsfpMFLPN40lXmtZ3wt9/OVTkroOsmbOfbrXpO2++ednjGGAggAYXEa8llNISCyI
KRYkK5g2VJVZnf/eUt+EdZGyrqpb54N0VtlIIYXj9NeBrsMpHvayL0h2jkD+K4v8FuEH+kmHOt6Z
WvA16K1c4SLZZEjnS+jq4SqN+SUnACYz+/8jmJdqtg3MI2L7E9DFV+WHZydruHhpxZma7tiEDKJs
jUrKsv5oC6q2LOrHglI84S4MViIqPmTCcG1wAsY+jk47RO6+WoWfMlTP+LMM4V7z/VWU4ZBIhjVn
1ydNmEd6Xz5iEaME+NwdtCmCiQgpiZN4EJc87c5JJR9Cb/rKBO7wDg2f4+KUplR35wZrLSFIL6vT
ReFwq3AWzhLqHS0mDEt4ZRwZJ/pFgmbmbLGnNvPuSo71Ng3U6HV0FTLIwSjZomMzky+uZls+hC32
dTrhGfhr1XMLBHQyKdvNwzOmDra18kzI7aGWxVdFNoiKCtEwdmmeGPC+prYOeAxLYmDIn/aUMfyM
uoDV0hk2SZge7U4+OajJbhxfx47vhkZldrdJv45IJizremKDhA077x5ET8hvCsafaAcbwkA7QqbX
Jh1PpKqWDAm2Xd3tEKSZCrXhk256jyYz/YbjYYbFhQfPKQz9JQcCoGzF0TTkjkvomwPMUeb4R8Iq
gRpejFDlYwmXYGDv1MfUkAt+CeZzXA7MaKYBV7Ftg//35cmkQDaU7mkMiaoOnGOYtOuLto+/RJtt
XB7+SB0s8lV2nqgEIGqKV7pji2IyrhTm8EqD3CIqNLEKhF+TiokuTOYfQzCSjp5sNDxhhZmeK5c2
XKqPiTHvYNUTccnC4xi1OLDnZaWM8hv4oGEdFto5rbUD18eKgQl5ZO/ouRk7qyx5KPT+UEjvM5HG
wbM4ERQZALSBE1SnU9fWbdPOuygZrienfXTYxdXmcCVfcO8He6N89egwvFk6VjE8FmrQN95E2VBA
SdKz4Wk9Ww9FX5adjvWCfYl5rCzjgb7KAPyqxsltpMy3d2k2Dxsm4baYEnDHtUaspRR8fTUQ51iH
sulS0e7KEwEsBjspVxxd2jdAShuzBt4UefR6qEuBPwgPOCHo9OANzrIwxps7eu+eyYpqZW+apu9B
+T9gSi4WFcaGFtK03ec8bcH6M9kuoT06881UtHuV/cB0Dx/2opcSQ8oTD9e7zi2S8mgBoUzXTrak
xXFBkpoBpLyHnktnSL2GdTC3CaXbpvA2YRfvhJlv02I6FnQtDAPeKe6owv5u2LODE13SBsAdfdNg
T059uciHb4tCr7TAGBAPBxqIo6VkSlzU+R72DIiX/pVKmeOQscQJ/t8g7I4YueOsJqXLcR/mCtSd
bJHWEB5bxcqh7UhMPYisO3sYPpK2elKNzUg9Ae4CAkM4hzQRTACtVTSXKwzdNuInDd18aTN6GweH
SJ5PYm+GZvtYgozViPPZnJyFC7I3KuBwu9M80Fn3jGJmRrIKNGJM/V4mw85QBYcrd2ekwy7nn2Vs
H0jBbbqs3owaVKDc3bZqdu4XV0nOp6dUwgQ/EWjB2ezHn4Q76E2xuh8Um8NZxpExDcVZyeqxTcBZ
VPTHcAwwFvVQP3PuWg4UiwCpoFk4Jl4NdNlal05J/490P9Ku3zahdh+E/+SVzk5o1CuNNJT1xktZ
lEdN2Wu787i7untagoakBOzpj2xHje+EgSZJG3sug7FJQOil+dxP+sk1m5XksQgHekWHNFKpcze6
aG5eA5AdwOEy0/TkgrTF3vkaFvrrUOhrrEb7RiWr3mKcaIB5jCkSc0nz2MmqbhXIB64H0W4rTOKY
R/cwi5HaZg4Qu7KKQrqxIDNpTYA88vk8wTpQVTsybQubS9+1p5fIDX96nr61XOuGwrczzPYjZmfs
gni2VEnHHcYGRAl3nBS5sf6kMU2L8uDT16wbWRby4zoR0+6GFr7smu5qFtMmxQqmmP1NxKmSSKxS
nw/sN3dh6AdrlsW8cjN19QtNRzfKth4L/At1oq3KIqBOjhMbXHdJXMLp3LskZU/5GkfwaDk08dkm
bbHM8P35ot7qXXy20LHwx6+s2JzNZceOA5Ot4ksUuz1RMnXGDob86VFA2/aHrqifart9lkDb/Sje
2r04IHevU5l9gSseFoYz3gtKXm1CSCmbxxxbPm2TK9aJF2idu7Bwjk7mbHnmHiqu/LbX1x7DkSIy
57cDJZ6q446W49LA+RTmxRa61CqxizOUUGrBufcDrimgFPWMAmXGX0BphnC/m6nnEUZUt6jPI2qh
8sqdSxCknN0nWbzmtHbR62GHCXvvKWwWwrqUkaIOrjiRxnuLS3sBrfeaB2pZ+nOo0d1y6CR763xi
Rb1ziKKwO/8BQew7mHlNwj751Y9pTJ9ZRnaFwgWjxMrC8cORiAJn8hzdNMAtxeoxyqcoTzhgxvrN
6bwvzYnXIKLZqlW/NKt/avCf+trDwKmXb2Zrhza+IUyoXNkroYMUs4yLCPqNC+QjYhUtuBFOVcVI
Ov1lGuUqDeujbwSbcSwPQTDiB8ZLlfgXYxheHG5hy+II7vT93swMtmqcumEgLdlCLKRuPCXak6BQ
qkvB9Ld2/FV4uIN65xC7X0PXrMrO3zKn3IyBfUy1gL0DeZ7cIbhjPZDSZ5tlBs+tzNCvqfvAO+oI
6ljnjxO4W8flxzVUtA7oiHOSYN/5xdUzM55vimdneipC01/K8dPI1LWSxY82Gg4t7Rawm5lqexpt
D9kO6MKKtNfZC+I7o85VCiLE79VRFdaL33iPettc0koe68bc9zLcizC4JnW5Byp+6yAi6ZMJ94VD
gm9uspzKGJldIuMycmvPka+KzUpBVZ4HITVq8lOnpWe7YK9VdpsuoFfe7zeZ3xFj5hBQkWkAevQw
SWDhAYcE3+gOcU2qxfbCtV69u072GAhiLbgxlq4h+Un1m8jFXUzVekBjG4R5RdNaakq2KxzwV9vn
W9QLbHpec2xdCoKaVyv5NAKwxwrklMdEJqEA0YF5KqBQO8nb1OV7AkJ4zwwY5yRwD3QFEFNz/VdW
iOU0vNRQkcL41wDbI2BnkOmblhgjpiagr07hPWQ6UkEQjy9DxsgA3SFdVhb2CEtDD0xDtvvN4D2B
0HBgwokjoENrVdvsZ0XUnHuozDJX71ZdPKZWcJooJI5U8KVjRdK7ju5i6RAGAjgy0gZBRnrpDpIj
a/kIiurU5MxPJLYPtuNzH+bw4VbhtLSB9hJT3IaFPffsdcD3QtSP8ZcDEX+he+EuKJOnpO+fszK+
01afLacafaTPO+i2wUWzOcB5gBHZqnrvFrGe3mrOZsJhLsGalBQvmkVQKwwaTvUWuGudstJcFe/E
VPbIxu7ewtmRmwT3xZAcE2D9CJU/oiJ4JQi666VcCxczJNyCbokxD6AOZtEKyC1hVOym1qULxV3v
qjvbyKMh6SftPJ/oU6NfffodOl/Df6ZR7WS+Zlq38VrvFQnhTY3OwR8dtjYTLVscRmlF7RVyyRRt
YXNefKd+CjP7tZHpS1ri9xX6eJls3nznO1g+Z+mUS3aZI+0s4lqC9fGyQ9U2X6SO3yz8L4RLP528
efEaovHQ4aoVYUALh597rWktWE5T8Iq4/+z5ZO2t4VWbuI3TPHvFu/9MWdgPz89Z1c1jnrn4g9yY
TZQBQDkxT+OoTrZl33RsSYEpL1lsfg4q+IXT6GSM2aY2tAIff/zejqABsB/vyTAgvNfQDGxxDTy4
fHa/6cAs1bX2HbOIqB43zZCcBm066Kb4yfloG5EXxdsfbNwh+ohL/7ntu21GITWWykOj4JrZXfBe
ZxIOcLl2o5F+Vtw5UMKhL3fhg9mN21hr3xKgk5GOCpu5+kevoQ/V9CWwoQB8T8kn5WGfdRzc7aDC
/+y8FM3wLDUdoA71gfUI3QgBB8lM+dWydHs0JRdMV212N1fideu4k/pkOLeJdp+84Hm2KGaDtev0
7D4Z8a7zEPejFp9yt1UcUH1aBumBWo9W3WMgApw66XvmwZBeug6L8MT3XA4X30o+XHx3haPPxMWG
qqg83Zcx1zHo5O++p1Lb7fkIcHTEIVNML3D4EN5qF7DL72JoH3qmoHxF1qpq41OjoENC8Dx7Hjpn
NricS5xg3AV9cUtCMW6iHHmbFTa7hl06bEDB7Kgj27pdvG7a+IOdyAbn/jn0nF2Ocn9t9fwVvxZs
tDqYKTvkuAOS1pGGsmjzF8aJG7hUAW2zYKAKL947tG02eXPTWuOg182zbJ1m4Tvxa6mzEaY2c+dP
JAf0SkJNJvV6xFvZ3L3EvCPRJavSdg+d7WzLEG6Z41oSWlnU0s1qkxBNm5PhxR+lsBgVAdhfaIJJ
S84iuCYWSxxDEJUf7aHH0tqhkrStXE56ZPGV8L8xzLpIK70nibOl2PsxViY5aAeUvpccU9n1u6y0
OcbH6Zc/VfcoTp86zrxt/2nCi+KsYb12Hs1zfz3HNmdzwH8zD+D7IT4BRsWVf3KsxH1YdfHAlxR4
4cUK6qtZil2QYiLPq/rsK/NIy1qO/Vl/g0uH7EFoW3jlrYigivWEgfHPVzCr/L2eqGeuEVBPqtwG
cfSZTP3lr9/tH+/mT+8WkhvlRq4nXMeCdvwPzoMmKp1auXgXI+MbW/LRzeXZSbWbAhoph8/RfG05
20DHv4zMPDTw7USIz//B3nnsyI6kV/iFxBa92QhQJtNnlsuyd0OUu/QuGEH3RnoOvZg+dk9L0y1p
hFkK0maAHtxyTJLxm3O+Q5QTa2vv1BFYnsWMpOowqLtz7Yid0zBL6ElvLLWXIrC3sy3W7lCHqcTj
39OITIDfvOTR7miVinbjmBK5fbqn3yWNJrtYA+P0aGwZ+YHLZ1QQqccmMe4Gp742uDm7wcCX0LuK
xIdNrxPtgm1MqerYjjSErnzI6aXVPKMpNfc1qZ4ZItbRze8rXXsAM/4xJdjJ2OLqMaU/E9nB8rd/
+6La/8Ut4Hh2YOHX062AeegfLyroBOJ5TIYKDLoP6AC3GnHbC4+datk/8Em8Ymg5NN1CcY28h9gn
bclqMy518VQG+iFqWOzg5WCsfdYbF0iJvHZtxyyXXaopph8ztDqoJtrVz3gFC9JhotpKN8KIj2Qc
bbomeBXKQgyOzaro7rTR3+oxDzXxmAy33Ihgjrzdz63QMc2rUHjp8W9fgv9CguT4BrIgW9ddzIx/
UtA0RdlQziI+M423kfYzq6HMix9/+4cYzn++0ECACP1ymI8uMrw/Sbf0QjgdY1+FuzUOqFzaaVNa
1ds0kn5H+cgiS0Z3cTTn67kxbgbJg5UJhgiiysZHu5+tMHcJMR0sXNEQgSIsj2VbHmv2PpvEndU6
S6CGoSldg+K+19LyvloygBztYpcjwyOFLpRxYJlXJ/xeKQePPIDR3/pBfxfU7D0dMlQ5x3H4m6gD
DDfaYI3cNskI1Tm5g6m0JlrvGDgjJy7JB1oMWE7DS4X6Jd4heXtDO31H0s6ume0vx5qPlKRixaqG
NTSd6sTalbbjnTvghV7rPE5wzex4y3iJASxFgz70BJq15AO32noW7o/Ux77j2z2EH9J1ZBm8VEhQ
dJEfjGR6Qmpz70Tm41Rrm+V56qwsWdPk7BCfQBjtutcIjkXd2zeY0B5yGM9JFp10CriKuXxszuHQ
EzwwmretIbYOPDiz95+Tkv+GPSxQxRD/gkF7ji/kUVzKDKQQx+6pK4H0VO1unKxD33YsLcnq8aL2
K6/nezPNYBY4FTPQGJsaVe5QAOVFGOLNzs9Bj19shuSrsWXJOUkqqw5V1LbyrBMJeeQzTNltQ4i3
qAhbNtUV8AHxYaxZAm86ZzDt0kyevfLZIRg6QD29rWz5oHvNQZutH12TvvKBqjW/v0SJPm5rO/qs
NSYdvYhCmZkn5QqePu/wP9zb5n9W1/nIQE02EyaPEi+FP75EOOco/QZEFHYLKroFjNfVMFrKXRp1
oRqLO8EYQQmxzWlCd8nIhrFNocuIU2MDJkoCjC62vYphuQwaTtaAKAziuX3+GAbiEIffEtakpuTq
wwlxG8H4l1JkQBMUc4/kCCJHm+ldQrYOHMCJAYiY3jvUCDUILCwGUMWntRkkbxbas0SwXdSIvffs
5hkE1xNgRSJpRrCM3y15YsrQsHbVzBByuvueppHSMnmxO8BvZrIviXQG7b9Vw6sm3WflPWrdPYtv
D+K0pGObGHaP8bQrjJ9F7mxg+FFHuciq0kMrh8sojhng7nrAkWx1W8wCpe9vcWce2owTNpZ3ABIQ
kuFWSATa/yLUSnhB3bwLWP5UWCpgN6z18as3cFQWxtV3rI1S2SkHWp8B7iBtZtv348XP570hnIOh
8zvr2RHJOZ8PBt/nwMFxZJF5SHLxVDnHIZOYxeCcRP6h8SWvBEAA88kjmmtZTzHLf4awCiALBQet
afdewrT99R76xz8INH8La/ysm0mkcSL/9J//9MiWpy7/nJbJd/j3r/in/12Rmq5nmwgD/3vp9qH6
Et9/1G3/5Wt+021jsdcdE9s9sz7P8Z2FMvebbFv/xUeSawXLiW3Qr3joQn9Xbf8qzbY9z3TRuSIX
5mn9XbXt/sJzqlvIUpFz+Ljw/x7Vtrfov/+qflwgd65j6ZYduC5nG7/lH5/7qTY1rQD4vcot3nvt
xDjZxT0rljiAPLHJd+yPbuOTiCY+SnwW1lxfc+U9Z0pdCqc4mlr76icoIJUcz74nPwHM3sjJeAmc
Gn4rXJGqIxARHAqnc6o+UxjpFCpbfTVvNRypccyEEr/P8o5MmL4x+SkyfZ0F2tYutTOH+g0ykCPj
ARvNGvrb3GR3mvMyjarxw/SzWztFSmEsJtK5x6Lf8YLUM2Nj6yZ7djt7IcEQ01yaPtWdA/nCUHMo
cvnoC//o9+2DQMUAAT9gKe4/8V12pFQfg8LZErR0M07yZLbi3p/G8whleJVN9WE0q+8gZiogh1ua
Q7mZlWbshTnbj0mD3SazYJ/ULFVIo3wgm+g+ar2HKcku0kON0Fb7wbae/GX/Mk7mt+8vqoL82fER
BMGjeQEScPFh1Wxa2r8VvvvuoFfyrgdsAkoVMJY7OSzmnsAHIJ+JcfY0rbHW+qgNwabn7Kzli5IY
XpMxp1Z17OSIFHeNRPw5KruXheWpR6S2M9F6N7G14r0ddyz8HJb0lXc3Tlqou3TdggmPnlRXtn83
Y4LVyvRgC9k7M//uXHONTxgfDnF5Q3s0DDjKLuxjI9j1ksOubMoHYlXvzGG4TmwtUl2sOyt46tH9
WrGxtg3lMMqxHBb5OfF2SVxfSqsJgbhx5hFdMruoyAK0BmthTmrrTSx/O1X9KCvq9VGnDW0aUe28
DqJJJ6Mq9DHvEc08J5tOUn5aI2tphGXcAfG1BV0g2vEI0ZKOYKgjcIFuQoWMDMBLeIP6mvsWYGte
ZQvhJBjAxEQL9QSnTui6xWMtatKw4ycrqfnB0Op+9nrp3ndY/rO6v6enbbbcCG8ESt7WC3BF2fMt
Crxi7SwwFjET3IUM40MTgFpaG2QLEU/eTaPziq7guZgL2IXk9hdTADQcGjo4E9o2DBiOHrlSCxZm
XKKwXUgxXR/scsgxckHIyCyCl20sQ1MJYIY11MhqCVHkIv+J3Ia6zBQ/xQKmKRbPF0l2ORmiuInb
BWDDH3ScFqTNCNvGNKm62P5eCXQ5SJMyy1xAOHECEgdX350FI4cErE2gydvYBp6D6XErJ2IgGmoz
SBjWMRL0mlYbwHiNbnyDRK4OYcU2KXUmoDHTiNGYd2ok/xIF8TEiOg8Skkd3yl6xEf6aLAkafHHC
lL5SCwJI1h6C2kYiJ3A5mIeqP9DoP00J2+5ivvU10jAXnpAJWChny6cDGup+RQ61v9KHFg6Rga1m
ky5etgRIUe0SadspH4JlZfDHgDIa/GCvL2wj5sj5vqx4cdhJc2M3mMvGhYVEx6kd2OCD9kuzeBuP
MJOaIMjPbbxIUBaiEiqRiZGbbt/YC2+pJ61g5S0MpsK3oDF5GhuqvobQNCGLbxHe4F2FVtVh+x5L
m5KDKUSbZT2JePNNPrJ2FAv/Sf5GggKvYM7anQMkivh0yEhgo4aFH2XhU45N49nT2l1qdR9ADrZi
IU4leveDtG+5Mmzmxo4H42wurlM2I7JooBlM94mKvxwwVpaE0Nbpe/52ONmArhqAVyQ/3DXs3XhG
dx5ArMxuTzmALA9QlpyCsBsz+2ZQi3S1ZdEIXatxkB1jxFy7rf5cw99ynXhHYn21qRr8+ng2bI27
xF6IXYSDbvKoOBmgvBRIrzqNLjmILxCI5C6Ie1jm5L/F5SEFBjYCBRvclKGBtGEA+MZ8KGxnWy4M
sWie7rqS/X9hgy/SFtIYGeqsrhYoy0IhKxcembAhk/nsp7fRQiszWeCttIVgVi8sM7VQzeCDQbgI
hq/BYmND+xcKTVf7gHlbmMfpQ+bhUafhSyG8jvoxW+hpc0tPr+WI4wpQi9tcF/YtrmIi7+ne2gyR
ZEKKmVl46yiazBVQZfeuIRLppiO25n3SZBpmvv6K/RS/e9G/ouNhmRLhPKgF2wCF/VcrEc4bc3PU
Zv+IL/BuxinB7mvhhAPJlFEgYEwFpxEuGRHNy+aaKj7MOolf0fHWsBqTtZRcESMNyBlk17/rymaf
UhS8CU66G6NWJOyCceELLxGQymBw97hxXwZu1Bui2m/GOEM0C9rWg5SIudx5XLoxxploS83kQfUu
TUEenaKy6U8tZTWnlO2ytjSbc9yM6T1bCGTucnbkXZk2Nq+r0gGlJy/FopaeGtYj4zRlO6HYo5h1
1j5oqAGID8GvWOevaT7dK3TzJ12HAKg7w5dTNAFnp89WBjnUojQ7JFqS7mWs5VunLpm4muo278vn
ejBvRKudfcVq2/c4qmbwWNQQVbH1FxVYO0bEgQYYfGsKk3teAj2LUa/hrdK3e9Xk+TafQcJqqvn0
Usc9qhQNG0aLed0XPm/6sbWe3EKla78jHjnKMHMKZyBbwfRf4kBdOpftV6oYSqAshqwIVC0jM3wF
Lf2r5LahophBTtvBmzlKsR7S6gUDzjLOEz/LEWC1YJLX5dnetjRMIFD4kPNfYjsC8WFot0QnuuHs
VfTMbvohmqZ560v3EARFcYg1k5TzfrrTEo8XruF1mHmhodJxgMFpbUSdPR4W0zKxxyfs6wf3Baos
aIeAIe0cuKc2yOIwH+RXB28d7wQbs2FgG1vX4yULAMqYyY07mfONUBxsem/YHHNyH7gFV7YX3toC
cO7Xw+JeJfBKU+VD2w2HFPuslvnT2ShQ0hOPNQAmRWw49+rZJXnTjGeaGDpBcwaEwRzAPvVD94Qi
EynP3DKU7uDqkt3djuhb5+jZzCQRwPoPcLGffs+wFu+6voxd9AVB+GqnKcA2VX0RGrZNvGLRlzck
IJiCsaw7oR1HxdiyAjG6+Sy8JgqHOW1uBDu9EM3Fk5v1M8wKsPBpWSDscwqkGc1mRAFpo2309P4h
i2PkADHBStlivYH5Q74KuoqTj47PLsqfWRUfPI2oaqt0zdDgf9GdCza06FJLpgzCyIaVsDSdHVtC
ZcwBiOUy22Q9O7Gml9+DqG7EnO/SpDrERSxvhYQ3m5fy6hqRvQEAy6XCJwM19hJTOmwJG9ZDT5vu
ZtWsc52EK8PVNlmbbK0oPZKajJfauP7qG6/kyGiuRyicTc4Du5D4HBt69ezp9ndTcj0cG9AdmA5x
NtFI3g49ojgN7fNnW3Hj+k6GMFUwwAH7MhCNsoPw/8K8km7V126AcbE1qKtrOc0gpKw3BHFiLRZE
rZR5yNVld8itY+vK2RV8b4I5ZPWOCfDS9rLjBu2vo7CPSes/JM58GuLm2yjdOGR9ICBlNAz8QBe2
PS2AlTB9m0oNkZDTsQLMGAOMOzcRt5nn7RBV3UeFxOpmoyFPEDm3ZVZDIOAJt1EjU1Ti7Hd7JcI0
Jym0NAq+WXdpOx/SnUFdUHbL3nIaSeWy2HY5kfVW1s1pqH2XvonIZRbkt0zA78g/P0L4PCQz8WJD
/pOooeDTKKaZkA4TAFWsHgVVP1SG18wXNyIYbh3UIirBJtKigfzNpPl/uzm3ApIO/1ZzfjeJf/2X
6l//5bvT/lkW75VMW/Xd/bFb/8s3+a1b139BhOgT74jwBIuxw9lJ9/8Xm7Xxi0ekIhw9um4HmN4S
4/h7w279wv/D7Nmjp18M14zPfm/YTWD2Hug9GnyH9Arz70p49P1lEPdXKxTX9f0lf4exhGti6V5g
fn9t3mzKXmUU8SkbBb3dW1PwHGVZF0ZtEKz1weg2UTodoMwQuNJQdODXL6DLo5qHim1L5mh8HXnB
VWQyP06N0B5ZCQqWMtgw3CdGGKj4cQEBFfWdvVRIvyNi2Mt60jZAUjgbbLC2/vDDz4zoVkzp0UJJ
VgwBtiu9WPJKJCJNyYDVZbudAcCIm+K7bp3vKIjsC3nBB2SFURg7SAXauKaJJBUnDJJ+S3waWTUG
HW5jEdY4mcEtThzyPVhEbrXcR6mlj9cgQeBvsbNY+zP5MUmAZ7MvmvgAZ/q1srwfhqbObkwlWHo0
I5WPJq2IPW1t1MDkUO3jgejwOtA20IdOqCGquXvRihJahDYcJVqu1RAX71aE+rhbuMBMbbsji2if
drikZktd+gN0K2iOAD5g2SJsg/ICLyLmkL5/7nRzWBeoNELdy39mWSnDZJgfZlN/siz0qZlXPBno
WJWEXtOnxnNf2c+JjcMDBMV+9kW7Vlp9kUZ8jer6vo7YVzYZ6/K2Nu6HHKCcC3l4zIsex4HixW3q
BKbpjyqTzFRaeWgihPws2LEJufaxr8q9S/kYifnRJC42dKL80cvwTAGOJslADP1tIedxFzVIV51E
gfKm/1iXY/zAuiXseiDd9jBGW21S0Ax1+dIb5sD50qW3FleIw508IUjot066bMMU0xxlutXGd5t8
zcIx9Hw1bkfLudEzeCptHHRr4liDUxTX12TWnw3KbHqFgl5eladpHIPvAJdYGOQpYvKGFBsS5L84
mIGemM1LQUSJFbX4U8dr5gdAtvrupHPKRZ5JgegeUAKjd4Nsp0ZQz9H0MgTGyjL6Zyn7lzQbdk2u
UA1mHJm9rV8U8we8VXG0SSq8n7UCCENqwK238PC7hktYyGOiYyBy6+I8uMOLmRL+OUTOG3aCnQHw
aVsqgOum890L9+BZ5qPvI1C1bfqtqSAtSAzmWotyichnOsyZ923H/WvURfkGK+qlbIpi7cr0lsgy
duSShDgzH/Z6Uz6SN3SuUkzRbcWtU1coI0WsqjBPmPCOGdulhjBVOCinQrbf7SAg4Gl9S3Q0yivW
2N1DD1JxFc0FjLbKPkaVz7Y1ZV43k8qtwSLkrpsemSBAEi+cR1kwH9YKD/DLYmeYxILhL5SzBspz
NlrrwdXniTCvOuGqWxvRtF+aRnR3bs5qB8N8IywBoBI2TJcZR8IblkzUMoyt7IAuG5d4bYJ0rKqt
su2nIp7up2j8bDVEqhpzOzKmV2DnAuRTsVsccoXyNYn5gcbc700j2+gqwhBtLQpqkMubuCzMG4C0
lzb3D1E3fsS84PDZXjzFehZvF66FEjUqBgGm2Y+twlkyCQ9346CjDdc1gpR7MiZiluHko9abov11
BtKRiom1dI3QlDxXLTlFHmYd9vsoosaEUJxYuxFWht2KDt9Fb7s2NSo23bK0c9K2zGC06aQL40XQ
iiGTBA/KO9qNFiF9rMyNZQwvjlTP1piizo+qLXQAiiZ0HS3A9cinfJsnexdUw5Oo1bEpclSMhX9f
GPwGkW/fttKkJx2ORg+tLrLEnaztreGCNtYm+dS5OqB1E81hqWS2wfDXrkXQ38Cvc5lWDtsG2wQN
WbOJWNCFDuAqWcfvc1VR5iGgPhtZxQvArb5yZ3xpZUzemehI8mEZbuX6uQhabLdl9GgEKKgw8hfr
DEgilpQ4IAlpvHYTMjmmdDS0vXUy6sFfkZpnbu3ae4LfTjB9dS3iwrnmSU591JI8n9nNneXNsLhj
DzpWu4y1cIIO3oAQzy8Y0jFgrHqFfqyPbxWJwfT6HucEswud5jsnd298zXvtRRoY7/lzIWMFwbAQ
i8gOaZmjzS7FeCNzokSX119Rw8oa2PuDjORhAR9nbKiwpy3GE/DbFWmD7khwUeV7b+TGPif+/Clx
3dwneF3XVeC5oT2w847d/sXNPW0lh6realSs7RIdaXMIVjHWj0IPSEaqXVpAZhUh7nCxKqyh35fK
G5if8LlY8Q+mvXem5kShPytAnD6Qas14JAAB81HbPQbEdayqQDO2RosUXuka2igoVSRRbDU7utQu
k98EELbH6pYy85inOYi8vLzLaRoCMi44apyT5bfvtjILZB+8TAcXNFOwzEszC7CeWQyQiIDo9YyT
UPfRkvmd92ILcbZ6fVPErX+y5dyvUfGHnSGSbYGYGM2Ad1uA/aV/0vSSU90Z9fcgD26V52LFyrXm
xkI9dorkbD2Zcta2lhimQ5UnBFpk7VsQ5d8sEJ8lguuwn9X3FBtHZrDRmWkmviXmNQe/H9AJ9gVS
lajcB5NDOMxk+Ruc0J+8/ZHNY9/2nfiTX/0GBeOd0YlXP5XFwcfBPBekD/R18Fl08pE7+ZQWJsLq
oXkc3Xnt4YT3CHow0ukjmxe8q6rxRlf8Oxn12Z0iug0jRcvnOkOxhKe+Abd8ygMc75gFrgxek3Wv
qCnI20xXws++HSDkJctccosx+FYHU/ah1ulzmBq1y62+6NgBZOvBQWcaTsXCslT8mPP8bRaO9TwF
0V2vZ8wI0wIsRAA6bkr38BrIee7iO8IeD/w+ECYIM9DmfZexylxkXiSounGyzyuy7Ot55HY2KhfX
u/HoZu4BWR4Css49WCgq17MdfDulaYaJh/WjtxVT607d5SaVUzLT50Y9dmDPrdGJjMfZUicoriRy
y+46Su6Rjg5nNeuEc6eZusRZfaV51fejLFEoQFFnLw4JiCgigykOTZbKqZh0jqbVTLja1ujyOxug
7loTOAN1yePjBDx2XmuhYItiVGD9UvpZ5NHq6hX27LPtIuYp4VcQSeudl8EzBtfhDXIkejc3fpwC
j2OyINaObjf4EVvk7DnWdCtNiHRMGrbCsunj4+4x7cr0zrVxVU3OdOskFJkTpsO1a4GikH3rhJle
aNsardKOdbVY2zgID8DOUMVJaPOrYbD1MFke0oQxUddM9yX62E0xIJP3FtGePQdqjeWEhB0NY0DQ
2GS74ApM+3wI4Yc0uxbvPWGy2tMwQMJTvY2VAXX0Ki9mjKcD4v4uwBATg7LbT3V67/Ac4FqhUsky
igSQNdgcMs1Z1YvbxZYI8lZ5imm7axLvhQcfp7E5Gc67k8ZvTWU0YQZSaV1mprFJZu9+mm0yCAzj
wzPF1zx1aP9de0LvXJebuGAXZ+MXXkGrKdawJuyd0qJ9ZARbzypOKbXnJslJhqsmG9mLjmqZkGVF
/eTyFJJL4Peevi8JmqaLqJEA+8G2dRpq1NouDzw5jNnymVO8II+jpC0J+y54HfXIOrkayqE0cz/r
dtZgfMI0Gaf4rW4G4h667Gbq5SkQk8eQAH2oLMCDJhDn10IxmIN4+663EUTD0n0Y9ZHXsa/tW/Rk
46KIkSNuGx3/GBcJwGtgtcnZ6uLygur/KEhtWRUt2I+ZrEvEbw5p4T0W2MaVm4yZ3jbu/TK0cdWF
nrBPJGbgjIS3y770UrYNImM/Tu5lwZGOEI8xlmH6e3L1XODkzbRZ7rm0jRokYEQoQlfFuyU01k00
RwgXdV4mU3oRU9OQEYR9SikA3oI9fzzzxhvwMDhOs/d6dWvU46MqkTXkWaqot3G+EIaISgCoSdT1
oc85sikyjqZeSz61hneciBDxMNjAjmsFVIfGHK9rPSBvhebzWtuJdVbC3XQVLqEaPHDZ2cAXOpAV
LF8XlzTMWffqlgTQKsYmts9nnJNNsa5ExrhN4csGpnMXaQ0C2TTY/4NDOPKs+hIKMbdRI2NORIsA
ncgYcOGWxoVz/cNIIe/oKjgzT+VqsO7G0D9f6zL66ltuA8O3nycgB7Ut9D21YMzaiKVC6gEWjuKf
HUFOPPlcJ89nItNkU7yOAr8NzXq4k5BmN3mH8CPW+4Y/lrD2f0iagY3ngImz6nvgOfaM/rTw7RBP
MYvV2fpSNoiF3uifSPAmuIrXEqdYta6xyMsoW/wj6BDn6KyUd4oqMMmRE11lOavFCMTC0FzXfsda
sUClMpXNO0RHkqWLaedp/h3mmYZmNXjX6BBLa+STlt458jtWbs4Nc/oW1x51lFe56Igz79YW80+E
mp99WkXr/5drOMghDAYm/71c41ZUf1Jr/OVLfp//ULUZHpsEyzZsw7H1f5draIteQyegIGAjaSKk
IJfwP+Y//i8Bwik8XWbgIHM2mMr8Pv/xfwE+xWgocPknGKvMv0ewYejeMuD5jwEQig3T5pd0IKB5
jskk6k+KDQIK9EnFCM+GgcJHLQNs5BAfhDxnN7y9MboXrDNzUmsNfXksRbFzzE6stZFIo6ka0bvq
RoxqkxdWIYESBPSUmuma+2pRzWUgXoN052GgLx2ACEhON51R3bvuIhbUmV3GjZChplfvUgueFUzf
zWhkIDcYXa6Yl8wHahymMAIqTbmv0hgSb4e7TM2bEeYRVdcRHAQL1Erto4K8szmwtvpoh7aXfjRW
NpDYK3jVUDR7gNuxH5s3Q8q/C5rg3BGrjrO4/mHZZMPmlvPazvLD7qpjhVi19NN9n1VP0EN3jYX8
aULRnbhUobyo41DoTLqWWb5X5PcDSmARyYsdpXvGQGGpNSFOYkWiSc+2uSJQODW/lIGxA59l2LRt
GNXDT0gox0noP0BIWFs7d25ri0LOXnRfAtmAbsgPKPCErutmKIfuG7RBWHbReTT7WxDmdy0KWV6v
BHXJidBbM89KCrTo4rYWAE+WX0fOj10pwcTb5NHCfnLd6CmO87e46wi2TbeRj+kZU3HOhjg6pshi
Sa7Xts3o5MtI4rlixcIIL0IF1/bZPpDNdQjIe6iaotni6eGdnQ5ZOPqICcvua+iNp7FbWFyN+zD7
NeXSQMRi8ZAlHSBZb+zDuNIOveW72MS6r8yQzO0L3dvEMSLrdmKGofL+Mgz1o50Wr229JBcaZU7S
DPiL3ojRTk8VE0joTnlt0s64RNhLYwk5E0SuOjmMEAlYLhAWceXqx1AmF2em8+eGXbcOBzxl8Jcs
IOSVpBz3ADfYqFY3qRVdKZ2B19RcjHbM7gybTcPgp892FuznGqXRNHssPwbzNMGTlsZk039TJSYL
R7nqyU1Q5v1cJersGw0S5Wb4dj0l962ySuStDcMqj7uhI5oQZplJJIbbPhCg5u7YzuOj8uNNiXc+
gGqw7qKq29R473eV143UZhCgNV//cnDMry3QgdSY43vPmhGTgItRtY7GI96AreXJ+05F6G9Mblfy
kJvQnfOzY3RQGhAOUOVaOPJ846evSvNYa1y+NChZEVpAdGZ4RM4i6ACDsGvraj8P3LKR5f0chckH
CE59PcVIkVsTYprZ/ToUiOnxWmrFLPGufWsgix2qk7KLA6aG7Jxrido1MJhWaC0qVrVQmn3oIxdZ
00zhN0Bjy74P0+mr0aN4sMq+2Fi40WSZfQK8f0PafzMkH6w7PAqEFtdHs4eZx+yU4VFoGxFS4upc
0vXPsQk0QDtIVlfbcnSOig+2L/qATSNkgkjyq00grWr43aB4/a9qQZC7cXNR0nyrvEZu2jLdR0iu
2jgi5tzNfxIjsInG/FnkS0WqZdGGEqHETIPfjaiw97n0mSBbencqOrfYSxffke/46TkbPZywDGyq
0tO2be1jCmuTamuaOgLQGIGHRQ7mnGh7Ned7PRkPvBw/PeXxdA8f0khfLXTIpR4xIG1B+AYTWJYe
y2Vc7iA8oQbyqUlSHRVSN2TvsCh+VirKAb134wZuiMW6ruiumvDZoXezHpaZ/S40cwplrH/AUtn2
QO5W9ph2pAkweQFNLs/poN2bOqkA8FeD0JHNR8dulEtN1lSvAUp3XEIYSxERpOO91oW2Q/QPuoRQ
wdvGwQXWegYhDXXBXU+820z4cVSYh7J1vBXL1a05Ew2QO9MP1/TmjyFr1ZHmdamuYQHMUFfmxuoO
ahFVWORsaH09rkZNpbtlJpe782OKIUdl5l3mNo/SYbU2IqE3m57s2tm/Vsh1Vj1OnI1n8o615dDc
5kH83QS0rgXwOwQO4y4OzAOpK3svgIxl5N6HsQxB2jY6BKV8cwvMrgqAH9PXLTokSUudRSsk1RPW
qfY62A01udk+VGV5cNEve+h16xi3U2mZnwIfiDChjI+5uZ+69CUCuMWcr3joFjaKo6t3a1BLyO6a
9+NNmscaWTWTItAgP4yDvkVRMWx4pu1wpGOrDJJwoBCO/Jqh1sxQICpuOKZdP8YspnbO+VEaMzMi
R+azpnUCcEF7wQr1zARSbojA0VcI4EPNs84mH5vnCjLlYCGGLQ5DKI7dp517m0YPPqWHzEuvGHCL
FlB5Hv1ETcBFTk+1w1vc6/CkOOdGpaid3HpLQHy20/C7sRjInPexmekE1FPm9BtlggWyIp+lUE8J
EcCjsvFybavY0ramPjc7EKW4+zNSc40hO6S9ziXVO+7NoV/U4RbRHzkBQwgeunU64j4BesGmPU+1
TVQjYPKJX3QL9Dx5dXXz6aNUYMZN4hgyo9wNLVqdgcR4GDcBQiiGm/2lD+pHK0uvQazfFxQputP7
az62GzmbL2YkSUeNMCdajD0WFtA+GmwIbD8qhXwmKYd0X0ZOe6n1Uj94c3noXenvjKS7ei0zgrFr
icV1i/I4CLff5YlAntFr9wiu5LYE9rSu3eGOY/TSx/22m3D3pujBUEmJ0IN0lmQAADvwkb6qz8of
rhJ2SgMzdhVg3x2ijmUYG4awoWS68TBiQlEkwydlIhT4bB8mb/hEXtKSjDaBeU8Y0Vb+N4vwS678
C2/7TdXPL73tq/2sDGJXbASJUzO86X5Sn4Mpl6s8SO/xv7N5Tp1LNGMyEgWrqXaMQ5Y++tpVCfiN
AumkhUgWfkW5dXXoXrhTQTUgCJPMREkVVXP8mbic0xkmEmZOdRoWC9NUYct2SH7NOYtnw8u2o8M4
PyXkZfT8Xe/BkmPuij7FQxkLo21n8J2lTAWqCcGLLp0eCBA8ENvDz7EjH1C/upPkNBGec5VN8rno
MdIM0YQAcKrr6TrHuB4w4PPd7po2497WvUvVNlvLyH6i2UP9K8Z43SU+h5V7nkdKuQ5WqjOYO47m
m1rvQKJPF+g49W85gqBibtkUnIwRdOKIlqPwu9t/Y+/MdmtHziz9Ko26biYYnIIEuvpiz5PmWTeE
dCQF53kI8un7Y2a5bGfbbtR1tQEbSJ88RzpbezPi/9da34o0aCqrnu4LMdwmVezB2ESt6Uq72bWp
/9yh8a4nTKVh5ty5xkiRYq1AHmaPWpCi5Qp5AMRwrUfnNXJUxSyfPPo9W90RU6crjVui9HcJ9phw
VOdo1ZAqUHp6DNvqaqjHlhIQdsTwragoxCjTdOMRp+qdXdPLqOpPj2shPtmjK92LFtZ1LUhfhaVF
+47G6ZJevJ4cX16OrPJh7qzLOjtpv7znSsD2L7c+KVCC39QGj33biGc2mqdRUXigXIOoutk/p1lC
N07XZGstIqbUEpiUi1UQGZOVHrAi6ovmbru8JHVBvtUciLmP9k07wvdPo1vOSpxp1XTVZFSdLg8E
I8yJ2pBQKV1uRirdumZxHF0ScHhMC0ADWTnsXH7wKeguR5RvcU9cPR1OUrUvmlInBNcVLnmkJoIj
eG/VHUMac3xPArSIjr7gbu9W88o0nW2GD6dWmOMw4tWsVmD29TLh2RheOc7SrQx02K7saEu56Lau
nMuQmc9WaPH2buuDm9gXgs7XwYBOxe37bBntKXDSm6DKb3kqLmUjpyWXMeOVhgcIcGey4fDGH4Mv
77mqTBu/0KSCYfcjSUxA8abuYHiHsiJuPU0XGYz3DsdRlCcQfeb5lhscz9KuZIngYXXMMOQ53ndd
VeHWCDt09Emski7YaYT5g0nPI8jYwd5lXnIzoF5fxdRkrRQR3rXtTyV3/Zweq8h7qoqaNy534GYu
PtkBJTvOdmsVVVpveNGeO2m9Nrnkfe3H8jWM5QK6AV0WH+glwEWcXLl5x21i4Bpms/0wuGEFi7qc
NPmDI+InuMcb19Rkz+HtWDKg5CNI2bt7BVwvYXxbOKlWWdLdUUf34PbyTVlc/Tqfz0yXj4fSqe2N
MIenpE38beTHPwDPKFA23HMNMprQ1T7pM9Lr7Ul06Z0fQbshxLehw2XTzayydFXDMHNHIAeolB2o
QZ7X+r0wfLRbj1YR1buXIixuSZl9aF8fsii+FnHJWrqOnoHeoPAZ3rla2E3sTEEGy2QrE+i9leXf
s6Fl/TLOVyG3f7ZStK4O4Va19fJOZhpqCWuqqX5Ch/bZ2bjpRfsk5aIxNNZpm980pnkechBeiWg2
Zj9cz5rVLmb3fuXhmF6DjnK5O5Tvnmz8XRCwtvRtpE5hWQetE7nWJd2YLONoiSbfHLbGdSrtZFdB
imzIL/izurem4Gbo3Z8wRayZBW/Etsie3LLYR3300lPltIoNqFi9tLF/jrODNuwaRxyb287OPwq7
fM/0HC7yD86kzNtw3nzbHY5ES0NILsRdl9c7o0Xfi93qObTkIQghPIbiEZX8B4E/WIOww2fQCZcz
qj0nFZmr2nvQAwbfMnw1ubUYKnsvEzbnTmTeZEnlgb1KrogdsZsLPy1l30w5ATsDRriVeGdRWKcQ
xh8d98V1SaQkq4PDyKoN6Sw7oq8Rn8wdtVUOn2qrUW+pGF6MgAOsMZpb13Q2OBbPNPx268qxKiqO
wveQv/9A8A/GXr4f8vZusngJaBOTrX01+j41UqB6jLictu6sXkMQaEVJHa2xMMFYK0YGK3+BJmjE
1sbuGdXxYaYeCcN66Xcb5/zepmjXRhOEPiNfcsMs6XVnVZKDpzNGW65jmw/IMJDWcCPnw4kH6zIG
KbTH+WDYGAl1GPKIHvcmBvwqAC5rTnqfOSQcRDMIQLn2I2MUlrss3NSOV28EJ+qqa3vK1rCX7FtQ
HfveDxD3VHKpR/PTGHCx5j7d3qP6sOgZck2+PW/Otz1kqkgPLW4QdQVmbD+VEGStBcva9EjBFaLw
PDLPjGV9IC2MoIW9cJ2peDNn1k/jF7ec+WcVhrd2g/lYwS3qBdwLy3E/u2568/3koengltb1U5aV
R27NLZ3INQi+6YCSck1BIW1RlOFw2KxGS+VrqzKqtTtqPIl9/P+jZ767xMhwmP3zXebv0TPju4MD
Hv+jDBq/+Y+tpvjN5saCq823fQtwmM1K8S8ZNMJpuNn5j/SxlAlAxH9dasrfJFH9gBiabfs+P66/
LjU9Kkc86eN5s21WoWTS//f/+gdBQfVd3v6xu/wfRZ/flnHRtf/+bxhX/7zTtG2mUM+W5NqWPNyf
IuxToVKHtyBqsdTHEJtwMzGKpbjMlt5hBxdxXUJJjQSg2Ub2h7R0nVW9mI7dxX4si6f8naERtPxi
TQbElvJ+xa7c4Vtu3fqLFLbaGKV7rgbQPWJ4NHBRb0zff0ltmtmFbb3EAzsyY3FFhyCbd6AwjLWj
qGJWfE9Iz9PtWDBzagVYCpLtceBq9AaU/nMoBndvLj7s1lHq1kmjVwjqV1bqdSvHVls2lslBpsO6
wM4dYeuWv/u7++rF8jU+WKzfQwq3uMzgBWeEJKhGRmisRYBRZvGMFyBhaY8c1obfX0WJ8WK7xLxC
4QJnW0zndTnF6xEfunQ7P18ZnjLX3WJTZyxYsIn0Typ4EN1iZkd4q+FtxvVhmqsl7DtEd0mdErZd
jPDBYon3OZV39mLha0e3PpnRMK9qPPQFXnrfKZ+DaQSihHMMxzF866GK+bPUKR6x4o+LKb9T/WJF
nL/8mk1MH7b5OcHDH4v8tVtM/ZID1V5s/jzbqBVarP/zEgLIlzhAq5FkKBQ/D32GJ4c9+C8S5URw
WshDuYwvpAck8ykiFqu524G+HFhc5rAuh4LGLe3T1RYrJkQ3ZdhBtc4G+8WSzlPNnE3C6azS7MEI
m1cd2dNWVsNnZ2aIcKgsmwrgBaGl9Cw7K8NdlprHkhTuhGVKjNROVar9SXz5ZBTDVzxV+lixWQ7r
KDwoSN4bU/df+RyfJ6u+cWBqgj0YDyHf97qkMHxQ+sRirdpQxfBNZWHFjwdvkppBLotyHcAxWZkc
WbwC8dqyymOSG7swbidUS4dKdhxsrKtO4TAjcvcdlFeO+yx2nqosusVq84BkR2bcneAaNqBNjWRG
i7aqrehqglWRx9cSjbEZoS1vVG8+oIqlG4lxYos5Br/3gEYq/DtIUgxXlrvqOo+baHBwHNJOqSvJ
LOCuHCQ/4djnC4zU8W2RzdV2HBEXyd/xY22qF1m1r/BUXhayoO/mF3CpGwtyNljgFC9B8sxZ/Jzl
7aMMinCHIkd+xgkfJtziAHwuccM+iO7TX0MYElhwiUTjbyGPnZF/LJpqfqhYX8G/dPCj4udBJ43X
U8sFETMD7qcUDLTnX89O+Z2VybYM8NjEgOkB/g6/CmVt3VQfZodgX28fuhpqA9QvWItdXXA10cmm
kF6yE13/htCSnYE7A6xo+DMh+fpMSkaA6Two+OGX8rmnTqE3YVszjl+RHLpxMEDZ2kdqCG5BXesV
Jv29KarrsRx3EUyYvADCHffhHrHJ2C6rcD7HnzM+jALlFsEC9I2LL6EmW4IFzNygEvLME4CFtLMY
MoqIW+YYOqwZJhA2iQOBqUBstKPmglOO+3lmXskWBwWJUcwCpr6OqhwP4fg6SwWLvYWn3JHjuyR9
IS7GjOkHLEW/zlykCJ3OwRbC4wdCawGItP/WVoQ7xWqC3dTjGBmtEEcmu7ukC+/MOfievMneEhZY
axv3WU6odLBgx8AwOzYjMSTqKZ4MW9zi4t9HcX9lif7R4iOHY3C4uKQaV0UP8qgpjcuQ49liLX5T
BeWdtuQ17xJ+uXXPKsKeAkz01NSk8nWQbyqHMpWu/RYzsXZNsj5Pn0pNDtWvzYTHnPuacW9NR6pX
Mj9EmQ28RxTqB6JgoK48SF212bxJxbLfsWCMdy4hqcxMolPtDLvUmO5YUJz8cGw2rH9/iA9a9C+T
ogwDStkgVFJ0ZbpbDqMvq8PHowyRbDLPyECbcvBMEU+juGjpLBjeXRFIUko4jDsYZgs06pdp4yL0
DEF9ZcZT1FTRT2ZVr3YGd5EQEd7ZdGIDBaIWdPlw1KF8K2Z531cN0Mv2nnFwwxA176dwcMkpkKuw
5UvSGR9JI2FsFU+l3X5lQGOoxeT1wzxmI1Dz6Y5iHCNQgfQoPlzt3s5hx4pzAe4E+myX4MLGKWtA
TzsgRfJ9wWBjGXDJpyFbodb92D5aixUCOcPstfY9vW8Cl01ugcxgV+OrOUNiCOf5rfYGm9h1/ZK3
3evQUrCt+OmkY3HqWi9YCwyPFStZ1gPlmTLIZ9eF9VA3CXRPlA9seskXQ+YTO+kLer3Jo0gvipDM
8GeAxvIkxfAoReRN5E1ZBk8mj6h93Ml0p3sMeXkD/U0u/yLAaxm0h4CtyEGQ1yjrhg4poY45oS4K
hvm74J7BrAubmNYLcz8HMr6bveDo89JvzRD7aqeTGEMM0nxD9nOfG3awSe1oyfD03yHfC/4VjOVk
cDucuyDnzGbZwPLzKsOz62It6nBSM9JFGxNHD5/R+ibOiw93tg/KLEFkRwdvaqnqxIOwHpr+cSoo
3QzCb7I933D9eZ6bhOIIOcUra8qvPaFB6CdPpQkLedYA47rxPhRYT8oYUwckN5LHxnoaptdZNCOX
IH0HSj/Z69qyD6OgscDtr6aJ/QxZWlwMhb3NevOa/0Y7M8U2iaRyw6CAUSman2zoukNsH+243We+
QbY8xrmSteyAp6G6uB46nvCJvpZ3GdY88vWvrsVHFgcer+7Mp03mzVcQ9smOvBguTXY6HVzegcw7
DS0wXJDx8GHdlYWmR3bgfRGogULNLj/XefOdjbws1VxYSLqh3I6F9aHmZDpxi34wal6YwnRIJSGO
RF5zwoIGC0eiHyUMzdy95Ne4xGtnQC1tNt3UtQcLlFO4dR+sarofRnFJC6Zq7rpbU2EypCV2ZeLq
m3m/4vETiHs1045dfYZqere8+ro2uls0owW2qAik83eVkue2KgULlEGe2HpdM/J1uNpgYYO1RvXz
J4Deob5vdU93eHTM+uTN5iXaFcsKOItNa8XG55epa+DbHVnZNLvBPoQ5CgPdZrRIMJu1/AyMesQN
LIhIzMGev+aedQkyetFYmzYdvqiabY+iLSGuh+zhctCkq9h3vuKxlzR5GiCGpl+GYQhKp/WmCUL7
ksig2mY2E2FnNM+Bw07VAnWzNwvGbmCMbDIaR6NGRNl2qsOB/TCxCidFOHI1pIippRfX98ZmN0b1
zRzq5JqmJmJ7GIk3bDXuEa/pKEWC28yW0nQLwPMrUw74vOISNMXUrheJd0qshmKCZsBubIYUmFbV
lmhVuqaOCdMxcfIoDY/O4GOQjShvGrh3UFqwNA+wUKXBa5iXwbqUr0Y4vmW+3+yxZLo72dmfnWEh
1sazsR0Ccym8WfInXQUTMAecgKq4YYtJB5srxJtDp87RGVW895p83AY9J1VU59siCl7ZX183MZup
OFP5Ks7ielPGbCP9xKbCuE12gWXlax4Vz6bFbbrsEXp6BcjT4l5UF+Z0rOuS3fxEbsXI1PPgTyw8
/NnZJE15TkvDXgUTlsHWju8n1sx8wPT1NGLPb+0QIJ0DYy9N7N0khEMspzY25RKVJAB8JAiI37p/
ZnSzFm4zyCK/OTlBY3CmELekAfYP8NZ/71iZNN2FxfLPB+993JTF1598RP/xu/7iI7I5wH73EYEA
hO4SwBL7zxiZ5eHhwWPkcv4SNeSX/hIjc39zpY1VGoiZaS9psb9O3M5vAsSb9AX/guWL/1qMTPwJ
ZeZ5PmYl7sG2iaVpwZn9fYqMHuggQ1jhDbwYPAdot1fRoH/GJqS/Dd2O6G320FSUnvNklcBPrXPY
f/3Ni/YPxn6BX+pvnEw+ywbH9VkxYNuy2NkFf3IyEZobaw28baXrHuSH7zL7Nq6Lhb196weAY/Ec
0xWuqviYjNGPGnLOCPusPcKzbKwzyAs1VRVBkNz96+8M6tX/41v70+tjlkUdmawGV2OqyzsaUOrH
EGs11mOPJM9kL8vHSj5w5CBiNy8mqOBDM3kNWPLUu3RFNPx4qdsdcSkxj3XZTeLll7b0aii2AVQv
5qtGTK+aiMRaj8Ot7eB0oqeaTD38/pioxFAZR+4eP2DWn61qXtjKJIta2rGrJAD8MsxrC+viJgXU
um8cm5CuWbooLGJaGlJJB9nCGI5+NuZwkQWTY8UttIDVc4i6+dWeC/jRJvOQF4qfyYsYkChSJjHQ
fQxxfCxt+pSyRkGGoWmnKi6h13H/wNZ8cFUwMkqXj6VZljsxZztIj5iRHcQoLlg3dJCwMhWAwoe0
3wuXk0y4Eg3EdB7AgbC3pz6aT88d4va7rJHfKG77CaLpehDmNvGXK6UUlKvl1wk3Trdn7Glc6+R2
nO9exPp2as9FJl+93n9jwnT20ZTc+lG6I2i9NTjP4H1559L038KCqXLwuHxibioNhXPBe2py+miq
7Lbop5+ybaydCDCWZ0V37QRxzksUbuMqJrOYn43QUg/w46lPt+KvpkRxyQjArWc7GvHlV4uExH64
GpOrNCw583iZDbxtOHCvJ0l0o00YcQdIoQMlJdi324oiD1pt5rrXqGU5RdH23OAOaWagdqBUeEkn
ZLH4nYN0HQziKMCVdEZ9a1Xxm5n3ny3RAj9ySJT4bruNpx4RnRAzWbDog25w6sdM8P3at59MzZBl
xpcBhXkt6+I1d4cnb4oOBRuXHEuvO48X0L5HU9pL/xN1d/yoIlPzNTllCReEUQzaO0BzSkDwYJeo
fZCHHOOboZnpmaJoC/LelaCADOVuKjbuSPCEc7aLhvsg0t+AgW7MuLqMqn5ExPmm3+Tk9cCStMal
71CeELCsESgwZeEkGzcrH/IKe0SahTfaK3gUKPEm8AhEPnv/jI0pwmdMQFz0d9xNIeXWIQ7jREMN
Wrgo5kiHKXhOnIMBnVJ6fFFWOW+Ixumtr53DlNufWcUsHaTep2ewYJq8exWEp8wr7vNeY14nRlt5
GXTGbEfW9lSkzI1W98htcKkQahzETukc6qx/gcLxA4zuyez6fK0lKmygHlRj7GdiBDSaYCuCI4BP
ymHpVYS84GBo5x0NXPBLa7kw9S/TYD2q3L5qC3cXIqHlnkzgu3GT8yvEucZEzcGZUXbtIexjA9sS
N03Ly/gT5iqki2sIzs5im4+HuOVDS7ND50WPXu3ue9yM26SZfyWz196DGYRw7DXylS61g2wJNEZl
vSbFwabHzxe0ItCTVk+ELgqwuKbw5RkYMja0HoS5U3+UbV+dtT+KXUR1u0bw2QFy7Dddm/N7qu4m
b5NqlSh9NUYEb1XVdsvjGhviEKE+02eGS6So1w7AboIExxEYIr7G9WSwleD+6G27KfxBGr/LZ7dB
hSRumR8Sx7kixn8mDcJ0BO++kBAGmeDiOPxibgNlLLmAijwEM1oWT04HrqCsQ6paQJ8UHf58126i
TTp5P+RXKsqP4A00/D81sLOVT+Ztg3O75o+JPhC1+00Vhse2beO96w4t6Sg88yrDX+upJcJJDFeN
GWqluOiwfPXUjJmtorvINXHM2mN9S274JVfGqxtO5K2S7C3qiVnTdN9tXBuaGba3zahTuptyR1Cp
2maIivK9d/tLhZoHgZbhElwaXngbCK4bpC9cNFjSuDaJ1OnGbEha4Y7alERrUYS4q0NHp91Vh8+m
DjyuzdQRzgAJutKln8ICj1Mz3K7lJCNKdtSvMOqGfRZggikohiDo5WP8H25L2ufXbiGAZTGUX5mm
emAzjOOmKM4+V/d144F9DOqILFOWXc0hiz3RcJcVmX5XtXmhmNDeSo8zyV527x04bc+jgbZoSVxM
pCR3SRN3GzFye5YtnxPsGlWGyicE57wkzIw/2RkONYTgtZvnt1SQEdOLPCw9mK8CzTACPwI/qGBD
H2BV+4msgN4uV77nQpKzMCJzzxMx3ykH+dbVBjJr23wXFQzENqOzFr3S3pZC7mLCNfdOipODYzV0
ImMdmzV/O9jUiOoNNq++jNlSDCHttmwHcs9ThwRvDNGW+LuSMOXQJm99iMnb0PJOAy8uJ026Dvq8
2nTkCFc97klsHlV4aOyigRER5KipJRObMFeiJbkd9v4rQaMeC7YYN+xFUf4kzKna2xqEtFBz+Rkx
+0Ksm0Fyzl0BOfZ3zmyt2rUYLHL0aTnRHmaX/hYnM6h/o8mdq8ZNy08k7OTG1LYG0Q6CU+Lqu6S2
kVxyNVPtNMN9ggFGLIPnthm7x77x/C1GCUJpQAHvpZd2wGwCZe2yom8fkqDcQ2SWGExDeZVkiXxq
S2xKoi36pxgIPmVwbPYd0KU0T/bTde0A3/IQbs9jUBnfrYzxMLRDPO28Lr3O3UzfZmGWrKNEP6Au
Ct420xOEnNPo8qbxnG43+19RjRvGEhNLjlkn6+WEozdTq32h4wdiuy8AYzD9Um1DiHZ0/XcpYKAP
pU2jVT7RINBlVLjVARuazriahV88zEXvnnGVGh+2HuZdpk0erI3XMVdl4p4S5p1phk9B5aWf0wzZ
rQqV3oUw8jEe8oCanVvt2T/F1EHCmra9if+e+rSiJPbRR8mvRs2XkJXN2gzTjw4Ik9VFN9geyt3s
1hUhUX8NNHeruuGUJ/mONtVDU0zM4s3FjEDTZ+Iw+xg0HPeq4f6yKj29U7LAx4YExPw/7EPeZ7xb
JiDqnafWkpT73rCcastKud01Uz/e5cLjhhIlljpo2Ko76FcwihVuWKIptZ+vizFKXdr+fFMckklL
RONSTfkVERUDLUoMRnxXybj1t0SfuQcPqfXjOpnzib2EhYW2jg3rE+5RrAAi1X74qTyA6znwbrhl
vfoyGFSIBQrkvGldqMNAW1M5ErwR3TGQUk8q+WBRHrnhtOZILHdR7eCYc8o3yaFjTfIAfAUAoUjY
g5kzJ8bcsdtVp74nCkA/3wZxZ99b/pmMhOK9p88e47vvsVAeFdm9JAyOOf5EHkGCHXDY0s9d8/Rm
/4QZUrbvcnJ/9fV4pdPgOmVFvsm96DagGu5gOO1T4XBym7G/K0y++tjDzkvz6L6yqeyMiYzbCTqM
k4lzoNS9Hw87nXmP8xyiVEUTTbgJwlwVGtjQBw3prpufGlcCoe3tT0auWyWDhynIdp1JrDTwxYGg
4xmL566y0DbciP0NhgrbGN7tkNuJ5s+oWym2MXelTZxrvTLzDqdQJKFizOm9cMurAc8Uc5tO2ZTx
WG+DalpXz42iyJvicqR+6iBfK9Pb6fwBUAA/fKwUpOJcb50Cgm/qL0Fd49SyLym+i9rf1Bi16S7f
9OI5hrEe8dJk/VOvLkH/5NYfk/MrcMVO5uCftha2Gw/AN21Hac++AWUGetYlNzWbiIyk8YTdtdxI
eI0s/1msH2rLPIMDPFSQ3MlZdt7jaOBidDFYbDO+/0rcWzPJe1hftD5sLfhMTU7u9WAYbPDjbd8/
GsO9aUTrie0o6AhMuMKQ+4rYJ/byu8qLLtmsLrld3kz2cJZLnBdYBW78iLygtvOlkf07Ly5TEe5t
jvAiktvKaOZ15jwuMY1Ah9sK8hmkvJOJI8OO7xqfAKuoA9wwYJLtnUEGvBAnRJjlImFStK27m77f
lyU7vPjsuNmVrJIdcpOwTjZG9sDChO7tx2DaGyavbzWwgpUWHdwzPQ9Vw23CcUjM9ojHgdy3troK
4mxRWXaQSbqtbXbdqUIt30SxReebk3wuPIMJA93UP1blU5MyqvZabZF2q6sukYdRsTsd8vLYw2ED
i9EE53Q0T3UPf7BUDQ9KGAgbZDEB3yJ9H4uKayMtDjkTYNrnPHQ6roAGQba1iufuOJIuLG1NcNlT
tdcd5sQvPp2RO2sN6ZKnJM5YFM4US1vmFKeswkcfK1E9KpAmwCHq6TWss0sxBcErLp5MrDsPTAIJ
i6SjiidmwBEZ1pbaoegkoL4a1wrhAL5ewzeynOpXvoxvzAgBFAnwSzr4Kkd91SbQIwhTRlsnkxAf
Etlss8L1HxA/8m07Ng+ZiD5E3JBscsqLYcMG0UxZNePrt5rHZV+qrc8IYuIptDsivfpY5k7hb3BL
CT6VKYatbJoyRB0a6lfTaGFkp8ozOmRG9yTjjgYQJ8bTFJxUoPkHxbkVsN/bDKK5b9P5uW9cqBJW
77jP1GAlJzMH1WhjOOMbF81P6fbzz79eZbAx+tOOxZUuXhJAvw55U7ksgn593MfEnP/938T/VHLs
W0qYEBNN1IvczsjxU1VGujCO7+vIefrXX+7/Xun83Zdb3CR/++V6tw1amyvIqrGglSTM2AAKy93v
X+S/99YRynPAq/nPt463H63x9W2sP7KP+E8Mq//4vX/sHm3yhth8oFSx20Nj9tht/bF6FL+5rmvi
A/IEbwUL6PN/bh5d8duSURQsHh3eKn/r9XHN30wESovfxVqKBeR/LcBoyb9/jywBRgBopuRPE/yP
40DY+tv3yGC5vddN/oI7SvYIknt7WDiyw4vn63um/3UG23JVDkuwMIyxxUvJsYUerrPgPkzHa4Tg
dZctue72PhvAIHe+8VAJ/+T0TGOiKm7HljhJHX9EXJ5W9ai92xGPasEZ03VgPQjBgxMmKMJEXt0V
RAqbHo2DqHq50wYXDo5lvP3qRvbWMTFaCqksaouSgGFIkjeP0/kSVYtRxRLP4FfPiSbX1trVMQjx
wHXBkypIqJfudMAVuJPYlx3Huk7w8o++3CKZFdxkvW0xKXsLyn3Lc2GL7LqxeYzXdb5rOn3mo6NX
kU/9ZxHdxTEDYJtcBqe89+2KnCbFpqtqIhiGmkDHWmdvLaf8ZfXRht6+Mze3e2moJ9aP53muj61j
3sDHZ+JIXpqIWTn0EcSq/LVnXLPL6TpCRsmpzkRpv8RQSHdeYf8aqUjvOguTTm2+Wx1sa6grLrAM
6ZDWMa/rfnjzeZQbYX0Ikuq7VtlnrOyDF+RHqeGT+hDpZ/nQm/Y5SSAlhSlDz0CkkFkOLKbrXheQ
/lnqgfmW2G+dQG+ASR3qely8rkzyE8kt3yB616BHDpRrM7ZTFdg9Db5B6MCDB1j5CzciN7ZBPUMT
nGGh0L2g3O0w4RGxWRMrPCuD0xyayKX/1d9qeH+8vLhe41muKiNgLRsG7+g4v2JbAROujgB5PhPo
vMdC99kmt+qL7jvqat0djVMPXha8kRnAvCWJkvv1L2Xkr/jPdpaBupr0d5M7f8wziraTJcxEhsLV
pptdg1XEUcB/+4BdZgqlaAcfgjCIPyenhI/5igL1TW2TDu2ni4oCBhsoyNWMU6fiOsOMCwQkPcV8
pXhPcVYqc1j/lK/qflfSuEoYSN1FY93sOl3cgBChWNNCxbK2VpXtp7a8dGQWuSPsNdfs3HTuCEbc
zj2Vr5b5WLjDoR8ruqg0xIDqEkd5CHhZfgxJ/FjUS/y9dACyZteNg9PBGqoMO01+FIYQfGUc+w6R
w1jIvWJbeBZBteOs61dyIDdIyu2zgpu7bn1SfamJ2p0pjaI+ejeRN20mlZ8U7wM/qM/wgSYyNzbB
v7nbdxTl5jFrQfraLi37Ao5S/yAVtg0pSDZCAtHMVP0PYtuJJuAbKlTwLkkKJkkIbuJgAvhNTWMV
cj/1xsfCbvb84hb3z6osUrHqKa0mDAEiyIt6BjY7fU2x57sQnlYyNfeDb+4YgA5s69aTTu9Hd7zU
sQs4tw3W0DwAncLEDnGAGGI684Om1mHoXrTyPuRMXJZY2GepomuLhSvdbAdelJsKN9mqbOp9jYiH
fOdfQ7hmF5fzmmVq4VkwAMwSd0Y1o/f2XfdEhxt8A6guA5FZy+q4VsBAMdlzpZqfE/a+3unudWc9
UAh0TPPyly3bHRDPvaoggY8ed1ciSc960hDMmCb7iBi5jLKNLyAZ2FbzZGi84GWV7IU1ALA3KW+b
nIfOqe4CFEqAev6GTBV03yDfWyXXMkzsNR+Y4qOEQA+CGNc3ggR48aTbc5PjMdoSKksU8oZAcZgl
Id6pQrQZegLAIQW+s2ZfP3K1ami5CPvofZTexWTJYmTAyQF+94G+j8xmb5BgpqZlXFTPzzGuMKjQ
oG64dMCQxhYHXyXPTqiv58RLz9E8l3t6PAipCZte1OTGT0AMFha55Ky57Tx/p5bSkRqcTO7igOA9
cFLWNF7wupu0B4l3iOFLpWN+J0bzawyz19JMHzVZkeURjRsmCa/Zeqk91DlM1vVGJfbnkCQvTtS6
j0Pl9N92wCvZtGSRDH0zeBOvQUV1aeZ/9DWAupFKwtFuo62KvGCFwcWiX/a9bOKNY8CADaMPpwbA
yrt18LOdhwkuZeGAwk2q6TuNaSarAIua7cXBluHI4M7rTKRnLOGbziq6O8/CX5rHEQjDxBzf2Gqd
IK1Twpm5JtHf6Abj2MuQRFwOLROC+TCSxe/GgCgBLam1I9ZZk2/Sst2kSbfcoBdoC/aBcJy2gUAH
n3vwiWY5UiwZd3udhP2FHTAfE08cvAGahzsNxk0gh1MURL+SculJkuqYAh7ctCTRvDoMr4o4DB6L
xtumVfnLtPJtE0Njy4qZmFh4kCHeTsY4gi3hTB63xFPXhP1zI9hHDLgLnYo2aTkf6J69Ucb8NJMy
JXP++ydmKe7Dhzm2AvNj5f0sS33lBj8sXt8MLT81uPn/w96Z5EjOZEf4RPxBd87bmDPmiJxzQ+RU
nGfneCIdQDfQxfSxWy2oBUiA9to0Gt1VhaoMBt3fM7PPWv9vSXSyA02QPLmFedBooQ9HegFZk1hW
82AUwy7JRqLBab2VmbhXBg9i7ZVPVh0WC5CKF8/CA5FGCF3YoJdNltH02qYfXYWIWWKtqXRiN9ie
P5uZ9V0wzaR8ynVmrw14Dgsd7SUvo81Q4xhoyeRL/2Vq+nJdFMZPFkFrkob/TLPudRRlvBsyTJt9
aD+RNHxPFCqj5lyFM1XYi9ljNloLf4g214ollDcZDyxztonIXwIn3ndG9QquYmlw4VoAoLwIrXwZ
nSL7cbkZMUezwdZypzvSnbrT2CZbk79L7QTuC+7quHzEAPdasbyxDb5bfd6cfNVRKAGb32ZeFPM3
SGcp1SqTKmSWlg7Jo4UQA90BsfbTRRxF5sCXzhYuybmRnCUw8t9UqYZFc02vGhc9Qjbhikq3ByeZ
ashCbFd0ZxfVKTvt0ng0DZY1VnB0Y+2IEWqrlNkgPcXpsRir4lZ68kP9jVs0n7RBNC+MYRWxIMiY
vxXQUC3T9j0fZAuUd52JpDzl9FuthrgziO4C0eSbkAWospZzs7Pid2r8g5BArDLd+MJfHS6GuY3A
jrmuOYmZnkylAZXTmfgn/LVnz2zqh15QsZNLXLSUe0LQIpLl2/kuFTOSPce+UrRtjwsyvVpCPhX0
RNjzi578zyouGxKk4cqLQMTAT402Iy2rCXUTEbv4riVM0wm1wV1WblqSGyt49L+8hLc0qG7GQGe1
UD2x1i83gUqrU51nxnMGIhTG5LDntsenF4N4tQIVHVDWgyWjxAvtXp88XeEaq/3aT/NvL2K9opu4
SNBe1tjUhjWv53e3Jzw1uA1LXjhmgvgeKf6ISJrubATKolZ5axkF/GIf3n9lf9r2sKOySi4rAsRO
MJxjnkNLr/G3DUcQn09FxNaHD99CJYuBZxUFxkkr6K09YUT2SnUMcKQvoLDZvcbSQmLce0mCVBEb
dnnNsVc5qgxPW2vQZezIMQHflJ4lEaxtEtfGLnVz1uteqCMfFABQW+w1YuIfqa+xWCYUTIJrsjQS
sIxWX0hpIAuaTM0ry1OP63o5u++LLoQDNpwKjLSeYpUJC4CoJZ4vMS0w/pHo9X4HbJCaS02BzLUN
yC4ucrl5qGKLl17/LAudsG7A60Tkh6BCuUFwTlf8tP7oBc29Yam3246PbK2Du6PWftkxzRGiYbFk
5to38YfqAAGtvQ6aheyeJdgHh7Q5ESbe4lB6YuF6N/BLLJvGHtd5ajx2XhPBtai2Cf0rLITzrY8r
3auIgFndsXWMp77pfwuiUn0ZHABBefhrk26jPH/ZN2Tb2St8SA36ZSHUR0MCIVYCr1c4vca9eGhF
8TTp3heOGRy1TCfbVodDITo8fIskHqZHR9HxXRrJuUnsn9GVJ6zglLDWJk8dxt0FDbgDhJWRUq8e
rJXfXLWsLeaXMXp0azwY7vAo+gbwgH3vW25JM8nDaMnFttFTp5ftDrf61grMHZnlJRviNcbLbZzF
6HMNd7/+XPI2tht1nnLjIcPJsbBLiXc4GZ+zsLsgU+EYmw7K1N+nwdmj2G6aThADq/MXP2V81MZj
WbYHp0hOXMqe+t5MKQeNxSmcistkZsnKrYhoUtKS7toUYyg5gkUmKuyPuT9uOv6l/cgOdLCQnaKR
M8TIhrfeal9AIn/QzXIYHZf9eD18Daq5ppV9DiDFWmZyQlnezaR2kbJD64vs2EcIeRbuad3OH2AC
3Ht45LyVCCxqFIFX/vARquG17ekr4uGkdIfXnWuae4NI8RqtaVmmOPcsrQUzyhmxxKnwGYl8RSPh
MbDEte2B+SnradT6xzi3T6ihK4y71pPvhitMhe/hlGZbvYq5BY1IMcoTJMJ61CV1ykV4qHAesITW
940MI0wJ4rXXDP60clP7Gtp7cI/d/piK8RFlnrHN194Dk57NcDjjdL/kY1Rtqpbi2k4Gv8TkHpjQ
nx26eGGOQViUHPmDo325mLrZ7Hs/vSkeGLpw3Va0yjdPECswBrrtU154VETRedGYD8rx1q4n4B9U
pN/tvV7SnNaVh7BPeTOZzGbtPuR9S1XUpzBywXW8Jr3Nf+At6HbCkjs7H46RRoKujbVT60FKzhiU
WG9AQlTOR+HZH2Pfn9KyuzIbMeXV4GrqxARAn9vfs/yySMRs98xPZi8HNgeJfcb2/dw0+lGEdEPm
0ZfpGpD00+TBiBu2IM2ROPewSB3nMoZYJ5NgvGYufGdpvFbThFPd8o9eZj/rRdnegEhsOFhnAzoN
CG6MCGxEA36LohPXQqqb43s7mevfdkk9IWXhC+xFazkG+7yzb54ex7ssoJfFlFevqa6BBt3aQI/m
pqIYVIJFAjh0M4BHo2DVWYsgZMUtp6euoeETw9E9THjEbB8bfRAe0sL9MKP4h3KmnWoBs+jjLvbS
x5i6mFz0L34zkhQ374ZNc7Q7oF93+DmWutDnMO06DpjbHfXRpqTGKb1eBT5fXDiIw5HGAhTKGpYw
tnENCSS7wSS6VjIECzSGL5qsm4tVomiZhb2LNfPKLPYbGtMjsNoXu81pph+BJqmec7TJLERnh+uT
lT2YRYxPuzzFsUhXZVJ+jy0+1rRfal69L6vhCgvjnqfQU6eAb/doV6jBoUKqCvMn2ZFbbliKmESs
Gdt77nrm1Yrlzee94HZzMVNYvEZ5+FsL50p5z5rcD4pmHIDkBRtXsJXtcXHWZf+EofolGNhiMC3S
m9HoL4Fv3/moX6TpPQwZvIWwECfNFtUahIlNXiRy5tq12cdQvpVVzTwg3qIGA8+Y5P2cC95EJYWB
lDF+mTqkJ+SeHivPqrSqaz0VD7Xs33mBc/lCQF/pEXXQUn6Vqf8jJvdipAm94G62rYGeIJWbd31o
hjmJ2wIWIJ4NA4LhxV/JtPsuZ2yXGlwwMDZUdz54jpWVb5i7QROPXWltkiJ7MiB6zPgbfFQ8r0aR
vcShfO9SPNLFRPI3w1ZCDD1YmC3xFVn9EN+HBlbUR9Iww1FZioIj3jGynO2AWug/JGbPvZh7eYlS
pip8RgIPx6LQUkqjsk3YvxEwSlYmYNdwspOzG+f9Y9GRo2NT+RGGebqefH5EmeJ8Nc1lkrsn6oYO
0is+zDC46KL+igrxWSW2QbFKfOjU8MdmEeMP/b5BGWldcSrMfhfHJW1jTYLBftjA/v5187R5Ddz2
bsdETXh+6ZfFIhPwcmZLuoF+le5tKeE9cLWV8MYWtBIl7zgbe3zN9mtdQm0T06MZcZGbmJy1UTwP
VrttEOEimR5Tqu8Szbu1XaetFahypOH0VHYCKAs/ixzruAkrKc+Tk5PwK0S4c1O5HVQFt6Q8Rf68
cdLLRZma5IwCnA9NeC17aym561CiMn43qDGLNHGrtZi/J6LN1vj/dn7inAufVZzhdBcx4UYeS2vx
//t+yzQ9U//f9v3n6N/+pfvvud7/+F1/3/Sbf0mcuzYBAsNwTJ2F/j82/fIvznQYhVhrWerTFMkO
/h8eY+cvC33AdQzrbw5jjMT/iSq0/7LxXf7X/+v/kur1/ll7miUnd65JFjo+X259M5nxvy769dwa
8swj1+gN4tvKABO3Aack3KiQ/dFDNYpiPSOjWqt4ZvhfkrFgjOtWAnxC35EyoKzhszOUgy4afMRa
Rx4wL59jAF5btwQbUopi10+uA8chfg7Ddp+0haT0qvsYCoA7pm1+GjL66MqKm4ZMabTGyQCWLrpP
XnEBP+yDEQ4ug4p59cb1arCAh+Zt/jrYMfdcdtCTD7mogfxRkc3HdycOctALdiww1H08UhU1Di5T
oJQc971tzgxCdkMGjfGkNNvfjs7epdNlv1VLf32V+vm68G260OzurbBBmJtd8TVbUbKsTjYVQLyV
NzOVcRAep6J11gP8toUtFWQzolSVDW5pdiBUM1qxsC6kN7YCUI5s1V7PXeyK040/NpwxTm9ZDuW1
Qr8cmuB7sPqXocq3QG4ODF6PkWXseEaeAXu8JdME9LTAC5D3wxa31MYcyx9VoaoY4zm1w1tWUigk
qrujs09NggOq7KE1wpWyQgyH7noy/K2u0TFkAnTTDFJ3rd7v6Bk+5J51TqOIZE46lksx6Jugx7EU
0L5BidyvYhNCcBqLhtdxl6pc+a7lhbmWtb21KUhidXpxdP8QmPHRDKZdhMrCrq5lc1fOBWcTmGOS
xVuDgvc4GDdWFZ9bi31KP3jcJgVQersU2xpEv5+w7x3lcKOL6cMnEQ6+gHvHVLYQJ6HbgzsyspK/
aAIexi1nKHiDlTolli6JtCxSzwcU14oDLGIqj/P6M8cBC+dmSI+4nJtzjotpYWY9t/TmHBvwwLyY
imynaTxkYPUQS6b+MKxeSklKTXeO7Ed/p8q+c8AnfMiQ1aOhX1UJdS4NGmqcVDeTzTqVNJAtOv7N
QySOuqsrgt/ZLjHE++gWW1sjLh5Nxa/tjhRlkcmfCZbTODScQd1XTk8z+BmdfEmFZ7UOVkx8FE75
1Z8oYiSu6+iDvpGGhjZzmU/2LfVMZ6Fp+afJsnwX9QR6ahBY3K4PNj+WTRW1ksGV9Z5Gn8nawpi+
lU38oPkBEozwLqJjQxDBe2oHoNFpLacl9jwCLGyMmZTr55DL7yFQ5sHLjZHz3/0pfH03G9E1ifTH
q+QjjCiYzO3g3Mfw72pkJ4qxxlerQTmHkrdQOc3RLOn5gBLzbmrjk6mZLlu0/lM3sosqidDU0fBY
YOcq1IhJQY/WRkkEcZLjeRIAKWMXWlYgqletpcsuDJHh4J4tuDraRORr5qokSbgCh38IS7G9UOpF
0RbQdd5zRllBLVNvEfV1ty5ddbcye6nX+Pdt+JNUC9A7Xtb80DKxS4b0btk8MU64GbXqj9tN+ybs
9/g0ifo1F0iRa1HT+UEOe9ebOfSwXv9sKNyh7jV6wTT6Peqe2lQpSaHKR4AxPeCLNFyU2vTq1lJ7
6sLhI7PyP24scsDrpr/MtYFIlY4FGMYxPnBLnTJNfpskG4DLUaaoR+ZnKH1mmAbEDx8Wd6Mfwk2k
i0sC351XOgdsv6cRatnGt7tHShxumiqRfTxuE6TvPiKLl7YzMWqaOJnpfGBbXoa84OKz62cTa8nu
xkO16vxsjZ342FfeuAgD4DZ2Mb15I0P2MFVPlY6AKQUN62nIdY0x/jm3cVcpc9wrvXjwo/7SBurV
tMhlt+BI6+C79ZDpwJZ50nvLPEVSj4GVOgKLuGOzdyrWhh2NKYsWaqnTjQ9hp59cQ16ZUU4GNWOm
7d1HP/tJY7gnfLy08sCtz6Nmh7HZW3JqPSsL0Lvo2Et3YM0c+kgWfZv/mk3xKhGa8HZ3AxgtA+GE
NK4RmTueo/eJa9US3gA6p5N+yZn0VrvBq+OkKAay06F2XoXvNbgT6ViK2tfcMJcWTHm+5TatJgEN
mpxtV8nuxizLP1Y9HEBhr5qiHpYSZHsPzVtJb49Fb3Zj40XJnpWuQH6WEj6fxl9zrMW1a5xlYSZn
Dw001st8rUuu2oZVnC0q2Rw6Sa22ewiD5BIbqlx5vNubEqWTKeYSAuSF7XqiXvJbY7Xczt8PlNIb
ItyIkNp82g1nVCzML/4Wm7bW12HjvOilWtJBtPHLlEY3JEWBVjcHu18iJz71DeQr/NEXAP5XYp7v
4+A/lcR02ZmPYmPbxo8gEjp4+ZNrMMv01i5OcanFtncdu/zaxdO2ApkT9uG+d1DB+pjuVaG58VIK
rqYRaLalH6bQqABwxRwoQ41gPtFnuYLeRKrWKYBvx9NznGYlFdGOXPjjzDLXe9obaxs9Rm0DTtZj
lNYA6wbjNTYS1EUdLjw9bSe/Ujez945xpmcbfAs75vFzBEtNNuGurYZt1H8NmvFdNuH7/FhNrfZs
y2prV8E9iGqa3ySJBS4vx9iA9WkyAedkQncg9LGQ6smRCqIvL0j1vYEmeEgmnockaPbgnrM1jfFM
SkbxnbhEtBzFs134/E8eUi89h8eQPcWAsc5yumvqFifGc20RZP5BxRr8XePGqm9YlUWSLCGZkkAO
tTu7+DcRgEbAWXBi5fBhEgBnN0OtkwMcmEIU1DsLq5CEaxAtKxYeErYRHcUJgVIai8cM63BrPhil
Pn4VTcVWP8hfepFNe7bAF/o9BWSNdEdSmhfjSEw6NDtG8eIWuS6kCyHEQoSAl31jEKsJI8NLDr+M
IoS8OjRK40pIfG1ez6H0UnBJOygQWZmqcGF1ksgtNPezOfboQjpkTWhED3HsoEL7/ss4szT1tLnB
A7lDQ0H383u6VUfKPKl2XWRlc9OH/Ivoqg5+v0WpBASBmyIB5QkOLejGfYPXq2WlnFDczRd849at
+zrZqbbou/gYu1gJ9Zo3eRg2wdqggmRBQPa1RcHeTiO8mnia0mfdwa5iM96yTV4ZksKdReAOaoUw
itOXa+4yrcaC3sckMrc+1as85jNUdBQ8cQ7LlvonK1x/5Q+4lMOJvhmIc0vHtS5hOdtYKAlaDG7A
IdsCv2BID5z3BoLUTm81tW26NGWxl/PdGOILshZYJ0jFIDw4Q32NexAyXxtgbuwxJRc4rTkf5lxs
TWT8wJv5bPFpcNyU50r2wZpJOV03WB2eTMPJ71JZ2t4g8rPoRNk0FFTnzspvM/0ywTqh+Wgg6Ja5
1Vfs28lLgY3xTMKgAhY+Qe0o85exlsZBM8LwgYqFatfFfnVMW25bNRZSdIQyeHYB0tHIib/es2kl
mn2vXpdXGwz6FJM58Bxiz683XmS7p2FK0oObVTgDdbgCvpZsJ0inXUhJoxJC38Sdxw8qNS6ZrZkb
Uk/wKdPZM9xYzlqDyropqwbDS0+S38VNTWdpsOE51x/LaNAf/CD88YpCrGJQN/Ahm+BxSAPaq3xX
I4wvACijpCNakIwPMic5SGajhd4Uxluh5vCQ1aOGs6y5ZKX1rYyKZFP1BRgOk2PQvoapx2cAaB0y
46+XtzMGuQ03Q99TdUMv81botSQpzm7FrNWc5u6itYSWgmpgx1STBzn4guFHcOdYdfB7NqA6fm34
URfpEqBJR3iedembj4g7nNY1Ecp47ry7ScMYFoZhUitkDByAwkBSUwmyYn4tZgYao9G2H/I9jNet
M7rf3Whv6Zq6p0Z5r5zpybbMe6/cu0jtjFI5At19bA173JHp/68DXMtgQGY+/p/tf4+f//av+e//
gPv6j9/997WA9RckCpt8sYCnRfJYh9v1dwOg8RdLJIwAnrCQV2kk+Ke1AMswOllZIM6bBIMw7j8a
DOy/+PW65Une11gDCQv/H9YCgogxc/8/NRgANuOPQzvEVQgM7L95UnmJsTs0ihbbhxEvW4tXoFZB
hJjUt9YPYo39DzogcJKWPGfGFXnRloG35Jv4EFYMSF4RsILH88OpzHowim6Dbx0rgKaNBqHXLq62
mr5CN6EBaqTIQ/+a+2oKwy4xBTlnhy7yHvxKE0f+wprkDVfzniRdt/Z0dIBB6QQRW2iuXDJBBFBR
WQ8dIcn0WOZDskKopNc2z96kPu4jO3mlnBxoS15eq56BHiopzl/XixZ9Fj0SBP9wsvGYtA5o90FS
caf0BSktZw0u7yefLHYMOkMQB+BiMnLQ+ggUUIPCR73x7670uLKXR4Ps1gJxrtl0IXCuEPbNjHHm
CqYeh8r5VBlLktFXT2E7cvwV0SV3DK6gVvqB9/mKq+miUoqHvO6Sqxaft24+TNS0JLXm4PBhzOHA
uAidc6eK0LmlNZ2NnH1gqKHKgugCNtwXHX55l8mBEM2i0xCiiMl2nOvgruglWo5t0oDQARbvReg1
VllhRvGNbSjGqyntl0aFdydHyOpGTPCTFhzMvDtWuWdgX9PeylHTlkOJwyvDNm0GzgGCOaNXe9H7
4TOzczqhQm851uVj2QTPWQYRCzDshaAMUS+dcJBnyJ0ZNxtvwIhZzRVeWr/lbGJD0GGE0mR3iFvr
3Nd2ue+UKeaYqbHyKc+WSlHCpv166Vx/6lV/YqTBBcziH36yBvk/zJs+2S9yHLsmyr4n/GwqmrZ6
FD73Q301h5IoZ8hAT79gEt/6CP/+UP7pzd5cK3qiU8/57qPu0yqbXatpYB7bQ5mMtFekN4TsZpV2
kb/thoBJiBpJis2dYBtmyt4pLwyOrVT+GcB49eKbycRPB9DZRTYRVj44OxynFg0FAOda9CrlX5qk
IQcaecVOTT6b4wKFYGAhs+F3vMjQInjZTi5uLVgwhpud6XOFWTe8gY66mLF6nLDZsNaPL6nl7dgY
stqKsxeumhZzZbKKyCC5KcK0Rp2x1J0PLc52xoB0AVx11crBX7RRpVZV5zLU2kTlMte6Rl6FpUpf
k/C8SEo3dC994XSiPB4qHFoeJdKujg4qaBoiadW8kJhNOJc/IboyGBU3t3DuSnfXMS4D3G4sFCKn
2oFFoRDAYyXQZaxllIcy6fDvMIjFMi5SEgJXy6emWzfNzzxpb13gPOpYglaIpTM5bKR3I+6gKxPZ
y+jxBu5VbDwr/01ahDin/aADDmyJAqYV+dVciTYwoLP8x2vVDOpjSvOfaNb4Im5fQa4D1Mx3dPps
ZAcqXAnosWbGn2oRvqzrnd5lW0sn38JnjU0m08IV5Wo5cXe5LnuYg270HcT4l5pAx7XaxJBNbEmV
X4ExCx8lLrxMCXpv/V2rTGvrhuEHEdxNR4tQY3oX3+Pn7Qm7W462wQNgi6eyHX71yTmWMn/S5yxq
0VMSCvIUr0m3HwruvtE0e90qwNGp5+IAjLBNWaH1rIU1hqwAubpCLLQwYlYGr1rdvdd2ejLyYr4n
f2Z6sqvH5EYkk5oS+c4bgndFQbDL0B4KXTJuJx+ZxyKt5eNaAWFk25RAlLLT6sOvQ7kF7EaJ2eCR
1ArbR7u11nnMTbRuMMD4tD9iTJostofunasy5H//DSPHsHCL6k/dxjwvmYg3dfhFEBZTbKL2BhMY
b2l/RdbnJ0rkKR3NP1MkiZIb9N40bbLxHWLwBpvPCmAZFtWbNkyYsULCkjtDTns1qAfS449mwANL
4ScBwnsr8KSi3ahNULPi1WSyLxrnsRych6EYxnXSjM+llW9tTIdNXb1RpLptYiyDTsxRJf3ivY/j
R6hiJ6Ov91mv0SArz2Y2rFxbX/kCY5kqeQX5nn1yfeuSlM16tABDVuSiW3pqFrEEeVEP1pHaQ2dR
efMYNKCXKQEVuJuzxfM3IOQgzLN8n3XN0RgbwJqAbUXF9tnWVnHsHvoy/DHz4prPQa35rpeJbefb
F29I3p0hpMp1BqcTAA0pzolgXjaC6g98U40orqOZvY18c/MkZXRu0q0R9VRHOi4uJ2dFG9hDpIZl
mARPiZbtMV+de7a8ngaEGW7v2k+6S9yML0ULBTiIUYxDR/xYUanTSstuOKmhTsXVMajLz9rlN7G2
20gRXnPf5PvXlW96Eq0yI/pm7PPn9POhUjaM35ZyCQOYMPnIBcnED1uXF/D3W7sw5lXDyXNwrZLk
o8lvW7n9o9VN77oNYIHk0DXS2bw1HgVxEtxfPgKds37oegh2Xgk8zXKXgu/Awi6LD8kKpZtBjCqZ
rpU+UwFHpDIJfitukr3j17uMj8SjadXs7Cc7ai64pjBx9ZgJnQ34O7YeRXYfnN8qHnHhmJfRyaE3
udMx7nuO9HotY/WOXfXKh7v2e/z4dfnAHoNeRZ/xux6tc+uwmJiM6bMaIXPa4xbiywprPitRDBkw
Qv8MhgMNbSAHHyhCes7OSKw9qw5a7DoXRJaLK8WZrSmp5LEGFsNDQy/dbBJm1gySWbEoiqVZgbiO
q+LRTKlwCaerdDkdAzV9cxi9YbP6AiNAEN8rnz0LeKIvzD+ZYfOHNSSnYY8mrGvHs7BKgxxngC7f
nCo4k8CRem2d5N0O491VGQBEmzAFrCK59alPhrddV0XXujXvONUvBs0joKl4TcQYBBrrQcOzc1Cy
RccU2CNMxr2tZjvXkiXrqDVi29AcIg31gY/dW7CC5SEAKRtjhJN0+lbcXJCmqovm+mfS8LhfHe3Q
2RIK03CCAvmbFDE+xCFaB5b5PlbZtLEc50bkkMtOoTgD43tm5E+W7z1CCltTgbLCIvJkGy7Wef06
2Qjj1JgDj3IeE2G/t5Y6hHq7iWnM1McoXfrUsmwqjdEqTHEkuI2LwZFXbyg8TPrBBlMo9SpUFHn+
N5Pup4adoM9IzeqEjYWhnmvRHgKJCN8bxN9jv9vIWn/OSrDehPV9zM/aBYBigamCfXmpmDORn9Va
Og1psLKhb9wbWGcHpxj/2wqo2rBoymJjpzl+RJ01Zgra5sG0sLRw5yBDG+eUOEf1slF0OJoi1ldJ
0+75O80erJHSrOqmse+b+XFq2fNxovWTZCV0DSwrvARmvu2ls1KhOumeOMeKrUjij1cuC5z03Jo8
SURNhzIYRMGTGnAJGG360odk1sQAcU8WPjtiSJFpYT9jnYRIoiK5GPLim7D3Q5+3IN39D7i+N9qA
jlZPr0RQBUclcPMrknLbSgM5Rx0aB4ZTHjXIJpuE3lO0bhIVk4/NGb7Bygm9PfwKzB66/mw5IanS
JHp1iAFAq/3uuNvwfLH9N+kWI3CPZak3G65imbHLqOSk+5cKtCA1uOpWCoHIOHkJ/Qpm3qMoWr67
Bdv3HpkiABlgqEPkxbSOB3wPK0t7jGpMhd1gYUY0XlTeY3F34mfbwuMiS30lA+cVy/QpDY1LUqVb
lycvHfBTwdtml6vdC9NdsT/cahll1d6cqnEpbpMtpN2cS3lydBxmLJv8EUaNJtikfXcIeCA9S110
PwdlaDlPQM6LRTEKmr5gbVj9O3sEwTMbvDkmeDWMivPjIMloAmHJXe2FR+JeWuar4IxaQWAg7Y48
sMKhsfFS8yxZ0OEd6Q+jMFEynLlgCHzzMlX9yWvH5hZVOKQL3i16XH/56AiHtiM9APMH84xTocPZ
4oj3fkbhMjLFPMy4FpZxnp3hnwngfgkcE36qgXXt5y7yPD9ao/8u4/5GzmNtaeODDPIfX9eB9tUV
Wo54zLCnJxIPZUyvFkIo+6qwYfjLtsrpH/sEKJJZRn+SPiZdzXm61IDtJWH0HIjks+PxBU7Uj8tR
ZNGyLoYjyMxDJ5qKtb1q52/AOlT2qsAPaSj80CENHtnEjGSXbwLTsRQqWFmdRjOd2Bl6hv824GTp
cX/zxc2XSaT+5CZ/LUdyZ80K7S4LyJtlkHAf0hAE8lDeYdrQzjBLYvksjqWR8ZKilnVZey9G52Ib
LTny/KdAT4tmYc1Opo+YR2DBf/mTo70NaHChZLIg7HZQjQMpeyyf61mwS2fpLplFPDXLecYs7IWN
fS/511yo6gAIxAtiFgHjcIzWZUV+uWoqtuudF5MeILk2wyzwpmVyX1MDvKAT2ME2b98aFEe2vORg
/L8dbPAANUP9CQqoTSEz5CpCsjRm7XKq4jVtrF8Yapp9r2ALOKb3YxcDTp7ilxYr4rh6vo2RRLUw
RXhGI+0RS4MQ9pI5ca0KelDaCKp+yZecwNkqZJNgzZqrP6uveevek4GteiWMExsJGDKTv9QMqIUd
GA+fkgx71nGp6/A30azt5hJQMRqQz2gVN+egLtIjaOv+IZiV4VkidtCKk1k0liDEyQdw/1UDjBzf
N3TWeeU5LpkDevrECg8QFDo0jJ0IwjDSdIJGPaFVQx+l7QL1GgK12PJlBAtJ4ADTEgTgPjyjQWzi
SjAUZdsy6Rl1e93BfU+0JW6Qyk192IVo55rm0npd7IMMJ1ZobftWuyk1otbMsntC1x1eOC5puhX8
MsQsC7/FFoVaH82yfTIL+E5osrx1GXx6AE4RYEi0fhiLOWgNbxvSbtziBmh5psmcgPwODhokSw1l
qU055nERVLgJrMR7tHAXTHG/qfN+28+2A+4A8ExwIrg4EkKcCcrsHolpHUSUbUecC57hfZU4GfLZ
0gAc882ZTQ5xPNzY2u8N3A+W1+0a3BAFroh4tkewuA9XPt26Kc6JqutOMCCAy86miknaR9CYVPPM
hot8tl5MeDAKN/0yLUSVQqm3OQv0wJeVkdf00pVmxL/9bOaIwFhpHQQ0j315WWOLM2bvRze7QAR2
ECWrE4icjRyLvZe02rKm1IQinajdcX39ddxaoCnbNNNZZbpXrfkWN/ipRk/dNFGYKGgxOOXOfpcw
04UJ056QFizMNuLwra38OOX2r13DF7B75ytIvWLZ5zUCJDuvRdzDWWApDTIsL8ZDVeAup+kLE3JA
+0blecbWdeo3YLQAppA6FoGWvhaZPI4BHJ3Bjb3V6JGdlRWHoA5AZuk18wthnD5cF5E087gW4AK+
JaZJcs9Nm5U5ujoavO8+9JJfUeO/XbY51YYizK9pEVhAVJ1mBUeJKAw4JP5YZgQgaMbW0THpRE5G
M2ff37pyrI511X0Ueezci6DjHWFmNEDKuN1oRfDKFatGa23+nb3zWJId2bLrr9A4bpRBwzHgJLSO
SBUpJrBUF4BDSwfw9Vyox8fu12akWc97WnVvVWQkxPGz915bsR6Lv5J+AB48dGvXtz6ACwVLm/Zp
3Dsch1PDAMoptpy5xBlbHBwRcHG2MZRAQsKRt1IxQS9lulEpTtfArFZ1kjw3PpIRv/YXUYl9G8S/
RotB3ey09zjzz3E/fCkXLG/RSWdt5VBhzbaaAM5l2rZ0bXr14OXvKCDmao2/x9x6wFb3UddspjQx
rGGtzKSHiu1NRbqry1eZIBmUWNfcLGn0HDjzSygUvFIebG3W3hKF4WlEJrZI72myZciR8jvVtA+U
ssfSiCCmQYke24wWIlNYC9cZo31EXfbRoAoNZwmM5D4Bzc6h2C0qk+LJ6Dj1ziPBNCCG+AbYMgU9
N0/eghExCVKN+9GWTwmnFDVmf0wvfXAmsnkGPBBeen2zVX3LxBUnB9PDuyBaDIGhqD5c9HM0iQay
UUFdaBCqA09JuPY93wGaP8w8SDNgVgfSBFNx7ohWr7Wkfk9C1gNNRHEPT+qU7PKKc6Pccwl5tNT5
GI09CyrEhGM1OvJweZJJ/K4l3sMAWWjfzEQItgszBqx9rqr+qurse6AI6eXfLHM0K0ehaxiQ1kqR
75PAp8lKPleav5XAyxZpFW2t3t3/m54JNiMQ1jnJIX32zTqJk0+t0J/+28ro2LglgAz8v7WLS1HD
Bv3N27gd9z//63+Kf/6Vf/cx6nOxMu9s4Xk+QIB/6BXmXzr/DCnDhWTgu6b4V2CB8B00BNMz+SM+
4sk/9Qr/L0yRuoXMgQOSzgLxX9IrHP78f9IrTAggFJNAXhWCE8UMNPgPDA1pZvrkeOSEvWBYVUo3
Vm4rDz6PvMpjXVCQMot1BpjOgvw7atPZxTvP07T+bOPg7mssLWpXf6f7/bVJxHteR3eckVfaMT6t
TKN700u2RRwzuIcPBA0fTbd5pXwC/V5R3TPSimqp/LnQyIziRg/WYxkQudf2vju7p8jlKTHTlbHu
DSVmO3u6oeN72IsJDyjyMrialbWCL6Pj4a+HbWZAUg7dgQdG6+EYdw0Ygi0+xZFmqIRCP22kPZMw
P3l1o1hZktc87negCTbAQHZ0XdVfOOxVRy2Z9L0hkWZT3mjoRyzTCoueQgFoKsrx1htu9e0D8FuW
luqx0oSHNCusRarBILAhzS6cmvmvlw3lgVh7sMwnlg88zmueTKVA0wSsKDJnZ/i0EvaG2CWafG3r
Yt8TMhA5JgeDCNZg6c8M/PvEJ0FNzXHpGLNuvarZJG5txsldB5eELaF4K/wIU0JHYwKvSc7AQ/Ot
0ZigKQJPeji8e+m0zYvpPYqMB3dwYCaO12rqeYXr3Yec+mdz/gYUXOlFq4oTJ4kSdwhIft/80Rrt
mbM9YqlZIzeHZ4smE2wOYh3OXTW5zXNctmwdneQKg4CAiC5AosW0c2cF7X2wzho8qbnFXmzSdLQV
wHldRJ2K4TzwQPyADPlU9tG7yYTCacYmXIOPKeoFi2daalJXSbbzJWGvamuH7R84qBEncczlXi2W
CCWA93Qy62bEr9uN2AY4s+7bujD9GrpLOYQ+DJAYB0zs2LLW0jVwBNEko7dzKv0tBSjY6tYZEjud
fu2lVO4H7pdDFXNk8syaULNjXXIJazQhViwhZ/Qd6yqCaqxL6ujXjuL7FMEab/SjbIefxNcCd9X1
AMnGFhBsmX+luIqXQZuvhFd9mKTiejt/HWNzb2SktIGE6Xl/bgsNTnxXP5KuSQgeEA1WJv/Krl/N
cNwXrfNhDkD9fKb3ZeZNK0NLbrGNG0smrOtIxaXLzJn2CucnS5L8FFL5gKuDMIoVqHQj7ZxoWs6b
L9aAAbR6PR9wzS1Ih21Qq2PZdPeiKJcF1FkDSa6PuGhdrX7TgQBzqkpOfAQyMuXN86ObGtC5xuYZ
oMOfuHegePjfAUtUrj7SiNTs+Xx9WaBZ2GoSLhrz2liYGbWofWnq5L3HQqWEgS/CfE3YNPAU6LSV
PgKM0rPyYrkJfllNfvfpgAxjL9zKPOSUf5Ctr/eTNz4meftIUe2+mrKN4WHchABC2olcSGZETyF6
F57puby8+OQn5ZYynHvSJyRYRjSHAMNEad35VT0PFBEvu6S8RH1ArCNSd2f0PqyBubGlWVnjvITz
2N2l0oApaIDIqsabZwXRRjRUz5BqV0Nw01gr2219dG3TukZ8aI/c0i6uqJX1asvemkTDODxpbyYc
z2DGJmY5Zx9ZgmjrH8p0IgGfxaeudIKV9H0G0RgPTOFQCWgEJeSHSHsoEoOvNp54aFtyJy227zR8
Z2t6YRdZbIlNYI87ImrL8RJi1CLio9HR8owrVwOIKY8iStbFyFYy/iUkcRqm8pFZqzzqlXomZbri
1+cvC15Ps2hzxDhIvgvqK1aVDzG560KF20IgOqcjWVRWs43LPkAHN9l3nM9VvjEcjbzQXBJoCAuR
pHsrHApxM1vWBCMppLWIHzosjy2YcqUDND8UuoGjieurMs1XzZE73YXU2lGJok0N6KxBr+HIgdp0
TfLkRnGyopHQX2vjT28DVg5Ofy3z/hECyaoS+d0uJsKlFbqSyv2OYYgspW48hC71LvBruI7nNgYK
lF7cIDug6bPJIL6GnQ0CwE+BRDoX8LJWorUxkuF2nMZNEGRXxNZjiSAAzezqlta+jRC5QlLfSw1Y
hNVnj9TEraNo9jmzqWCpHbIOaKaN3XbtOgOJttB79RA50YOVQ/MQLUU5lNNMtcYDC2LxgtsvodyF
VXLaxStl0FdhWNVJRt3zYJqoELwqE+G+0wjJM3M4FHF7HY3+TCnGJif1i7/0gCuf5LF6xv+qL1E8
92GHoGJ01kNl0owUZuGj73cvYZXuuHDLVY+FLLANVpx+dQixzfHGzetr240nM2i+OOgHV2HH5k5H
FYXijWFZVvu+qT/0ygs3RmpQBsxhht9F6ZEiZmdpdt2lToduOaGqQcz1oZt1krUilDylq+/KzDlD
aUWwphKAhkJXYQ5V3tosi32cdiufFIXrmDdT5nLJCgeVN50OXGJ8IvlklATcWJs1m2l+0wW18aRs
nlkw9t79Kfh0htoHAa5ORdf0i9gGtMZWFryRMuKzSyZ6EdfDtzCGp2SAcQj1d0WYeDq4fieXssqh
EqARrx03vMdJs22ypkCBCv+0rNUJxT81pN1RH4gEWnvPC86hzchfQHcLDChxoepf6oH/XQEnmgmP
TLAxnPFprTE+fgGloBFJ49ED1e1hiKhzNPPuQFm4ogu8WgN42zmCHVnpALRoJS1go5N9u21+jFJu
0WgyWS7WzPOeSs/o1FT1kDQGSRP6WDyMeDmMREUI5CMiasAPBpg06eS/RnV3pPGuOJIbv7kxzWM1
jDbOWKgqbIbASp/iZlxb0ngnpfY1EdhrQGr7lNJFYXTvevdDxPZl0IlfFrY1sS9gxDJthBBPhO3e
Q1FZDlH2HrvNiy6oSE0D+UZ0OHtDO2OZRoO8IcyDnph3Ewu4n+efiUvZCvWw0ars6uBkthAO+wp3
XuozIvTqUiu6mvI5aJxb5g8WC/6AoUhLLnteTj3jFZFlRf75KcG4eKCUPNwBgEFuw+MHuPQpsYIj
PvEVte1ox+SkWy8NwKoHmy4fD3y6m4JjlZQdpWXwABMaa8QDxVqzvTnjPBhk7TbzBaHD+Zw7rQbY
Vh5+X+py2VrQdjwNAwNCpH1EgZjKtdZYa41tU5pLf21XgotzLFl81vFeTdEdtN+pgNGEtecq4d32
tvNkDOGJczBVQ838UUy6WBvcgPgh2LRH48az1JKxEx+wuDUSzaB8zDMcJigRzo2c0kOdljRMlRfc
cNixuTOGYlmAjk5NtYLc1I7U0BIwDgzM5H58ioKLln+XWrNo3Ip0tlkwMaA+kbVduAZdMNOmSYxV
bW7b7NHrPjvYGtRXr1omXI0VNvs4nE3rbtx3fzfr0aycvPqQMrUMBTzz7oKwphW8p9SqEFx3bEzG
mY4k5EXruSFesQnB140cXIBGcvauDsNkGFG/CBF/aoSUhyDcOZUySMKk32w+t67PHqN9JesJHl+S
UHaUtqH2HVmiOyYdmYx25ZMPLEb7kwBhgHxOM/lCBje/g5QECsvSnVffJDWtmSsHNWTr5+Mz9/x8
jngmVnBohIn1v2kOMnuLsRbv2hI++yGAl+YLhMYYS8ZStEa7i7GSLaditvBTSQdBw90WAE8LTV37
sNkPNuoii4PksSWGDkQm9pe1KOBFFNhBHbL1lAFO0CEWYoZgtMFPND6b2Dpr0OAFm7uk5ZH/5hTJ
pQ1/B3/YCEY+75paK615D9wOfSFY0p6zSMttWpxKh/5YpvgiijZ5B3gDB/u4SmYYBxGv3QidgxaZ
4ZCZADvwsmonMUM8RgXOQ4PHe7RmxAeTVnoeYx952QUAIjUcYilMEH2Gg1CieXSghUjbecg0dQug
iJiQoxTq5lanQAv4TSuBkAbBroc+MjnhsUT2Av8CGNSeESV24IpZVC5XkUuSu4Bkks9IE3uGmzQt
mBM3YJiAe5LDP1F6vmIye4olRCbWvruOkjk2+vVyMmkkmwkiGBOQWe3mACaGs1lk/cKaAXnZ8XU4
TF3YbBP2MJBZgJ3XVPQBa9EFain+KMDXdKbLkheEbpN0Tmcaen8p+urszPAXF5YXG5VXoglPGafQ
KM12NrSY2iLgK5sdVuD+FAiAMt6MlhlHJ/3RtfJOddsVmBwlP3BoOng0dhUfCK7c6aDflaAyarg1
tqRRw3XwlzE9LAnmV2uLKAJepL1wu/c+AhebgcEZZiAOjoebASEnnVE5OcyccYbngMe+Z/63mqE6
dUspHCtzpuf5PnPXgVRgliDxsOejljb8qlIt3qWVve5maA9VxB88+NmdQxNfDjPapyHS0xQztdC/
Um9Pul42z+WMAsJ88uh3Tb2VUII80e9sqEFNki1TbwJybm08qELI6c/k6klOdaj/rUIHmCZOyXZv
vUZuwobT/dPPoCLG+oAupj7hOMpKUAubZzs3X+xex420Vt0L9Q07QC8DDMTiVMFBquAhpQ57TT1G
jVIhX+3fJc/M2ruINncCW9ZSGFAr9PQ7g7SUzcglUvzamTKRUzrjmKYi3muUKXAEjL7RiQ/2CLpp
ZH+LxgHOSe+qXaYq85pgtYMeLbMZGhZcmpAazb4hFTEjokD7rhLc2uNoEqcAIsVam/Ey6xAwdBhT
XshxvoM6lafaJf4bQ5USSpdedtDiTL0jGY1wMvifunUcPzkzysqZoVah6z0UdbvFpbbnSRvQTQfz
tvnVKCKEieUyauOy2RBu3Fows+pW+yC4tQFRvWpnrlYhYev1M2srmalb3VxVMjqfOjiubuZyUcB0
7XG9h3rgbVKY9H+UbjvPUEpetZjOCIuMQmycw6YNuf0CXiJsso3AY47R+7XnICXSR4B/8qcJigfu
Ylze7KXt1gDgXUK8wGN9YB/pLEpuunDg7N+AIMNsd0tmJhnwYqqb5FUKG2BbNkCXALbgYqg+2Hgx
PdBm/sw4C5y+peQW7lmY5LccEJpW9UeuVAQuveZn6R9jamdqIztMINRUgk8oCN6Bbe2mAexaS6yF
QkTsRjN/LZsyCf2AXCFpoXhmtAHF9MkPkSvA/LMdZ5Ibu3xkxZnuZmrlJ8sPGsMTe8T8Mx6DKANo
M1PheF4T4ywfEs3u1hV+QL7wcDF1WEIMBWg8BYI70+bMiR0TO63X2PVfoDvOUGpa/LAabCfQ1/jW
vyvgdWh+TybQXPIqm2Hw4BBThIj1ZGmBvdPD+k58cUsL5hXN6qWa4CaJ3H0IJ2s+HIcFr4kKdZ++
HkZpADAQ9vK62hYzc88AvtcB4ev87sTkQDi1/nJnSp8C19f27Ws71BrzrX6Eff0NpDtZFoNYljG8
v0L2p2FIHitSmd3sBIgp6hHW1hqH58QdH5nI1gb0QGfGCKYVw0NQo5iUM2SQKoyFgDqYcY1KvXv2
2XrCSi54pA/YdsqVmAvkxYwu9P3gUgjrEME0jI1u4OYFcyhCYjBJVotdDQPR6cCozFDEBlOeXTVb
vWBJEf4NThwaBh91GSAqtjYd5hAWnZJ/28z0auERJCkmHt5oO1+a3ZdklrkGdGiN2gC2MdbE1oLj
mHuQi22j4CeReI3NrtK2MfHaCAak9ALwgVAh69z5jP7GROr1yYcb2cVU13KmH33zeZxDYH58S3X7
QcGbdGuHAk1zX8XVCasbVQ3WOoBP2aj82LARNQJZbyYIlmreeU0wLZOBD2amm7T4VqR+gLTN+Msy
dJeWrh0LuJjI9gmpXP0+0qbhQM8UrsTManP6dAjIwdWsB3K/0oO1SW07eqsoylXFK66bs1Nq1HZ2
SehUZ7VDvHz4ZDFHAwkrT4bCCKynxFjSzJzPlkWEB/gTvu0TgaKNkfQzlwLHVpligoEVSrr+y9Ty
vQQiqtrwm8fsR4vkQ/Epw5U3MLeMjLUsk9cNKFLZVjsjhE3qQ6yaeosr0FnbQ0P/2HAWwExzGayr
mW5qTWo6djPxNOfYxFLlKNmzVSBR9XI0cVFASa0xO4LZnjPrYkeubOUCVHVbKkeymbFKv+6lDLkY
/Zm/WmKjhM9kbQNKscnWPDk88gXIVo8j5djYuzpMcdDXvwFo1yaEke4P79hQLzxCnXU3U2CNmQc7
AIZtWrPEUByeHZCxI0TiTQREtiN6EwOV9Vp16YHMVkK+gW6hRhJcDCfI165VixosbZ+We9crjizN
X/KwejTB15oVxgiJkIN9upz5tmnGKFzNzFu9Dpl8bDC4Jn5rzAVWLomTRXxyznK90zNTZXybUL2Q
9VrAugLAbobTZV2bznr6m73bey/paLwg3YFwbfm81cGGaUSxEhVMLQsB7tYM5HyEZ76yuAG67jVs
crmKau8zTdSO/S9HyEhlO2IH3TLsk7vm4G5SOPD65GAntEJqXX3C1v9SacmPo5c7D1w6Hoou3IjO
WNF0sitjfDBaWXtrocuvEDMRLZTN0mv0re4h3scG7hmf3SsYdh/iX8AOGZbYeu6MjOi9gZLgfVo2
m5wm35bzrO3bJaqpOqRVLagIstS2AyGxRL3AgTxZlGGVRrpwqFJ2k5hsNYaUQdePpbRfXG06NVV+
jVvFCzJm8+ymwVts4KZAV3WZPTIXyIDXbniK3iaBpJBE+CBM0btIcDh+Iq6GRVubh4HNHq79vlzr
LqNnGYKaHeasWgMJx3dXMGQ4ncuCXYPOB2Z5Nq2BcP5kZnSx0vosSjzdli8vNXFdJvAdHZ9HOLzV
xvY4BXuajFfUVXyizEyrEC/QKtUa5zA4udwgW1y02IgXQdic/an4iNDetzThYGfI8JZqQ81gpR70
jLIDMLw3XZNL4Vtfkmeo104cDJ2B50ysQZ7Wiw/S6TQQVRAkyi65MvOyFkv7etXzw29KPDkb1sr0
e1grMYcgXLSEFsAA5zj06aHRi1Ub0xiWt21Bjyeqbz0UAjJB5B2MorjSA+mtIyIJC1uqz65o3+ox
fKIBOOfI5a7jujsIFbyy0lsgjNjrws73LpvApUq8xwZFDJOGgR7RlhMBf389aB3UZFMh0gRWxpui
ONmOfUkKVIlgfm5GdUj6c9SvhDeok+lsuuPN+JKSQV6VPnPNovB5U5kJDINunNSGvo3H2s9G4gic
QiMQy8qbtwax9hIgO0lX/lh2fWGu2v63VurMeub/Vyvdp+nfKa97DOc9//1X2fT//O1/yKaa8Zdu
uAbceE93HN2xPIJU/xBONfMvxFJb+FycCJZzCuzfATDiL4+/BC/GcHXXth3k1n8qp95frmX8RwTM
f0k5xa/5L8qpMPlvkRxD2BWCbjYe/f+qnI6akQZFxxikQf5ehbpzJOt8B03ALTfjyAfFo5Yea4kn
mk4OLAJPGba5ldfMMMeKg0TGITq0rTtN2BgiS8t4KgYFyzN11pmsx3WtDe0i1wFqACb9LVQJFUI6
B8rFnCswxthiks4B6Jp0ZclIe8fteRs8Ig6qJCGEnxI9p28muofChyFlODbT+om6lSsB3vdhNmo3
IiEW3JNBoKX2d0jJM8NTmjhiMTCwdDvQsotNNqAgqwXHjewZ/jRjhyznsDwP8nhnNe1bpPTnliZg
3xuwso8SLp2qlqwJ91OUP+iFvxsSzuQNCyqt9H5wSz2ncb7HPJ0eqATCyqLZ+z6xDp3H4zmsql3n
mtfCjytmaxNvqtK2loxaEm7WJm7UhgjXR1fov1atbWo4dDDG5S/Bi3GZz7hjsy3Pttes85gVbhXS
UEeY09kHTLfbSKBRhqVB6w/+Y03kD0mJLT8Q4+toRQ40Du1a25jdq4LAW6P0FckkAsxIQjF2NMXT
McLMvSLwlC3JNHyrAlamFwAAkv21I4Hdu9FR8zwOGOKhHL10WSdlS07J3pe+WuaBcyfrkLPo4RnN
Ar4moY7hLs5AQhrD41R4ryHK1aoLxePg1w9jYOz90t9HPPJ4w9tvEGR2uUSnBMRVow7b994P4nFd
QNXYOxrtkq0P+aLSTvooqV1qbpmb/OGxfqgr7xvQ7yb3w3eMY3cb/IAc5dm3q1NElRYucm8BVVJt
vCE8ViNHNTHEoC2Iew89AXL664+elt9Mjx1UUQZgRCqm9KDsO+w11ZM/wuzXSkQM8uD+Qvb6Y0lP
YQScdy388Nn2CQu1PlmSNNV5jQzwwAeYa5Fu/YmLsGWNqO0hJrHmm011rPkqLYXKIJmSQtM6gWl5
c+EESRqdWazs/Endk1reocBxGSctjNDmGdDfwXDqXewCUs0DkB3WWlfmi1fSKcxJX2XBQ+MWlzI2
n7uO332eTgLDfIKdGz4heQKTjElXMayPMHga+urD6eywnaaMJ70kY0mOsLxFTfGEXfhlcKHAKtN6
4+ArSblYPxxlXpTHl4cf4Tr2FnOYEZB5KhLstFmHyT4k45gaeDALUFBLlRWcVyx0iq7DfzrZ9U+f
SjQDcoKrwpt1UbzKmmPfwtH4yXXnjnawlniR2zp/tUxjH47ptcjbLe3VZ9sOH9PaexitjvtCw0DQ
MoWPDWgNEeM4K9m3Y5V6jr3gU9j6PqPstInjNxGYr3bmPtstOTAu/hczxqKAwLTiVJwuNcd6EX35
283aIcn4VcXK17D5qkLfPlKHtK6pgSXKFH6XnS5/RZEgf9Qi2HAYn/GOEslFq0q8oeHXHCvn2vdO
XMv8zrp3m+17nvXTSnnaIcsgH/pHbWLv6fuPImvyzRCPH0VaEplMKjLmzpNfq2qV6g7O9EDLl6NZ
7vpJiKXQ2TAVOtNK4TUSBgtm0ZF1S6fXr0lF/CExDobVP5di+M2BVieG3q1G1IXUg8NNZFUsTMrN
FkK3P7FofVG+9UZ87dwYJCuUYsokYZkvdTe7qDh/d0bFwUmbnpukesJFd2hDtqVdFH+GiGJLA9F+
4doWkQKA/VKjlUvjtBVR2crcOlA+C6EXsybsYCEOo64uRqOJlWOjhJhzCNCvX6Mx/IQodbZoIOL6
Kh6njMCLrL4cWkkhM4z+BmoC8CF7oj49khvlBn/ssNyFIRu3wWu3xRTcQNdN687SueaS+id2kOPE
BCvDk91LB5ZZhOzYQo4vaUyRlBi6J5lGxp5Kegjpg3/vEyL2EPsRPLNzYabvciJhXLgZXRbeHyhj
ELRLUrSydfPV2EZrwjqC2zdCvTSksYhd86SBs9gYFZvuOOxZl6T0CShAwUQxEJQp5eJy+6JHlONk
hVQd2snzGJEaBUr7pykjlty2CJcZtpPaiyi5ZNA23CeT7ZdhURgQ+IcAccWECOtJ/1hB+CtEc+h1
eS1osxc1tydlT8JmqeTOPmLQ7ol4o2bqSc/Lw1BH+exBggTr7fBycMsN0C2CqXi1BnY5dRHsBxaM
VF9+OWbw7ruUirLrfQ2M7olRM1uhs/HGUq2OW1k/05DEwhO2/oIcq1zR8kIow7IetBnyILjchp0x
DAWpmjG701iQPBKEViejK59pJ3xO2EZUHn0VhnbDT34QArBRxH/vw8i86mEyMoRAbBCDeaom1Mle
Us4cegTFzSG7csntNd0G/ZPUr3U6ERfDsGj15Y7W0Pm3kccbvYnKZcUJxO/ZBRHFZir3LkaeLePO
OdO2QnDBZ5WTX7U2+EMg82EItcfMGFBfdPUY053dA4ld8FS/VColKI1Vs8Ds7MXBze6A/cQqPYx1
/TVC68ErTMJMaKRvE3p9CcCQjJY3V+jnsMb57fneSZvMbaF1R6lPzwYQ+gXEXf5o1wJvpDQbwdf5
YyTWTchwoznavpyaO61dj5F0Pjq6ZwFU2X/csj4CB8VpFF1k2P9gOF65jrXXUH6d2P7S9XY/QY5n
/fLkDPSSCfs2Tt4GvsSt6sD1Am5pPWdTs6tbgP8gh5heItfbWARlNg0dPqyKq1vewEVRifuSmd3B
REM37eTKo2tBQ/TdK6IPEemfnWivcfhB0P5kqvFjwralywBZKvOYFUJM1c4lVO5mvo2yFMWiCpat
aq+MGHdH1EehuLjDAluM2TfI9dlHJucYSXPVKOQBw8Jd3GOtdXRrIQdnoJSWoYbMQhEWDz15b475
68wOSBc2x6rODtx8H57r7+xU/FKQ+gBXhDwoTpgEPK5oySDNKRlnZC062N38o9bnKLT/kHq6mVEW
IbMgggXsPtoCVEkX0C8asDmrZmgBagyUDtal08mnK09LAJ8Q58DPtS2S6osCx13K6yx0woPl8bdy
g0UVuxXdyI5st7AN6UeIX+HSqHkH9WxEHT1hT2WtItySvEB7ar3nMGLV3SNLXBW1AlZGVEIZV+mQ
9A35KR0jjSDXqk9lGDeyOim/6Ar1ZIQsFKq3Xhh3PWxI/89Ell4EKDLxg8tZu3VJ8CDR3W3DOoFE
xXDg40RXdayoH+WE74TNj8/kBXV1ckwSkLwMaChtN8Al+nNnVvra4kXSsSWje04u9QbxeUQWbPo9
znG5ldCKObpq8dIqScMpH9XFNWJUCBHtU68h/wufIeyRwLrS/OpaZ1e4BjJ7kzzRlNGubM+z1qHJ
+XaUb21ffDOi7ByptkXtbUVM0TGpShZ9OXkStheEfQk4mvqja1qHohNr3ddOGCc5uxPoWaHKYGqw
qYeRo/2mF81vFaDtBETrxFxqmY9oZHU7q2F9ss3yWPK0iF/0lELbUhQ1cVls1VZLWKEtjZ2pOxA+
oH6pLEKZDHHCsUsD3t0YvwkfQpvoMq1jgt8qxy1eOOOqx79BsrVfZaU4W0n0qjGp2prC1zeUFhFK
n6u5UAe4mq91SWwu5pShnJZNgWyRPHSizWNzs3Tqu9tiRJIMWkq9Z9RX74mV3bXY5ibybrxvllNN
vcYAo8kqYJi7IgQSY91Si6Na3EzEvbxt72bJWo1evJlkjUfTXeKNuqrCPiEfLXQ33oam7xxilJ7L
2HccrNSadDmsX1//ULZ1HHUNuZDHbmuUF6NIb7I2UcWC6Ke0y4NK273vE3iO9OLmS/nZNSHt5V5E
E48LtkkDUBfDCtjVbRVvq0g/yE5u3F47t1nwnsxxplpn4Bn/bifcigZtYWh+ndZmbho+uhglMvIV
FQUY5BY66m6m0UtDrOdzjKgHEY13a1tHbOKc/ZrsmE2kUxyHJF6rAeFTlDcOd4c2AO7b98lmjMMj
2iWbJSsdXrqSZSCxm28GiPdG8+h3bFS5ccZundbaoS3bbKkhCNp1hHzHaWRZpS0Ae+aaND6Ggg9n
xDR3hH58TYQEqBdZ9TnvWb+HMrxOkkgdLtwNTQo7oywuFAv/0BhF7VPJDSUw5BMR+XXBP6a9ccR8
isRZPrlRGRLpBzgcNfDGfUqM5rMrOJitITsmCSOhF5KU3Trqcn1jhZiHOGBPXFcuT3Vx9XVGg5gs
ZztKCrvr5NhmI9gnArsGXuVEn4JzKse1kZqfflx8ctZRK6pX/vg+T6rMxSM8uu9wQ6/kxICbVt2f
frau6VEMXC5cO6X4NgGXxLUNVcvfj8kI24NeZBx4d8RD1EuyxYYIngC50MKd5d+izp5LroMl5Ybr
1sN/wK24m+rqOPQNYbDeBU5efik9Ocg0XoBVltVj5lJKonkXxfIQl5xaEyA6hSJeN7haiEC9SmP4
TsvmkAPkJmd4H6rZYQObvmSJT2bznDf5T2hXF9USo7TGG8kvmKKteg7rZlNSFixaUE3KwyEQ9A63
mPFY+cZbnmNtSCMNyb7fTLPnVLXWYxQkl7RzP2iQSuGCkhltm3cvLo790EFw7HoKKmkDYhLpHwOa
XaQ09eUYSWNpxUnMMT3lRWK32Ei5lUA8Vgbpyu5me9VrbSY3JWmXxvlRgxhcNIl5iUz7N2vRArBI
gcsQZUB1Sor8Ef9BW9vrDTtjkKicu5zpp+j6765J112MI6sRZ8kmApNB9Kev6jcRgmitvP4lHnkG
EZm4BxkF426D/4QdtSpvqT1cywR2Si9TOD4YwMF8rH1pRNuMv3wua3/n9Oml0AVeZ/S3Nfv/BIoY
BQpu2h1b0JWbxAaAlrkIoTq5Gy/gwR20wTZ5s+PuQavyJ8rg3sY+4KvXuK5Mp3sfa3/c6TTrHBNT
3MNQvspskFsVgYMIMhiTDPn0kOsVnPnUvkfZCEqElKOhmTciXKSFDHKxmfqefDKksdhT4vsnUBWL
uv+bf7j9A3b0P+j6uRVx3tK0OUcG/h2BNC/GWBwYOHl1yyUO7v2nnswhTgqhJvas0l3/b/bOZDly
5Uqi/9J7PMMYEWiz3uScyczkzCK5gZEsEvM8BfD1fdDSk1oy64V6rY1M06siMzHc8Ot+3ML47C1v
zKH/S1Hml/5PIK7/j78F4fF/BxcktxGxaP6WOei2hocnJhw30Tj8W6hVfD+2iZz5ty9189F9/DXC
cv3Iv//rPy687NFq/1Gg/es/9ReBdlFTidT5sPjM5Xu2/6bPen9QNwG2d6niVJ5j2nwzf/K5/T88
yxVCepaJYxMg4N/lWfWHZwspmGBMJFz+iH9JnuWv+YerUJqWC+9LcDUqymGlEv90FVI9obTIMenn
TQQRcaS5vsfhsOrbiuRonY2nhpEGkGUKaNIIGJSCyQbeGmOa8gj0Y7ugS8T0aqwsbXVr9wI+hISq
6xlLiyQD/zjO51DPnBry7rPreUnZqmXO6BtxjEam4dHEupBYmAJS3d5TGvBe1ZjhcYX/qnJaedzM
4BhSifnozCbpSMLLYa/O/pBtdd1Zmwzj29qMZLEyu5k7t6+jTermzLHZI3NsBpu/BxyodLsdFmtC
lGs6JIvgIruaGoAQ+w5PubOvATX21Q1oIyoLmurN9coHF+s1ag1b135ZvfchDpxcgamdvdfGV+yz
qmlvF9ZtgGV11VkMSAakjDaR2NcbRDFtY8VRojS24A/3A3ivW0uk32Fp/WpBla2JYn9FcXcJGvHc
hkBHm975VU4xa6qY3wgXy2+QPiRvk+LGb7xzpKiN7qJy41W4tvqSATTvcFAMccKKmeR4E7f0R1tY
2K3gJMDhrmy/Uzsy8TZzb/vo1DXNFv+zNVrygpSorNs+r7ZyRlSeBWrvZDhkQJMS8WoC95S36ZUM
HexM/xD5wy9Mix2mshQam+Mcbd8+W0lU7cE1kU1nQ7dqZXixDZZKnYu+SCgQL3doMU9CkB54m0H4
MD8FVTWkoAp6rhX/jqk7McTdPMevHGEfzEne5FVJN5rojW0bsCztnBjXx3TrFPK1broreeRt7Qz3
SAsXMTXvcaa/c8P7MSzjyfTkKe/c79731BkwaXQ2rOQxZj+xwsjXXERn5Ufm34Iu7rgneJP8xF3w
CjqHwjmaN52y3WW0lERKQikhEp/EFJtVfflUdACY3droNrPKn+mD/ulVclIlzYDM57ghdqx5962T
qLVf5F+5Ee8NkGQDbluMKXgy7W3twVKt8cJWzPTIgvO3iUF5V/o31Wzfq2AEhjF73G2F/moNc4cD
9syFffEwZwAavxscQgPB+AJ98ZiQh+H18zgKj3eYAbc5oRoyvDGbYDuL5MB3vWOjsimN6UNq8gW5
dUuFyC+R+qdB628ot/TJz5dAVsPybqSYsz+SRIGvx/I3V4gJuetsC9+4VEnzYOHaOZgu0ObUlleY
C7CIFvKkOYG4SOmY24atEps5NVl7KEYJVcwvY9/fOQOv3dDymdX6iE1JpK6aLBkDmLpkrihXui7H
de8aGEkQ4ov8jLCIRSa7a7VcKP3bwmQdyj5r7Uf2myMjwrvUh/kSSaSYZUzBWvvsca54arQ+BhNe
JiMAkiHBHiee964db88fwaCShGiljd19DNiLOSVye1p58hCq7m52rArQjmyPBY0sBGQLokLiPFmM
ofTNxruqosl3FEg3+UCH4QIk0U63MGkpVG9o76FuDCtbgGmmRTunZFjfdboa97aK8AkufN6pI9jv
Vnd9OJj8oXxuOKBO40iPjIf0w6U3BizJm5OXJfupw+KtKMvcxab1HS/aYjI2wLiE2o+tCwo0L8+s
gu9DW74UjnnWHP4mujsfGOV3aWMxLI35e0YlHIb2p9IJe+JCaXLMzfbLs/xf46StvVvn+4yA49nj
GcwNQnTXVne02vChD7QhUx+ASzzBw6MwJPgyfE7jQKxSQedI539XTISbLKzTu6hi7BwN+3di9f4P
q65bWLgIxVH/7CfukxNjvBzS7C2y8Qe2cXnnGPPnFJfZYS64NMhfvQIXfrPK6JP1YL4RbXWdbYQ2
0EGsN/T8E44kDlOZPmKeddZY/rEaQsrwQkF4KoqDtW8uHJK53WdY9oFW4eB2wxcL0EvmxQjXNS1s
M8oKbHyrOkZT+u32KWFhEzNX0aIywvHYTXX7jKBgg+CzqlOidLHRFkFK5RU8JwPOEto2801k5zwU
/JgjRP6alkszTZwsR7CwOFqZ8xOkYXPqs8C9Sdts2s6LCV6mpViYzBviNjvXaK4toRzqXVbsGz/n
YtjUlrEdOntejZbEBW3SZNVBr0N1i/dF0mLLkCUDOcVLjdHYl9Kofmba37dTEH23nMzY9SRkD4Wk
Ui7l3mrZiI0cYLWeViy1Lgi2NrQIzn+Dpc6CAxmqRPo9xzC+SH48dYkuV3GnYvLyVrh3nRaiYSLW
KanTQzbOP0NoXX2rwcwGAXztGNN7I5HzEmc64TA5dAZ0aDrlZwjzu8Hz8EwFDf1FPA7WRuAqTqfj
uXEoAMqSSj0PE6Y7U91HAMn4LI0r7IGfPoMAsdhOC86+a2Rti98o3qX8hXed6b7Z/UCgFXDGRszN
cCJ5Za9K2sf20mDPPM5dutX4bElCICZY8T6uRLwLgFWtXGdh8XklzxY7lTddk7FrCgtOtRaBAV6R
M7JcdY07uBOgF0nrRHW6BQodHPBLsP80jf5ktWlxMdPaRzLQ6TGOijenTeASZHZ9zAyfi0KQOhkz
9o5gaBAD4+Aap+CbS+AOjq4CUgTNvWU0P6VvAktzUKMrG6w1na9Xe/Ai1HE2RtqD6RCNXAsQg7GV
uED4feMxwq2I20j/9kroJFn8noWYQ/IluhPQEKDkzD65qxlhOO/0aZzBEavTdRpaOz8NzoDmjuag
vssE/ihRuxUs9J8SqiWsIXIi0VTeWh3uF+RcnpZtTpxB5d8hbHs9EYvV+fOEkATMxt0lmXV1zPoB
2QAVKaWOXQTlCZD9gw2egdSgpseywCDraE6coYjfIhajPYV+Q3dFnrmCGwI40CWfZkt2MkeQjxwD
SiQHXmihb7MvHxJ244Q7rUe+Whwn85payt+D73wFkg0RCqWzmE/JLg0G8NYipho5ssWrXVsB/dWs
7dshooXKt25IKNon3572oee/W53lHvopIt5AddEWI8Lam8r7UBlbF/1qIhjiu929E4QnTUxwVTv5
xY4wwrG+Q9ePgu8OqXKterdfV+n8MEnAaUEtHv3QuQ2hoq+zlHQDD7ldiFieJpJilYBvlnnjZg7x
AbGKIZG36cCO+pLCMemevdjf+kG6JV32TlgBnsx0g2mBatnw7E4RK/AIoxIepGMrEdMHCIJuQidX
Nj8uyIKhdHd5GjKfJDNXtCankXPQGwRLXTOcN/FMJ4sJ7LBw8dRZcXDps+E02QtO0linPuNZPTbf
fZM85U6Q7BQaEqf884QNuJicIyICyaDB2qWe9S5c3OlF2bPzz7qAKpTEByifHGkkAegzUIeXBEBd
LY/2tPqpbLi0imkGuQJWPCCUlmpywUP6WXvoNlbf/oz+/BzK6JC7JrhLFtrs+Z13S7rDrYYYREuh
9dvoxA1S0FNKC/dmjpv9VHc7U5JOU+m4rrpmF+nWP6ZR9p455pvPfUdjBCkD2/1FruHe1+61C3oM
kONwp3EoFnn4NWfepeSDqEmaBbp98RmOV7F2T67S46nv8Y/ggdiygduATb9CTdwnOKHjcngrGIBB
4q8Zdm9p8+O7QZTFwAeCp8FW7QrUmVqEP5nf7emku2o/fYjc+Ibbg4ND9T1m7U5n7VNd9GCK5ud2
dGYELJ7EJN0xPuJbNcpdVQhu9NGo+a96AVM4DLDLVw9th/9C+MXJ7av4Lgxh64+FeRqdzj0skQv6
nwH9IAyv54xTl096G6dftcui8sbhQheR+k0nBwjE5KiG9PdsEwgv7Wo3tDBxKXDbB36DCb59JUf/
4aYF+gyhrJYXTFZxKQfB9DBnU7YqHZJusqbDJKCWMotpqg8x/qk57PHBRu/DUn88U6dIKeSvIsaE
QDnDe03fArTkCBYUjWxpnry5TlRuWYyq7dJTdwStTrokL7A6iEer5BuycIiMjXG2zfLW97PbUIhm
S7QYbpkjVoakdS8njKzK/uRBvYz66MES4tInvliVY3dB9CW2Y9BULEpnh+vv0VeY3U2jfC00gTll
OfeUDB4wWB9l5z72I8bb1swvmiNN0mt0/n7+cE11wNLqb7v5jY/rOLZ4NMLgh2Tke+dwqJ2YzOgZ
RAHFMK8wrDaOuufcdVuk4IuIhk6Zc5f6M5tsME+RbqD29BA02fGlnvPCNu9AzQCwheyzc6Ma103A
at+dDyNNdLTfEvhNY2w1ufseFCx+TU3jhz/jDyBHxbLMh/Tuy41pTe8hzEZoKgm4apNhZCoOcjB/
GpOWCSJM1G2hgFtE9lgul9Z5IL+8zlmMnWzRmERUJAYDMNLgnFxwFpxujxb5ormhprEwmnRj+uZX
4XOATrL5WvWsFmcMmYecBBsKon5sxuw8TTUx0VY9jgCc8LZ/5H51XgIdaW9ZOHH0iUGAPHpF4UEp
KTdvI31WnXcrSHdT1WN+mBwjo2L6SkssvWSt6HTp/TeyGp+qSi6tkI/+2Nmbwe5um9F6ZoyVKwoE
+HCazfL+S4rJWE/u9OAlDnTC4m62iA72KjtUOOswmZtYdmP/Z6pccSzt+lULfYMTBLIW53lJtMHp
nCtsqocgKt5p+DtLQkIBZEdiZK/9UlOewD1QpfHspt5hKGBw2XF97EXE0OOl5c4cx/OYmq/os/HG
8ekpZPJaOcjJHD7A0PrCY7cxDVhgIibuLlFEYOmvmaZvAEOHqUusVangD4ZRDIJORnvV8Ejhu4X0
s7fNhm7ewfjiPzwGHAPrwWejINxt7pc7WTEaUB2yUd4CQiAMoB36xV3YWwHMRZwdlKDUz4Y57WNr
/K5mRpKQ+oVNHpjXyLSf3c65ozj5pwxjyMk4IuiDuvM9fRwc9xafecvA77Q9LIDwICfuB7sHhkBz
s+hYNUTnlkM9Lxb26havfo8e5spNjm7oUNo5kwuN8uvkMT6l2S+vCa6mZKbSWFAa63fIngDvVgTA
LegIY7JkU+ZwsksPiFSrngNX7NhcoSGlMtvVrkmlrYv/wzLxFbf5ngPrroIgX+YJ5hc/fllErj5h
Fta5btghW5SswgAeqXxdmT1GwwR5iTpyPAKYlxoDiWmGjtFUENAgPEPy7hSOkugUVVA7JT+dSzlD
lntwG2gHBpJd7wph4Y7w4qNdQddw3GofZ2oTT9YPg4rYjll0Z9aSXSeptinMxYV/0NqAuj4aghQ7
9JRN7YOEDNh0h/m4yc3qzYlSALdo1Ln3ZBvWvgpBqUFBDnMqmvzs5BvNo5xYWksyg3k0Hj05sfZa
2N1BtA21OayxpmA6g9JQg6IIUPvXuih2Q6MeO1tgQGsPrpEkm7wDuKDmErLgCPMSbQlGPk+cJHsJ
DGj3ivFYxDAblkgCc04aTXw+Ynxm1dXDmKPLiGM4RoURHEAwM8ohgvfrTAle+l4HLTXkZOq5B3vQ
V8NsHnj1vKgkt1emLF/yBryIHpPyqlP3UTp0yjfR1q78Hw/YFYMXfyZbdIqSNm5dHPMyoMcbu2bF
2Wxh1gLvU+ScgK/pDi/FyCsvm0BfVZGF+tX/SlRAOB4Qf+bgKzQrzo12VjzKtNi1EY6eyQWmjFFa
klKCFSra6Q284yf4GO5k0u2rmHFc5+pWwnTF7MQKW/YPLAp3WGEm7Pa4IqpIfhpABfHzOdCuI+iX
hjm/RGNBNLls691oerBKYuNz9Cve8xMAXUmC27cht0ZcCdlMBW9wYeh/ryf2oIPAf9F0em+Q58K4
n60nOX87I24Rdke418tPsKI0txnes06IPrUB0JFome2xH6wqIva3XhEYO5qd01VvGs9mXrxOdncK
wf4Hy/3juua9b2GKNAqKXMpZ/G5jj9MEG3PuhmBvA0lr3fRYiYJxyqKWPJkpV3aWVMnAttyJqPlC
48ElxHtf0cPKOhT71i0E32htLmvQoegPeJne6yJfntNyBocYnbVTuHvDUvyCyjg4oprW7GCBZvZl
dWgGE6IXaR2KTZEeUmU+5jq4lQm3yL+N5p6Nqs/q4P/eX7yUbfjd/uP64q//0J/rC75KhyUE/yoF
bwz+uL/Yy70/HN8BGwuty6Tew16IXX+uL9hRWI70WGw4Jo50E8v3393lzFC2xBKulCvpKPmX1hem
/49LtGV9IaWABkRliQ2dSyzu8//F5WIjob1prtC5asAZkui30A3Dic8o5dYPSW9UaA/u99wlzral
ZHfVWDreW8sgmNfd4o4IODKasC3nAvM10ekPE0GUC/+mJhq4hn14G+n8d0IJhjMQC07opZpbB9+3
mp+m1OCBXVB/M9NRVcf6Fk/CvdZ5y/kL24q2iNkQrUMBdyOk8ORmSvz5PIj4Ujf4bkpsw9I5x1X3
qzexD0dVfy+K/D2OS+pNs7tOuU+0qF9dh9qiANXGEsE2H8Ux79XJCt3nzLW+eFreD6PvYhyNiFhy
D629YXT3bB1NrJUgq93AoT7bY1YNwuqMgJCvZ6YeIM5BROopva9aNjb0dHusfOyXhu72BEfual5A
opYPKddzO6pT9YPG8/bEvH4mJHbXQYzcU1YQ0aY0pdvexfqejtQHp1NLEpmOw9FxrlNTl3e4FVH7
+pehU9+NNi9xN+NMtImGYpSmf1I8JvmycJjVpnGHowpS7C/hr3TqP4yaEXew2/eIa2BtTw22jiq7
CA8zbCvMu2HUvDJix6Sy3YjWje0+94b6ZQ5LWYeL9mUUFVHE4Yxsmm0sCFVHOYeEixRnUxyczN5N
t3NpXdvILPwuWOYhXpOQGRN+KdNJD1ZjnjKz/ZVXvGjG8EZLSbPe3NzXmCmxdZM8Zkt9ktbANzgY
r4xTI7iakACOanbQaKy1Z7PjAnq+EKLJI8YFJzeT80TV5v2dKKuJDJMGUxptY1DMngIDwgH7oQna
s92Ad80XqP/g4wAaUc1dfLFOjpKIePET2/69sioNKgNuBDVr+EsMDRZyOCYiPU00Fyad90I9PYx6
TvwUggy3PlfVWunpabaRlgjqHbKy33cUlVEF3yK2dD+8tV9GL3npg/LZGsQ5NfnfJNJmMlD72AzY
inGTtslVGG+FHl4ymb46HvAsqX+XCeYj4GVeJD6SwnzoIwg5cJDkQLsHtxM9hl34UAmOpg21CYGM
txHZZPBBeAfqLMqR61wafPPz0PBOV01V42/k9Dcnc3q0jdli1xfaHASFwr2q0aYyBOlhM2K5myXG
SW5GdGOaTTBWBT84km+0C/FJ1mdaPDIutPjkzXRvw5ci8EEnr8NhEyoMGSveoIAN0kcUCRiU892U
UEAHoPXSczuizRdXFLCntmX7IW3rrpA4R8KsOMETCFfSjIiD0Ay7cQFTE+ck7q8BDRyksOkUKacH
HIDsD5r3yTBPMHGQfke1Nopm3os8e6S4woJX1abr2eB5FGYRZTk1krxRMUlVZYSrX7/YiQ5XQZI/
Tvg8OTrl83Vw5iPZ40ubqRa31dxuWuCioNuUXldQjMhTD8+JaB6Dut9CoGIgzNl9wOv9oJ/3JACf
cFa/z4nAEb/9qGboRYOxVLHPMI9zfzw7hX/q5/S5wii+oiGHesWu3A2DPo+VBYS6kvM2I4PWucZz
ZgOkF07+3UxxjdClo2uXTPQVt5J5Uj0mnrjYvto1icfZObvSnViu7NYnKi9YQthe8AsI6qGc+6vy
2RLmjsFeOlzsGI+j2xwsjC4N5bgro0Ttrav+VULZWVWVeM9Dkr/Sb9eRa27nMq0OqSxfeyG+6hFz
emJS3AMFL9p7pVVsh4wzpezEeFj0xEjl26L3P/tIOLshHSscitalzQcfc1/prbscGdsJAM6rCBGr
KkYTf5ZYW6HzFBp4XpnPMS1DJJgT0jwjtqb8wdLZuIrd7An19uj06cvouI8xrjnbc2gTnsvgTqTG
GvD4yMNEAuuXDwF7ZcZlPuiUMPmq8Jai2Di75tKqyNvZ70vzuz+AMKjUVYzxG7EogiySZ6MV3XqO
zz4DBQTcC/cfieK5OHaULMjI4nL+XafV40C7XWtbbwF23ft+VMOK5jsuRqvrDwhffNr4vgP3VGaE
zdnEjjo6CzpcCn/4gesAyVe8UO7wy4/0ncNML8vuQPASm5Z8dfP8EZ0D0WHiGZyTjQrz+VNH84OD
YNNmc81U7hxMs7+3wxe74bOIOyK6sZ7OPZ8ek+TWDgCQd9Otqepz3HSvNslhvJi4gWWib1EJp1NC
fApy+dZMBgr6xqWiY+bF3AnrvXIgHcwk+uPQv5LxPVLy+5XJZh/r5ABnbD/Uwc3cZbuwKJe+jUNX
Rwdp9NdIVY+NZX7h3fluqKThxE361Rp3cE03nop/j7P9YSqb0Dqeuyye+cB5x0xjd4qGeAkaRU80
AVrrTvlknM1XqNGPBFpp98nye7evjx2m9wZM2gIjkvZSQwVHm5J0Dqz+brLlTiuDeMtgoCG7+U9a
TGcdJltjEBevnQvI0e1vF8UMgPEDwTRc25AVACtZ/Uan7WtVIo1Q/4k5tfzBbvFJEON3zG1I7W7z
2TTzTZyrDcLwm0GRGDJ/SeDKueEyA99SVGyfnOiUEi4rYvbjtc8qTPLnB655kHW4xf639HrFh8HK
dyZ+kJEVNNniTWjEF3Yi0Eh9xagkIVpEHk+pNJtJJS0oKQOEggGKZ5Q1B7IiOE6huOUJvVVGdaik
VewqbdyV9XQlfv3lcQ06MyEBDnPZGk0HO9ykXhhS67XgZ4hHotyDNSG1te2aHPur1xgebzj1a+qs
tWGHz6OA9sMZ8JkrEFaSg28jSdt+H8oq2LTDhEMhMx4JazqwcfrPOnG8Y0R/u5z4P1VG9ViBtWMJ
OL+EefuFS5/bOM28g7LxRGOq1nV+ZT8BIL1BXhjSHFz10HoXS6dfGL74uyO3XZnm8GaTJuQYw+7c
RPYu29NEGG1FauibdAEwN0bWxCBj1aQ8A/jF2AcpmjZswN2L4hDs/bH/CCv9QdmGzyYUF1zV8vPT
e8pdVDxMVX1jyYouUsemjnssrdu8pxFEOx8g+jY8rNaJDYW+LPODnQxHltnXkkwMx1kP7Q93NT9M
euN5hr3VQ/m7LNLfZRc9O2V6MVBpgNWQZs+LlnWorBhbDDyYQrbQ3WSwo/ot2np58V3RpssbhYNb
KAx6bzz+6tQq1hkdZKuG8RwT5rJi5vgYkbgDuuOyBG/sehdbzXVsECNdBA5DtuNx1iSwAKyvzd7d
eoFAXG/LcmP5yDKc2P2hPheuFR10JH94BZervm59+LldurJ4fayi3iWO7nafodFdxizBLJtdxmC4
QxiD4mOq9yFn11z1+drVIr0RnZMfY5Gl+6zB6G837FJrRSpq8tdSi4c0Hu7muj5NPZUOrgR/hk8K
NB2RNbVsEJgLFW/dlRbA3lrPLImYOUSzBhrxSM2/WE6IjT/yoW+QtstS9Ip+2TCaFvtkHAH9Vils
jiF7H1834C2F8UBe6S4oWFnWoLn2lckmy5hchekGLcSpHZeNptVdmkgFB0W0aisr8yGvtX8Ebzdf
qUF4F4tKZNaW2HhStexr2d0VCiQaeP3o1GGnPxDojHbBTIE4bn9a+3g3g3myrZcAj8GqLGj4otqc
a7/sPvyAJ6I2IVaG5je7pGbRJOAHB8xTouAyog7rLrPgvgSVc3Xc6H1URbMYYUnlJKjPouW2sMWB
DTC67kzbsvUSWpzSwMG7wBXDe3j824SqpNCzllXdTaaRIDU/0XKcyalNwGxuUAbHXBhwR1pBCUZp
zNZuUx4Cu7xtvZlQprvT87BtcsWbutjzjTI9Kf179pdCQvM+qqny6MectU6/H0100Zj3wmxvoN6d
rVQ1W99mwg2HswcFnGzIyJ0uP6ICOd7KihvZsvjza5DLKWDTVL+TK/K2ZVhD5qTjijwi242eGZzf
utwprdmZ0GcEPLinDtm9kaNB6yD9qXrqXwdagziLhdUpsIbbLMQJ17nOKRCe5qsr961Z+Nu5c746
bT4aiXgujMUMk9aX0plgWYV6h9QUnYMFfict/jC8Qk9l6L60LiGBjm4I3bBmg5nAj8LHpVJxN7Qm
oaDgCop5ZxTeJvWG17TC8lLTarVWE5b6ROafdjR8TP200238FdO3tcKofYf8+ulCu0IoMj9Nuprm
jjCO5JcgWCa94WpziuGkrT7kiMMFysPt3GIpSD0TK2CHJm4clfRvHDKLexlwhQY4lDYKiM/Rp+oO
9paz6evxPk2mYxLByh646ZyiyBaSx8ae0me7rqI15xs6sHF7QL/Wa63Ek+NUzalmMR5GDWxH+kAo
6U2g3sruJsumVwo0o/1gF4jYNRilNOeg2N4gBn56NEBw4nspGJNoRcLM3q+bAs9hy6mW8/7FtHE6
kj17QC6hWaeq8TGJ6pLmXoVXiLEXTVIyQaUKGo2XY7p22l8RI4VBKnNlju59Ojlv0vC9hfKNGGsZ
BEZnHqqHyhQ+596AWuWCmCrJ762b2HcK+Fg+GEufBRylxRM4G0ayZ2w0Cc26702hcBgwEth6PpQ2
AW+aP9iyFeoa6e5tLl2xVa11ppryN4fcu86YvilLem7qTm7IGCwG9djBXUM8qs5/ZrbVGxGlF9o9
5nXIUIAH7tnsCOIUlT1yOiKzPwxhfLLt8RrVXHoT2Tq2RDaHlLS3zUPpUIuXTLXB/EKAiBvWGYpf
Yw2p2XPibh1KRmev1U9x2bzaVN5hTlmneHz2dq3yTd2EOfJfDvw5os6IZGp0jk32ZDX7GjFbxcmq
qPgBpEcFGjHmlHhkx6Rv+vZNNPFBhSNgsp5BaAZME9hUvpPDu8saF3KUvPCKQ4ZMZf/qVaV54gxc
XLpAPfPUnwDtNTdm6vnXocR8GmdxfCeL92wqq11IVWUsDA6tkcGL2k7sJfB1W03RnT9j+wm5uohh
dlczAApAeknh2HC7VTsVE6FTlqM0QNAXb8anzHfGo3DTbxJUZA7wpJ9jK7mZe844YaovRaSOnCUB
53Y5eR+/uxtCcalUHgNOo+lRI49XcrwNCmedVvWLmKtsnWiugzJD0wh4W5z8JD53Ws/rf0uknvSE
g6b4f0ukm7L//CeF9K//zJ8KqYmpm34CC7P24hf/W9Oy94dAHGWB6Fs+Tm3XQjv9UyGVf3iUHVBQ
oIS/dBogW/6pkIo/PDAe0hfA8BYMx79k8Fb/I4D+PWWAQOp5ykWdtcCEKJ4M/4TfIHdXhbU1TDy5
oM66WcGJzFrUQZwVUM2UAdQ/h2PNogGsC141hseYE3N0x+yN3ZioIx6wRdhv1tk0vCXsvf3J2lRO
RAywtZ/B2vNsqi+yGPQ6xONILNEOyYvawX0WpSWB9/aXyaZt7wFi+45nbycJ6z7lsX07lIg0ONse
KgAmDDRsLzOKfxICMqnNEQtYJq9wjiFJxfUuJSiOsMSEBGTr4gGlWJslomnPIjvlKW7X0GloK7iz
jLbbccNm71PahFsIteXG1z0ruqawWTur9C3sI4aVAJTVvgJ6vVDxzCWMZBqnMiKUGQwa+EM92o9m
GvQ7AAhiF/FpnaTgKbjqse88WrmAludCUE5HkEA0lFmQMXvFz8dDey6YDLNJ6ydwATRjuhxOtA3n
qRyTk62qh8HnF+CTWzGosPwqnS+7BmSSx81IPI0ONxc6PJfQydHkV93Ou89McfLK5qCS7p4sH7su
jYRImSNcrMVSMgT5Pf6jz0CjSvnogH3hsQNSeCvhLP6ac/Fou3AkeHWnB43eyvUgn+FY1i8NOf+p
Y1lXzFwrQSDf6iRhHYbRvPWslr5YAOh9LxiFE28HdCPYyCLipwUw8OSzoGLX6HyBusKF1kyvhj1+
eYOwOKynzRc7RjQgk08h6YuP0QjfJbo2p4cb06nAeVkcAIRKflTGYtaif2bA/Eh4PX7HuXBvBEN5
N8BuY0YbMQwM8jHwrNs2Hw82qtnBTY1hM5ndfR5Cfgnx/BVNXq1oO+jIXOvT2FTg/1x9liq8aYea
o5BD8sieh/PSY2bJjldm37w3YFJWc9W/YCr+wuo6krvksOLVLNeHHA28WcxlrWK/OeEOjOedE0wn
wTE1ClgKSih/O2OwqKkD6rYhVXxrVcErLsetwUN6U7A7COIx2DtjvytGhLx4cr1zYUy/hGpQZfCT
OJizZMVZxg/Tq65jpA0yE23VUxpeuJtOVYsXlndMEjZvskWLWhDLxMzjg46baxaJeyyWpAFywFwY
u/ZTW8QbObqCUkwjBrzmvzsC7dmzeNFyB5PczuFH+jXNtrCwAZ5zcCIiyrmw+50MFS9nYzI3FZdC
Aq1hVQvzMaqWUu9mYl38mXLMCSOHk3B5BNT5tJiFxqnYlF3jMqvXr7k1HG1srexPj3Rb3KVdXu/z
JnwxTc63hGYEomX5MbfTE+3GVCdCwy5k/eS5GioA0pxpawwdIaON1X4FHG3WfiawbDcsMLWNDN8C
Wc0HDIs28S1XUd3Frh7ScqjFTaMR2NwJU8xUU3HGVy5vprp+M5J+3mGTdv6bvfNIkiW5suxWagMG
MU5EWnrgnIR7uHvwmJgENc7UTI2tq3bQG+ujiUIjAZRApOeFEZDI/D/yR7jq03fvPRe+W7RtpctU
nawwCxDyNg/taP86nuTp1t6qkv6EkCbXkxyygp0Neip+zW+fnzCjLA+aC/jOarQn36nmjeiCt0A3
gXRgHl/Eesv4Zd0PWn+F987rTHUeekL/4vusdpXdRc/FeoYi3GJa3NQiM3kXY2utM8h/XWILBtf+
zfD6eKHZ5OgbsvW8Gl2gEICYWE01d3ybwTEk2slQNnGBY9CvRrGqJrbvWQHauBAelW00ZWj+W+0C
9IkbO9i6CSa/dH43y+ihHXiL5qlP6UvS/BodezgneWx1hjhwazIFukiHGllgtjy569U8jThxAo9k
4ABErJ5neD/wsMeMdtIG3ReUBJ5sXwvJ90CbbEzWaI0ZvVWaV22dOdoknnsrc0kLp0MJQn0k37HN
aN8KTWyohY7YMZNG5+ESdwdnSoEdhI92W9grXCAs3ac5YECr7oYk2htJ9tTH4kMa8VuuIbL4GqaM
zjSfEMELuA6+AsORjFCRIqugXYVEthaVh26Wj+7Aw9NzxGlI+B5QV7JuK167szedKCHMiVLqDWlw
kt6NT921nXzRm4knd6JwRKNOD/6K8LamrO21nvjvUzFfdEPbU/a7GxkA+JjW/qqrsqfCK18axZga
PHHvFfMdy4mdhqu4bkLESBCPHo/8AsjHZDM4jp3Y1eXMN4Raw10o8PkNDX1ydJONfktlWckWdRwf
xja9GxzjSKvbs2EOpzkyb4VkVO+j7toSfZhYJ/sRuI08HT4F0yjQR7rTCo2tWfdW2vx5haHLuxLf
dFvRxFFEL0kpzxhaVjITT3rjPpse19wf6Ix8UCTO6GfQDZjMkYFHJBPUTHTjzQ7D7ZT07aKRiHQh
HWSD9DGbBzu3t7/Mobz3wSKwFkQUE0VbrzoABVOm36rc3Q8UwjZkeFEpNpXbv1kZdM5OPY5S55en
F7lIod0XFWGyFEGwMrh4TAmysNMek768uIO46VZ6ig0uMDEa/Vqm+lla5ka2sBiKyN/7UXtoa2dv
p4gjgf4YyWonFTQlt4Bz1azLy8a+64Rz1cvsXGTjvayqg1cyFBReyopIOMwegfudxvC04m5T+sY2
LslwRO64g+R8B1JkTeXaWgfjY7TjuvW9bdQE3zUOXgoku5MVdre2Hx89s/U5lCyswsNuGuZpPbG4
atOIKp35gYLcp07B/hEFHzAy/qK/Q2rERmU4chfr3ac3yDcfw/nCdbtTTmOPlwUkTJIJT2kDXgQ6
jhXKz3D2D5nix4wlYaQ4s561HJa0LVmycdxuOodQ3NB6h8lnosimC7vO46A+JQYrxCJrP2u78vZs
+t6dWSOOEj6wGKDDsix+UDoXlkyIpsAR7XlRu3iGrdgDe2G/56PHizSQET8L6SVgXqH2EngFZ7ie
eS8i60+BsDgM423X0sjUZcZ7b9t3poXPn9v4GlTWqxmarxKmthQlCjMGw46SLPwpV280DcDyxpo7
7l7tQD+TSN8UncS4X9w5rckt62lnT6R0D1UcnHEUOstcxR8SXXstKmCTogAvByNq9GmP8QQdCRRn
XMZQ2419fyzDEiPyGO7n2tjCZ1qO6qkfd2gIdCU3g/EiY/OaOPapt1J+PKPPzpsw/80uJjV+ACJD
eVr78apB+q/ULiU2z3i2LnwT15E/nKw8+bT09pxO8GhgkN7hhKJKFLt24jJue6NmHkuJN6Hz4ICx
X4OBkoCKEJq1FEO1BjbJNrslrZVpzptte9YJU1y/LGZOm7ST8yETMUMcAvKDVfLJ1mV+V+rDVTq+
vqCxhNx4pafrQkfxyquA29mRTzpC2oKRgu6YEfJAqe8wJOyzlrKOJM1KADvhTSNIA14yNVfsm17K
GKQ3HJpvvI5fI23ti6zDRFkQQCzEvE+GeD/O0I16Xx9hXjPpOqV4tiLnQfT9s8syvx5pw3LnaaWb
LKEq503YCLGpQ4CgDg6olnvfwpg3+xHmQjZvOOIu3BfVyoRAduwoANI8qrlLt3uMWyFXcxTsB/gk
nJbO1tBSdND8y+qtIz8IB99t6EIOH7OyOOFOeh5oS8OrxZllNtUIXjZZAdx1VhWC4znLAbdm2q/U
w23N2mO0j0QeP6rKQpCJn/Igu6YSUDedYdtoEri43BppbFQ2hiN7BcR4cPXcFtAy6AGetOaxAJJ4
bfzsi2Djr0WVB05AgpkIGtRuhrUqyBjOEdGZxMeykUX0Mc5Vi7il72yCOezEO2704QJIhNbtSFvW
tfkoDKrr6zh/hV3skGYLv1JTPoRdfRshvhGYRGWDArqs+9bfDWUWPPYR/TNG7n+BhxzpNzbzHdtS
/93xA7FCel+XkY3V14s/iTma/J0j8QkvOVJ9DjlBz49j460b8poQT25Zn9ym2Dz6o7EPZ+ODTZeu
8v8ZPsGKinU6Ao4Rx61Zl7c0EERpoBQ1ZFGc4VezqrM/8CDS+sL9bXwsnVHC5xiqE7NaKGlASKv0
2QMvcSXfiNiD56Ds3y2HgoTASJ8Mjap2v9hRTYBAUZk3tm/ftUiOOmFjHKUvSWOcJtSdn9oooy9E
uCT6n52I77j859/uRA5SfPyjaey//pG/rkTcv5g6UVq2oI4P5Rdd4e+mMROhjp9z17Vt0/cM9h5/
X4nQLEIgnpUHWUTD/oeViOnq8M1t37Btx2LF8r//1z8AENp/+t9/xi6ohcc/LERs3SHzzguTLwMy
KqWRf3aMWf+vEVRoOE/wgmU6Jn+hBVvRxI8p9aCdLPYsZ+7+tDb6b0AMmLr+m9/ZcUw+VyTtdXYx
//g7G7RYyAkuOqkqrb2jQpYMXakCwnEBA6ytFRObLAbhCu5Mq6oC3pRhtQfhQjeMtOJVSxzpuSg5
KyFOTxs3oFdc0+S2SOS+bRJjQeBiiSIAfThydy7eZq33M8bZXIdYzqjrJvKLJhteR4rA5dW0p1OX
8YfFi1vCbYznXvD1iVpnhPQGZ2MWAdtTj/rp3GFmg9zCwZR+G4l9LaO6RPKhtr32vd1Y6duyd68j
OLyNOXRvQ5s+hVb6HNEwRhFuViGAO8a4nUFEXeyqGZlLKGYkS46lLsOoYpHqe6CDoWUpoT6o2PdM
rrkkaU4JGM8G8y5MyQtVSUeXz7kj7FutPvgDJ4CjI35wIswmhvqqf5ecFBFoqjWabHfNOEXkbLNP
/uNkIW0vV0IdN7M03d/WBnkupubc8nD6TbOhomKwjvFcIOOuGVVvUWY9StvJj6k601p1urGL11e4
kD4CDr6m0485B6EzlTdHjqs27rZ0xx2FOjE7mR1NdYY66jTFuf/Jyo7Fe9uuXXXiCnX2SnUKY9Md
8dn6XymVWvzpcFbnY+ajGcM14yvfscxKVwxEt4wjPuao1x2sHQ2Hv2bwNGu4Dqo8pJSA+yHlotAi
ZoiWPRoEEKhs+iHDJciir5shh9tPcGDPk7p3Eodc7qjuIlvdSmYifgXXlImh5zpzcSn4kaduMkfd
aaojMuOSw6b3MHHp2QMtKiHXIBB2ZzMGxTXngqy5KPO0BO9IHGCj25Za0/zm3Ko25/ddMLv6quDG
lW6munmh4YzqOsaG8pxzP8+a96hPNVdvfBCecUyq6ot6QzxlKGbqgte56fN2yFdR5r94k5WsJdNA
5Nbt1um1c1FSSS4LUjZqbCD+sQ3UIJF3GHCYLGw1YvSAYoVjvrV8gRRtq5xtzNvShzPcPUOeewiC
6jnoecAOaoCZ1CiTMtMolpFLcotfjZDzVDQLGo8wO3k8RGzsz4GZPZOhQUyzQeSKFvC8f5s0r9gr
ewRvBG/fUuMxGdF9p8YtksNI1kxghRrFcjWUGTT7YdpnUOvVyMZFfZ2Z4WBJKkmcsQ7fh6JNWfOh
VENfoMY/549BUPo03iF90RthkOikHS3OYGa0BQOki2WzLYzvSTcYM9uIlSuT5+jNbBEYRUUvzzaz
acyMmrAFsJhZs8A6k2xeRq3kK5+vsRpuHTXm6mTRlpLJF2j+58Ak3EzuqWcynnzabJiU8RsC7mR0
DpihySduYzVUV0zXZIyPQ9EfRj+5Eo/ChlHpJN+96ZvFzArYab1I1az+x9CuxncrI8wAmBJwKrO9
q4Z8wOmkz+UqKYxNo54BDu8BC5VQlPqp0PpTDxSg0MzrUI5PxRDfDdb0EOvlu8kybXQCgi/FT9KZ
e1b7OBjdozUIizm0vQXeBOMi2IxlR2tet7REvcoqCl09fWMGeFgcJ8CqqTanSKdDl21k2N4XdcfS
qtzVXfuelMET+svzoI8HUgunIUt/cfsA9qrBMfTKoRDZb4WR/NCMei7N4UHT+RlgDgKjh55ka/PN
MKJn2zcvYysQ5UA3dF32Eqb0hsXTjQntPBjhmYSmwQM+3BZBv6kyCihJ925tu6IX2KGbAPpU631m
I7kiwglhLX9LzbhLougw+8MlGQ3IA205kv1s02OY+uWhqLRyN6GghRKQQwfggBXEUwkDOIBdyspL
7sdSPOQBC6xS2sC5W20LnPgO0W6hufkFbxu+npHxMEXd1nuMZqjspcW2h9Icg1wv7QZVmH/nOos1
wyXfXTUNI3z9QnT6FnrmR+RbG59mhyF2HhtdJuyr873nhNNqZuUQBsNunEOOuFZF8eydY05vfVgD
cyLihwxX+Atr4nHkVvFDWrtEfaI02RcgHZX9gnrR/NK00XbGzbSqiOAzG4fj2pCsxrDGYFHx6fya
IDQLDF44z/fVCEw01LrlYGS4R7E8j/qxL2hraHteNxRCLixLfuQh6EFgFqApxg4wqZk6izQ2eDoS
VV+IxtpkyOx9ygZxiGZ8LwZfAJFZMsnFAU1iawp+rGx/GVHoniYzCyFTEk5MSjwW3tpVVzktKvda
Y94kq9TCSHfKU0D1FJnnHOYcwUyrNy4pCjYgSW0tahQE0BIn9BbeeLW1G9vhzPIIuxhbWhwzpGco
eZw3Uer9Gi2yjsniKC67d/g1X4bPRaIpe1+erJKmAh0D2qbOqwqIFEpqnUbaQujEo4AVzTy0PQJx
BlHEnB8EvhK4oJ5wi5VnuodGeng/WCwNdOtNFgVLY/kLNA10Bh4bOPYrPBLbejLPZWN+dB43oGZa
5ywEO5TRDrog57oP62DjjoRjSvNi6s0bIuw6GYYHP8ci55XKvGHfuw5YTfGjV8WtcAFCp4m7GcOB
w9fbTFp3b/Xu46iPVLKmq35udlAjD4Wd8/iYnaXQaQYOK/0m5v6bjOxZeqqPrxt51jdUbwyB/2OV
05EbizOB0KJe0phYx5fMVaC9fn4T/vDgCPqdW1WzU2ybAtxMbPD6a7YMhfeDPb0DCYfR2Pg4saWg
N9zm/T4eE53lu0wIJGe8RPv6VTgGFjBLu88HsWl92qYip/iYgKRCJ9pizCDF1Oecr+n8HTkshWtJ
aXRv6s9a1t9XVbYOsaLAhseLnPlntgAHcA+PMUBfM+RTWnqcuf5BzMh7LHO3RZazCYmo3xnFa1NF
D6AzjsKolzGfP5xyNGjRoNF1w707EkAcszcZunxx1B9a7cqDh2CVKDV1/J2l/rF0+ZlrynWcmOxY
gEnlfXtXFOUh0nAtBdR/xjTukR5vnseu2I5Ux+3J9VJP4lp3GURSShslP2Rde3WpFUQCbNdRWV6b
2kvPDh+1gNOUhcW8cvARaK3Oz5aGvaI+BAMLXQ0tsS/eXGw1C0Ev2KLGgihEAyvO3DROudXT4Sko
qA+oRm+P5fYBu8BBa0bsXDYmBlNQliQ77RZmwTmNOeBL8Rin7d40Z1oiSyTCcdahf/b1NUnjz0JA
9JU6qxWtzDYRnl3N7mbshMZvnJknIxLfFu08ZooTlGjnYR5JpWnZtK+hQK16HXWw7cvftiKLaw6v
c4UpJpYuneL8WMqRi79pKUEsUj63rrDZAwuwvKgMheBTEcYu+mrevI9JSylZ1rY49kx3VWR9vaAc
+t0OLOBT2n5IKcYxfD7XwnyDzvPGUYmumO14mnxgwVw0bn5K7PBWW84dq8RDVNggi6Lx1XZr4OyJ
IFKSRN4xhSIOagaarB5YIbjrkeUW3wgjAcg15I/G7N0FhvyRrvE4u1ZFgNfsqVhmda+7UH399sGw
ufTb7iPHQujFtJmH1QhkJUweq7l4bnRtnccUzYXOfBir+dB1VOURyYFhqllY7CJxAV20awM6uV2Q
24sqNLDqleLgxdVVGwRPiuhsAEbBbs/nHmVzHXEnZInFZa5Z71HZfAEQQK9ws3NS1G88IfyzKKDo
1xrVBePMG4kkzdoXVr9KW0gigT9hdMfPwlWC3GO01mHmGKegsElXUeL3NzPjfJ9qP4RDInYOMhSr
Q3H0LC87Vd1AmoO7AIZPb5jbKE9pfKP/yqA0S0OJW6Rj+eT6kj9wGyPRRIo6COaEidS4JvBslTBh
RlKu9Va7Zbm+qUOqfHzyLf6s8fbo7ksrBe8x2lTb58aFkWADhBnD+Pgy8rAzeM8tif9PFIaX9nPB
sbMKErZVs3TOnUd6ZigMuXAyPT5CksAyN5R3JifrwZyNjEjJ9FuGtmQNhTzWWIR0khSGp+cJyBBU
K06yeDRk+WSa5I2aiVFRRMG3VqcvgNvwrPg0stv1k+3V3q6Wnbue5zyDWWG+UPdqL/79g/tfomGO
5+LvMHTTcLFaeOr//1M0TOffLjFGQCypNNG44o+ub6GSm8f/scWwQbOcf5sc3H3I7kd7+Pg///kv
/TR//Uf/tgrCc6JbCmL4113Qn1ZBlusZ5AqVMQYt7E+bIP8vummr7xnxRfVd+5szxvuL6ZhYbMj5
8T21ffv/aw1k8Vv/8yIIA5rjGiZxLaw7/+SMgQwfE+iD7UKPI2D29E1nOrdiHoGOpSYZV3/jCHhu
Bu2pYqgP0nqXM+QHRn7o8+JgSXtTy+DJwKO4MmE4KjIZmGbSO+Cwe3xaEw8In2aHoc4+ZB/u6Wul
nYbXcp2Je6BHYN6wzg68RfJyPHRZ824J8642rKNr4jyz5/ug05furN1HGZiLNqSCEwXEAaFvKUlE
Ql7r0EjM1nmNPf1VRzuRbQ07GzVlBJ5C7shakAfZOlioW3SXGf2l1VP12qdhSykzbX6hTSBa1DpM
mmly321UHHfMH70q2ZpVEyMYdSZilEtJRvUzq/WVjRTUFfExH6Z31sPePkcsiq10TZKwRZ7ujwFy
Em7hHa+PQ2xyeesITkONmkG0F8uudJ45hcgQ/9FvQA2WiWAVMR4mHizoBuMM2AtXVZvs8QpfMout
GMXnb0E5fIbS3I+VwwnWMLYgkBHQv89qjQdir2QzBwmvHs6BTWYFp+HOQmlzleQm0N7meLiFfUcz
gxLl6uC7LYKtjlo3o9o5HaQ7dtQ9al4Z0mpelNmqQOcDGcj+xPyJ0f+iSWF8lSTo/iEOOvUhRy2c
UQ3jziM+Bb44jM2lE2c7yQYEH3q1S9ggWSiPPnwJDyWSjtO9ibpNQA2NkuO4HL1+rVkzQRJ32pGC
u+HbusSBfUb+eeINyVyXjR+5kkArxk2hRNG+Nn9rJZPa6KVDPb2N9Ng14MF69NQSXdUteSmgs7ZK
cKU2jQR1qNjLqLGJa3wlqLNRFVKNHu+nFCModyEaOc/JCkVXV9Juq0TeXsm9rUx/YPhK+qHrbeFi
p56VNtx2TxhgV1EHHi3Up6c5VOZ6DFdwAxGXHb1/k6jNNCYxPCj9ue8+AyVIN2Vw36FQi7i/5kqy
1lL7pqNhM3i+VLl+DGLqjs35gecmUgM5K6yl64jSHWjlqNZKGMecQVC8E7tRieY1wzh11lQ9R8FW
k+7BZKMlvXI7orkznTFlTRIojveb0Xmxmkb6SRrZ7YCB7F0uSwMFv9B7ey2UqC9AJC4TJfS7dTOR
lMp+u9IiA0/Iq+wqVkfwQpc6F7JQlgGhzANUqSydwrhLcxw0sTs8zmN1aJ32YOM7CEaIQITdm3WG
J0Gnzo8Uhf3kt+Q0MmVc6HAwSJwMpEqeepwNrktZOcwUytggvlSsilYlPogimA4joH0I2SOKmCOg
ICrbRIp/wsxpDcRPwR5qU/Diniz7ZuO3KJXxws3SN2FixeiUFBeIStuD/FTeDiwb8DM+emXiqHBz
9Lg6HH3K17UqYciU5aOxMaQpE0in7CATvpBsiFYpPpFYpuvZb3+Z+cnjGrh6LDwlhQ4iqsofE2U2
CRysySP+ExsfCnwz7AUYU+zIhowqeUm1uFZ0ZV/R8bGkytBSierOUBYXqZx1zKL0yVAEsdaVFabR
sVtpk4LeNMoy0ynzjEYpuIGbJq/6S9oPHkMyaBrKtZb4Dhi38OC0jXNf9qCbYMnAQcark2nC3kaV
ewqVjSfxnWvYyW/NEirwgt0nUMafUlmAvL692Qw9uvB+TTxCTjjvIt5p7PMvVdHvI1lTLunq82Zy
2jczIJWJ4gr0rwbZV9W9e6hqCBR2vB1LZ+/UYpfrVO8JY9dNdLRAUIMLbhS70K8Rci3BYY7aGFJn
WZjhq2XA0iTJthCB8VP35r6o0bMz8EqJnrnwtXEce0P7kckITcHvDg3f9bMIywKaTufwRoDew11M
6rCkLTGO5rVRYeseaOLcWR3rQqrOblVaNGddn1l7Ofm85JmwD13bu7PTinRwsWubOUBRTL8l2HnD
vEjlMQ4xG2vKdVwr/3GmnMiAI/JljjlZJjYV7MN9oFzLsLK2eLyTLR27pxJjc6MczjQxDAifQJMw
P+vKBZ1ih3b9sN65cCl2mFR/ZlBvvMyw7igXNcxGwETKWe0qj3Wt3Nb+yCIjxoAdKyd2qDzZtGtf
RkzarGEoX/jDt60c3DFW7jhJas7zN5dSg4uAcUVUTgbnEgN4wnYNeob/VLMXAxelzXQLdPjFlXN8
wkJeqE8hlnJiLhY9V7jMK5ZlNpu+ZYdKbWBEr81uGSpnum+Jx0551R2enJ5yr8/Kx05ry6EkHX6n
KY97otzuiBv7vg6BpNPcmCs7vAHPzOI55brV6xyEp55jcTNVLX4TRekQsHKwtCwbc0QVwW5fK+O9
P0t9F3tAUoDqYMw3Gu7N0JPnQZn2jY5UEe6UC9/CD31I0yVJoadhpPxV+f2pZj/pKgEQEAWoXVRx
FydP4gUpthLyArWmk6uffvq+vtAH8x0QLLD60F3zfX+ziBykKnsQmR6nHHEEQ72y+tQ+MB9CZ1a5
BV0lGGqVZQizcOvjtnMIOdidHq87Yg+lZufrhulvZQ2a2JkqHTEGPdMKDXt0eLeKO9o/RepX6bLu
3BKvyOcWVWYEGu+5i5YARoTXjwYOVYtW02zO9lk3WSElFva1cXotkCZ04Ce4xLQ7WyU7envcF0Q9
QtZklVqcOVgTiIJks4u+4rw0QUMEsGWwATYWbUerfxUqTEKrQLYP/WprG0Th6ta6NtMcbRMeqsSB
WD4O5FEIpdgUS2UqpkIvBMjsJnkKSLA4MjE2WqTBLSTdQn3zviPtkkK1G8EFsOpOhj3wYgp8VTim
qQWyA4XaXmt9QGutFlQ7K+RFZy+92XwagujUTX6w7Mb2YewTUI52oOLUw2MaxXs8r80ycbBINma4
5Wft2qbESH3rPHfOa2NN3n7wMHeGoGkiGAmLotK/illuRU7FXdGuJ11cS88e6EPo0wPGpo0n8VXZ
FgYXOLf4XibFK3LlcxP4bI8tcw1J99gyw9GT5T9kJf1GhblztYKBuD6xNrrERvrRDOPBHayXhvY/
PSzv/MLZpgatImxQRg4lJ5ofnYqwaAxTkA/SkxtCjYlmWgEne+9gax4Lq98EevY5+3A2YXUGa1Y6
r35p6wsHH+TZ1TuLTD4u48SwFVkIPjVfxrvd+89RGvyCzTgFffEATYLdcVl6VPJBWNAc9mF564HG
spNAdWWUq3lIfoJC+6nQpyhqvOgT5YsdUdMymo9m3QVLo0d/tb3pnLvDXWEwFuRJni8pMN9xCQFJ
i5gdOe4XeqHfFzEuD8KU10CyYLeBbYqSsalzGki41fBSReV3PHQ3rWHvPlahB1e7/LbZDLAlKHZJ
wLcyYweDnn12GFP0zLS2RV5sStjSFJq1g7wz6zDak0y7a6b4IfZEcXEEcx4uVrL9BQHjFGOJ5hGD
huRCeiR2wUIXM5bHDNmKzd6ulXjkEPrPSW9jcc+Tc1sU896rM8DgQ2udEjlfAtMDmxBjvZXsRpap
SA+e6cHoHT57y9zKVAMzhSsWd2rM0hnHSleNNAOZsAYbs3Q3xA1Y7gs7feTB/uo7hodvvHn1+jHe
m3kGJd0gRTr13asL270XfHen0jhz8TN5OWwoUYjnK6K4BT6Dv3PAGL7KOv9m5NlPK/J9NE7+spda
spM6pyayENrrtaRUcUGT8DoK0lVupfca+AC6IqhSC814Q7D2Z7Sa7Cr4V14Msd2gDRhku3Jw2EZS
rpOSFSymBsra3S0NS1e2PZRTeRqf+JiK4W4gPV/i4HHfcdwfIt/QFpaRn0IdJgPAzP7A++VAJ8g2
/oluug4tMRhfjDp+DFx2XdR9bgjyeZjJ0vUYUfVSc5TpFdTcOtr7Bf2RWadJSv30lzAOS/58A0mu
mRBqSCrR6wImUdJyuMxjPvFwoJD6W9N98jPNBT7XX92+gJpjN2+wkQP2j0PDhgxdw+6mdc2LYjFR
QkeyvObPbkIRlynYYa/u6OEMjK3ljgCXqQlasBo/Zf50rtDetbI/eoW9mzFzOp15ICP3yIS8y8gw
htxssggPdu2tsGasIPwdeNNd6qy9D6dxnXslFkSAZMHwBr/sOTZLWLbVE18Y8nz21RvGN2wAYAxm
8h3J/hooSSsbVykSV2rbn0hGK8cAjoIEZvfTdiigZuSIYwGvmhbEJl8q44PNi4/am1OAnubYxYuD
vpbXRYX3y8bBG3E0mLdeSXHskFczllDGsOGBP6Bb1bnX2HP2/7NEchThSf/Tzu5f6jMef4RIuioR
P//x/fMfi5/8txLdPxqL/uvX+FvWyrAt19Ex8BBocm2dsoq/0qjcv3jUKlsQp1xL+Wuw1vzdV+Tz
F10d9dtlC6PyWX9fKNkWf4n1E8XEatX0Tzaif2crQu39532S49isuQwCXSZH1z/vk+pypAgqQAwU
OEFN7t/I8t6Qtz8hWRzahkV8DGvCgryykk62DlIs56gHPNyqI/kUwgpineXerzCr17GVZ87ydchC
aBLmsedn2pbJhg3LOdDRpiffxdeDXFODre6Hfe3surxaFbOHV+JFCn5JJ/qe0/Ap5FNLXukOA/4Z
rFtXo8KUxnuLb2ZFImMRexOAjaK85w/wSSCXisLCY4FlWs4g8yj8wRqC1tc9unwEEsPplBd2A6yP
CadMt0bo7GtRqHw7XQWRTXNi8tOlQb0yIFckZnhDVdWXtG6t9WleV5UPXLQ6Fb7z6ueISobNOAYN
+N5Ok3ueQETUk/XkVGsE+5NMKCNPXeO18KqDGHlhSELBUlFZUWYG5jcjGMG/VE/IKDujmy+OaXGJ
6uDiRXbohHWzg2ZZGc6ed+fGtfI9ZS0Yt2H5CmejNYj0Q3zRgm6XOyAcWu+dSpLVVGW7tnPPLats
qzk6MQ4KqydOlePAvgNaeZBeu3Ka+gWPxEGz7gsIURXlWR74f8C072k6rHOth/v8ldrWNg3fcrNl
uNWfc+NNH4f9pHdr2WCstxPnFMT+wZ4EoyrdjU180OA/NMweII+3Nuq5HKJLaKiyCJxAwDeP2gjr
1YjPQV3s7OTVRhMxRbDK+Eb5WCBiUS7D8rcZ+SWiq0t0aUq+Bb1vAVFtrMR8a6kWigyWRkcmRrf+
9fhXsAjVN3soiGj/n1VC5UhD32gYEiv6KhuLw5c5pI03JFe3TumejJSNn+MsHcSdWY4b3QGQNeNh
9lYS0oZFPUvXeR9Z7199UBU94QaidGvoUoN49rjSPMP80pP5pLHdyuFD81RehryvUNSQBkpL21DK
wKJl8lZu8FqioGFP3wKK38+2x060feo165krh//Ki4AL3urX7qBa7Vdsa8lyPWbZpexYQSG6jRYE
HXic5ux/Z/TqThYFAvG7Z+B0Et2OPsc7xPpb3pWbpAow/9KsMZ+yqjj6GgJpbkIEw5+6y03aQovv
GRLz3LebgGxhZxaPdle9UBNzaBp/Kzr9NE/31J6vuz65gC+OV1hYbgGpuWaMzmFdfvL7cY8YO7fo
EZkxsTrDW1fy+vKwdQNcxE21b4Ny3YXhysECAi9kZbjpAz3e7IwjfqaqWKlumPKN1yDXT64Fd6Ks
EGRRABkOjtjp8ZTp51A34HdN+1jjz3WUT1keQEZOf3jhooyB7NUaeranqLtv3OFYBOY1h4W28Epj
VRZQPJrxuaWKssqGiyS5nZe0I/v6fa+5r7VX4geUN1kXD3aZ/OTNTnOCo+/M+WEkb86eoG04hqIX
rZL3KcDuua6p6UbWDbId+cbdYH87DuA1Vq/0Fi9DIm/TPHzPFvlIPAU6OwigN8Qn4wmE9LCHRtTi
BRhPnZ4cY1FfAm36ijpaRET2bPXyVlMR0wf6HhbPthFmAYmBoregCNcmr5CQj17gxD5HcfbI+IeU
KB/Kkkd5Zl9iWrIgIRxGMzjNVbVO2+jmiUAVbLCe5FTs6TBdNHV5Bjfx4srik5/Pg5ZYnzNdNPQu
boow25fxYWi+Ihp1cHe9RW68HTIUOAf7FvuaaUxR1hgke2vHCkAGUDI5yhv2OhgCUKph8+g0XlhN
tezSh0li2pwGlDoc8BbZqHbe98b7iHNksuR5jGiRMTxA/LjcQPAyyE4EJDlE6yRaJ2zmEkx1/USp
dasoTeYuY+s0m+8zdpn/y96ZLLeuZFn2X2pSI4QB7oADGBZ7UhQbUe2dwHQlXfSto/+u/IP6sVqM
yKyKV5YWZjnP4Rs8SZdEc3yfvdfObLkPEaTs3FznVfSGGavWHAUhGooI+DC1lp8928qSv3EOKiK/
HU04vonyVATe3vZbOIvRAWwHWtdQvEzYxAyN/Avk4ujjzVxMjsVCYn7mHluCpXsvfbric8O+BANB
U7s3ecS0rH4ZLXvRXydKL8GtsBIHh1dkXxwNDgr5oSrRejAoJVP4pEjZRSQBw16sQ8DK2UD1i9tu
KsooJwZi+54bzAkQ2gQJa9taQ/tm5xodMG5Uwnj0yCPW+Q8+LpRO3KNp+p43+DK1ccTucdF+u7ZJ
JcV98+HMcpfizsnDQ1w3oAKzc6UvPdFK2kiAJdb7hPN7YT0a/sPQtpuM3GM2JgeDTh038rZtkP+x
LeqOyUR2IrhNZCSNEBeQR/6g+zKjcVdOWz/OacYOwV1QrKkKY+PMf3cCLVqOIS08fBft2JE43vS9
SaEtmj3yTUMpT1RvnK6EtvpF5HBlBj8dmmSPNu53Cta/9ydoHkMjWKU9vqCYfoVaB2u2uB24QpDy
2AeDVQkfxUecgDu8MQLQ/Hm/m70Ks2a7b6S541976nKaHkb1i6ztMTfm/7bQ/w/PcUAM/cvR9/Ez
Ln7oeTWO9/H3rzPvv//P/5h5zb8Jaf8dFuAI13Zs6f7fodew/iYd24IwYJngyFCjmG3/aew1fd9h
3rTgE5g+ZvT/GHvV33zFXO3DA4BL4DNF/xfmXst0/uqox1aqoLy6pm2ZLv3CsM/+umi3tEEAaJ5J
Utq6o0DLf7Fn06GPtGMtpbKTTmy81k3O09VIWfVZct0ZXLJG11BQI16NpDlIATtRddkz+Oab45tQ
uYcNyPatlv4ucEv6pCYMNoZL9hiQ0rfTWm/8PQ9d3b7MpYcDA96X0ECaO4EBph9/N9o5TTi6hySi
OTPNFlVDcJImSxJNelvP+fDQ47dnBzJ8u20PmtnNCdea4WsnsyfZxM/CrujAcvEORiMemZLYakyv
uUXpsvB6tUhqNCPwX/QEtdkZxxyGfdTuserDlyQs1gABV0Blj3x55X2vckDG/+3BVFqx4SQe7dY1
Ne8U2cUsoVMaD/Duk83mt/Kf0v9RdTWtqft5QS3GCZ91CAcyodTIFpvWVsYuCsLfg4Z1pt0NWhkN
5x2qLzwkvNUaiJuu/1Bh+QKd4OKW2N+9e8NkVxNT6/gKmsReDoZ7tjVtyvQ+P6oUlxbXICQSP6Nc
LfY2xN++HUp9l7J0wCKl/dqx9LehvF/avPc40+vMAjs/qzoQ6ywXmMnx69Lkq56thha+sX2Vanji
nJ09eUNxiGd7Lztt8bEa1wYK40sb08dcQ9A6i2K8cV7Hx9lmj3VhLHMuoqBK13YWfdd9jzcpvke6
ButcGQAmIp+JkkpDFr/+eLk/NnkVHnxbP9tJ8zwFabZENR82vm6IeyZkv/x7z3f2wVnxjT10TXtL
auFbASGRS8/e5YkwXnsH4XPu4BKFrbvnKHcpKKAxXW9rONHdiVw/q6i+NMonPIL3JYbZCnHQYDgf
SMkNHlwpehEPw5C9V3l3yK1pYAFA5zhNzsDXx+wMStZcUxuCiTm0V6aUFpzuzt8MY34w+p7ntvec
CBUA4G/EyqJuCDJAte4drGx5PrirBE7V0NsXJ/Po1o2UlptGgpB38tpf4/Y1XuuwavdWzS3X5gG2
zxlQb+uMV97Tv/rJeKqNcdcPQmytSiPmcMSQvDi8YXqaRv/NjvBkQoh/UZSvYBA78TOg3FgNnl+H
lybuwZ9WRH9mjlGmazzMpYBm4OKUn5xoh+H0rHh3xnb1STXTOa3HhnaKMFo5M6XEIwvpwByDh8IZ
nviZD10QIdPSqAdNn74MWhtXQ9j9pCMsJTH5/soILG/rKCoCujGJ117IyVXPdb++c1FlWSRX0zW3
joBoX1YQ2YsigRVodNUWK/4yploKdVl+VLZIwPZ1OxWPa8VVl4UCJd5uptdJUVbFvnTOw347jAYU
dfcMghMriJsuw6Fs1sTic/i4cLxKlZvLpitAN0SvFkcByDB6GVNpi/kAcTdurNcyKx98w6kBmQIw
xBDA7goUYBPro4CzRdTgje54+pXmGYlApOtGTu/sxkt4lkjpQEa2pUUnfE7zSwJpEoY1WnXcvRZm
8xnGFVXvqqPYI6DiKxweJ6t5KvVdI7deI0o+oML5f8YY2y1a92IwhUF8YXwnC7I3cHw4egiA/yYu
Z3uyPXFmvvhJypckwmcYe6e8t07YM77dwVzNlVOTQ+R01gHJ7BjFa2PYi6HdYMLAGj2tWYbDX8l7
e2taOOgp3brZPdRbx4KMUg2O3OnCkQRRDLqexPQHMYZ/XPsQBVOzpJPmoMzuU2NOXIwKm2NYl3Lb
js0ZwvQ+ckVy9izwgrTbPBgWWfHeg007VCswT1/gJqqNKLr3YeABL5K5pnYJv0affpgC5CP2MJzu
JjyKAeuNlc4rhOsdfhcPADBx7xyPpW8cuPHwr5kOg61BXpeBh8umqXbY7vIVDnCWH/VwYGMKSbmw
7wqvMLcG2vmKaDkZ35Bf3swAFfAMrAIoZGSk4A4zRS+5Lwf6mlXEdjlxTy1fmmGPJTsqmpzyxtiO
pTcToyctHcHWZlaP3sYq/V12gA/9+lvYJi3TdneVYzQ8BPXw1AxYHasemlVWsaHv2NQV9K41bvca
xJxk/ELfHNCNo8g+9Z1vILJZES+fqwdYt996St5dr1j5pfbY4LR7V5YPQ5BXy9EZbqKePiivIkjr
HLOw3WPkWE9Nvx+F4jCfORSu9RE1RPEfLnr6gGbfX4NB5LVB1AHIHweqaX42Cms3YBfCnqiBxbD2
2I+Kh4dTd1TG9EjeKS3rZvsrb7gfJI6D0CuOfenXh85wXhuy9g8BAbXYyV/cNH5Sc/pIjddODZZa
syDqF3moXiobxKuqc3YdRn4guL65n2ObPPwVmNga6tYIHoVAkIItTPmzqFY+4DR2Oe41kTjKu0Te
K4ZWnG1ONluDY1LBTEvTgzuPfLMzqxPdCpb6zoO0/T25OygMM1i+aNqOc4nM0rdr8l84lsFiL50m
JzRn2t+gitKNn4kdtritit01xd+k2bgRx8S6aDVaKwgQ31XEv0VXp7DwKINUXC8UctOdtppStZks
bynGdOsNHLZtRcsI9h1WU3ptaAids3jIQ+dSzeO8KNzkq+AoF3mAZ+fgqYNcH6Tyqql3Wgg2aFY6
vtd52i4sM3iMeUrMIrnNOvlNlQXeIYBqzBGIHnGOSFPO6dKSzGsYM7DsQIYdidby9FdNdJ0Di/Js
Z6r3XsUmOqEK8cEO8IiBgWFrmJSP1SRfu0ofqkmbxPWroyO6L4BA57QhOe5m1clTgaD+KfmgjZOo
Y6PttR3MUDkCA7ILB8COtyxwu7NTTgR6sxNLpnilK6rL/JahK61QJccB50htoIEg4vhlsjRG65QQ
nBJltk2daTO5WIxKvMb4zHeBtDd1q3dmZp7NuVmDiEqWMcCp3htWAdCfAcj7gvU477gMSgHrlg6L
X/rdc9uSWZlBM/sdWuxovRGPjFZIiBkkWPdtMsQXSQrNV90cZxx7Czh52UaH85a5LSZ1wyIlLqa9
xSy3qGUWrTqD5ZVU9jUhBxaX8cscaY6d0TFKq4Nr00nIqXXhJE31mGMw4Q2hT2089StXhlSKpC1g
eNpJEUWZoF23wzBhMIHYlPeR5bd7MKfy1yR4WMsKbacpUAW6uOMv7G/S6kr2fthVMC6ys+ZBEurs
IMOx3zgJXhEvgmnYqhep1Aekgd/x4DyrxGA1FDVvnWrXkc+45WfF75DN2xBhrSbqk9DZFv/xkz5e
47S0wdF1txDC/nK07GIVj8Wxq3EoaxfHYxU9wYQPdilkHpgH87GxqbRtLbZXmJqocjRJdzILBBUL
6TZTxyCucMbDO4a2iTGIOw3SK9XHsIfznzYV6ka+fSt7+ycCso7Li9sDIcKmjZcvFcKt9ZE59qEj
SCjdAQoV3cV+/u6QTsAZQ4qh/a6piLK76pNJ7Cnr5DEIQxp/I/D5ALq8UqmFyuZ9NetLW2bLyGDh
NYr+jmAon/NpIEZSTJ+ibjhlu2FwFz+p2XPahOBLkm5AYpggwfVtNinkLe+dpWXd5ezfJASAKSNn
hienkvm0kWZLoZMqvwYx/paJv2Vz/EQH5qWrhoehh4PWSmqVq9D/Kjzvq4yKk8vgTBnVe9z31hIN
LN/bhl3RAJh2q6ruPsxE/phVcf/0Gr1KLAWKqLT1yvOildtVdBl4brezZO+vw8D9KgmQdDxC11Xb
9MD2nSuXawoD1mnWbGMHxhMv2kY1BXImCbD8/n4ptBi4XbB1iFGeDeJ60Dg5E1kRrzAZW9cotNpN
53O9+3XWbpTltySGmhhwAtbZ2LGoH1bJm23QqYrbBuFWzuAeiSEtMJvcQpWcMUFhiRF8I+5itvTb
bJAR7aD0zP2T6o1fMLh/ohbu9MDr0kv8g5zra+AG5yhFw7OMH6NWx6rUSPlIUBZlpzzHcFbMzfhh
TdGOkfLZwxbgS9xScVkcfTJyqVGfgsR8pDCZqiA10KhJgeRIR3Bhj6eqjEfSfsl1QtoFaTxJgK7h
KZVEBRmv8YTQ7Mcmgoux8clmozrOqyQaXxmo9yO9HZgMgNFmXX+Cn7bPwnjT01eXjiPPJPN3p4zP
UU/HRPCY1LgMartd97lPtlt+oAe9Zbb9GTXGQy4Kb0GcdjuwFV7oZIKdSbdfbu4Tu2LsnM9tWB+t
at46ozx5OZikQD8OuXF1Z/Oaq5rYUr0KUu9L+yhPnX0qTdi0qfkQ0tKOO+kdIO3Fq+OfpnM2dc+2
JojJdXf62WzsHx356xEmYDXew7LFd4G8Dp4NAn9PM1XNY4LjBSC2kAtI+/VC5cM+G8p8k/mkTeLG
2dIkRbLJTgihqm1aeG9TLXiByLNF4OWoMvs3sw91IJHuNmnGG+g+w5d6ugw+wpZr9wh+hn6okU55
UNAvIWOKtUoxtuusBRdFjOKXZVNv21sy2zmgQxZWbhxk4zwkenhMp3aPGnFoLe8N0aQB18KQTxCp
4WlLjeZ8V8hhoS/LcuKqDie5JjdDnigoKXlx66tbjur+6mrIbZb7gYX4Au/Gja3ZeYrkw3QtJ4fZ
lj7S0Kh4Z5fvoipvOHTkSrvDpUzUQ9CwZ2v4v1AuugseRY99g0RT11wqcX2dKiqS1fgugTrDtzoJ
+jLmPLnVJgWnhTW/Z5DZqZs9dUJt0IGXDcJlY3vfcT89g5XdZwFyrDD0vgvlkpzUGtH3000ntvaW
YPTFoOKEnL7hC9buqQafSBHVpfGGz5DdQ4TtoCKz0hFCL2rvaVA0nTkulGOZbIhnH+ZkuCJTrdNY
7ObY3qYaD3jSb41suOK2I+9s72qzRlPOgLSQWF4YcfYnDOtXinq2AShvd/CeOklvpbpFhYnaguXY
tcwtIzouYt96/e99O5wNU7n/at++/N//1v5o4/t//q8mL5u/io7//j//Q3REWWSLzArb96XHQck3
kQ//sWk35N+gg7hoi67A7cJHT67iP0RH728ePVFs4CHZSdbh/DX/IToS6pDCgYjqOQIK6X9NdPxr
dIOfaytSZfcMCH8DQ9F9Ff9P0Z7JyOlZnYBRCVK1wZ3MFf40AcBG2qwrl4hfvPinz+k/gXfc//J/
Cov8+290pYTaKmwXNvVffyNH3N6xJ9aaaL8/FbjgXsZbJQMyttXGD1nEB4AYoe6ukEE2IlDk0O3H
OrSuQzquO2LlwpL7jn5nL22fGBlPRpn8aQfjWpvYdFIY1GX8Tuvbxc0l26eAI1dBilfgLhNPfi+P
IsZ6hDT0GiVA4VG4Ctr7sP9ujTg9zjg4sURzTDd0sgKmupya4g0o+5bAxl7mxa1S5vlffyb/6UfC
qOuTswJTa/5/Hwm73HrqRpu+AsRFWmltEuQNYGSKWkTx7IBj+Ne/z/LMu5L8/9gtf/8WkLN9IXF4
SNujPewv37vqe3OsBtZ0bGh3cZzc2PieRS44f8LUABdNytQyLkYO2KTJrJcqHj9gPRzyQHfnEIPZ
dRxdvJ0tzgmKFJqtjIOHrhif4tq5WhM7u6Tlp3f4FK18eOk9djB9ab5wCCDcwiqy5qOGq5rR0uFj
fj/Bs9uksnq2JyHhPHB8kbO31sQ7ajU94J7mzI3EHKjPmW/Mp1K3ERTU0+Y+r8yIuECcYsyym7Ba
xxA3A5m7qwG8hRPa/j2HejK8O7aCHG6QuEdGJZpwiBAsBp/xGCTMKRpClwrCZD9Z5ZVI6QZC+FOf
EYTPKvZyE/mNzQCFl72aGFc1VopFhXl0VRotKMrZ4gDnjteOUMd68hE5fCekeqDtzjVOKCUUnoDU
YUjPH/HS18D1gp9kmpIVhTQfdCPdqrQ8qCl8ZkUOLwoKRhdi8klf04mUb9aU772d7iSrpoXCOrep
RP5I8PYA0u1iA1mf0hifhCWWY11LJG7vdxh3zx0uxaWp/ctMFeBG0wAb2KgVszOdOtqPOYBIfy0M
8omjO/7ytUM6vf/xSW7FVbO1GT4ZY1LESFIvU/AOJvTD7Y1HGpR4rZmHXkP9iZST7LDb3XEThFo4
vC16HTI8JclnbFJYpiR2h6zdZ1VzCILou4/g0kdFcdFWdSJHqZajadzC1nloOvlL9QwYiRxoz4Bg
Rc3GybBoVZrpEm8i3v6lfaSm7iyoUyzK9mYHUbIZVJ6uDfexcVEjSpOZoqBuBDwMbAoIpowNpMX7
H+ndjyMc/kyzznAOt9mqiSN/1YVmhgCV7YLBg9cKayYxQUuoftIXvtDfhZ20XBrdOvIk+2RExHEY
3xoFk6Lz46U/VpIYLP0AI90pYN+/BI3g5KmxJ9WaQoGRc403Irpj604a2uC0I54ybf30OqX6yeVu
GfNI3YXBN3J2xg97rZ2AToZf3BZ35F5zoNsCZTjKXvI0iJdun2412DA2xAF+4SljzvIwA9ByBqCx
/0kn+537jqkz4LdnRXNGgElXJMiwjsDRqKCOqdI5hEqwoS3KpaOVTcM85EiF4Oij6VZEd5gbweVO
OwhoX7Fxp+OYZ3pzqTwPhpYcb8rDkEN9rtQOWNPvsmRLN5csQXJXPxU91kpBlUFRNR8zZPVlB4R4
SfWwtTCpfN9Wut9Ter2xtL5V3CzMYhgK6SnpBRuRSA79o7YolAOL6i6q2WHPxVKWEEsK6SiIGBOJ
vG+Hhi2sZeOndOAULUKwHNOQv45DXpNWnrm/witSJ8Fqt9mZd5vY4FmvuDDfc1Y1zHr1C2DXdD9a
1sWPhk/LiUEdBvohdYhkT/N8tnP/m6rZTSy9c4mbudLhPkV758hD+qqc2EYldFeRWjKsl7mHqGrI
lWV/lyUts+5OkWARCXm2UyJfehqps5lD59eIRTQxxYNvZ0uBOCWGFG59tRI6WJbqFDUjHqjyFk47
3JkFXCjy5kX4q7Py9ew/S3JKQQA3POb96E0wWJ803oA0eHLLS1UfkvhgGPKNIowiyVeRawCaexe1
cTa99DaQc68zYxH1KcEZkF3CY/ZF0AsOKntv6cUqZ8LW/lFH7Lr7H0wrnOKpI+Z4kYgzC7NFiopU
0WmSmseGAjQU8LXDYRjdDzbdZdLBLlInM70lBeE9iuYcanDvqF7iZTmm/JGC5PowMuA697iQmy+L
GKdUfYtGgxPwY4DGp/B0EbdctX65DjyHnaR9tULNRQAwiNJJYXpAr7oVXZFXL6gpP+dVVIcPeI3j
5DFPTiTx1qKc172vNn5tPMIWPdgFd1/0nSE20FrpXc0austE5qfbU1lAGiAhlN8fzA5c+szh3U43
LT56WCgIPJz9A5e4m7ceiIUV5fTRqBPC1DGNfosmeVIRT8MYgigpKkGGy0fQawnN3A8ylXNVldg3
Y39DNVITIbDivtGJvwlyr4YBcXN8awOF/Spku8onHQFct/BGedCuzFzAjrRIaFBqljo73Ah49NEc
2pcg+DMZJ1Y5YM4xzhfjJjXdbZAlL5Zh0y02Gp/0vlDM1u5ldEZMW1iSfdOj77DgoZpuSXOmofTB
5GvM7gRlTPjnkvbomnRIbMtNXn4PrFO8vD773dZT5sXyjJVh4sLsqGmjoz6B0BHwYhrnm8RvNuYN
LSnPdMPMBAVkiZhIUV9S7O9/RzE/yvl3wlPLiR/VPR1M6bdNy2MXr0IkU/wkoNj4vOQKEqrqnphT
FqX8CaMHZHNyF2/ZuPa7dI2atPbbcjvm74pGUfx0S2tilSgo8QEQne0j591Vt3rA+UW0n/DyInXB
Bgf9ec5+gHHj0kaFZ9GaDtfOPLXyLRDAvv07a7Nalmw0Rog5vhk9dtxZ7vQ4xe6y519kBrRDGewc
x3JrjMExbEM+IX22wHAtgjY72BHQfldiqeFBNVGK7ckLdDke0cRy2DQ44Trsg2XV3Xtu2L9g2xpB
v1LIRPCIRTk3wAQBaTk4FKnk3sGD7gLwxB4+PQB2lXXJ0oCSs4Cgq/88zvZaRMUmGONd4m4l28GU
CESr/ZOVwERC65IeO3taQu8rmQHcpTljuPnOmGC4PRYz1n2CNpB+5TqR1NOBJfNb+vy6h0qey/zV
n7hnzZLMYGNtMROAqy1T6so0oG/n95z/ijzGAomQq2mZ74bHaEyvpc/vD8Wi4XuZvfHKrhowJh7Y
qOVRV8Bl5803/6h8psz8NBFgFCzQaoKarr92m4bX1LAKrYmd9a2QvyBlLLs7BbZ6HJOL19+0FXDN
xX887tipFOu2URtB4iaw2lUMhc0X2fPsPVTDsALojjsNo62xsv2nzsety+NF82268S3ynnnZuVQf
DtU+jC8q+rSHaom5feElDyO9ta46tCwjXRPIl9yEqMnEIY23McRPhwtxYK1pPmdQjqxyXNna2Q7p
s6YAuzGJTnmgO4N0G6fFm0ZsSeYns3ktiTNGtGI1FIZW5i4evwkAO2G7cqRcZN5Nxx+dZa3iQcEv
49NwxbNmVUKw/OiW7bGyqULFC9t2BDVdggNshVXbLvHe84pF2jStihFj0EiF1NueKhHxcU7dJsqb
TcYTrVbBK42PcO744Wn+GIQ8Pcdxk8C5F6CvZnY5KqHNLG/XqBQsbvJN6z8bKc8zJZx9XZFNlPL+
IG88FsHW3kifG3QRLz2m/Gg+dgS7cOJEI13N6JQy8zBHvt9jlMncrCz+rQWUm1YxCYO5Zak1X/Ji
Ptet3KYzNZv59DjjBHN8Vr3VCCog+dZYbgOzeE2b+cmY0Pj0sNY1e/qmyV2A65OxMLO2/DUlpaYM
ipVoKnm5zVF9LAvrU+GAXXRhEGLFLnfhQBYNhW6mt6kg6LEwwJGjOjs7M+4OvBWqRe9PXOq4k0sx
cWiJjeBSmsCiKx1vJJNhOibPQTn8kIJjF1dAn24tcVYGklCmX/2Zvk9XP/a6OSvPLTfEHQyKTblS
e7qyWo6lCVHONNIocONJ9sYfWgv5kyscfpPE5xm2m5blpNOszIz4mstcBIFlw5pyXUzBvpsTb2HS
1pX0WFW4rX/PQQADP56WSNikkkYMNLA8Vs0AfnImf2mJ6beiTnzdzdm2n3nrTUYWn+1xrjeVnm6E
UbtVV6anoAfR7vBIjIbtbN4VqpbiQPgE0Nvz8Tnx5Gvs2j+yRLMOk/FHjR+Kulo/kPgnra+UL8dx
kmsTcKw0sp3rtyG1GTzH26TaMgnfUQzuHw5l+7qOvKUai4FsjAdLwIGJ7H/HgbEmm/pRRMN18s1z
oTittVgQezX8oGXtA01QUcf3hCfdWiPt0Yk86rT8ZNJ/YiB8mlP1xYm0ZNsvc940Hi/IGZM9+0M3
rbZeMm3YKR96jz2n7rDql04RLoui/hBCPeRx+5QKfxPX5mtq9xfV9Dun5dU4NLi7iw6Pr1CvccFL
2oyq36qkv2lsQ3sJEYtlRkBypjBfCk8yT6ScuOQucawvTiuPRj8/E0m8mcIjGiXtS+0HT0D48ABH
z6Tx163rJUsdhejHRfcMfXXttdykUfOeOMlH5MffdgFCMa+IrmZsr8jruL9oVuK5kdqvRd0e04KG
BcHrrS8nwGWh3llB9DJ1zu9Aoi5UWmxU6J9cr4YR7o0fLCrOdHonq8Zp/qhouLMAvv2wPwWN+9o4
6EAwqQoe0gi6EzCfovePd3m2ISJej9Or57lfYUB0ceKBnbEAXdsTa9YKhtxKyljcQl98RYHJq5FN
giGa7VgHOPYRcRWsnqB7nkLk2rTnJoPzGa1oyeMZP53dziN/YPjXxm1PCAA4onjOlyMn8MoX66EM
vnCAoFw55WfSDs+mwFzltlR+3GsJiyDfdg2wb1xyz4Flr/RE98pk/wECjwUC5qj2HqzI/2Di5M1M
fUkjs03DuVV3ziEJmfu03oBiaXgAkVrwscjWZr6RA8p3bLAsZuDxQuvm1xxTer6IQWactNT3yHK/
C0LeMPdj/EDDnh4pPtGaiFSTBPN2Uu2WXtN83feJuE2CLh4/FNf+zeeNNBcUlAIa6ev8GDABOTwF
49xYmx63OmzJCfcQzxvW5ilUduPQYadfUqS1ysrsj1E1WF5k+tIU+I5A2+3/nuDNavmqAuAoAa9T
Y9q30vNeSgPXsFlR4+HqbWqwU47TfdOG1LGb6QzgljduOVWfhB2PBgCmPOV0pmq8B810s63JXLi0
RINwW8eB85biPmmN6ZCaeGY0Z3vc/AeWBhQWlhAZVGd/83ioF2GP1g7tfAFOrF9MgRUv8rl58GPz
3op98WhxT9nP8/kT6NYaiNWk6GKs180d4+e1zSelIOZmBEBAsOIMAuQdk8f7FJksIf3L5OuzaRuP
lSde/NT5FTD6t1p+eLHY2Ak/mM+k3USm3Nozdp0x2mU5AI4i7i6UAeRLjxp08AD6FYoSglVXOItg
snjVkDvCgKUmrvO8wjwvnJsXht9BVu1GgViGV/MLx+nFDcNdLOxdkNi/hAzOWI3rZcPJY0UcOt+Z
I+9n4fKoG+UBgvMvrGRvnPGbZYO9PUvDHxAhx6bID6KInoMq++UorsA4m1d0mABpq8entFRvg4Nt
jy0E2kXPUQj01Y5ShHVd09w7CqZOgQWe1PsGVPrTzKYe3fQrAibgeGzuZlQiM9hZhXX1fb1rffsc
cl4yQm9tedMxSqxzPqVnpe0H1KfFhBmwnO8DYbD2QXv6SUGJYfXkcuO15ACWCBGb2qKbIyiubRj/
6Gr4ExX5rhfWZcTeFYTuuq2Q58gHnDgof5QteQVVbKcow9cRPhEBP9VFv5QtYcOGD0CwT5bWm8os
D6dIyWTHCcYNwZiw8y9y4YJ59X+TLj+NabgxIpZjkdXSxV5+cUPwnI7fqvvYJ3VHH3xfsIAJXlOX
h0TKqRL4/cors5sH4uueXjrmDYq3N+1Zx+AlstrtHbWcGN1rpMdjcedMSrASgT/9wJF/DAr9cm++
qmoUtMnjkNX2dCZh27IjcaYDcMtiflsJHgFO3PGuA9gaIllzVg1iXpmlb32ZRv2keBTbU7G2zBZa
Rbt2nPHZjeMTRKLtBCR4DsWOY/mOUqJ94Rr416HLKHtn9vcYLp1NZrSzc6DV3K73bH3fdQeh9bkB
PFQR8HLb6bGy1QPjnFogXNzwKUJCRR1U3Js0w4f3ksrckq866PaEWM5zJb98UI449wRX051W6emI
5x3ZsYpEl+NJihVDdQwxIkUKQXVoyTkLkjuqqz8QdE9lEqxGy8DBln5kCWO9WQ8/vUJhVKSnI9sa
scv3QNVcTl/URwJTtI8uas16tGhVHQa+aasjJoQe46y12dEP1Y3Lrk4OBZ5n1RfsIdOJJVjWoklG
t7hocZVmTJiOJY9toD96SQl9CNOtrqnucf1i1SvmSE534PrxEXhZcMDaC4vJZl2GxLgk6LPOZyys
s28GmMyGYMVVdxCQN/duxjDU3amBc50sHI1PzumMe2nodPHzbBt3uOJSD2Iz1FCsjuWxwSLr1PxD
DSnHZV3az97sru/mRLbW/a0i3uvo+LegGTgv/I6ZLx02+T2EnI/tnxqjMyIQxu3S7rnhEIJ2VeQ4
zxMTyejLz7mzadfQO9GbCkWPFpqwtJG+w/5YFMGL2wOEbBzXWMaaA1WuNjacSVI6j22fXnIwbwv2
mB1BleZNKA8Uht8fxBhfO4LxTAifIh6eihZfkAusk1BhuQ0cnJSk1T9a3HpjW+vV5CNaK3Erouow
pWnDaMriOod5odkIU5jukfUa8cHMGBGUe4HxsSbMDuq4MJfk2HZN752nqVwleYArdeR4YUIgNqx3
z+fl7WsfvxP1ugzQOKOvZicfyNB9SpO++oHTbBYhuvuDlS/wBAFpCIYPVSIIjgEHCuwzyyrCUV4a
DcbVsL7w6r34RflZyZ42NGeKnzhW77BQYyAa7zt1eLFhxwbYK7v/w96ZJMetpEn4RCjDFAFgm4mc
BzKTZIrkBiZSJOZ5xon6Hn2x/vCqrFvSU0tWve5F2VuUiTkBgYjf3T+/z5nELyadn66JcSeRBIf4
4qWMN4Ls2QiKDmOgckXNWRmGyu7Vj/Y9qz0dG6t6aD6ywj4oVfTiUxTLWgI2NJx5EjWbK0kWKCJF
RaYoPyRe8VhArk6c6sEcI31DPee2SkKsXLk6bpFhTm0ywAYIxWYoSO7FkdMsA+wtx0xEx6lPObvi
GMi0J8fC6dUXaOx6SPQLCZvsIHoAZ2Oev9jAOML4e3bA4TH1crYAKfSQxHsNGhD9xOoHbfxMYwDX
U/ys2d6jbAKNeU307FjcjY70EKLyjFFGJsJFNzFCpSPjVnRY7Eypf0V2uBleQKML7Ex8I9M5GpiR
53p80xyGTCaAdYqhL7iEeYORfcpS/6yoCS1WYl+wWAE8Xaf++FQKwJYtvXtupU/3fm8T7zV37PO5
MAnML+u/RnROcx7D6aZUUM/yeJ3rZKk8ulOmqcSH5m/tsA6poKIJysa1YkHJbQ2NcF2+joRxNh0P
JBl83nqUKnN89VMNWY5iHpQLW2OQqxpd6E55dl/CGlrIrLxoPbypAI81JoRtxGdbI0UtNb292RVN
4LGApAQvhIdEga0/qc21KbzA7c3pjKvqLsNutRwM1L043aBpMkAEJqML8TCoc9wi0JzdCAmkJ+46
WxC2Ef1RjD8mneVonhDQ5LM0BPMlIp3LpMvv+tLaGmXwjR72K/yHuwnzKG40+anWJVVZunOuTMBL
MBtH2ttDmmqU+Zw42jAN6gZguU0bCj3O68xkZzVaxEHAWyAENYmPqTZ+tiMYzYJR2bIP8dMp/lbO
5YwyYohWCcAf+ghgA5CFOHeA7HAwGN5CC9jPp1ENqZeieAoXGIDakAtSgWmQFFfIsXGgTRqzJ4+o
LrsWOUHckajhfaRhLxtkj71crb9ak8MKEwVUDThfmonljBm+s6BDclwOVT+3NwD4xN+6ksp4F3n5
TR+TfdAzkeQxgNM87l/ahjCYmITkhDGX7I2MfpnbtrL7aHurp6+w3EFp0vGftYcsZJqeg6BZ9FUx
Q+izlR1Jb5HZMnZ9VZ5QrpgNk2Bcpq1/StDRlkpm7uu2oTWvhg9DQw/zOHlr4+aZON9ejWLCJBoD
mSJh4mrVBc4z/D7wbdmUTNYtMaqDz5wisXU3i3llKuGYTAzp6yC4cU1vAwH3mnmUHNTeVYbkCyKm
i+BM8HDg4fm9IPw3F4AgiwQFAOXcJJ/xc+5IieyAJjbiigYGUrsjGoztNe+L51iNSCfL1ySq/983
Av3A+Eu8/987cNchOY3mP//j56Dav/7hvzwjxj9os5UC1qcq+YNSwxDwL8+I+IdmaphGILbhnhCc
P7/3jFiCSpbZODJn0fQfgJ+WptnS1m2p/RPd8O8E1X6sX5nNA6a0SLwZOtvt+bL50Tzgj4Gmk9RW
F3ngHeOmvLOSOQg5LnkwLmUIoo7NHxoxdidCLNbA3grsSqYdlDCnDue/v75f2En+bp2Y34op+Wg0
2ljyJ+uEEUQTaVNu3ylWVy3HfA6Xy96zv2UhfRd6fP39y81/7kfbxPxyWDRArXIAEbBWv7fL+CAw
wirn5XTvPJaVS+PbQh3OwUzvYeNB8xQm+t+/5K8/4f+85E9ftmR4b+UGphQ7eXCahz4pVw28pggl
oNL7P7zYTPL93ef7qVhHdpFVYQmH0TMjMjp2H3p4aSrzn6TfH5qEvm8O+tPLzBfYd64ja+qreGix
3LPmuICynoy4XadB9wdfzS9fxsZWA8gNLLT86aurSdcVnOIgOlYjey4KWRy4tEX7hy/tlxfFdy/z
06ephB2nns3LNOO9QuKcAIeivujdSfpXPdiMTbf6/SWh/QhI+dcN+N0rzh/8u+/PaapJ9QWvWJoo
5jGhr3CdMEltiFxQO8ipiYTHOm4/f/+6v/o+bdWQzl+oX9386erXIFog8vKyM4XSyWBiVM3O4fn/
+5fRfrG+WGydSVFaEhaN8ZM5iSY5ylPmRqKqJXqkNeZtxnD7LYOC1Hgk7bT3dP8UW9XKLBG/SPQJ
QLMJKCfDaIY/vJtffGjLEMR8LVNVTY7HP37Xdj/4OIEyMKRdTo4WLkWDultlf7hWWT3/fu9h+JuX
dY35mzank7//UXstMkpHidWF5rSEqKLpPuc8FdH51kDamkL/W5uLb0FdHS3L/kDkufW68x7I8j4b
qLdtu0OhhPt+9N1AS2t2elRCRHRFAHSSIQWjY8Mu1ki/Jhnia6pXq54ZvR8lblQUKyuHygjpMrGo
YrVwLafGpZq/+FY8a1Gw6sAKpm0CK7jeKL6/YQq9T4P5r+q4soED0nV+5ChOmQhO3aYznqQP67zH
VTD70zNQF0MATqMW6oVCJsanMVer+oBuSo/SeFRCeWXLR5OrfTbbcq0M4NQmZx2Bxc0D/Pa4GxBr
c3eyHbf2u/sh0a5jzxuzkk8MWhBgtS1012f66bZM6VbkZKkjSfF3oOXq4yUOs1MZ5UQWgEt06j7q
OzcMZ7aAtjXt/I4aRCA2CiU38mtcMHQuZtNtQXSsxQkXrCC9EcsNDkodn5kG3IdKY1LWa1wNtTyp
auBW9JND811WijzaarvpCrozYfdMpbYy/PS+4uGUBMk9cQD6FaJdGDcknRPmnyla1O/voF+YLE3b
Ui1dFzz22ZTMD5XvFoim7RpV7YArJLSXs2tUbq1pnJVJb3lCadEysGY6JWA1pE7HaQ7N6Czz0qpc
JeMkzJsKgvogY+8xdIJ1UHhHz+KrrpNzXlcnTZ8Ywpn53LzwUSrJQdeNk4WpXk9qj2Invg/TP/rm
sMQqweCowcCWttHOwumSlkSXwSJMJlppJe/iaTrYKiNSmMVd0G2BKoHYMV4SUkZBo/z7zx0byxHA
c13V2V/99LUUba5L2aqcNcCNQFjtFrLAtgF34/+wQjsquzcxv5YGHODHH0ARkM8zwTm7UZBdj5l2
9LHLxc9qgczkceTlsG6a7R9+97+vVUJngwcl0ODXF/pPDzyiZNSXWRpyFs/WSH3AXUmiuvvDq8y+
5J92CYKNJNtPA/ewjW/4xw/XWZICpMgeIQBZN9OzXS1RdlpqMTZMV0EmL5UenOELnJyhfI6J/Zt9
e6hMx18kfvbSifiuaFiny9zZe4b+8Ptr/xdvjo0Z/mK+CgPY4vwdfXfpp1YV2pQrUR3hUCWsR8fG
NFeJRgx7vqMp8CxT5+X3LzmvzD/umsT3L/nX8+z7l0zUcICTx3MRYjUkcFS7CRMVWsgfnkV/3wv+
+EI/fTYlTY0B6MgEhUzcReZE6DfeiiffJ7OSxpvff6q/b2tmEBwBNVVVWUGsny4mlWJzvxmtkay4
3EWDDkfKRMBylmwP3EGvd/QorZhi/eHW+fvDn4et5MFP7aWKmPvTxdVoI132HpKsbxd7OZRnRpnb
338y3bF+8U2yveCzWaT7eLgbP14lNbxcO4Y9sRCjeR19wEbp2L5TFcsVOT3oIkPFicaFFYJJVUyS
E40s3jPNvjJzORlB/+7AJZvwLBslDVZQYXWlevI1j2lfmzuMq8prqRZ3+ILpeLOe0/5apAoAIRP+
VNgtM1rpQ8eYMWmEUdtgTe3VJpQ0GavNw6ARAMtgrpUXHC+EvXdjdS/D0sOQAZbLDuEMqGh3zFxM
upLoX3R1ancp31rqRcyzPcF7piblkwa6wM5AmJYt0HLHX416ty1afZ2NTEcVRznObHxGsUe6cd5F
a18ZFp3CAK/eiLdmAbEDYdtj8mfHOd1SlvrqmfrB1IvHCd1PgVUZqLHiioQooSlphCtodqo078s4
V21TGIMjFZfUwjOGDruiWq+KkWhVVyBslPWrJejqadmwdsFwGKlXWChDd1O06CS19J0Z9lsypKBK
eoa6xANf1Y7G9tTHDDCloL6Jvquwz+VaS5iEt2r0PtbQ5qJ8HQfKY2Foh7gHGRH6+T4N2W/YIEXI
fvKkU1SLJqVu1as8/bs8fbQU6yWb/WXpxBS58OMnGdGdQPKbrSXFJ3UVnfzOfkvb7pP/4orCP4i3
AAlcHT9aUV7UkanrCBCpGmducb4aBvgbEYgnjVw5E7GNWuNXzMs3bjdMcakrwvGl8aOjmVY7eNz0
KmqrvKqpsMDDSNrVwjvcefc23ji+UW+sN0ZhXf36IrtiNZmUpvdk1JNbDUmOuOkurx36kAQecSSm
kBcfHArllUVChKj0+aoCg0ouPjJIh16+DsD1GnwqTIZLjIE9LtU6Jt8Pc1tCaIlDZdlo1lHW9k4B
ZEKJ+yEy9RMx7GVZFzvR65cIm+dga9RzCPxRTvpYqv1aKyoIWtJ5cHCVUhTDvpldQVqPmzI0yD/O
XziOxsKyV8r0AUV8JcCQpkrp5gliQVl+iSra+7rgPgB+XfrJcxog9EbqZozMjVfrLhoMeSnzkNoj
G4pM3wUVMmFg2PedNNa5uNiE4jw12dQcM6HpeltkbqZ5E7nSVM/R3JxVKJKz7kvX8gTbxkaszPg+
IDy+iElC4wW/jTFCloYib5j9irq2XVVHS4fIPu5KPpZDVaG3pn7oLhrBJY/ptVZUDHBMHWFsLKaQ
Pk370SzA1YzvWczVX1ufZscQOw8qtE1Gapb6yCAlWky1vU095d5W2OEW0a0PR/RluI4tTMM+oDTS
IItjKutwQkUbyxrbsH9y6DO1/IfBDNaJXlpL1TKY314nhyreQnTLzmfjF5kyOvSy11eBR6NFntbV
JTbpb8X/3m0gfz2mSAmEIojsz+pCP+sMXiU3QYVGLBsAFrMWUc+qBLD1rZh1ChG0D43wUF7rxxIh
A8Y4rppZ26gROSLEjmRWPfy4V5eTTF4oAj5IvyP7ygCaPEa0N2fdBDP/SlTBA2bJjgB09hw7rHCM
zxDpZ91FSWYf2KzFOIgywazOCGSaymHpCmblpp+cLR0E4bXpVQtKI2I0Mg+MdKKBCD+aBsMxS3EH
zpoQNYQVLOL+JZr1Im9WjgY6YbEioiYx9N12jv41jsTBRG7CvX6SyE8eMhSDU+wICFMika3rK9hr
kazGrnBr1oHYdhCk0LRIBUAEM3D8WfcBopczq19sNg/NrIeVszLWc9mVXV5xBRT7empoj5y4lfKX
cVbUWqS1WMtfPBkE4LrLTRdDDJ4sbAp6Qn5fVl87dBAPa2Ua2v3OV0aLsJbfrrJZ0mvR9jAkncxy
vKvQ/EaAagTSlKU9y4E5uqBv9MdgFgoRLQFU+1LyKeot/3o7oiqOjrdO1EQ+DnIctgjZ3ir1Q+7t
qBEutIzPNIWNmcxSZTaLlgbqpUTFLFEzqcl9YAXDBdfLVYXeWWX8dpQgI4FqOJnC8qijjdpaKdbR
LJd66KYa+qlWYIOSs6RazeKqEiogODgJGrPwiky86YyqXCnosUuColir6JSxZ8HWQrlVZgm3NpX9
nA1XZnG3n2VeQyJGm/CZ/Epbg+islkaiXhFVz1otjrY9GpR3eRvZkK6FPE+6gNRbM5AXqU3rqcm1
i+CMWoYYQDMxUPWLkRXk+I6ivbM+DW9YuNyxLu6yAcerNfo7HI77gYcw92idbp0kfalC61RAWukk
s//WgMneJdM31aivU1B8xCZhd6ycYP+XQe/cpU79xZHjprBZGsP+tU+I+zI9ZZXO9JWVlW+toQEj
cA7DFAJebYkghzUYHWfvwyXsnOJe2FTgBQ45qaahypTpDMwhagEr0YFTye4HKfaJ4W2F5r8Zgfc1
MOJ9T7GYNbZfU20iMYejiNt+GEoSqBn8pKHkmNLfR/NESTEvHZUGRL3eFaEf4Q5tO7oY1Ex9G6r8
bHjio0tLsJnTy8SIAPDXofK6V7MovlRd8my35UEK7SXndOBaivE2MzXgj+KVx8ocC6NYTrj/2QxO
m6q1zqMPAKtlw+4gYsLEgqnUhTVk6i5+8+r4sdTMV4GnzQXv1S4zgV+yxf9BVGZpDPE3JtMnNQAq
n9irMqd1NSRXkXkYeVD12456COE/9VV98xrc0op4FUJb1RoHeBLOPJUAs+ATFXLhxANafbWLwvTe
HLpN2zY7LwzEIs6sM967bd3Di8yB5Yr2SrbnDH3tEQjOspqMpRK8aV12p+n+zvfNVVdgcmc4Igr9
0Hgx2En1yETHpV+QBovk0xLhJq3NV6PNd1Ywua3WjQu7a0+DGr3oA6qP0dP/rDT8y/yb7qjXusC/
N/mzwcC3tpkhNhJjfG5pJzV1dr09nJSIuQKrKzo2tT2KTjAug46LF5tY/orn+pPMs5fEcm5qX7eL
NOYZ54lVM3U7VYLBb3NzCw8R4JS3g36+r82cq8/fNMqcJLPXasL6XEZrW2Fd1K2ln1VwC9Idhi93
BPmi2OODXcNk1bJTKpNjSsJoytNnfLtsIYN90eRvXudfO5t0U5XtRfoad9YRlsJpyvAmpBRrw5kI
teQonG5TDjNOLZxLG0EZRApMK0VhvJCQ3WltjpOgjEgyZnewsTYpVEb7rx4EFnvgNmkl8CGorDX2
ymjtdahh7e+G6mA7ybdCAAFVTNxpit/es9VrFpGlPBU+1BtVLoTR3jRt3CsaS2IV7+wxWMUYhio1
PfKbUivAcD7q+OtWG17TEs+bjJtHm5wd6W53IE9ZzfKmVQOSRUl3IlIprwY26MAD5J53537wHgiA
uZ6p7GiHP1nCvksayP22emzNYCf5eXycbEZTzESAJTi6tSwwnBgq4YHqOUlimlLzTT+FXxKyWGAC
6Bab3blollu7ardBObht0LnCQ24sqPQhBREYGrh4HD557ToAdrIqOpRTsrKc6Tgq2crynI2Fycbh
LhsmFn8JAaYDUZeU5Z2hsE2GfZeSYBznIsMgKagwjs6NbeJ8D+AFsaxGofqQOf29Mvd2Yh+EeLpu
ZpKHDUF6NMulaKszfaibGut8L4hVJOMp05poi/tRL7+G1jdFvWI92IRGMqynen47ycjtVI17s44E
WRafMCZACxf46yFTBcY5MvaOaTdbIEaselSCtRWeNwJ9o5dhAQGhw7XjKZCoQxJ09PGcq7EBvqVh
Y3EqkPc6nOc8Y50N6DqoOe3EdIx0dvgaGHqz6ClZjqldB3k07AgLkVjge6DQx/CbUwHL2/e6a9O0
IJ3L+8YQb4mMjw7MfkNYuPhAt4zqYx9OG9b3bZQWu7CCThOBiFAU+TSF7UXydlS7cwHqbSO1X0lq
m4EZVhZj2vZjBMHGXirajvawHQgO+ZBE+GzCB3NX2i5UoZIfHqLcCD4W6+tBSczdEBeX1h/OBASu
UYEzfyyTG0HVL5E2WBhuxr3OMB9m5NpIMZYHEcc2YCb7er74dAM7meTsypEDLiBE9lZl42fVeyOz
H3uMsgGYD0JhoqDMjbUTQ+zZgxvIZKjyWPTDlWNB56KT+n2irixgqg2Pp6LprPCvOU7QIurXQpt2
fWRs8KlwQILCYxVErqw8PTLQ+QjhF/71HM79TZ0S/WVrMFvhXD0x7sdqPOVauQaq81Ak5lYEzZei
A91eibvE7h/wV2wyVMuFVKmlnfJwTfoZjzmz5LC/q7zmfrTLk4mcOQ0kjcPxluVAY+xqOQXyVtT4
cDks6IkCNzbvoM14+F8zw9rXWvlah+mJOpx0UahOt2RPc+tSQcN44uIAvk9pO8zRa2en0V2dV6c2
w4HtRO1iEP67CGcihBEctQqak04iBIsaJ4rY77axLCEdpweo0k9AxgD+gk0iUb8jl3tRHCta4pss
Nr5S30Vqso9k4RpKYL7k1HslcaRxBmDHmBdYA6VmPg2Bd2nHkXV8unqx/xoX9lYFS4mZpzzpmJ/p
cFxrdg4/eqKvtZO66zHjLpvpmnY+tub8NZHdGnvxJ+lYRIjKZEPWfpQiOFhSnP1CuQNeuSMNuvI8
BBM/jQHBD8UXjCLMneeo0aA/edbsvCIJ2+bdEdvBS6Eqz1Ha7TOn2Ns9ym0qd2Av0Qy4O6s+vsGA
O7bqcKyG5k1Xq5NjGF/sltg2btBPO8CpbTT7Lm/OPYnxkeydb3FbEyynVcMdFGsRG29ZSN6Kh5lK
3tQT7EPA71F0YhG4o1x4HUQc3KouZyBOw1mMwV60y6bstoRpj1HPGJfYEozofQwVaQLpH47A2/Tm
aGUqt+lD6NiuzT5PYROVGukmaUpXRyaRkQG41Fw0nrm09eIUR8Yl0rrjRGGXqRgrNcP5q1gHxRSf
UctGOw1XLYfOdFDJe9PEQePK5HQrhzCWydcR5vm2jzpXEjca4mRvFWxWaAoH3XUti/qcp9rS93HF
apHbjBSacKQKcBcbXbW17HBVGQHYGyqvC3XvaN1JrSaefMoZ/PHS55kWc+96estaXG+oh8eiwlMt
NDiam9esVd2OJ05aNzS5+YfaK1/SoMQmXUimJPF7LMp14iWbPJ8+84L2dQUaLUxthxrq3BxOJFKO
tkSsI6rlhDXxr5LyZXiTivlVxYU9ovjZ3PF5XD3T/uTGVbnEIbWV3JoOj9cipq6k/SIM6gaSu6C0
HwtPB6VSnAp6dbsiv1mBtRVWR4AjuAsSst4pVXK6spdzwXtKWoocYttMt1ikuwkKu4ni1MVsIm0c
iGPyDscH871+bGpx0ev0lKgt9DRt00veSRm+ykH9ovrDawwS2+zplLHF54RYB0Fr45FLI5tduF7g
nLsuvNNsbRUX9Tbhnm4hI01xtiq4jFr9r+wclKFyVdbMBFtyniaspgkIAWYJX1TQ2308U8F6svqX
Cppd2+d3DVFFq3BO6TBuOKm5kUXEZupXZsHrxShdFhV9be7NddrrUTI5GhkCEY8rgOaH5lsQ4TJy
njK29jVlYSEzSwZIvhpBNh0eA5OdKlmZQh82maM/xGmzLSzupYEUS11+aSx9G7BmamH4GTHDo7Fn
RevbsidJngTDTo8ADIIcq76k+adOjKKT9mrwQIdT1+DbdGyxhNcKXL+MHRh6ZlEvQa2tFEF1HXBR
y/mQFD+1XbiGGLQMBnWbpx+Gfp1Z47X4OnvwaiV+LahoxgiNU2t0rRDGKKbCsCV+kdaPMmlelCw7
SIzu8fTewtUJlORBmZpX0jmXJsw2iTI+eEYNF6A9gmEAgeSIjZ53j72lolB+it58MrK3QDYH2LMU
MJJgAkHLINOP/UNriFVH20UyMLVSDJKa7Blbax1YNgCAgJ3DRWnoFlQenBEcU65cJid2jWSjx8mZ
2qxjheW7C4etXXTYvUnMUZa1s9LsrPeEnbt5WKw9JN0zntpbn2WuXdwqJndKWe5MujhlRppOiUhq
x/UJ5XJNDeQmy6NT7+hEtyPmaL5+Ean21RLFhgFCvjXa+E7YHD2IerIvoq5dN+r6lCa0RXjt1fES
+gbsi99bCtvWYBP76VpWXF5hYnwWCZHTpnNxzPGEhqDLeGhKGRwQiKmVcSms4ZzqxtkaFfqZglsa
ltdYqmu9MOEQyo2jNibsCn+T+sUlKFVgidWbahTnUCVnogtKJJJe4wSGKd+2qoD9X3OzinBT5ARD
dDnuQWRs+tpbx3XEfkndsR3Z6lr3oALAXPRpn+z92gONJ0S6oCN2L6KJYywi2IrHNP5bVXvg3AlI
QXDNek55ZWiwLgCa9A78akkAUijsOvL+Rc3giOoc3wYnJc+RinU49t2i9epLErflrsFNu6a3Zk4j
Ww/0NcRLEdlEbkHkGBop/YItCO2Hy95BFhfjXgRkLGpVJisJ6gsUxEAci9Z1PpeymQbm+2rVL7FP
rWUiGOhyUYO+MWnYE8k2VcA3O5OjLc2R0QSPq9e24L3V6qFJ6veU2QxP6GEVDiSgMsrTTdUjx2Bj
CB2ApaZdsaUKKqbVpvmixc2+aUudWbVzTyFkv8lGydxjuMvJYNK0tknb8VZnAEr1Yt848tIH6Rcb
0G+QeId6TDaVJgAgjpC4h1bFVjAvW0lHVwjNWwrmVY/p/XTIi+nUTO0nRXb7mBqKEppGmnk7MKs0
D0rjPY6ZFPZUpi21wV9NJT+/OqX3rPkMtmqWc6rwatYXEj7MzFrtS6sWHIj8TTtW7kAXdNnXnD60
j6lWztFY7/zU+PC4N1JLowe2Xo9V/hpEcutN3clqbS4nggQtVfCksCe8DemLYCUKTcG11H8p6vqQ
aeGuUvpujRUvXLZc99rc1WZkL23eXiLqf+ExHA0Y4ooRb5partuR1EdWiFNGtRW7K5uqId1mxMfs
2amnwY2luRpGyYrgNGTOGWmJSoFObam0MKrOcez0O+JZD2wvuBfJbtqOt5Sp94pJ9qVN47cpUdlM
4EKGkMTlGaxMY2T2HIfDHeiUZQ3AF0VFPqRiom4IpXdypk/LAMtCF9xiREpnSN1sGgfcpFElL8LR
AT57A6iaYGVN+Slshq1PUcYC21W5JKm+m7Lifai9mU0MFo7dwFuThq++SVc1OfZyhuaV8QErX7WH
Dl24QRbB8tT0uUcwuAuTWnUpKyIvS/cwSQT/GOXDepib15g89WP8tVd4DwGpXlvHdmBV/sVRog8d
6X1JISjVHE67DTV/b9TxMUlEug698eKlvbpowqggczUyP/UeSntwFfQ1pYU4a5n3GVsEPadTzo+q
k/Cze7NB6A0T4B3+Sx6ER1EZR437vywUFwWaE54RPRP+dc1QZSzGULmGRWcRD9bKZa+897h7YLem
1xTRIoy815GyqEXqffP8npC0GuxVbzafgNcI88dmFDxwylPXCrp3fDKp7AOrMlg5xfgwBcD1OjyC
RvtZ6r2xlUOobmNL1m7nkNDuCtJlXYkCAJL1qXLUc4dbbdk1E0zVFGNGYEc30Ic2J3a9XGqkiN22
nZ7zoX6nkY9RMCofxPOuOo/DYxxQ1RwzcyQFaQO1sIZHlp512b4Z5nNbMS9kU6zI7DEcQIWK+Q+m
HBFKrePblcGhpiKvoZ1QyeeSW1bOvrpvShsoIlbr6ht8PBIgztb28m1a5OvGStfCOU/+sB175Mrc
+zTqImcwAkOx0PSXHqtdohUEA+yNXwYlDFl/N3eLcx3vqKtcC7DjmNefxyI6jT7/R2QQDcq7jWZU
206eYljYpOrdoQjbTWBrp4iqaRiOzPAE9evKQz2lBCKZ9zQ+o8B01cjm4sCdj5RyQ30zkfe8uoRq
+jEVOunYcOt7oCgcri07K7cMa110aNZOcmmT7D5jg4kexSJMli6WKM9VRt03T9QhAMXRUm7skf3V
2ddoWbmUsXILK/XV1KdTxaCHM9ixm+BT16zLvamuJ+D1w7DlaADLli8x3ScJjKEw2ndqvrdRLbl9
nMUY3E0+pAmtimAHK/xsvnYpYvZlWdJc9DnGJjkNxZJDa9w/oFHz58P8alXNrbBmlYV4zCJpW35/
rmknPYQa0AAq1NGx7vRi2iVWd/SLe+D+hwgnEro3HnqORDZtz7ZYKCoHe4L1HC+XwniPiBUrHsPS
gBG2n6TczK3mLykQA5FAlX01vTi++aRm3gVo2QbPnKsW9tlgeGGb/brKqb3mrxdBUrpBRLeBjzve
KKjgSWL6Yqf0yQzzYalXVGP7nZty4MZNDIDLMRJM+spFAl9SIBYqgXIVjbJP7JHzLyMlsIyRJTZV
B/ug0p5CvX8vTEJffVc86XlwVbqWimTQGotyrFdqTo2inxwnnZRuZNePNvgRzyaG27fVZ2jQDNq0
7RlLHFiaLCej4uDgL3ztWWMZl/nwoQAaGrJ0FwH9l4wgybKBadYYJbNIqvbatu1tPov31sBhhhWd
R1vQaW+p499qs1rVRIaAkticqqkx8JQDoeGN05ku9Ii61BdRFLqeKumGTnY5Dex6Z+38pthIvz34
nNii3oMAYZN7SpNzA7gDLZtS8JFixRakur7iKUuor3luOsPlDd4AalwyjydOMsbXSB/XodW4OkdD
neJaFKZVDP2ZJzCLlNXetcDZYNgubIVteGNf1Lx6nRLvPrPsVxABVDAUX0c8gVjdIHOb6KX+kgol
kJPhAvF7Ta197j9mhPZTcPeMii+VahxKXE2p0a60BN93Cv83GPfE97ZjjbLSmivfAPQZW2s/Y5yI
rOmWHOkLlSqKBuHHkiv6p1yCCK4GNxuP577O9WUttlF345mEkuwBSk9hhuOq5X8+Z38Q/htL79d+
oqyNqFlNPs2bFKcpvu5OQNJlxwZcPclIddu5m9nLXQ06vEBfEDEkaX6CiGZKDQthWPAMsXGc0p11
NODlyCGGuf5pDvqNP7VVIGsaIRJTw9i5ZNWjemMTEXAqo/axS3WfB73KFHD4qFlVV2wrbiUzVmIm
bwVObSuv3MirFl2jbkxLd4vSOWuBtreZGbAZe88886i19p3Hua92/AEpGpj+SCVTFoor+DWey+CY
2cXTic3sl1FkUE5MhjWFb7SiBYQwUjg/srPh2Ex3XkdqfazYVRrKNqJPTkD14VHnLxuzN+jjhNM8
3jrjvbS/CQ+ST4qXvS9gVDjYPaNXTB382XZtBsobta6Yce2LZlb7qWSr7Q17dKvmpssKYUsc4Reu
iX6v7VCgW3VrlBd3Es+m745a9jU2ih11uZdMKx/CXF49CR8EpP2bFdYHneo54nVLLzGWapdJUqH6
idLxJd8B9+AIlyM2/ou9M1mu3ciy7K+U5RwqNA7AYVaRA96+Y988cgJji753R/f1taCMzJIUZZEV
85pJeuK75CUu4OfsvdfWr3Ra3zpkqUgSE79nXN3w6Ny4/Qgocb6bBIUXrgWhj1P/bLkfNNTyD/14
3VJaQSye6CVBfBguAwvVsaSmmtW+lQevgR6ROIpXS8mfPBIvfYp/Yq7j2w79OjZmpFf5XAPYoYa4
4azmPvsdI1DQ8BioB9mc6jHNN72D44NPZxtKiVyc3WaZwz84GExr52me0TkpfDqHzDE8+LOdiarq
9MVjvtCtrRlE9FDpUz4rTiFRuYu7+l2k5nZobVx2FjgMRboiNWijeobbc+c289NQVnSzFRtviFYt
mn6g8mdR4VGO40vsgpehCvkpriM2ddMLJphroA5r/KLfTfIReMPd3HJrxfnY9Ut/A1+byJsZCFqI
L8hBCOlHNp59CK2FuHxpqG0Yc3yS3i6cuM6wy8YmBJi6vhl58X5KPmeDJjHRfJI9P3TS3c1T8+iw
XDZC86Gfiu2UlaflnR999zSV/g6O4j7r+2tom7de4V3nGc+pti7XxSifYO1vPAKGcDrp4ZoYFRCC
Si7SmB/WPCc4eFTCDG9X18CigURaFx8yv58Wb9E0Y0txXrQ7AzMir+4jYFrpTQ5Be9CjvNJWcmtN
+Smixp3PF4tuyzubBYC/qOXh7OV7E3ReUFtPJqKCMsTGg4iMhMxsOHDZ6Q3S2lNhG9eO1W4n07iP
6ti5mlWAv8j+yXADBzTNk6RAVS3Yb6eP1F5v6rTYxUtem8dGWqG0dkzyRgPyNJLjPWR2TieQ4UOc
fC1zqBF3dwM1C0nLJqXQ3YlRGRhFB0mj037MB5h2T6ooq3Bieg7GV7h4qwxqZMA9HaznCb/ApbMV
yK7py3DN1xSP9lVtVOfadrBdyKfYdrZU5J0L1z5l0fBWi+i6ljnQY2EMXNzGdVcFN7CeCVhLFk+C
/p6x+IhN/5cxNhd3VFcZZGzfYZEcQtgcjAvq8ZvlDy9d4foruJ47AwcS0bYV/gK2VB6vlSiQbjzs
PLWvkJi9OnEvHprFQQXciKaEB5VGhw/sdaxtHj42kTTXwBKk6Q/PSKdvQvp3tAWgeWZZt1VhRRRP
dfYnBBIGWitIq2cKjm5j6Z76WN/kDA7IR4cg4AQ6EfCzSg61Vh0eZu4k4eydrIyrw1BnJGv45Mo4
0ExzwfN/6mr7y9XuqskvfnvgazdZn2Kj1/Nl7PsnjxZu6A23ttM8Ajn4ZQw24GlT3aB9XlzqXlhx
8Lwh48+GAIifi6TgrPTIOqAOjOLgdKOkmAnjV2i0mKSo5LZpw7O86jEpZnXlpD1D3cQLFuKu1vGZ
PpWUyGRbPpuR/zRnwbk3Ay6wAHiYPgbzqQ1+THyvQaKvnUi8kqpGTsl3KeErt3Ov6tHbVvWw7XIW
SdLR7bqK87u5lt99lSU7r5heVNvt5tihCSJv7pwsmFZD1d2lBs+5omEZWER+Q59AuR8ixvuqe5ok
jKuYhSgFPVhEb4XAMAg2eT33ekVb5a1nsHkF67h4yJuG1oBYndi3P6cTjsg4c1eTQykBC8mjHQc9
Te9iz278aJTZoWjygxItx77hULjmG3THq2QCrAVgHevpyR5Nngcja0u3vREI4arQ53CYDtqk01WF
K3xyN0OJjgMi+0ml00gm1SAIHGxLC8tGjH8GQtBjZKlzqL1j4qBYaA+Bcly7Dbv2Gmhmau9rKQAx
sdv18pvI8JN1UaqPcvKPuivOgVeyuCv8m8HlDOInJzWX2z7DmVknrOoLrkSojQshNL8CbgKGgaX5
bIbbKAYtpoHT5UPIoJHVGW0P0j7rEuUeBDHLxdA4txUCwki1E9uH56YFippCLcoafEluEHKiFTY3
rXkWD8nEnOBI9m1WknMJ9fUljSMwsSxADLLCVLJ8zgsAQltUXpBw91a6GFEnUopjUlnepK2NvKGx
wlXTpRvdB0eVX6wPnCNm1aNjV/fsk15LPnRlMkBwx7iXG+XOx8EVpeqSRu6jQ2HqGmrQZ84HOOzK
zezk9zD9uQRaHoK+QescwHoAJQCr/OJODiHGIO6iWj4Po3gwlfdI60fC2dl6ixvERzn2T2VdHNs0
fkxbhzC/8wV34J10zDFkw4ludC40sWnWu3TOYYI/lrN6t/LoVneZuLKWbpIhvqO+WR49WjsHfqEK
QtvGFep9rqs7f4p5XrubMPD3uTntZODA0ZK/RFnyFGgumKmo4Bh7/CFZdU276jUz/cG0MKyOZjGu
vQgTnkfqGsqHM7jXXiWz1Tyl8zJyPg8MTZMz3hT8anHIA8GEdsbgIMEN5dm8igS/UpCFAAquAsab
AORyjHieOT1TOEUd6nEwp41NXUquMPbRz2m1WIrS7kpY087NHw3Ilz4Wg9rDOYLTlgPtCqPubuoB
tRDZN52A2eTR7vHU+P5OmnCrgPcVNgtPA2RidjMpMtKC5XYE15IhZc7ZDmOAorjegyJRV3h0+vAQ
IgrbwLIbVP/ctrbIikB0EH6t4VzHO10DsK/vuuJlbogQ9s+1M2+5bVFpAKSiqMmKDut6oeVo9yod
5VkkFLfa3SoCAy7Td+D9cElMNGp1svjEFEzlYHFpQt1Eqb+2EMzCdOneoPjDHbdT+sitlMJZ59DK
+dxk3xF9LA54/vmlmH4WwwHRFQxY7hF7zka6h7qtDpVTbruygI0HKncYDu70msvyzgC5xdoPgGbw
5eGB2/iUc8Vxf1tKVq402lCoMW1cVAYKdrYGlsKau1fpUY025+emojjGAEjQ1QsJ9g1MzGOfxuuI
XjN3H3dkQ91uS0Rox/FzTTXO3is+Dd/e2MObmbG0Yw1qMRMNERC9PtnlsNBhEKCco5O7Jj5vaFbV
V+Lt/GZA5s/2xIh2Tfyryt1jmwBkAJk59B9S/Tg9wxLvLQbuTeg7F8ewH/KWtaMxbWpswakTn7Rb
n+Y6Qh1ivxawaJTfjsYMS4TQdbDw4sLSaCrC4M2HMUSQhWsqXtfiifbyjeRMVfnX5cDjmFVkhtA9
Duo+wgRc6uuyejbFd9YG28B1DoWwea5bx95i86vTvTGxPIyKnRvU93inWBVJAmLpQ1E2b1C2fauG
hMKsaluroXfxmNpgL5O7JGd7JanwrThvDGo4SCtYTxTSLhmcfd7LXd24pzqruWNZRzwyhJ7gzkAx
2pLPh/Xl3Cg/ZTab8ZjHDY6wetqmM93XoXrh13+pShbDk3Cexdg8e3zERKS3YWBtVB48dY6/ZMse
hVne9FZ7nwE9vQraeBtyhplntii6ob/S1A+AOs7+nGOUpFkP1+WdtAxQnISadI58EzXrXtQbyXEz
UD7rrjnw/pvUxj8EG6gE+D39Qv4Fipz4S7ChHxIYQy5r76Ll/FA6a34ejnSIFvGq1Pnhnycp/iFs
s7waQSBzSaV7jvmXRKitkxy/Da/WJm/ZDGzlU+aHhp74fAGV8Vj8V19OmEv22g4s36dL4S/ZELtT
qcHHjg5xaosGGe+dnCVgmlB53sb07uLmJptafvzzV/3HuK3755dd3oU/5HtE19uV37AYZzXJgc8f
b2vlHK0YJgtb95aDAr4S93X2xuecfpT/5of+h0AMr+4EHvH95RdrLf2zf3x13Vl0G3V4zKLEuK9a
DP5WdP/7T/g//xTI7n6P/H9W9dQmUaz+8q///kjMoSr+1/I1//X//Pkr/n33XV2/F9/dX/+nP30N
f+/fX3f9rt7/9C+bUkFDvtNkIO6/O52r/4QQLP/n/+sf/o/v3/+Wx6n+/tu/vX8VCepex/33U9l/
7uGQhL/+aXPwKn5v+cu+/69f9h8oBvO3gE4Myjtw5Acsy4I/oBjM3wRXvM+fMfTzcLQE30BZtSr+
278Jb+E0wCAzqXQgfS65ZLpK//5HIBwIIRImhuK+/Eqtf6002OZV/pA+803L8ZaPH4cSKXippbjk
j9dH66vE7BxYlE3Ds197LPIYwPAeGytbA/4OiPCtc/J614U7gfYICm9VCSM54em7DkWWYxYKyDMI
AVoMQAkj5viCKWSLEWTbtv5DjsF+jS/Nw8yTPOVgh10j2Np5/hLRebO2Kc2SFBr5FqcBr2VsidiO
R7I9jf70EBfw63ooZn3iPqnaoCPO6bFLLS0P5CHo57Of2aWdOT9+5CnuIU4gGfnaoSIpGemaSnpv
57X9VzZ1R7HoFnpEtBosc4RJCW2hjocnvB/7xIjx1+cdD3g7P7lCPM4DvF5XYa0wYIeWDXzvsa13
qjWpSWQCwh4C5nzs7C9DNMcoTT8B5J7ryHigM+MBUyGlywiVNJAFIyB34MKVQN4yln8imIBgL60P
icOG5+WAUQycFb+jS1H1e52bzFdt86MG4d90gytXSFWK2RRVo0tItzUC7Wlcej7sQDNjmRjKIp3s
7altrxqXjBglwickfGwLxoNds22yZuFfRgyRfYwFPjb1glDdgGEjjD8JyvgkJXcp5qZYgYr3ja2K
2TSYFLSbbWCzcsJC5megy5SztBNBb5wd78WQEe2jeXJdghh2AxbzLu1gkfNumjkyBJb6TZq2J2Zm
YP1+vWkwW+O/x/8JWim7kMdYetde1FKvMUvGtq48szrA3uZph52qvXGSced2yrmSSbRP4ZGbWX8g
BX9LAPd+mihvbXrz3ExcMI09XsxuuO3M/tizopYy/6EP9ptVyllnWDQ4R9xUXnSeXKIEbr1PDX+v
nfRujPuI+gUD7B4GTuyglMVcNfmgSdOH1UpD991OQ8Py2hBiVebGTRpVjyGWOGm6J/BD35CVf5kj
LTF58ZJVw76MpAHwNPtpDEmvfI8iLbvXdowbztbmphgdLOWF/Qz/4ES65KI7fMaO6B8DWjsInsQf
bdne9Zg4KBPdup7e0vwFBG1BgmuGADNpXrqZg0TbUknvEABrfR6aYhAfZLE27dQfwsG6jVt+sF6K
rV2QwmZNh0hx1ScM+5NTEZ0fdt6UgecmFwRDl+bcyKJjkuqdkXNWuGqD9tWAtjgL49y0w21E0WRc
2bvco+PXyvXdYBMndeyehKNjL7voAxQuDrdpc+Dutae3o4WLJdVhsHjM5yHaDJ5p3ndzDXVp1YGY
SnUPIg4PtRIfSnfnwB3Wph2c+Mt+qWa4iCx5dCo8AMgYe96Y77SamFeGLWKvuCrH5YzcL7YvBFSZ
lcfOqDf2FL/NkL9WmAq+mpwK7hE7CUgp4r3FSoRiWjWuBv4rB3Pf0UBCs2D54jT4/6fc3+S9LrZ9
zegSIrXt45mtfi+pLRgRGpUttpRnHgmI3OJ3lOsonB9mr7l3p4gftrcLfCNjcMyjoOETgYkQmY8z
uIzeSuXcpNl87TbBhPs+Z64KiXYz+K0903m1AWXn3vihOtoVAqP/8muY/MT0f1pNNGQOTgZvCNtl
+N+ecQjyqFpHMPD9DihfgyuZD9BJdsNRy+YhW0oQOporESeSJ2ykOIbolSi4pr22fRv74R6aFGUr
CdErEPcb3x32PMuw77SsucFWAsrFQTO0WAGsm8CwmZoyBDh7JRkSjjrrboQfPsVtwdXmgnQOHQoP
hmBDObO/md0AKzipfcfGZI8qZUgEvtp6JMDDFKEhrjIjCDzd7avfGh8+0izpJ4e6DxTTHGDWYMpd
G5k7aS16gFrnCMhwyOnYJCP+ZSdEAXx1G2hWO23GimW4TjWSaWTvDEv3WzvpL9YQPM+5+1QX/X0e
4uzKJFvbhEbdbJvjA8D/thsqqOwFjyqLb9Tt07Xr4g3yvfjsd815oIu1iI3XzNKnpJmeQ8P/lfj2
PZnSi1xgj0JfODN/9aN/D56cYjh9KDob8GzWYwimYdup35p5Oi7gOjyva93GvwoHmpvMDhmLDAu5
sSuii5GJ8zw3oOYzYoRCu9exHHZRIhgZatriqu/ZpZfIaLZ0iaxqXIuVoeH4xOWuH7gpmFZyVKHx
WBg0kdeSRTDFQj/OSHfjnKOOzrD0Vh1fA5+XB6hLL1Fac/Cs3dcwpoWgaRZxMcDN0AceSgZ7sD7F
aUs1wxij3rQxz1R8Vrbj/rCyhgERWzmhjX4/Acydx/pTSTwauva5JQ5LkcRP7zZ7a0oeEqIVG4Pq
Sr4TDQHO7+hGoLEOJQ1XfQ1bLi8pfWkimoca+i15rWsn0Pc2Dn+/xPdNZRIJ0PJ+wivMjFtwDcUo
/EZ06EwISk0JtGTMMZ+VNatQJ3+LHHywqfOYNRDVK2pyh7YAj8+dZ9dALhFzna+cuv8VRlgVFNz1
K1uUd5EdHirsGIM7oex17Map0WPvuGwjomnghYbypuD8QMNMcB9npV4LjjCsJpwbvI1v1PG4G6nM
I4eDI4ohDRep+iT+TTVn25urJhn0bkqmndX29tXQUW6dQXNfW5pG9Uzy1xVE4y0fElY0OF+2X/7E
C7YYWCw/fzqQQCALM7niJsBJQiKE/XQQXOaa5lwYq6+VNF4Zs0jnDc57qcM95Fb2TvndMDCy8h/R
KlmnUy9N6XOAJBcoSAPCRYyOLqOw33vFKt41S8rVhER/YSuRpGRO7RrlNjPmVTaV3wUq3HpKONxl
3vxWQEfA+/cR0JihwC/T43xvzRNCBt8Hvgdu0AWlJ0VZe6cUUmGKZ2cXDEVwGwdUEQb9J6iYGoOG
+qoMhEgnFF+RwAo9lzJcZUHyaNcBIoVP/3VoQnasvb1yWW2GFCrthJe353SK3hGe4JS3F+kCYKZe
XF41RnCksfXOWVJwnTapqkbpWKngzXDoF5fsLamXvIlMOlaJmd1HHqxEfoPqKonbMy+B4KL0wYsp
u+jNB09S9ZvNjb8RA6ciMCAokAFxxwnqbFX028Kvt5mcMhqmAJspGn3DwDxKl//KiSEOQKfw3T5r
2ZY7bZL4H2jkNlxWbyRtyH7CspCCttFu/IIN+llM/IxQa187FdK57k1PJRh+ORkXOfGoJ5LiaZHt
ZmU96al7r1uFKbJ680LmdDE61q4KPvO8drZp3HF4xfIg45aug3Q4tLZLn11wZ2uC0uFQXUhPhatE
UCPlNbO/BvX3KrLpGY7LL2KtiqLwedM42Sflu9ZKZiaaAjfeXKR3ytcvPANexiXoZdASvE0oKOIY
8a61dUkcou9u4d1EtnjlftevWz++50YzrH2TFafpeuDzc/mrzKtTPw3WtjJJP4bs2/ADbmkNA0vf
50R1O4oqJ1tcUmHdzYV9lyvxmQ7Fve138dFQGM/Yi7LAHHyCLBhrSTGtLJM9k22zk+qt6K4e5XMq
1IPGDtvaoBRZ+ORXsxt3Kx6LSCmJIhE6bshav7Qh0J5uqXBXZm1dddL4MkqrOEAYC/EmGN7KI6d3
VSgFkdayzasgLM69V9CIy/oixGCNON/s/YlERdsuBwSXQxhVYYISoPK2d/GRtB0GkVZ67RH4M0LC
CLdd5OLbHcaDspsfDTV1ixNekeN3qKzuZcyNgILO1ZhDii1QbHG+1XdRvJjSZn0zOtO6GQYiCnBL
eTs6CP50fq1Awr7mTgQkoa0V7pwqOhujD0azs8YFGV2uu2Vp74KxNTy0qUx6+jgJej9AL7CVzKZg
XdvduKEScePaxZorPl+IuecSXFSMmEBXutkyMKQ/dhkcVZmLVas4w2pJP2+g3+owOCBA1TDnvAPN
s1Dcud9N3Hh4FMw7E1z94o6mq9R90F2JGByUt7rQMY+FruM+Xu7Ihb4UDitqYxIPrNpfge+gqOaV
sS5q91duh0d/wBVT5/N1rRFd5ir3rzq4DntbqjOkEMxaXb9B4iespU++wIQp3RkGiX9jqESw/CQ/
A5+a05LGKl60NEIlMVE3kOvIo3n4HJOLZ/PMuOF29cWKES3meoHKmzzNPZdtEqiQr8w11j3POtpf
3KewInqf9kTd6MNJa2dvJMGhdzL6Tsy7JGC1rj0LkdA72WHsMmol3DWM9lTU8TN712JVjf2LqQ1J
HQHzImvwFyp1MQcJJ4HdAlRaBCmJsqEj8hFFF0n1GDWhz1aPdc/vg0/fcjqO38OTMFMsJkW5iSFa
GJ6+ARB+W/iKxbJZ4oAntEn8dM1fdN+E0bSJtMfhMZuTTdyyOkrIcM4WT/8o9nct7WrFIJ89nEFb
lcUTmAiBm6XxTl2ZppuBZvarthfXrmH9tDXWo7Rn7KvusfB1K2fu93lWnM2o4H67BLq6zj41Ff66
wkClz81d6pD27NBuMbKCrAErPn82mmvMWKzVNuUlDDEFFZypw3dG4D8hLN/HdKGXPpK90J91zTvi
mO115Edvo5PuuibaZ8rlNFr3oAPSI5BuNn8i2vkkb0eFG8f24xF/QPpWL8bTKbLezNH88LPho+eB
sldOhQNVYTKcGei3o9mTjcpbpmGOh6vEHD6H1rz4nvE4OPEL2wTAN/PkIQNON+4I8ziPrJsy9cg/
EvW4Yi0XrGbGto2s2DpKl3e5r38XgNJtkGOdmgt4F/2ECIkVLLvqx/hT9jy0YxsGxZCTdhzIC1Du
vWffAZxb3f3/pZ7ru8B6/rC+XTaHf98ILqvJv/3bumq/qHf+y1Lv71/2H0s96zcwfjYHpMAU3DAY
if4Lr2r+xnbZ835f+Fk+az0G5f+z1HN/o41X8KcwWT0/8Pi6/1zqid9cHnn+Qt2ijdKx7H9tqef+
mfDo2yZGdDCAjrtArKQp/7L0TYpSRmkPBmMmMIMQUa7bzIxWAAKfm0J99B63N9/vLkFXL90g8cIO
zrLNnHLetYjZwcin8EPq7prbNCDpmBs/PYa0LriAGZy94AHs2/jXcH5TR+QKzPMDy8E+ve9a68dK
mWxGUZFoM60dJY2fAxiwdV0z9qISvdeBfEvs+sTnAm4CSlI8Rl9mJL5Uhe2poYSblj3vbhE7yna8
KB6GWIi6x6jod+bSeS17TtCdAQi7l5PL3MJcoRkJiWAPOahz4o8zuG2C2PBCkG8s4gcMj3XN7OK1
AH6SGzkHd65mHYPCc5lU9NHaHhMlh/JoaqyVmdgWBYbem2rhtdIYFz5II96nldxbjks6IRpw+nnV
62gzIpYRp4W6RAwN2rscoNMmzdItb+KSNoSk4MtfEIjODFDh8jF/xf61g8TGes1332UBeocV269k
xII3eCwpM4cxV2IRWonWMa7S3E+OZacNsCbccsrCf4xS8VJx6seEpra2II8YpSUVayHrPcqPxWg8
1+l8g11mIxj3HVHfCYFXFMEvYttq9PYbncEflI68aDaVpTE9axGpjZNGp0LkFxONNkzwG7azfWDJ
Mqwtr2B/YDHb9cWE2JXv1MRPnUs5XCVNwvs2DhiAcPxvTH/c+5CsVpE1vFIFPx9RolmhdOHtJMqn
yuRUJrQgoJShR9oNmCoTkTOa0WbGWFabju+cL7BnXT/5rlr7fn+jpmBLLdmy/3IvYk7WVV+yVIu/
FMZ3UozZZ1Bx8E2iHr9bYbxNPv4sv/J/ZQrTZYoj82wq/0W4hFOoml1sQIutL7rxY/1TkpqsY2Lh
HoePQfeC7a44GDmiajewMkJlfY1n9ZFEyacbg9JGzLJv2lZ8AVU+BBLmVWe3h8GOOcKDpWK6ket8
qGGI+Fx91pKaV6h7OitOIpgPy9G47CeASDq7lqX1Mhb6Rds+G8bKNS9V5FBLQjRQKjUdC9fBcZYV
9rUXslpIM/A1rHowINbi0FrDHUDQ5iqQYOWlzy4r7LzqqlEp/01wyitl+WBWGLX6yOaDlcDCMFzG
9UBRKRhd0kyT3w3mo46CYBfb+o3zHMvqqituStGS7ElyDnI1zcf82seyO3SKA3IbhVTzGT2gcjv5
FYXTp1PGD7kpz0ZksjxflihsMMpAYDsU5kFbzrsN9tPhLJG3CYd+9Ui52n0qks+264+SlPYaT99j
hmgbDFgcohnY1mgb63Ru7kf2lumUX1KJ8qAx8WI3GKyeHLCdH0biS1dgDzYRbUrE+G5bM7kee4KN
TnbKC8z0weycEhfLcBWB2/dreRPr4rtPguHKtBlxAeRvRRgABXNeYJnvE00wClTFktouMBr7AKby
Kh0pO23x4uTeG6LJnSHqQ2ex4iTPVYFmwJORCGr13EZiJAF6lI6cF1qaaXI6PK3BOZCS+epd90gt
0iIl6NeC3uE4GLYjceapR6LGWv1C0+VzBh2zTco3MVm7KIMIllfUj4EkZvrrD7hJzmZPcbkmIuKE
DgqmZLPn4EhgC3GThQB0AoxjpVuJbajtJ5HjJCiU511Iq7Y/eJ/vsmX1n2ZkFmRxyBL2C77scKDk
G97ofSZiSrEhnlrVdTbrfWiGxyEy9sUw3Y6WeqpNwSl+KfgeOiaCqLE/owjROB+cn1ZY60LonyTG
C5XDbQtV/RPI6jQ04VMp/DM9cJ9dmX2z8KMGyyHaaotp6xG5F26zHlPaEBJYNmy3oBSBIZCtAjlA
TDKP6w2gNTBxI37fwR5eCxEl7I4ytp9aXo9s8KhNYxCkfePWb0ZCryYpoZztVpQQbJc2DuN6ptTF
jrdWKZ/KVtIr29LvCE+pnbzDFLgHOSsgWsU7gbnvdgaEipLy5mCh0YO5Jdt0W0c0lztJi2PXOjXj
zOrQBoya8ZBKuCr3swdChPu/s49KiS1CUHiAoc1d5doYNylNx5yE2Y5ANQECJ3CPeI77jthEc6/+
plu7PdIpd9fxW1sVuGzLDK2K2+232Y0xdkV/3eYCTlSYLxTHAfOFB9+BQZTEi2e+NnlyQoF6cwlS
MQBMNaJG+2LMTPQ4bAoqYFJLjXiDRtYFOLU3UVado9g4UbANuiafDn3JjhxmC0QD7u8yc58zu9xa
ACKqPNgLUIdXXIMMCSW1mIaglazeN435lHXOQyCbNwAD5zFLX3NvwoWdWY9u7W1ZX6913Z5ayaPP
afoXZf2+js7f2iz/juzk7Kr6PVlEDpMYlED10BSPL1FWp6jvaKt+Dxd5xEYnoaIB+BnKCaSEU4CS
QhjO5YZnbrB508CpmlcP1aVe5JemSH7m1DFWndT7AoWGEwHDR/PLRrnpIhAXKDkGVqgWukS5SDzU
K1M5hIV8o3wz4s3m+xTDwDxsr5WP5xCtSBXMHgr1KEFFylCTaITZ1qhLiGg3/SI3OeV0TtGfuDH8
+E2P10Vj2x1ug7obLwjtJ09M58Ynh2K56t5F08psdUgWjYsKB7GIXjbql9c6m2GRw6xEkk9DIXMa
+9j93kgvs5cGDc3hs3zxFlltKgLsfYvUxl3x4PT18m6T31rkOLID7wP6XOBM2wq9bmij6yhAwCtb
8UKYoF/XnA8cw0eLW+S+jGEDa+i4coG8MSqG2wRt0Me5vaZaC5/Z4JCbIgLOt7JJUBSHRVqsDedR
SjVcnEV2pHDgIRyGZ77Bee0s8uSwxOYXwVJ3Dbb02YDfu8iZ3YBb3VwkzjnM1Uotsqf+XQCdyh/t
Dtxb0EbH0LtMi1hqLrKpaQYUp84fzSKozi5MrXoRWevln8zKG68qj/4dsrMVbYLOAym4hwiVttI4
DG1Y0oX5zib6l4gBCsQWKAcqPHbtGCHOIfpyzK2vpkUHRt1+LBdlmPDPIV60Yuou94FQT/aiIkf5
MK50uaz1+onjW9wefUTnKiXGjQhdVTkNSGl7WyJPx6Z5MBL10SJbEwJ7tts63RYJb2VkqAsxXYMf
xH5Coib7z0p9QgY3/PZkpMazZ/SKzDnLS59DnIV0LtRgr7WXvHiI6rXUG7+Onvqm9lYuV+6V42bX
iS6fDPa1/hgusakXVp7xVb/o9cWi3NPYkm9MxHwh7OSULfp+uSj9HGH8azd3nLXOiBD4hONWUSfZ
sXJ3riIacsqG9dgw1EhSHn3DrbGw7qL0MLGg4L3rCQ4C6lADcIZkBM/BPmHArkW8pnXho5RpCdog
og69s6uz4u5TZCOcoMXw7PrZzKOHtFRel9AroxoGoRYEigIe0gneObsfzsTO30Kr4+lT8MTpx8wk
Zei26zzoro0mVLQyJdbaTvNXZdXuKRzlLx2VL/bQoBuRWZlE5VEAjjNT0QMdxNYZT8Fd68ia5Clk
ACOb8MRxAYHMRz1RebJTlOJGzaTXmBHejDJprroRj0nd0Ifa0+MokVhAfYDLSifvp5ijcFMlnkE8
hSbjssG1Cxp07Ub5k1vSEZMDMSXxik91avyvvqV20TZIjGEkdyr3NhvSE/noWwpva9lg44+YaVR3
Fwv/hwWet5kMVgKC2rmxKVdFAfYuiPfN8rkzpqC7VT3aTVCGemcQ9mJJMlSrJBovdk5/sqrVTdcV
6dqca5gdqZJbKzOfcpO+I6Gd+iRE8y4saAsFJCmS/fKkSoP+NDYq64ht/rp2O+SaSLkshipijaDs
cOLv4Sj5v+bEsndOV6h7J7I/gXfkG2avXefFfJBKkD99wmEDGNEpYa9xknMd0rSEoikczXKnh5lQ
QvEe7IoUPGJnzUNBULmzLj0/vQ60/0rEchspCyu9/ahtk1yCe/JzZ1glMACuzIgbP9pDtIJjgAY+
Mx2mEX6MyVGg3bzoPcwxQuNHAYhXQCRMk5Zi1KRkG+YToOvS9zxBJmvkAiWMmNvC8AgfEWiU1/xi
WITqEoC+Z8t4iSkIQhXlDiVs1Ioi3ofYD3d5Dkca9hmboGerbU7QYOKrip4VbJE4Rhiv/zd7Z7bc
KrZm6ydiH5jABG6FhDpLli25vSHcLfq+54nqPerF6mOdnXEysyp2RV3XyYsMh5fXsiwD82/G+AaD
XBIRgSrt7TRoH2TVWSv6a9ZBjiB9sRDvwk5fCzXhGDLVdYKM22JouyqWkT1hr69lrnFuyAdF/iRO
Sahs+JrmBKoFy8EvLDz2HTT5jd98h0hfTYbmkOb9ZO2MhBxNXL0sDB6HZKJ98cMb2UYUMqYidkZe
XqrIPHY1K0k7GI1DbMnPqE+VTWYVDz2GbJhTI0Re5OyrXFliwkN8MnVCnTaJ+yxsxK5uygvu9BO5
o2y0ypNudpeym/fQPhVvbGXiWYF/Nmy2xSkTuNSSb0GVbRuMGqLsF/BBnBz7xm7XMkru4RIfyjB7
4ubC7SeAbfbs99hfZx+dM20bFsfrvILy5gT2l8l5CV4gpO3gTNTy4TGKxqtPlDXxxhp7RouEvHiZ
0jv+wdRGcEyYiDe2Ot/qDD++P1T0xuOpnu0vMrrfldR5APzzq6IkQhI+feUVnWijdRe+MrqL84a/
a7KFLO/9OGyZPQfnycfoB8u3ZvMnDyM2JatVr+pI3qIVlTcpWAh0czO6Ta4/5rhbuFLbnaOgJBbW
82z4u5587GzSr4nte8bcPks53av28FA55regm0FLywY1mXibsA5jlyDQehcQXk2tGZFozCKfQQmL
KyW9OFV5bWNGwWX6qLbdC5VeBEPdznbBMHxUdkAB0inDL7uV1dqf/U3tZM1hwBOzTsDErqFh32ZZ
78aeHLD/P2pEvAWB/F+NGv/QDyqnjzpqo+xvM8d//v0/hIQokTFJLZNFJMk6q2rx/8aO2j9MSXHo
OFKwbmJt9hcloU56DVobG5+aVBf55x9DR/Mf/IuqiZZGOLj/zf/JzNHUFmXwXyj2UqAfFMw2qblQ
FZp/1RFmelMTakFmti2bh45hoDVCYNTGo2HLnbOQUrLkZqQ/6UC2tQSHVTwl4C2bESvtBMSS5TfX
rXBqblt0Mc12wJncS5aSOOzM9AebFndTeDHn2tMreVIm9SLM0MsNqCzdR8B2RkmzU1MkD0ab7Ys+
YKd7Ta3y2OHGr4ajnvceaBHk9Tkitkivz2rHGCMUW6eF9Dey3xLl5KZpuyP57qiG6Xpwxo0REypo
XLD5Y66sOgcNFqN9wuLVvXlmHkknk47MrsASPOFyZMcCGgn9vQKJaHI76G0wvKe7bHJnoj+vnA1F
voN/GgKIeAmIPS63oAOc5ADBNim7jVRYl8Npr+1PYxa4kRDsB9FmVJFKEIPSZyXpKR1PEKDm1p3W
npXsNZ0ZlNCS+wnahm2JeDDQ2CfxHJo7gIIpBBQe/mRxAxlPuvv8o7APquo5yj2suF5sJEt3wTiz
oayJ3UpCJJCfJEAiLgE+ODqvWn629VsHhbz2ZPWTQA1BWMI+nAEvP8F1JogJ584Wvm3z47fUs5V1
L1DO6RL/cRV5FNLkkisPPdxgfcI/80vT9G3fOntqaRjWqP98ATEr4q3MImNd1hsBESmXjRsrFGJs
DYuIBHFAWElJpqB8FkuMsLAeEcajFbUnyzUM7UL051qraIpNRhU1dFU/QGXBiCi0kY4MH77/2uJH
j2V6ADLq1nXv9ZrmMUB56ANKsXHmAqx6TnmiYnHIlET4kVNymozB9Z1+rRe/fCgFeY1E0NF3gkWc
VjiPZuLTW4I5x7ne58dOwOb32/sJc6aYztz9+xS7CsnrPZBaLfHM5peUXxkD+sSe1wiI6M811/Rz
fC1QnUPQFD2kDpMDDaWIj8XYHzZdVHlU9vu0fWdntLOjkk+pG5Wt7eD/jOa4VSMYfhGMFw3ycvM2
dS/zXHJVAZLKHPoANA/DQRsfLf3J1D4a297IvF3bwy6j1YqI83SaU8KkYhgBtQN8eHAq9tzz54TA
BuCjh9PvZKXhehGcQf8i9jLx1OzQ1y9TInelyODtKm6oKcdcH1GTSnIQyisQd9VY28rR8o9j8UhN
yhiHpEyxNnpCvI2DrseY2cL3YMQyPYPdFpTJkOmQicJbG3ZoTbfALLcm1XBgHIZFrAxLoSYiLmvp
k5XFNfMdkD2jR7BFquylqo5YCoqivLMJ8xy/gFM+Zox/YkzZi6VUDPMWHs5kaB5wW6P9nS66LklX
15hpmLP902TqfmTglpiIDQdJnzIzqDbdFvZ4y5y8reiKm8zNWZ8K/wKYp/AvRQ52jpoL8JE7hvV3
iQyLxivurecpXUinI8BI6PMTcWWk2kTsGazavrcLPDRJu2kGZmCi9nwYGAQhw22zII75l8bUtxrU
FDk6+6q2V5YobzWDIWXkxepadLbq4FoyCgn1YTtSgdV+RnBQsrUD7Yh0hoBqK4PpmVxx/aNEDHoP
DNe7YeEFtnBU9kP7PBVYrglHYPgfbUfWKURAH/tUf9RzjGksw2HbaUiQE9IL0jsLAZVDOlFT4OhK
m18xAzd1flTVty43PGXUdxMuwrG6ToX+KDX2BbOKaoFnmEkQUoCea9DvYauo+LjtuvGiPtlDcamY
Knsq/CqrDW44mtfCYe4gSAKg88GkdKkypHALd8Fi+JhoPEZtHxCTfpQOyVfFQsOpxuKk6/6LOZfY
ZbFwdsEnYzmK1IYRgTWl/ZnT9adAX9Aq36oBcXVYDDkioEFh/OQi43QDC3lp/hj6lWc1oO45mcy+
eNTC7IpklQFAs1VtWKkiXo98jZy4zPAl7nIDS+OY7jNZvZDgc6oVAr/SemNNOMI4xwoSDv3psykR
bXLtB6Pm2QiH0qjfFd1zxxhXMoZNGHI2Iw93AeFnAYdCOuWaB8Li4d8N5CE3McCZn1kCmZ6bjsUO
al1Buqi/a+lLIjIkTG347yLG/osTnrh4qMC2NDEM/D2UqKBBSuDK8huX8GfE1HxNI5ujxro3CuMu
icfANSyKQ03BUU5WiLqqulnbINgjmHg6/KlWuvzfwuLPGYBUO38vN0xqdANri41P0Py7UUkEioyY
wSCMmz9Hx9jDIZYrveG2ajR5qGtn52RQMHROvn/9nTXnv3oj2N8YzrIIltRXfy11LCWvZabitxTI
73SUTate6mvFuiFrdlO2ZJakfwcDa7rIJRmrD5mE+TqfG+QImQlx1Oi1TYTEnNTLC0urQ1y1h2ao
vCoaL2hctjmeIB3CDEGfK1XGLuPjhygCPI7/e8CWGaCFqbV6V4cmvJXunq33yfGrG5kEh1q9+DlY
H1UJejeyeTyLz4bfTVoUh8CyXPYswHhp0xzCBxyINw1J6fNUbuf5OY/AL1naXiRMJUCg5nRvAJ3z
dTx2D1rM81mDcByG1cWSyEAwxZH1kmkIMqYHo09/IXK6j0qE0q1c1824K2R/zmyCmqYmZalMgPII
rLoOhzc9mN5RMpyEHxzjwnj+rUcvzMpa0b0nlDkdLk0kRtu2ARiWjI6JGcDPPAEMZ43W2JOQb2N5
DTAsGFjIscG7MUAEHa4t78yKWhTr4yPuSjAn93NWH3V1Rrk58oTG4IpiJ8R4QKRTW3VuWPBlbZ3f
DYm6l9PHhAKFLi5dEWYwrKem2cOFxSpS76KEgqms1m2u7/viqW1umm/jhyephqmFjLONY5aXRhns
1bD0tJFStmiThisVPKAfZTuSILEbqkOoYxKIfDKi2VNW+zkg453r+WoQwYPCqP1hBfjeUtExtJAn
VauOPgNXJAQgCOEFj8EvYB89u+pyOFV4zNcRAiVeIlPbeaKdVUpmVDWUzGQiB6F5VW1iOyzB1L3E
4x1u9CZ1fZr4IJm9ZDCwilLZpCbMY4uzuZwrjnDloiBFoYwFbpSG2mPpCGBnbaJs/Y7TiDIzszJ3
toFzCBtvqD7OxPKNw6bOOmwd6ADdefFQTll7Gpjs/Ov78D/FZklBSySMpa8RAhX8X+9CH+myHyYZ
8cipuqFsOMMdZhbGRgPZrrX6199Ms34nf/21wdEtUzfIfeP76uLvd/1ksNeN0xyK7lzT+mfjJcps
xqJQMczWZPxbqFD+q/hLGZOIoRa3raLh2W8Ks3V1yHtTuiTDj5DYDThj9C8RKCCgMM2S8+InHI4d
M1Do7HciUAPQUTxEYrtlyGWRhVcBoJmwbOLsL6s7/CpoH5bxah0wbLXZqsM53ucWo908YgNgKPgt
YoVCDejbKVH1GTJCe0rQC9lS3/VlOsFCdwrPWURFMC6/VJ/Mh2ERHKmL9Mj/LUJqIm9YZEmYMuZV
0ksTswdBAf0iXzL9LqZOQdJE3XDvGKimSfW87xfZE4lFMOtRQvVR9DTW6mlCxNUtUqlyUTCkJiUO
GyYqTochfbeIq9BSY/iJp51jIpbFg0gbpn5O/fTO+J4gKRG8i5rp2rSotRRHOyfIt+ZFx9Ug6LIX
ZRcn175F6gVoexvU/puBBKwdcssdEYUNZKJvSIr5JOoBZPmiHqsWHZmOoCzwUZaxX2VEOBN6kSva
V47yzEeB5oOpT3geAJQEv4JEja3Qbtn+HwfUa3ZQBW6Gno0OaJcvArcSpVsTwoVwEjdqhl/o6s/k
KYVQfouYkbk8okkgkWfGFSZrGXg5Wjolnzch2rpcx33DmmvvODOBsIsAzwAoSkGHKA+N62OQQIFC
racXjXDTRcBXsef0UfQtKli+f87WDNIamr+glqx3g/AnF7W6xcxwRRdDPd0fi5HsCH2RDmYYdIBK
sMuMMws2Utq9FIvUUK1B15WoD+vlDmey9syu5qgtAkV9kSq2aBazTMVmj3fWx7dvlfE+iJ19gsqx
bbJNhOoRrS0qS9hdJPzQ2KCMjBrz21ykkmoCEpZ32F6JRUhpoKh02DRQENHG20PwgvaUd7qgFEPG
QCb7gk2RizyTpaPgjgctN7C9p9JOrw2KTrThZ7bX/WaE5amj+UwoB3Z6jOyiWgShtIRnRWbo6NGK
ZpZ4VRfxaLrISFP0pLXBqOC3wNTMXzqyEEz8ghso5BCKEYT0DBfXKfrUog632iJYzaeJ8xIJq1ED
9FpErQnqVo0p9rLh3RfoXgWwKZyn3NWLJLbv5q3BHnBFDVV70aKbLRDQWup0N018OpXpOmUE0WrZ
uAHzQB6A0YUruK7dGS1Of7BM9p15ilN8oWxQnuXrYNHw8jDCy+aHd2yuEPiGLQ0siUtvM4k7y3Sb
6cOiCK4XbbCjzWs+uA8X1XCa1g+CY8HVutjf9Iu2GE+0vVKSlDOiXLTHCIECcsLaXxJZso48uS3Q
PDeLYpnpYXEwkbOT0lCYa+5FBX1y/FktgmfJNhipUE0JhhhaRRWNnhRwhVrc2aVUVyIh0ZukogDE
KnJqUZGNQcWW7VlDb0UO7KKgsmvSiuy5RYydocpm7LKxjO6OUjDb47JDdr9IuINh/LD1GQ10fS0Q
ec9a9KAtqm910X+XMBHH34rwjAN50YiPM5MIwN3NLkJADh3nHDButubx1nXFSUKO7Be1uRmVEBgX
Bbq0oJtUiNJzxOkxRDavQK6Oc/u9ziGOK4ssNgqtJ6XUnU0CDbxIq4VJbby19ErxIvTpcv0EQesj
8h1mEkBgndmgAypCxvfjS4aQfm6y7kILc5Jjp7k1YnsN0X2cMvoOkeEPsn+WyPKtRZ8/zQ3LsLwB
eWZkJ71DxT9E1oNeGjyW4IpUo7MpEPzryQRBfPEADM03Kn1tay7ugCmp33Ehn0XSf6jYB6p+GThj
KLCtaas2BIZhNGCh8dQuzgP2J29+iTbLmgkQjtVvU4NnvijtDEmtFtfOeOBSWG5TxUv65Dny7XM0
OJd6jB5lal/rpEXmx058JMY3NZoVXB7oSU5y39cFkusmHdfEvF5RQV9VszbvDB5dluKzc1c5Zh02
Lpt8IHPFtJig+NaXHplMvyxxZTZxKA3MhrJCKw8KZXmqxorvOZhjcbOBqCxDACJJvKltmKipyTyp
iV67saBaUie2CUGrwBC0Ha+yfLRZshdrWt+HqYYTZKpcLUpdboYEm1razEyqxE6CsscMlH83DmuY
sUJjJUwWepMx8uinZ3A1GKbk5ias3MPx2+q7+GKGsHtt8hGjAj+MBk4nFSS8qTNGSUdP0DEpO0UO
J6w3oL0FFMcIu0vh1KzUuKjmsnwL8+Cri53LHBKoLpbnTu8znyyQyklJ8lbpacICb1IPMJ3hgqva
mR7koWizZ8VMvq24irckXrxYhD+vCTI+G3mjeVT1KFIQkuwdzQw36cCyJyiKfdgnwUZR4lMyhota
Kl331Qy+SPEHxBgsx3M0TFBmJ3U3WvGpqHA8lKxo48jPeN0A/QGAelHIbagsgco5mD0qFtoBElgw
xu4h6+04gELCTiwKAT+7ZBrYi9B0vokLZelWghlyYuUhGuN9yFakwiqENDA+R328tQzGVSHYpMPM
EUFHU5ejGwvgCnaf9xcG1PN9DvX0TvUxTUzOZ5xFwFckTzj2QkhQOilWrSBYvUkzZF6TwC4SWpfR
6sASD9E7FNwTKDQCibRq8gZDvziZY7NGIvps0SZ4XU4oDpqvFeUSJwMEbgq47GAM/jdmtzezap+s
sN2w6j1iaRerhRBXIV2jPC2vDSYcpWEc1g3nsipPLHV/bD29WkW2J/LrkEHcGkMMGcypSSlCdRF2
6n5IukPZc20ZSviDDfLcBcqeyOnvYKglCBYOckYfX/mEyayuIV5Xvf+pKOIymgWBL2kK+GwJdAmS
1yyPb7NVfqoqc2pavWCHoiFYByoe7UCnBsI4ApEfQtBUJ/0OS9kP2TfMyMNxq6nhfI1CrVjVBpFB
GkqHRgEKWTbpTWeoCnK3HYutqvkXBeohW2822lCKhPZaZhxz2KjU2nZtJENSUR7stLriiIWvFR4z
PEMtsnqJKgSPO52Gcxihuhf5kxjzW9myvEvVT5U4VcuuDhU8MGuO7hOT3UC6yeJpzeoBOnTzzZDp
Ys9MW4v+1fbFlfmaufzOdb3Zmf6v0reoz6eLJprnuW8D7rJd4TB01QjLWDpHeyVHHImSnLN6eKoc
ouRhr5QFLpqk0dYkqjwzP2IGSCGgVrDiD0F/i/u7csZXSGp4W3xNpXGcwqfE5rXfN/1w0AvbkwSA
rgJLP2ZtjiFWedI5SemMGdn42Frrco+U6glnGCqWgu910LRbV+9LcSCWSQffOWoPmfIRNSzwkVsJ
ubEQP6TVFzh+fYQQCItqX8sHMgD97E1ABGwJg6QHqKN5YyIOCe6am8WfBiNUJf/qs0HUfvnWR188
65YPCkWw501ZAhz05Do4TwU4EiG/ZD/RVJmuKQ4ACJGTIf/huOcQJ3wkAQRUbxl8l8GhJIvps6Nv
5pmGsYpcR9atHnrYtF47uUewgl7fWx1R6vcJYNz0Nbc3xE5xQrIaepqRZwCiRL5UH5zhNDSnoVJ2
fdoTECa2uaXvE2Jy9NprkPiI4KPVboV6LN6XAFC5q4aXQvEwPaEYbMEPrkf15LPKHI5R51b1g6Js
kB30kWvzKp6V4ltRXvTsMGIvgkQZoqNU3ttJXQ/W1noIeSoR41J9BtEt0/c6NPBVXkhyZJ/19Bzo
F2Xcde0DhzRrqJHrNkgI04zROTsraoTzNJ9hZ8DTfLT1rzaSEEffpEn6l6UesGsWqrJm4jJiN05r
nFzFhqL5zY5oCRJieY3wBiOcmQZFECGxQ7StI4NkNxQrrPU7tWM/UBB6YTDzGIjH2LO9wN+GmeQJ
jnBTvSoRjjZAddVVrIkwnJ3NmCDUoE0qb2FJOIPFAspEMQMki8h19uvwnAF5VoHjzWl/mDLkPIVn
RduJHbJyRwwPHhea+0ezBOIEFld7zefGI18IKZzG0Pu0BEz0QbbJpVv9Mh51CKwFz5KK6mrhfPWo
76xZcQvzqJcPZvjYsv2GVuPO0R1mAmRePC0PekX2ErjZ8bWh+LWuzXvjPGvAqUJCgdSjLlbjJwNS
xi1YsmjYjLVkOByH/Ow0n9FnQSCO3r61EPISY9uPntK/JJ60rvB5w+IeHn9ancKt5EVwVKPSuQun
C5OpzL5GbFoS/EnDKWa6akiS7e/Nu2reaRESmjeI69C7A4u9Dq6K1LU4Pe0nvkOF66fb0jWX4Yot
f7yOHqt4HeqGl9bssmARHMcB1Ka16i5E+dUKFTscDTJZmDihMsdi6+pPzLQb/S7eAQmNqm38xOfD
BDTFV12SGeV4vme/RGn91AfROQp8GrvKdZ7rH3pSHNvuTNgPjSE8ySS50knRIXHPDccw5pXCcq3t
a4La9Tz8wGMZ3HK+xPXrrDauQw1OdOjvr5OpK+Su2cZCrPIHVI/jlLkd7ga1dIHBAxmJXbllG3pi
osAdX3vFruSPsefyf9tyJd/J5h81ixsMxoTEWXTyI9Gfm0jed9MtwDgYfovmhgonTB6b5ibOtkcE
5B7s1cl4tEjbW8l5pa4bE5bvFlGu/s1j2wpdAeE2/vyopk9eEygSl0ho5hSc1vOm0LQNHYCTW3td
t/cLf6GC0t5BUYzcqjRBvrBTg8hK4Viy/0ibNbl7vKK9ys+2LfjUHLSrgrwkxhDLh2CkVcjjaGpX
xryxYawgNW3W0HvYzy3ecGReDFElQEIk1lzls0YDKIFC7rmfWoq3WKGednlQZpK7qwJnLsiYRZoP
v8Em6TT9xbQ079fRXhgY2OGN7GL/sGTuBYtZQQ03AG/Y1dKz6W9pdR+E2QaAcl9fNXavWvNgLQ/F
baGtLe0xqXd4srX6nLLOkmvfemA2xndd2yPtHDObvPYq+i+Di0IQn8eH/QAU3d/88Vl+lzNLrhId
WnSHucRmY1wi7J+9Tmu8BXIdC8+yVbiUvz/s04GcHXdoC/SN8XZK1hMfGqS1ygSvX/z7Q4w5Wp7t
8F1vR3i0RDEFqgWcwY2ZoBR8lpD7wZQ7hfRAVnn2OG11p9q2ar5ndLpX+R1+d7goqltN2nOtrTC+
MmH36sJxfXEhVeyoJve1SQYAveDG6M9sRRWFzN2GBDniSbHZcad2/NYGjLvWtmBRlYrNgGzX7G5T
a2wT0lcYREM3UTCFG0a00bleUvNiOs+DUnpN8zIZ+y6VmyS4I7UBt3TbevY9OHO2+ZOJvgbgRR0f
/ZKFEE+j6MaDnENOPfRxcZRTjzbMWldg6Z12vlM0MnqGXtlZJIumJiWbUSQ7ieqACvYub9FtAQso
cf/Zw7j2J2aajbbF3LFLJbkzkJmrPLtXC2NP8uta6e0PpidnVU93Y+js/YbDXq0Omt+ieH7oux1O
42RZEMLcFa5hRuu2cr61cvqyFOOqRmzFYfOGLI3H+isvP4loa+SrgjCy71S2eMU+N7QDsS9AoTWv
drhwFShCW6Nvm/0c+ntD659J5thnTQOlSZkxIPQG9JqqtVZDReCxiQ4eDQQLa1V7s0a79FTuUGaZ
J6Mal1suOZES3JCpVnKbxxDbk8ArHLZcULmhGnCFdEP0mgHhlkaQ8SNDgNB6ifDCXwPKuFDuPiU1
VulAd9Z9H0ebQFh3eommX0q72JtpfCWT4l5p2A9IJqrHmBBdFqIDLNS+3BMfkN1H4HqhsTxirNm1
oGPcRmeWKf10p5A+vQ4x1/RYKGBNIJYni0VT+nMKRGGsQo6+PN3pPvFCBcvHoI2JzrS0Bwf+mF/R
JECQOAdSvooIP4gaINdCFQ0QQjUOaqw9BVhGZiFRqzZiZeiMUTEHtW29QHvGz6lIrxEXzqmptG9F
06xHYOEtMi+d4IQx0A/NlD/EQwBnMYOZEI4TsZFWN+EFQmaHKU0Sc510pH226LIl9TVjKB7mo83s
V9V2ZiLY6Ax4MGKbc4Yz99ExOEKzrGaBkHw2Wfiel8orYZsh6UQQfvTUvhcyDtYwDHgmhrzhjI23
KQG7/KV1F8deSe9OCB3iio585DDLjwKqaAdS37xV0iExsr5l2fCRaNQYMzrUSQtPDbnfeUhUmd53
58TWdmEyH4lh/Gg7fVtZ5sUqdFIdzfcR6vcUL/Fayo6V3ytIHU/kvbP1jdnhUIV12+S3jNiqfoQJ
bWm7TpkJtFse+4CpFGUHzNOVbbTBjLefYdgmLcDhIeLZZbbjfbeMsVO1J0cYfL6PAQhI4a3S0a3j
qtS2GlZiFA48xmE3XFNTZbYvVM9MqsR1ahy5TEMeSdN0B7bfpiE2CTz+QrbPgTov1yRTftKIl1xn
5dbnzquc4QQLqX1NLR57kgNCx953DDTGCu1LUAzncRjJPOYNTqbhR/QTwBG1OXTzfNTYCKN+1456
gtglTzDRxJqrBQH5IUCh0gbIOYWPovuHJdlTNIR66ULszYRC3AnqtT1rGNO1zN9EBsemCnWfZO9D
rec7IovLB013ki+/jB7SJrnNS8jYZKiS5VcVPgiztx5a2TG8YimRmgqUuLmLqGercmsOqoZwq2Ie
3uvs3qc29/ShY6ZsG0QGDgb9egaOiYcEzCDO/WYo12ZIXq89o7fKHP9VBdqxoseHazbDuCkc5tCq
XzF2Ltly51wqZSNwgnZZuY5jousmoOZZaR+sPCJMvQ4uhcUVYfXRDyUbe+IqAh+lEABcaoB7wq6I
KFAJoLZjOKUhkfaeQ1YBZaLc63S9URoXjzn5gyoA+02dkqg9k8O8G5r6pzUkOwWF+RQ07GBD2dvt
UxBvrmpa78FSLdj5PPyK1FZueh2P6WikJU5KVBPgE94dSxKxmmWX37T0MTf6nTQZc6paFGKvgTSa
cxfYjbINJ2QKEfLBdZF141lv+19ZE6Fs1Uu2jdJeK9mMN2Se7ohTflfrgmw3H740cnRaB4VCrpIj
LIBJJ4VFstxjge+qRnQNSp6mmD/r2+892f9uFKRFg4L+4P/8mTf5V9f4Tzcq13//t77+af6Kg/zn
X/1DxSk0dJj8B8wQBSVe7z9Zxx1VN/ij3zJPHMQqqoM/cJDWPzRWVwKnKHZhEwrgn0WcGMmZaEnL
MqCs6Mb/RMXJlfuftQ26qloaP7GhC7rRZev6J1gpYxw7COEJ43/JtU8VLg3lEq0O7WgPsaYjtwcc
3pRvTWg2wYK1SbFLsfT2RC8I5W6RQ6rwkqzsJTLjJVhjWFeAcqZ0apjAY3BWJaHDk77EoKniKknl
i4XhX8MFwAOviv12A7AZNg8CUtocZ1o1zjvLSBjPgMeQbgH0ySD7yFE5aLL+CZyx9kK9JUJL30XA
gIy6r4G50JWZISNWJsskuhnrmhEm5amNfK2exFrROTFjYX1juLE85GXfzkIiktP0FYAmChFbXSIh
K2KxiNVe+EXZQjLSMttY6YTbo3ea7kXRPZpjcueDPyqG6MtvsI0ZnTNshe8bB2xz311U864tcn2H
gFbMt2qGawbl1tExcNCyqlgPasEyNH+lRD5WAMHtoqWKQKvZR/Z5YBFaEE3Lexx/+oxPzMXu3Bb+
undChdF//+qomSQuchkZCYvuRWmPtWhPLKs8I2qeSae/ZJOy6eqSpFrlyyBUAMcwfhWUDmNA3RvS
zdQdSyw/ZEOUGRWluYrIfgpskjrbczAK1qM1g1mfzToeVp+6ghM+UopPMoD3ZiXiBSvIgZM12i5A
5+IOS9gkssnF9Ua4lNJ3b2nTfHRzpV1A1j5JQ3wOJRZtMbBxJezjDTvdTgr9K1fIeOt8VT0y2N+E
w3xICEJC8ENc56IvyiQTZLIbaeNgHrrwcaZbiykKyV38UfFOJ5ZfbtTZebYHYJzw5xkfAF8E/ovU
WLU1yuBpcOWAl6ozjJOjpi98FQlvYLQD2Juwsph4d3rGQBvXXc4wcFeZdrHyA8O5jSY4BQrRTcvZ
V+vqN5R2j3JwMxf0hgjy36eyO9SQlZB2ICFdDGF9ATPeYY3SSuejUUjjTdmPBxkSAGnZj1IhIZr9
0koZSHgFMEUbrNFqGDG+5+Iy5CUlhY4byPkG9suxkCdfoUa4stX8mnsdZpUF+SSamV61SuVsW7ib
q6h2HtXFpZW22Ldtfp3L3ICLB3/Z0Nbs3ypvnPrHPOifx8lZHLPySEOw5M9PuyrBdtzmHbtIS66A
B8FpVB7ipkIBIKsnfEsnuyBYukX86oudNTjNGq577KYjhW42t+ABiupztLiqUsGe0i8nhqxRsc2X
AW4YNOVuznM6MwgxoUQzXUs61cBHE6uNdXqsZ/UxLeAk46GbibhxMb6ci553tJYcvG2dEfmljTes
tGw3RXIoyTBj+RoesUAtA+QVArS5wCEu1PETu85SaKqWG5lVtsmmwjOcZDG3QlTplfesjZeCfPxi
eHIcSyJ0SQNVkzY5F2X7nJoNxrpM+xIiO0CzbFy/L75BHbwzBz2nUycY1dD/R4pBlrE9QsGf4GXp
3AF0tcGW7ITCeugcqFWp+pKa1kczGj8UXkeQaxgZp/k9V+UGV9CPXlv3jmRrM5QkoNTdR+osTRyO
/kebNYuWoO/rhZipYjC2TKl5bzO4c5FU4eZXFDQfY/9WmuQAd83gRR2aZvBtxzRBQ46F6OCwg6Pb
xE8+6CVLgmhJBirMwQ0VnNG/N3EjRbGud5+WFp5b8k1XUh2+y0zjyd1tTFzA49w/V9K4F/r07EeY
pbQMqftMxDf6qglppd7CCQPtaQzOHkTKQiXCPNKJM8HEbABZDrlFS9wnMeX6ahx1ELsFMXw2McQx
2kYXvCar71wn3MnfxH1bnmo/4t5SOFkGNuKsv6NHuhUmgSz1IRQSBmgZKBUIvtGQGslfTZpa0Ali
ijYzj9c41JND0zDlXjr+AiETt0X43evwDqeplqhL0FvrJTeJnqkg29L+SJD9A3sO1PGsXT19KflD
X0K3Z6iiDvpdr9eRhwPulfd4beG/u5lObR9xw2d7E6Mxadt6CDCByzOvFKa3FUM3GCYSKqQ6WtvY
zBcP+CVsmVs1ab4dzLnbijoOXsScLNh/zXIBj0CPoHTgnW39X37mrEFSbu2mvsUCZvmEk5Ag2frm
G82t0qxDStKt44yX0adTRgiEQEQJSldO8z34RLbuFUksgR1/d2W8SVXTrZGk2lp8wpf4H+ydSXLk
yJZl91JzhKBvBjVI681oNJLGxklOIGzc0SsARafAinIftbE66hG/Mv4ffJEcVw5dIhhOBg0Kfe+e
ey8El1CPbRK4d16J3RD8t7tMonqpovQa0GQNmuIeo4meXOK5r64/XQshXzxsj3HsP6VozCBw+bRq
ye3fkqiar70Fn7QJKrg0/rtvdd9NGfMoKefcF5R2RXXxPQf+DsN7tjUWG19GzE1ZD+QwcOamjqI7
mzcbir3lbBvuHqNkdR3WKBCIzGbkPVMb9ksQAzeEfP9yIDeCjbp9TvpgpzprHbXxh3Jn7alUNiVc
unqip8A48SGjlurZa0lTzZ3oJ/o59pMZviuMObHjjD+qxT8PbQHgKzoqi1PhbvKs+WyWBcqSnwPn
9YNlwmWGwXRXBCSKMlndOd3IThaZENAOvs+w2EYrPkhkuXTfY5oyz8o7k86MFQ2NT2ZDtSKyVh6w
luNZNvDs9t+5qrwj7yM61PVZNYAc2O2sVhMeCt4zv4zJudij+kxGIj0cjwVYbd/BSp0oP7lUmXy2
zeDGSpcfrOW/cfnOKycigFMCkG3nUe3hb3YRJvgmTB/9On9ybaCqfGlOXua9JKOEMEQMZ8ajymTM
TyZEH1gyXTMT9fAd/RIbhxysdV8Hzy5wJVUE7Jez9hskDObHMveVaZEmXhv7MYrZbPlXy4H7t1P7
i7rSt7SpHqeAcDvPOHrCfnR659vM6weBzD4LZ4u2v6UY9EZkiKf9QENEnx1yXx3ogtw7vfvZ4juZ
pnJcl4ZJ92XlgF34275i+5x3CFjk1WDBPBpDtm3q/JTE7pZWZ5+4C5iS2SoO2KzUWnrpxUy1oOAZ
ALXRsBNm8BhG46l2WGE1TnuT981dU8sTr9yLcuyLgceCNc9wm7bcYJU5szlKTbbNVEw11YSO77KU
SwEmnPo1HGFhlfKuSScfptYmiyVn9E0jh/1tTLyQ0+2pV2/Ws5hpoiJsctUHxUG5tALFNv2Yk67r
5TOnflbmT0KYHyHGqQVxSja35g/BuOp7dDRisNywNv3pF+2NyTZosJDPBcN4wVVkpabpMjWj7snB
hV5Y28CgVjwUIyIoWUpB2n33MfcFRGtnYFAM/A4Hk2IqN2kR9vjStRtOvDPHTU4u4yTDZ0ibA8Et
GN9TNn+JW5GeQBMdu86nMMtO8VCeEnv8HNvhCUH5AFHEE8Xagn/Vf+RK8BGaBQ3XyzF22CSW5mtb
tw9hzyvDp0AV63Py7fTA9W3uzbuR3/ticNHva3alBj+UpQs5H8dgOomMmJIwql8Lbnm0xr16ZA8T
fc7pC8VD6M2vuMzXYaPAygRhIpVcXmC77tLAO0c2izifI/VrJGWGZbE7OnRQWE9xZ4V7lfmkpIeG
uW0in1+9qRfZH3TkSupByZWvu5Eu4eA88fvbWyRfHVDdb+qZYIceDDydqZFNy9tGLlAE0a6aiN5d
qBbcRC1sHREl2zhz7gn3fTIjNAwwV0jR5UjE+2tVi7M3gFrImFoiCFd7IEyhh9t2B/5UBgO7cFsc
6PrdNjaFnx1FOxPlc5ukgTEwFcKSbAPScZtdXi6QWO0r3hlgTTZpa2/sbsPOfvFaA/ev1UH0qZve
X372oTqmefKQ6LAangiMnz12rLTxxcYOnXRjhL7Y0lb0YccRL9YCY8Pss4PpBdnicI5rx6Dx0p28
dcSth/GiLQhJHp+msOn2hsQP4Bqf8UBkQzkQSKowvOcpJr7+fXK75eIPUbUpBhmBoDWvTdc8+lzp
9rPluyuChvRaVhDXy5tGERnDBi2IuDLVDftAhXUsJ1jF9Oq7PLMI5iHMxcvIacLbUz0pAaFU0mNZ
x9m0Kh3KWpZMKnRRLru8BGxzRDJZjl6mXkcvefB6u+SS5DzOvXEoQMUPs7XcF5712TvNtxgJS2cz
6DzHVh0QqtESAOYuP/HWvERZzgLfg2A3C0zoVsnT6Szc8wiUxf6P8hBUjIuR/0kaYwzxA6oSynC4
dzwU5kCDLPNvpqVWJHgIGxZTOZxbiQD8EhlcYsIZAV3LDyaIYgyepEZlKqqOyRdKfpYaowkokKwz
IFc2USnGdk6lwDhOqQS+gcLJ3EUhRkF9aEAHYzmYP8hOpuEdUqb4a7loUiN1m2rAp9Kojzsw9Roa
/8lBuwHJCxwBoEGyzm6T37AQbZLK43PXdNioC40UjfXirXH6W7sG3sgZ0ggjS/vD1yhSDJOUOPWL
B6NkectldI3tSM3rpnGLo4j6TZGGuxG6qR68koRSgCd6fh/sPLgnBuxzhoiiWoaIheKd3mwGP7vb
B5qcioz6EINS0eTX7wteTPA5BMNGiq7qiLTxOb76msZyRg8uqx2+C01qKWoCOXVBuAaQ+00/V6wN
BgBdQ4lvP2lcBmNa3CJ15GflD1BhrsbD4MzRcyDG7Jomi5mf+EzQbIQaAVjGmiM8wcLYzMTZa6rx
M96S5NTn2xouzdeAWqhRtVpDa8Vvfo2Ff7KPEtaDKkqQu81HaeGPdeDerCI4VxqEU/4EEqernCG3
8WXDy3HmemcAs8cJks4i4GEDw4pWnuZ3WEFwVU2MTQ4VWxMk3kQtUUr/ZpVH5xZKr5zCe9+LL2aZ
vXRQfLQaGHp4VCcGPT7ev2E/qL//WRR6jDHev/V8/4fM/s9/Jv/i9P7rq/7cEdp/WIFna5MBWdUM
ZHrxOP3s+v/9v8w/yKbC/s16zgck9EPzbzZv5w/H8s0gpObHZK/osbb7h83bJluSI9Kk5UV/HcvD
f+wx/7JZ/Vnlk/ys//rz321XgfPPtgsM3tgufN/iu8AEwSeQn/fvC0LqIG3yZ0iZC4aU5XS8EJtP
XjNQr9vdLSCuKxJ4YSEzx1yBeZNVP/r11mjiX+TNFpqh+24XcHjAb4Xxe0bErgl8mbr22o3yTo3W
S11WqOVzvR+m+t52yQdKC0apIC5oP/VIwDPDDPtfOGWH2iCCF9iWClAzPqiovXeJb7vpuk7cAvwR
AOgl9tadfXeLMxG0jR0FR2dMo4a7IfmJy2BCwjxaID9Q1P0KCcMH1az2ec71KeioietEeorNiG1D
FDyPUQVrHNkshMHy5y7i72r9CuGrsDYJtZjrOso/ModDoDSIF5flnU22FSFwE/ChdJNdNvXBevKo
3aRDRxGosmZXMj2P5jjtQJADbvPxp2eVN77tvfhsWkmRx7iUDEaM2do/49D4yH3eAo39HkvE5tz3
pm1kAcoNASmGCPEfQzf+svCEHHUAm3DGYzZEXHIlKBTw4FCRk5Pk6lxWIU0SeGJXrc1ro8Bigcej
8Z9dANxVI7MHs+x/GIPV74ywOWYGPEXuwnfXUftomMNlGbvyyMxEnVnMDasl1YZxO5Ub7FsM1abu
TkR4hXDV6y4fumqV8MvHWtajnjeIj0bJOWbZi4F2F43lbpgIsAynu7pRD5TKE0BdVyeEq9uyZ3Cf
HLSP2ZDTqhDTTUc6pxNodp7kEAo8pAOtEbwQdN+vTRGdYxHsCgE7o99U4KnZBjfXr7qL3wunZzdZ
TA9JEt9OQXsnSY3xpXVNg4LJDOCn9nO006zfB2nzVsxh8hQ3DHSJ1XX7QSYFlyxX7f1+fDP4VUat
3KTdCHuSyYpFafY2BPj++CbepnG87di4rr1UPsw5EF0yo+5mzJ6k9c2XWVm/qlRUl4plytLYx0mQ
4izgXVrqE5qxEVs54AKUhf+oQf0dLHixBR0gH9E3n2j9AMxxYUYcvvWoJ3SlCN7nKt71SXNMB/8L
n9Ep6MZxzZFyrTpCOVWQGdS0DOQJ1d192fT3gwgPcVS9uX15CrWXNXRBGy3cJ6LmBoG/4dWSXAUN
vlnXwGVFgpR31y/Zl/Ct15JIBdftAUrkuF0ozrB8EGd2pc2jszCN+HMCft3JfVE6e3OApPfbjwLt
8oAK9U21sca8zc9ORETOzIdiNC4Jn/+6dl5GR28DqpQqH2lD+djtBboELNqeN5Srim1l97s8GMkc
oJEkoAOqL05jlb4SYl/QGZGQ5OegxaK4kShbzycxSetmniTxB8U5j+3tHI0wvdEisXMQB9H1CwBP
AgbKYwhn2i63nMnVZizzI6kH79OyPFZL7m5rL8pfaUOyVizCl5slABpN4mJv+PII/07OnqDi1Gf3
haLw0OWBoPqBmyR/F9FkiSLxninyEPeog3XVUG8ytpAA2Z40uGuVNC+EMjKuxOxne2Nvxgo6vlK0
ZIXgpQM5i1NIhulM+gwjIEaxoZEfURN8kBkvWW1zDFv1fPAstFkkfeRGvkNgPC5D1VABCEwuKz2W
JRbVXzu/IkRsItd0RQvvk9eRGx/S7rBmoK3WnrVAuxTcJ/wAXCTqq0sPaUCqAiqy1ZFZMJsOD0V5
U/nz1+QXH21nnRjUwc70an+aw13aZJe8Lu5UrAhZsuPXxjQiHNOQmU3Ftt/3KQofBT3mmRujHpGg
yOsPTKf3Pj18pOYUfqFv1FyL+hvGGoyPi/8p/IIG7rqm62TBDS3LR6eF3DcqQDVbSYpuisnctkJR
euK2WH6Wu5azn083aWEz61g0XGCxJuihebKbIB1PqRXXm9IbMKaRC7/O4uIbScTcc32vCWIktIME
hm5tWTHxQcq7tF4TbfoOhAQvBC0b5mjtSqfaLSAuLKTHtTGJt56o1XPBK2bd9xUOuNGvtmUa3dcD
vTN5NF3w1W3J6zr7rnu0Q3XhFfswuNFLwDBYy5AWYBpxnTLZNA4WJpZwjC1z2nDjJt/SLNJDGlH9
HHIZzXsht/EsCbksvNe27dNN64DDcvrsyiRmLuxrJLvQ7tdBHrIrAy6B08DUaIQ901xVvsISkszQ
YMbnwTuGefbQzJpO9s0UAzy9xFgnzuGkfWGM9XD03Tahc2+jyIdmRAn4r1d3dg8sO+blJSvsLSQ6
6nc8MoOEhn2Kc8vbMQFWmyDgbdwH0tzV+IqJQDPw4xJbaVfGPkTSw25LVa1JQwFocvosluLL8/xT
UePWIQpxS7c2vKRB0mNcWluu3xeyE4dLFShyMnWqvlvd2NSdrJXL+lciszm8Jg1zPqBG3reFe1rU
8LRICLF0IKB6DO3ipjFqVt5z+WYDwnZOdPIi4yJHf+tUnFRdP+9LCwfYJNTbYPc3xNWSq8JRw3ja
3SUTqza/iU61ZM8ahMEpcfNDPIAYSCIO3dqaeRhQ0wjnJrBw8kilHVj9yvaecEcs1tkO2G2ht7w4
zN2yVzpHhc9ZsASv7rQcAidnUdalW+oB1Cmrod3orMcPE+QE7FTQQu3RrcbvlmoXiooXMAO6J1ox
0AbWcAbKEf8zHc5o/xVRuR4m6lg0TBmAMymsMfJBvNCcXhqnLi201hOWpwXf5ipitQA15LvrvIyy
g+r4zTjtgr8yPs82+ohTwmqIMS2BwgefzhKb6I0RoanD7GMSrE3EHNdGhmO5wSTZEgnRPA+Sx9Sb
BlJOfZNcHR5FMyBkn/UTZ35Ink02HXGEA/Im3sZMioOMrLfOjLutYA96DKOEPsEBEbQW/j1uAwo2
F5Xv7CH81RIYhl8tx5pBeh+Lf+TXhXFcmS+T3X5U0/jtYN9ETPCu6NuEh/Y01Q5ouvukNr8m4fgH
2IyzFNYtHV/U1onqJjQKraaRqpN6y55UPzarkk16VsARkw7Bsc8hanFJHOjDGgxsYAFHjrTT9BJG
4U8KyL7Y9aSEGWPJ5Q7ibewBv50XDMmplBY1XXF1CUrj0Vc1Qf897vexr37GWRERzUYgWDia8kxm
HhuKhB4mz8H9bjXRlfqVX36WUf2ClLgnyZxWo4Fkd4U0tXJsmm3mxFnYg7f3goMGWw9+DGeo7x0y
ViBXmq9maY21mXb1TpreFXoBInQBtMH89MVqYlxbsReS6MztjJ2DFBBgQ4+3cAmQeZrJAEshwNjJ
8fEu0njxlvK+lDXvEjfGpWXVz9PiWSvKeZtjRZTcjq/NT/BzP0gMGtetKfgNeRmfbV6rmCzwajSk
y8dpFW4W8mjZ2xL+uNDhi7rXsmVVlCDJgZK3JH5IaWRr54yXf+bvPLo9EPo6bevh1GWc5wJYDhTQ
REBqnRsc2jAkWzZBjWp0UgC0zvdcFae+M8U6J28ejlcS0yQX70CMJv8LBI9rXYQwU9Xy7oYZeQEo
c+RG0k6/4Ny42FMjOO3ZRA+//2JZXEsKhNQQ75t+ef2f6Zm2UzZ2/w6z+Y/x50xd/T8TNn991Z/T
s/MHz1YAwcK9JnL8wGc6/XN6tv4InYjpFVor8AJqGP6G17jUtFqOb7pMu0AvtC/8v+HZ+cPnLyBW
wab8hZn3vzU8E03CcPxfGQJ6eNZFx/yndCib4/0rXaO0rVmQoc6VyRuO9UBdqhtzs5R+tskq3+ER
LQwic+2Lks6NOY83iWV+jtK9zZnJ14vt0Kzlvko5JYdlNN4qSHeWcIzaYYJ7TCGpKDJPKRuBjwUC
x/4m8OD5BHshP9wRf8kNJ/s1ulDYXUv5D9ZvOi5JlRAt0Zrs7xNs1kSL+QMmDZtbYWuo75Z8QYMR
pe4IAhh49JVh38FI3GcFip8RY/Eos+BuzpoXM5l+iYX3luv9MAl4zAN3b9XkHoxZGW8oi+C0SNJ8
UxW0nqSJTlqWdbOvnPwscjPcLZaEVkicnjuFc+W6pIBRE+a9LB1AHKf5sJiSd8Sch4fStRCyKPs6
DFkx0cwUEpPtjMQrWSfXNQ5dDnEZtla5CQouo3nnJZsJ8xkWzKrfx8Eysy8PvA0BmUclWXDGhY4z
MTjDLK8k4ti1OhLweXVnygxYQIbTsZv97VKV27B0Xoinfu+chM64+ufQObvRbq+FIx8nqzuXDudO
qHOUVE84DbUQ9SZE0WXnMPu7OiPzp+H7jXxuCcpkAjdahYEj8TTW3w68geWDSIJ74A59RJWP4H/g
oOmSX0RlvxM1yn8epZblQJpuCm23d/F3bnJBDEBIS+Za5mBGoso+cju/KRrxGRlpfTInEsCwkxOa
Wn3bytwHrcQ54xCoK1X4I4nMAy+BZ1uY4VE4/QOvRLy9HbtrW16nsF3VivpaKyKZGhzoPiLhQc7h
kx2W11ZnzXYYvblgaLdUPL6MOThUoP07to1j0PfkI5dsSncmp9i3/QA36vZb0x1uzKY7RiPLkCoJ
t/mQ04pnxy9N6QyHfnK6tVHb37Qa1atiTq9NxrybdRHlvum9sOhRIj35KQEuPmZSvtoDrUeJoV7d
0h+IpGjvUlqKNlZf0DQ4lk9FPb9XJBds095zeZ/EZztDSU2yZzNnsR4srKuqjjB4aAMXVGI/Kcl0
qRra2gN1Z9jgIY5Z3PRFgBbg2Ty0ZXMmW3ZA0MWE7WKAI6bmQwR1fy+IRdwNc/nZZ8zg2tdM1RQL
e0fURFQUV8/IF36T8Oqmi3pCGN38nsju4KbWbefHTz3UDfg1CeeEZvmLggZo0l4bU43N0M/PU0Z7
FWmu/caiDws03MAyEiXvgbO8NCntse5A9yp1yX3GKG4PvFBzOT7E4ZQfcynfQnAyVndFtTMStXOQ
fmhG1VVKc0lVcQnqkE1QOp7pYLDDvVClE8EDaDcrgrqPiQypV3GfxxnYZjJT2g6iusdPKQy6zqgQ
lct8rBYC7MwqvsTW8CBFelxi17+zTHDCAo73qbMWkpTzZUeVaHo2pM83y/P0MYY+to84u1Zm0J9U
GudrQTvtsZbE0XnV/IAE/5rVQXGOJv9GDON3Ho7zDeZp7GbKn7elG907kUl7NTlpqp3xVFXEmZYY
NWTfPQUNvSuzu3xhSf9i6f0B+2xjkmWraFOsAskAWjHD0GkvjA+8tpaO5V0da2TP45XbaI7oKpDh
1jLaW5sxkXxycRTddPYFKRKu+qRcmhYAh/8t/UAMYccRnfUgb2QrPMXD8INuyHlXKBwEvQMNkRNR
tBkCbe0RBCu4qsRpxUdYWflNODqA1wVut4RrPmG1AUiweu4UpgvSEB6sMdh3VXwMFB6YPr0Zevuc
qvDi2+MzrDM5t4I7udt/Y5LgK3Qab8/eLuvD80BAHvWGXxntjkuH6iGn4SUe7Q/FgWbSz4lvNiZm
ksEcfJVtLy67ja1QIonnxCJavfhTd2iIEfAjl8s/vZn2XKxnu34zAMBr03kM8vRmMsoj+69du4Do
OZI6gDQnPECxJ8GV5a4rWxBEOBg37PTwt6nyo28kMQCpdYm6gMg//TobJTtkzSwOZfCdhRkeITWS
0Uabnmn2j3Ff3dtIxN5S7do2ezbmcN9O01OQFG/+lP2wXBWDzxtsnggfFsNa1P3ZC0tqIh3aDtCg
Q4iFDMrb748AVrfVWCcXgsXJf8txu9EI7OQRKESNRuIlINdUc+HSvqZirgDe7f2Yjx9V1d0VlYOk
PkbPxuI+8Mgep5js7tgLNCsUvQ7FyH5NvNRBGK1gm95TS24WPqt9utySn7drJRvvapkOtAxcSrLd
Kex8LsnWwcFlH8jq/5m0aXBM/e6ePLIEgbQ7mAAau2EJ9m7O02qYF0d4Dy7KukEBAs6K+CIsnl6/
osUpCYbTGKF6x2RdukV4CIry1e7kp1emZLgm6uCG3K8joViC+DD+CTCFG1KSHT85Qfox5PKhEe5N
Ho2POHTZOcxHMozpeXXPnsuq1A6czRIOJttJXlBqXlbp7Hqb3HU/4twAEinnc23zlmyc4cVZ8mO2
pAHxj0LdkBXVrMcweXXqnpVcJ64yY1YJGj6wDFmrzmSajawVheK/0qL8CEYwm1iZd4vhvExcbbyB
VnUPS6Zn3XU5o6lR4ngJ56vb81zlvIjX2DyGXav8R9pqwVGYfPktnNyZWpWSgM+48X9QPM2GpRk3
QYnWN2Tih1NEb72DowK6Zlv2wUFA+oZN/iiM9CVqDBoWOu/R7Stq2Uvh3A8zA6+K5a/GY2FvJPkh
bUg7bKCQ1p2Bi8NesI/C3nxbMWnObZPR+bfoV3sUndq0SzepkZVr1wRljgTOPVH9iCyMyVrvU8a4
qomuxXKpSPjyr+Mc9eD/kP9l7j3MYX7fRtNzZc/3bRzezGbJ6W1AptQlpS3ENX2GAEKHhaGSxPT5
mFvJsMJTRtmvmKG9Ww+i0x1uxyQZNkJwiM16KU4Tn/k8L+zWR5HbR5ivazBk18gDLpUpRPO4YApu
4/Qttn1qYJrYOsym9cOVbJTYJDD0xlJgjSwVdgzL2JMq116DcsGOwbG7Aygc2bJkeNqUae6XhlKB
LI5JnJfVG2wlTisWFaAdw8UNpresY1tvWnhMaKi9rXyWR4TarZ2AXF6YnJckL8pNbbA0CrGkNzkB
kzmhWufArDClpTableQUseHjrzi4ubxtlHoWQu0b0ozYKkOVVHSixuZVUsa7ki7+2CLb5TaXg5BS
pDIiSXQhLsOp5yvdw7wkhpAJn4c9Gnweg6KOcIGN9cnOuMcofiOt6R+5bsd06qJEN619TXNx13TE
G0wBhTu2dRMo9U5K03NnuNvMtvpt1Gfpx1xooD4hFpO9ON0RobFRHkWq6TCRaGcFtNOOzXybNpjz
kxG6yh2ImjfUNVcdUntJ0vzojPuqo9iZRdkGYEGu03wmBqe5UBferWhkPvh+QFi493POLGRy7Eb9
4H4ZgZutBgxLqwYY8NZMmFDskWJOqr1Cd9obFJZs3YIsNDLbSXyzrZ0z92e6dN5ii4iOclDPROo0
MJmSIgUq5+3a/HTHbNzCPWfYlhnFyfA7d3lBN5jDaJ1m8iuaJahGxYnE2XqXN+J7nE21FmMQrXPP
zdcLuU6B3fKM2PTXya54qBqqVG3Wbxv0yWGV2NSpUVd/X6fmu6v6NyGxDZuJ1ZOEhGtYleNLggVg
XUzZ4yDskEDOcDcpwb4ac29mRQfAX668WfLVqxj/eHvE6PijEiQnJgtyysxGyFmiZ1+NNTh+TxNu
2b5YWv9sKt/gfzWgDc7Xs084tgrTlzSOe95vPckYDAGrbmEsKGJSY0nbW6lyuSG2LF17EYC7Vxn0
q8rh3lPTuzk5z8qyDJ4wxrRKxbesRshwN4cfjmjV2ckH/Pxx9JF53AMKmb+IaHng1kuz9XhfJTOP
Rdnq2elYZhbxiCMGC3KJZsI6E7yiuIPNxoPHwM3oGAlbMDAaCNvmlY37sBlimX7lzhRvuGdQGkcW
WOkRUG16R9uULfyEdUvT+NvksBWulHNl1D4SXphsRkJWV3lk/IhLCHlhKy5yqaeOXt/a+yqN73mv
dTwSLUPFbGX7zDUeEuG+eWR9bQT39o1I2XS6rnIf8UnEmwpQX3km6DrThmV54lxwWdxSiP5IUfFj
HQbXAuSF617zMHstS6OSEvCMrjfSjWF80TC02Y1Ccoem1LS23v2KRLG5Qoy2Eu5N8uyJ6NJO6Qn8
8l5SsAD5pkvHeAOW9vCZITNZDATE4fYny7FQQ5rsqQMd9puiPCwDWeG1qv2DxMKwSaKJvafCq8Cn
rVmZOVf5xCcqIB4HufWc8YIr7E7VxFc2OMju6pj94JRDj7ODuzWs8kvkFjfHCquvyfRNnTdX7PDs
4NK48zPvzR1yMj7QgXdOGkQbEo7ms5ew3m97Fm7BUsBbM+etPeFma98cbycZxCBkM7WKERKy28YY
9SbOrDTCjOzaBM+23M83dkTUuBMsRD23wLmsWNARPas+Njn3UmzOnL2lMR57Uz32dfgpiLKEncIK
OJEG3qii3ysVzBs6I9jA9fWPcpBXp2bsZ9bGCVpc55pO834wjZ2V+ndNGHp/Jjf+/+1II+ou/Ler
ssPH0P809h+sy/61zPSvr/0HbsLWK2JvGpL6aNumTZbtP3ATVDD39z/RNjBuNH/bmDl/RLblUilg
ebSLEPv/Xxsz+w+f1RsuGt9nKIxYcf03cBMeFQoK/mVlRnKVawO1hAAsLM/+mTcRVdDIhoAJaj2Y
mzOLoUwly7znUE52qlDdhoDablXb8PkiCQ9J77+Yorl15+G1LY1rYvY/Bw/XaWwzKk26qMiaug/6
Cg7gZAueW/zuPA/TPh27aSNIWMQeXCX7StJblKv61Rq8o4+Vazsgma2rbt5ZLLvXZTOF67DjVVbR
LnRC2aG7iHrmTd57/Lu8UxnVArb3C8Oy4SSs78OaGTPodnKJ7E0xDv0qpfZwo2yvY0mtXLAF75Wa
KZ4aiofXfUugf5hwP0vrmBid0vA2nZY/ZHlIJvSQHGHEQyDBmb9ttWLC0vF3PgyeJdSUUhN4g8tb
0AnlMxXMmAG0+lLnXPIsrcigKVMBtMitG/rkzWjdJhCi3Npay5kt7OSeSPDqL5dZ6z2FVn68MHbX
oVaDnLJk508b36nzgctDkQ07Jl7jAPGkS1fQfjKfO/vkTOMtNIeeCaOG7AbztZI94gKyVIJjbzVN
jAdkyiBhIV3J7shx/MhSNt+GuP5XOYc/GLE6LVr5EkP17SGFOaX3WvUBw6F3tyCVxUhmRkQgvo2I
ZiOmKUS1VKtrogxu8oC7ST95KC1ag3NYBhhalXO5aIbIdO44otdp4S7jilqYw53Uml6u1b2qHW9G
5L5C634SAZACed67SIIu0mDY4EPUmTlp/TaUoTzleuHVOA5cwcxIgCtXoj9PTw16Y4XumKfmweYN
L7UgOaFMVgb3QEuLlZZWLRfzJ8aC8TKhZ7ZZR1L00HPEI3X2WvTMUT8t4RETVnwxP5EO9lskdWN6
K9BNYy2gKpTUrNNa82JQSB5CNxVacI209Ora2KqA6I2j1MIsP+J2iSrMxUi2lPbeQcuy7UTNNSpk
XdLXtrInaBTjWcXvnQFJi8CZloNbLQxDij7kKMWelozHtrU3i5aRcy0od1paTivrNtRic6OVduGj
+DUMNysfTRoNlrCKek43cg5eue6Rat/wucGvaGFfYXIcs0NfQCmziQFB0tJ3ybWBLJNkM3sAKL/l
cXRyjAc/Ui4O1ABe6ATdRyQqLhFYK/o6rjo+makB7JKIbadF+Kw3J7ZAg3tMlHhrtVRP5eBthXZv
oeE7LZ/bOr2XWt93LMwWWvGftPZf+RGPclpkmoq39jmIgIpwh1eaGihJW2PRO55MgILBNqixcwQZ
9LAGpIlbm0bzBxYgwlL2r1KTCZ5mFGy2Qaul5UJLSBNVxqN4jEEaqLHtN/PEozaJ6FNq7iFquht3
ZhG6gEREyUQVs/cZaFbCGNKDX0DtD5qj8DRRUWu2gqJ4Qik1bxGL8JUyCZIMQDHgoS6uDHatZjTK
ioezAdtw6+zDLqavHpwjk/be1HxHOGFc7zTzEXIH8TQFMmsexNVkSF3BiASaFuFWRZtk4jzVGLk4
qUFiTU2X1JozaWqWpZo88RckU0/TKDiMaagdA/J1QFX8gW5kUkc57Bz3YwRn8U1w6UUTLqRXDttB
Uy/OmIntokkYMzcf8f5xf5yvpJwTr2SziAKeQYLeN22zE5qqsfWNdyEX82BM9Y1hsLwG7AfDgXat
98Ty04IKoxPaJL/0DQ4v0B3Z9Ee3rPazZnqUuWB/CfkmhCZ+4j5ytiMQED0d7/lSEJhH+xswJ5LO
aJ6p0AUf0gwR+eZM09S87rN+Qb8ANcJ6cp7T/uTiLTn29N4QhBM987iOmzJuNFxGSnszekRq8TFZ
VYjZfIpDKmkE0UB0t7J2AiAm05R8G4ydhIFqYIfkviDAPYdVmgEuJfM+DOcnGhXmXT97T0NoHia6
tWnEnG4saWApSMS1Y4m9Ktrlh2hCeZiT5r4T6pfqIKZdTLfNwlo7KRfvWJnGxTSsm8kx3gozpchr
Lp7cUFxSN38fM57lpCbHSIT1u9kXhzgwSaPqopajnm84nJlfxkJxxQzjEVNU1KAoiceJMT7+v+Sd
R47sTJplV8QEadRT1+EiPLSaGEKSRq2N5I5qHbWxOvxrUAkU0I0e9yAzB4n3XoQ7afaJe8+tRxP+
qwVVLIge2yi86kx99Y4H4tW92I47I9LHYabULoqC99gW0blrGCU7KA32zArQ0teLaymm1VewRnn2
3AfEHK9Q23d+mMGc7k9Z7z/7eUG7iOclMtCSMtS+mX0CZxQBMFEGx9dwilUd288Aapiq8KXP1M+N
ih6SCvV5lXdPI8buLQkoJhyzcGOO8xMsYoT2Q/MxpzDag86y1/mo4QABgEHCd6obeV+Vut/mOWbD
2h3DnQq6fS7gtwzZZG2kjTO+EzCumjoqwMgwXMcQvhkVzxLOr7tSs/dOfNBhBM6uisC+2IG8H2zm
ggaAErB/bY95mmSVSO08/JTbyfHQwkuyJtMM4IYY8YYx/z9arElYYUlWdV6y1ogOkHlmCOyz6i6o
rMcuK6b1pFMA40VmURRgbi5Tiv7Q8IxTONoZXymUcTQAv4ON9G4cu30du+TBulQ5GGUYC6j+p+0R
SCDrhClUe3cOSl7fHW5orw7pJN7B4zG4IjEHcVH+0Sy6uxGj1DfPxGuj0A9n7d2Im6Oz1JuIrF9p
1+PeHWbYpNW8sg29TWSEhm3x8icmm1OhoTFXnrfNpmbfV/6PdnO9McnGzUD/JRVY9Mj5rMkJmnW+
xxL2LEULVnIuDq1HFtRA9FnebhkMPc8cnisXJ7IXJJsOzlTqCgCbzP3HCjTb4CA3bLmtzbg+zthe
Bh6Zm6KjdJFudiT1O17xp/TWydXWFPHFYK9BhHwtV5h9HrsE0PXkeeN91Lt30ohZ0Q0WyoyhOTaZ
z/6mY7slZIdA22WUYajq0qVIYlvF9dnODJxlww61TA1e2pjmsK4HHyVCfszsGUGD6T9VSXpD/3nr
dAbUNJ+2r47me6MnKBVbFJOC2FzlcLZ3xcCfGiV8QyOC85ZpfRyYXhM0Amm+CmtOmRA7rc2GdpVb
apssyPE5t3npBVEkjjjUbYraTYdf2EdgBVmxv414lnMpn0h4OOQmfpiycXB3JjkBJSOOGB7H8DZM
IEkU2gb4u9g0lQ3+qxteWZNTZ3sNwbHFuAvSMFp01c1p6rE3lW3EpcnFiPuE9IXa3lfpTMSBR5pt
jLN/HZoaDi+eiJVERrmKfWtch7L7tFoIkJVEaD6QvmBG1dV10Q+mJdvddPQOo2ruZ5m++yo9R2nw
BeXhqwC7wlors64MPTaNE9+SEPHIEtcGAhg9ml3yUFK3VGbE9z5C7eyn6DZv4Hx1ZEUxlPuZpwLL
9IDyJrJoKtJD7DuvYwqJzK+i16ZizcowpNggAEq3OTOOzVzE905YvRPOxKob39xYQqurMD/uM3MC
cJ4zZxJu/iwZAg84CMcsId248seVldRU1TPJIyz4WIwqwaXrp1uZ5/dNjmYsL8yNL6xjrDPKgwxr
1FxiO4PGvmFYpdeEPPY8tyaqSG3viz67YH2d1kNS9WvLyV7JrULEN7WPnRHtkz7Q56ovjrM7EUJa
UAzKofrAR/URFvHGhL8LSR7nrI7b5zouHsyifrYK+Ehx5r+bY/nUjYvANjC+eIUB4QW/QGG9vwIR
xHEuapxlOoFKifkIZJv8qhJ2vMP8GFa8msEA2CpDrIYl0zy0/fjtqPqQsnhfnl83ZV3gVM/K5u2z
sflgFrvyBlLQAxYv0SKSHDohdBveCRWCu6iAgFiLGavtgI4rWd+aafJEW/qLSuIStWTcSM44Snf+
aK/om6Tmc46i4kKRs28HZuzwkX51aieUjS6oQBXf8U6ba4aF+QbpPrSqsLyouOViLbdV5XCccGjH
jVVczUp/l76LNbhdZNwZs8bJoSHspjeivx7dGKirI/hu/La9JxTrBLXkFg0h8ePJxKYF0+aYuJ9G
5tzPVkB8qU2ZLK4C13+BWn9Fz7YuZPHiuumlnZk9mXicK/Sg9E+YQ0UFEXBCFAYaiM4ElyEo4v61
a21klnX6NI3Vp6NgRXnVA6k+wbksA8Ka4+bTMKOdbkkq5jf49N34ScPkdDAWkod2aZYf2zXBlhTK
3LhFfvTm6Zt7eemn3e00JdvaMn7y1I5Onu6H9UhiOsdDTbfXohGFXOqM9ls9FCAwzJpFdxs0WyOc
boAQ8Dqaxr0R0HK3Gs3GJNNpw4MKdUyRDeZeCqsG7zr062CxcE9Dz/B0Qa6LGUdw3qEU95J+l7po
1ppEIAHPDnE0/YRZ9JFAAdgGJmR/JDvrpusmlpgGuMeo9HZRXh5x0d4WTXVSRMfthd1FWHWr89R6
7YZmBQuFlT6pTJyJ9XiaZwOPcPqpUr7ttobI75lYQI04v0/z5BwFAwZbFzVqlh5mpNI87uSjCLaJ
NtYtiAt22b/zMN/aRruui/mltrPPrDWRRPYzsue0/Whhd6+EX2CpTt+7uX41XXlikoO9NKVx4cYg
1zbNh+sCYbM7lhB2Shhii8qQTfINY8sUGw2RUjVWtH7BJnTzNe+h2qZfUe3fhzLYDEZ7Mhanfjp8
KRSEm6lsn4piwmbXtd/uXKu9II2byTqNEGdms4/ZR65a9BrTpN4mEXxmoiVCAd+ua0VP3tw8oc58
ALrfbbUI/sZiGaeGd7TSRKf4TDZiZTFcnbrnTtUPnd3duSAJ4NPSCHQ5W3sp0k1ZljkBxvGjDysH
5bMFG3M+ewhkaQyHQ+ONwd5GWdhWi9R5lP1OmfD3XLXMq3mf9UBrMHw6ZNvntFXLaRSCRPG+ZsMF
kl68xA1Mf6tRJzbIt30OHXzkn+0ivAAYfdG3DP0xsnBAWCEBINK8MbPmLuKR3ZgDG53GxRTuCDaR
2qPMEa9eig1zanIDuCAoQdVYS6q0eeZyEU++gNBMXECFm9tlQGUoAvQSk3rDVAcM5/yqrnfvhvk3
y1827um55grid1y3OXhLcPlrPNh/Fr3F3EtUTt6zbDs09InYKoPXtTAZYyHTPPDXAw3L8mulywv6
ud/Rxi0T22ZF3zVkGwfqOgvA9HVkYhbIoHjPGEUBZzHH+2niWWnEchdZffCVGOVr37g3Rjg+1xWu
axd17Yqe+RShEULyLzCZBnvtSIiVSpB215XsgyCypGXC1zHdYgPaN9M80zQ0kI3x5W8sPbxbXQUz
ppXvOom+HEeQzyzeHDcCOlrGT2T6LN+UsNa45F1GMva9jOrmVMl45tSi/I4NCI9d9e57BvqaIcbx
6aZkOyV2u/WCiQinEskpdBz8zMQWhtZ3FcyffrPYhvA73cnSiN69om9JfkvFepzVr5xhRvRg+Du2
bntjGNob4XNmVg3o16if31u61tUwIH2thzTecVgNzKDkQ55T3TqtS+5DII41EgkEXYtTw/F42On6
vQzhb2s0D6FfUDu63EXsNr/m1KrIvg7ho6c3symOEWOks4NZZh1o+dc2IQ6uydmEFfuilDN2VQeG
z0bbfVDl/GWP1n1gNMRUZjMHRkcyBI6diexlTBdYBXLh9WtlZx6TKWr2tmlvy0wedBN9Zl2ApyK8
YN1/yrA+YKryDt1MMmnZ3HCW/XVh2R6LFh9X6kHn6Rx/DZqz35RjaKzJKroLK8TVlOE3nKKXOgu3
bDh2driYdLS1EEzL4aBV5K69UR7tqLuz0eYeWGAzAzHw4AUZOSxA0pEB3BA8Qnol44S6btHl1R5c
xM4Fk2pZ7KYS0D89dMNDIwv0zKhBRkJQ6LEBWhSi+vTV1G0zq3H2U9199E7ykuHhg3rIG+u/JRNT
CKFifIOytjZhmtFhTzwFZZTTf9NorA2qMoTt1qnlO9/UvjjqOv4yDVRvupluorI/5VzLieCLL2P4
IEmVnVKW4iuRGP0NG3x3o1G1U83kJxDJhGguq3NInutJpRG8FfeOhzqgWuh4y7L+fjaVvUMGWhOY
w7faDNRNvY2wEuf6eKo6rCWDpKVbhNIz3AQypTj/HBsHXZBnR7qQeVvrptkUvdnthy4hnBDl4zZo
OhsW+rB4r1PG0Aa1RrAEVRfl5/+PkuR/1xb7psWmy3RZjQgLsh4y2P+TOnlVYvwro+LX2DWfxXf8
C8w87/7zP/6vf+V/b2Jg/MHOZBHj2Q6Y6n+k0P+9iRH/CshNxHEr+H9tl5/of8iAwb8AfkENZJfq
WYt2+X8WMd6/LNcWpKMJB28wf/f/yyJG+O6yaPk37fL/+jDYP/278TdQWk26wD2E3y7aZFb0CFwu
oAu33zWe5I1DYlK38O90K0jeibxhTTt5mzhJxjq4443wzEenJEKmocMB4QNW3Zfvsjw1lIY2gqoK
Gg2QXu+jH7lGW0895qV+RKJ2Sk3SqVQP3z+X49WBTyGjhXGRXyzG1/uyN7MNfsOjx0HZhfMRuOkr
2uFDEXH9shSg6y+dqw5MuVGt91sohii2Q9dri+IBn8XZ9SNm9i6xv8HCu2K2BOTD3EQ1NBIJU9sN
uGsG+p1hJHFXwIDpbF2uu573d64euoAgsV5AjnMa59jy/69ZhGBisJsDtDPHrQckn92XMxrAcUtW
sR7ThIK1+YabYGL1rx9CU0Y7yKfnOQTj0rr91xQjaymlB67jh8MQFW3X3pSKSU8oGGTOcbmz+HjR
VOCvKea9zo1zawI1d1v/NShx/9Sk3Odj8q5TRJzd2Ikt3E/2xvU+9Mh4q0f2AkP9i/j4uRn1M46f
X7fZFSXnYtN2+6JjKcK3jImxj39Y4yyRZtASU6FIkhveZClvlKem28Yi39tU0PTRxnQGdQ/1jGlx
ZY+BH+IygUqSu2cfiE4sfxNR3llgZVcsdRLARLRWlglEmWpq0s8oOfTmXTr2bwoyZVBgT+A/b3nE
PzriJP2ZcQ0XFaryB5kG27ZMAOGVyY+Hn8YtFpcKMWBqiACnZuiJrf6LaDSAF66PlJMEhwTdiqyR
zLXy1nWFc6zxam5dBe5KBqumR34E8o6CrodCiDl1w+be2zeVNje1K3f8Lvlu1FzCBZKaNc3iWzuo
9CYlpiJIazKIGZ1ytrsn1wckNDDWZmRbPPV11GB2DHGA4wi6YVD6poLwS3RnhvRiZ/ozad0tgb9+
s7Vs8ygHBKXlzC9l5FifsQZdwEgSvYahpDQdk+6XnOxshGzhBRJSDiIwHKEMBaGc7BiiBQC1iWv0
p3USW8+OMuZNhcN9NjAOjTWZQeO5Dt4kLI2VPyYDBsRhV7b4jWPNVodPCQlK+xBGv2k2YgHUfEY8
QCAzO8Ys9ljd2PpJwwlj8PHHoqM59f3wmHY8bAMRQ7K5BCjjVraSfx3hRVaJUjKsePO9mRvfs9SO
acFONDQZtiNfonR6Vgoyt61ve9u9U8qmVU1YJFgd1ss4mG7rMH3IB+9DffDO3HNNdoh6OW+IFTsF
ocUmoP6KDDD0cSv3jdMDZusemXYS2DQO27CNf7oh3QXqnJrRYxJTYpsZUljbOcnU/m3kstZws3fI
AEey30Mm+Ovie+jCn0QaaDXalLEHXRRfIiU6jtafyoLi41s/Nd46MNEA5iuIbDCeYRMsgjDg860/
3mF/oplV8W1VWS2tZfCT9jyQGLdd/7YZU6R6TJUSQz97VBQIA8dPMzc0wmB2KkwcV05cfER6fjI8
NEMITWlh6+ZY8WLvnTm45NlEzQ+XKNaszya+Ba8xr+NUvAj7V/lddQbJzemWDI8E2v1zDqAZnX8S
lU7AgK8TsJSNkbGgtomTtUfgV3dZMknCmTiUw5xxAxBvpUmptKriGZtWeE7s/Iszp1iXMGFaSTEy
zfVNKEFq1zV6SwCmEinioafFxx26QSL36eTFtUdqv0obvrq0sP5AMhSrRy2YaIrpoSfzDNhxBF9G
yH3wjcsPQ0ydIiSKgf85mK/6ZnisWrnzvUevaB6F+Z7Nw6FtHqmxeFxk4209MkxFWo27KjP+Jurq
0siAJNQ9KW+QXOPUY4OgZf6Y3laEB6bcORu1xFEy/Zj96THJmvyV5LxB3fdmsQpL8ei7TEULt5MM
rN1LnqoHFvanPhiRhWW4SzL0XDommgdca9pOf7EdgrVX93ysNfFTW252Qt3E6zi5f4XNFivjfpll
YW/iioQ5X2GYY71IwmPaI0ZvI8wPBj60xcHuPDNQuswxSfKmWZiH4DmsankgzHyXDaEmx5JoRZse
nJEqxmk3e4sar4epMSOS7Y19HwEvM/3yZsCztyW8Co9wL54qr/22x38kU7siwLM68Hw/ePlhYhq2
7cHDbubxFGI+cHp0gG0JcCOAB7SG3zUVwUbG9l8WcNji5khc6zvPg+jsqTLclMT0qNLofkRqfqpb
RKzeW0M30rbsA2fBVZLjGy9k9tNOfnpnlFfmDfUGufR37ypvzzm4hXn125GC6Y3txTDHXaLdlw4W
L980a6vMXlT1qQzWiSlZFxKvihg9uoXRU0KAsod7PiHmCXeTWfaXjJn7vubPEvPF8CrOz5D6N8zm
PzTSLJar7dVsWZ+ODtM/Ylc1wxvZ+5DK/PGtQo9CRQ5NtWAptZWtkx80INpNiFI36dR4aSK6lMjr
nV1pz0y5xHTKW4nUzUZgbmOLLWjrj66nX0HhnkIfDKlRxoql/dDe13b3MFEs7AyLFKoEH+uqgzJ4
bodnw4GG29IO0YqlfvfVterZw8bMWLWi94zSl7rVej+LlwLw4dWM8WvA7Vvwd3wmJHWhIJtGtfNN
ZneZ1b/ENOtMbKcrJipFbiqYZE+v+2ZRZcQA/Hzs5gWZ8UJqRcQoKcS9IIrWJtk6d/NtMGw91ekv
5rzkr+AJMEflb4omfkRXo1ctpwumtjJ49H2+WWQKGEfntyQjAA2HFhHYpwAJbE0aIgua8yiSt3Gy
j7gh2D655kZYKa6o2rhzZqwXbR+11JOSNWU/nNA4PZQiZtbfBks21AqbCPuqIdfHeByJGuF5alqC
GYmuw8ZSIWjEz9lubRLT5hngY40FnF/QybERxcfQw7mQW/p2IIvJ65/9stQ7K2WoAHOHeXgU/vaE
A3bBQJRZg8UqZ+qyI6JyF/QTlxusj5oD15EVm3LjQzpvNrv0g3BciROo3YHpe619fAYpuz5252Lj
huFfF4flAVUD1ir/FitqdILih2KpKM9lkdnXxiDKsT+irt4xPsHsMJKC0/ikdAVssimBjHEpAnIH
LR0wkl6+ZRBFyRWWf1HtrLWgwhw6vWqMJHty+4TI6HvQXW+lM+NFTlkutB0JVz0CGEUANk+I8yFD
dzcx7FoF97JkS5lYpBzYw4wobymP/OTd81nW8xOHrG75GeqHkihcRETyzWl3ZeldLMWm2kM+QT1s
XOiAD0HN4kVPGmKXpWlYg9fU7L6zunlJg4oSBIBKmwJoGAOYXVpVd0WWsPRkVqFkgg18oFIddUqx
nTx5sn2oCKeVbGURJFJ9gefKdgOIMkCbjDW9eCfEsE1cm+RTraG6JkVxqOwg52DMzLWwMdOIBM5f
7vRLpCI7Abdz4AyTV7jqU1ujgyhOlZ2g+RETedU4u9ltsPefk/Rst8ltWbDOMpEwj5A52DQR/p3B
nGHoxcpp5E5kuaDZbUc+c8fMrDdT+BrH/r0vQ+tQ9oOLmqPHkK4hdtcJe6pQyxNjwMfQsiOkP4v8
MoueQvIDN8ANCCCamm2IAhrDWizWqsQZgZuQGiaGSgxkbzDhpPFrEiCZI+W0gnFvxLDF05Zllw7K
8a4q2n00yoeZ5MaVTRaSg5g+L9UljK1zQwTC4kxksulY8cGocFeac/yjBAuXIJw/Rxy0e5s1RVln
WzU2h560cbT0fs8hIH+qltyCUFxrdCBr3M4OEX5Qjs2/3MVqansVFQBYyiZ/wQT0QDhIyntFyTJl
zgPyjGNq3ZnwjVOjTHAJIFZAtzMAN9pl0nmd2DZuVXycInYueZb8OPB3VnlI3InDE2UKCiBV0BMS
mYF5JpM/Spp7PG9AFsuJ0ZR7SguUbFE5f9qzRdLF8K0WdhOEdLLXxmcvzB4Cl4bG7Ivv1GX04zAA
6x1+GG1RcJseIU2RrQ68iHws2DeigArXxYgUOCiG2DY+yzDeZb5+tGIJzwa55brLmH3jpmtvPBid
XlRvYTDGq2lC91wiOkAM0RSnuWhIJ3H2o4ZW7OUnLIr2HhPhW5deeeEUGuKCrBBh7CJQmPA4Gc+n
+A1YRWVAz0v2Cfv8H3eO1W/wNuqdu7hDu8JFgugg1SKzGKdZjWZr4oEZ3WI6g78lkXOktkNsdjAQ
6UunRIEfxgfHqn9a88WZog+VBh6nm34WpXemozlYWekcAEcgWelPwZh/qwg9kDsCNoFNv+vGOD+W
8N5Z3wy7yCIsDTaKwf7GP44mU0Lk+xot+MFZKj303sRSMOE39Vprv1oHyWicaAUOuiyfO0E1M/l3
vm5sjnE0lx35KPdDmbD+i7wbqkAQ3jnftgou0tU/2HI+lcPLBdmL3ypMWYIeF13oUye6lc9nt/KE
/9TWhOBVqoZl4JNB1IOYMAb/QXhVBbbWQPU9grqZv5u+w1xIjQvRcZNbw21kyBcVNhdU5NgMZ/8j
aYuznGwqxMRpNwNRB2C1ePbHRXxiFkS+Dsm+ngqJVYT5LrybC3WHmfniwrHa7McZz1JcAAyXNXzW
qmCCyaKJKw2MS9F8tYHzUJndoZl5ValwZzSbE2sunD8dPfsmNJtjWvEZ6yB9qoVx1zZs4nH9gIXs
CCmXlNeaWJw8ITiqHa6R0medhi2glWEik0w9D1rclIJqLeLxTeETr42a89zrkk8LsbYM7d+gxLIX
KXlgtfDQ1f1rUbaoWdhI1DmF95yoj6rrn5VQmjU8sbnNMvkIQ06aTOxcIGPXkkNl4w2xjX3MeciA
tgycaQhhH+UhGN0zEYVcLkuaM85nTVsmAVmikXU+AgnCx/xHV4TCrR5BxvNxO1BGF5UjgFhWwLks
XYR09GB96K0JDvhiU/eS4G/cJ/E1qrtNbjic+IJ9F71Cdy4Nvhp7oZnQTeTjOK7TeLyBcvulqP52
uLv/stYqbkrkQ1XdsFSJhvusVT+gj1Go2eIpdsPLgI0UgwubBehIWQ4G2c45zguCyWYpbksU8GQt
PU9JTjozao3IYEgS5xwH1GcrGVwrciRmHVasAxCBBH1841TBRQRi7zgmnWd0qbuCGW1TIQ7l34CM
Qe4wI6E+QrbngnBtTePc2NE9N+x48VnwI1C7bS2a6yXsHL/BjSquQsgSiaFU27EwPhHru1Ti8qUP
+j2jhZ2IvScts+/BQRPQR8UL6/AueHbMQMHiaLisObQsNB8XF4ku/rKUHn3iiw/z9lQ2G7uuAVxX
FCt5X2wZp9dIR8gyqqLrsByZBUPrSSN3dHsOIl+KV/bKN2WcMRexaE784XWCxu2zK+a97xqYkylL
en956uYUcgHOLNbU9yIiE5xgK2VWUETtewQiX2VPuAJr0fXgTS1XcVowzeuYKDTryeQB5fH96CPn
F/UR5VuOgtn4yKYWGE3PZqowNL6zlA49SBusqXK8BQwDq78MLqac94WxkF9K61YIu9wQ0a5ZxNuf
3mzfuUlyQAexrv3pXlt/pgVk09fOXgqStaWfcyWklK5zeUZt8j22piDlUPNEmcEPMUUBaifkPL2b
k8WLtnDgEUwcnDRC49pL7dDYODFWwd7TzwDQu5sCPfWao+cMEFgbvN4k3R1UhKXVeCu7+Mqz6E6R
dWNaBHigoN7MULcO1jA+2w5MPLOS7+STvaPk0sSGx/uYt6WxqxvmiQ14leaSqukZAfqTSfmE8hhX
OVMDf3BQtc+gqLqBj6tVJLDwa42RtW8ladcyJiiRGS4gUgd9gXcoIfyxtmTv1Puf5iJ1mJr+cUxi
pHS5tQr8gFneezNgPsZ2sGk97yYla6ueB7Ld9b5y8xcAFuU2B5+2atxpE5dcr9Iaub8dbirRWFcQ
Tq9FmJuUlfNRcuTv2kkeMQJwUdjWW5EhCx8sVlcyJH4WmjQuyNbcZilyGwbl6zpgc9cQ1IEGaRNZ
w30Ey9uTnz5eLFzieBd/7HzqmLcWL1o7D8KIf2q6QiptqVyCpwhLsvzgiTXXAcgB2C9U5v98txwh
pXoUafMVFB4dKhMqyYhFQLHva66F5W/Cw5uVRH6HyROP4JcuNZnLVbTVEWEtNHl4Dl9MS298QeCj
wl/8GKSyughGnJ5nf5QF5kKzGXjYYyzeXoTIV11xEd3njn80m3bL9u4u6LOz4zVHR/CkyLL9QtfK
JJ4na6n+jfgvaReu1+AiYvD6JeWFLxub3g8kJ2/5XMi2x36urGyvlPcL3AjWc9OQMdN+CTzeiAh9
yJAJxV9ks86UlnzMKjp5w8m+ndlaRCQvmdtZ3ITMqSFmkWCV8k8WFQ1hopD1qCbdpTNKbkckbN9Z
t1bUqEmcPGBNf6pmmBR4nHJOS8EBdWRQ5J165H1OUp2CujujQu1u/VTcOL6Vk67xKA04lUJnDxig
8013osyEuSYIDcxd55j21Xm5ejQxgxFeutSv/zxBjKtfn32+TFTWsCsx0q8RTfPAyGcV1ADEaAFY
utIzOOwIUW9C/gdneSGk8TqHsYCSzWzLLQHpJhYIiXDyjoh7bhyvHe67MVjBEbxNcWlFi1e+alHq
yXaQlwp/WD0DQWDA74ma3eQExKgPypdRfM+u/jQqF7B4DxiwNnYIbM11UEwS9kd6LNAHwRaQPVxA
BSEat7Muh/tyyeojesDjhxs3upkxugbnuE7tbauxNP6zxiCL4tIkz7m+rxWtS1tda4GVAp9muYkp
k5ArJLRXbnPMFYwIr7obpnldtnjDEFIbO49VR5B6h9SJx4tHX7MKrBktr90gbS0d2kqGU7XQ+U4O
wFVNh+8ca3dNU9UcAwSZlJcVImZJFqgDqJ2E+ZExrqzWomLyIQG4OhXTfyOFXp2iEu5FfxipNFcz
BNN1BEXSn7JrlCfjKjRYUwCvQn7RcbEmIfPwQlnejhnuFxr7bPVKaHkyVfjja5hWZUuTg1xWd9PH
hL8HBVZtrlPPwJes6rt07PS+iMa3QvZPtqyvfOMj/DE5cWfxlqczZZbt+e9TVme39gy70+WwM1y7
3cxN3qCzJR+0s8stEUPWquQHgcv15A2FCU6+I0F2UgUxrj8UzuqKq462atjzUiIjq8A8eC30Bz0A
aG6RkWKCS+u9HzgnTgda9/AlcxDP5jP1RuXR14QFlZrNlNZF2gPkbdMTT7JpZf0ScTDk/jot3In3
auKbd9NfhA14Mp2svq3wg2+1m7y5yn+qOSgxHQ78x1WPLNLCaLxEEx8J9bqFVopHVLgLTg+ug0/A
xa7JC4aUiag4S9xzZqF4LdC33uBKbn1CSlAAfI9B8di43RkJ3WUZ0qrSeXVM472usVPM2TvP7bro
MaVgcmSObTHnzJG06ckL1zqB+wc+MmINJl6TAtJ+RbgZa0JaBFH6n7gmOXWQLKz7jmya3Odj8xyU
3zwIQRp/YF+mJR1M6k2I9mJiZNwRLzGGqHd0EhDK6xC/24ccSUERXFxY/bPH5GiMKrmKa2sPQ+Xe
nb2n0mGPWHeMeuoq+zYZ/ZNZCDU+J4oQL1W5QuN7slxaelz80H4f0qw8RP7StxYWQ2E/uHia3GxK
OzO4m1GzrSFnM+MDUgq3l9CQYv7EMPPkzOQNpjrb40p47BzwYb7/0YrwJRBRh9qaPkkG7RfRFAzY
95y6cFg0GUH1MrHqQkrx4I6CkRFvh1g7lfCBo+xVk4W1wVXRIqooGdSN2VVbxguSg6fKp6eJSt4Q
9MSchTH/Fej7QPnFiiLurc6rIzghdzerhaybTNfa5DengwHtwhzMxL9UDFDmPBlFiHrxuAI7uqJj
Tfd+Ov/Wgv5QRrMBoyTZ4bo26F3qm5klDk1YnbHSq464JQ5hjLijs+i8vHBr+Yi8AmV+RBKdhVSZ
d2Ml+aXo78i+rGiOKH5rCwNQbTchwZ7sXRT6Ja/CX2VnN47Re88C9uT24tkkx2nNwzfDPW/STzj9
6LMKDztXQYYBlDhH0NHnwmsfbHkZc7zaXkGJVvOZFfDcOwtFXOSU4bKzgCYV3ZcwYPfcf5c8p7hc
ru0FV6sWihH6QIKfc8Q6HjNJPlM69Hpxzej+wRlo9mufZl/3/UlN1nve8u9UDtnaTLAbtJw0vlAl
yMd8iAlquIXOs8VeftdGyV6UmPdTq79Pg/6tyuDt+ilcIrMJfwbL+RzdvMWoRY3nkind1PrERk9V
+sBqOl2GYh+N+1EtmWSTnq469Aw25yEwaHZdiRs9NdYAltOD2ZPfIT+7wgdBdMf/pslDFFO6e/29
oJRQlYiW1Jtf00J/lOr4d5yc37aJr07UvcUdNNe2/hGG+erk5M04VjGsPBYHQT8CnpmxeP2wDfzm
rANdnKkf1D1UCIuInI2egnR+zKvhMNTfnUevBreRSRefDHaMfQvx8iQidaQjTq6O059JzmTujmCS
cQYvctGkiKNVeYaE5K9gkQgCOxlB5wWzpOF+MnAuRwbcAU+dZTUz1KlpCck9YroEo5xHi9lKN1zH
JP+UZbZHfDXvvVx/+Q3YHYKKsk2WLe9YxYKIqdXsuLvQZZna+HdMFIMtSmfqa4uFOypzFl/i0Hc5
+cpZQ1anW28ETX1kYuSJlYmJgbBxqwTJlSquuRoTW8rnzBRwLUxi53X3l1Q042RWQ0R6tzThSrI6
S7J8Nv/F3pnkyI6cW3orgubMYk8jUKqB9+4RHn0/IaJl3xpJI7mjt463sfrsplDK1KtOgwfUoCaC
EhkRN68HafY353xn8HmOZ0ANLcKjcmT3p4c7vn0RILqaEr8GGsEZ6GB+giwVc43ULVqL4CEX1lXb
z5dpJT8C3JS9Sm4Ii3mMR/nYmN6Lpju0l6rmBKE4IX+9o8rFA6+DxDgTq7k+06mfhh5fLGOZFXnE
OwtmVyCdq75xnvFK3kxl9ZrHUOdG7U6ZNhZbNo5Mn3UVbr5nM82vq4I8ls7wfvDojccBRZTJZ5mm
432IHFcbLGO9BEJVQGjVqk6f4yJ/D3VgijNgIwr4hNm4rizlP4Qp5WcTuV9s14kxj52nRugZS9Hs
VF8qzCm9cSQOmYmgc5ABUspKMi5yx8e6zij8sSPUNbNCE2aL7ZqQheunxTJ/Rt8CSmyGWIiclWkg
C60EP8TJGeSlbuqgaOv2Vsh0M062rmqBmagGnGmOkVKmlH3ufMK2eJ+A8FqRGHLt5tVNW0kbHi7D
LadqwMwO8TZQImYSR4Gadyhl3TzU41nrS5nZi5PFb65XyJ1MWC1Xg/8GxXVPwx/F5M7LNsLC3L8M
gffgWIAnR4BxrNmZDjBBpe1a0HdmBUFAIASDAHXMcDAt0uBCPh/brC4iDmAk4qjTpilaR1ZfAyvm
oVQtby6Y4gcVRAdfBGdT59Kqid1onkv91vcnkjCzfWcW17ot5NDDoiWvB2srTXUuIh9tAwYqNoTW
88h/mbI8JHSc6UFsPMXCC8nhrZ/G0njK0hB7yXsnxZfFrryVy8ZNrcvZixDgt+1DU23cksfPKxoP
njn/E0ssFaWU8W2VVuupxmA1EOC0JvTvNgMwv0oSBW43enLj6T21HNAos33ZBysv6l4C0eCNDB7N
ILluSwegHgcE4DqyER06Kkld1/kvCXhQMLTmT62nZ2NHDAYQqZViu/6LiMsWntY9L19J9eWs3aka
V1nlM1R+Mc0bHj39kAnsIS1GZ55XAcWITr4A+BY2l6FW89G/f6i8f0FT9mwa5v0ghX8MJ4Z5FSc9
7xNvIKfYnWsNO8KK8J4vz1I0NeQomeyaIDoFA3eLFfRvAQ7BnMG67z10kw4GQ+WwwuFMRIo3nlNS
0epZrAErs2mOv3LlQsQZGH7xAABLFwb428y96AaUEEEGXbzMHxKHEOBEnjIUjpSvol6bNqR0pwm/
oln7K2pkRm7B41YK8eRrY9mcnyAG9ZwTJEcp0Z2jMPcuY4Z0LfsKcLt9tq81PK+Mh60Zp9eZCnBF
hNchFYNFSI1BYdb2Ox8QvRmNWxQNJAu1E1D0+qYKdcpS6zJgrt4X4NsIlA5dR1h7jetJkb1w6Bvr
jhWhPDJBth2FHTrrsXZh2EfnDtenmXQ4DMty1scs57MD/Gb3goE6o3HfvhtJUzqk/TZ/GRQzLs9A
xmEq825mUXYCB8Zr2y/PY7mcKgxq172t02QNb1003cA19UZqxH3sDU9Z4JNdmYCucOgNgRFglqrC
/eBFEO4XDPVTWoVnJeFGJvK1FBieepNpZ+h3ahuzWCu0oCcSE8MJlaJUM094X1m6NeF7MwxbhFKB
DtsEf0juTZuCzjBSIr3h6OH2BaKm5XQlxis0ojkekE3vTdbJyd0b3wiZuCTcLIWisAwLbGe4c73y
eZpsYFC9CbCM4XyQiG0w9d+yihXRR/kJmuGLXBKtMYtJawgCyl0FKHBK110AGBk5KsnXDTkd/Mhi
Nag+pCgWp0lO5VapHt1rfhUXmJD7xQKmCVmhCdWuLErWe5gszPQO8CV66mzRgab561S2M+bKctXM
YcTX4zZNJ88+jsm9B8I5KA0POfkMI7QtzuFEHJWyRrALY7Q1MLyosDBYhFR3kJk56CpNIEdi4sxq
25FChWguHV68jrvppxFTdcQu4rH4Go6wW4x1lATGzgu8n9BP2qNiJJ8mOU+oN7MgIUlMi/nURyqM
OxcRsjnl6BJDVmKDEx2iBFco9gMiy0mCevXw1QGKugrL6idu5sepsZ/hN+EtlZQs7GIPrqEubbNQ
J1XazTU60VvwjNsx+BTtSMMZ0o9HZn4rOP/p38p9pOIIa/zY7wKapBZDRmp/MqkgGi4m4DxSSbFn
Ov9F/m4ApxStmB0sl8KFVdjF/AI11jSlxCHq4KUmqG899tMnyv8fjrgIIVf8wWxxaxp8QeefK0Gf
tphAFfobNwQVGy4NEQ1p8ZD244tBRzdGy08Tsy8HNlbjE9v+0h6pAIt/w6eWGOHR883rXye4hdTx
ZISS3XGHvR7bDIxAr76VXDZgzeyNcOIA/J9CHcEGeE4dUgmnW5VzB3VkPftzw9aIQW7n6R1XAAmM
iQjKPZfFgjVdzmTwXfG8TMVlIPoXkcdPVW2eCa3auYpEqhmm0Dxc9CKpD4wCXiwkcLZvP7d7hPAa
sJpFybVd0AuWrUH4lktCXDl8RIX2atf5PmtxVpmDgaICz/zcctKMlTz4GF39M7sooE9e/QBlXc2V
tY2b8aPTXlAHfiVLnhesPXeA/jgAcJQiAM3c1RfRy495WTT7uugvolmCe5s4ZodU6r+G2BTlEOz9
jGouDgifN/zXyXmNLe5+9Iq7oujcXTHXz/1MTTK7VkrIIG0bfo5NYyQHlDWAR6aDZ4KqIG+XFX0z
34yjddnE4hzWZkGYRXI9Q5RgyMLsJfLot/14fmsqGEvGwvwmOWWAoygq6h9CsodNOLTX7ZJcEqr6
xhUdsocI9pM0wkPsTnQTEwERVX4yNWmRZZOJZJ5h5WL/zMS9nnB/hDW7azbSeuJP+2goW4HayK/m
FhlN2+1NjwlRL3noGor5MEaV1zHBMAElIgmJrqUC6uIL4wXmq4W5Qt6rIQw2HbSLLPeOLg9TL4lq
hK3pbaUzvY6NdwjRTm2mIOB0xap5QGTPwry96gRMC0uwjB9oM9RCdiiD33E/htED0YgQSdrqDWPM
F9y/jNS6NoLb1K+z2HzLQvt1WRiSMGq5GV0XQigEVEIGwEHM6aPj1MQr5xnsSZAYBSdlgQdcu9yN
0btrjOzWziV23cTGxJnHRwI8ngs9+Pdj95wvQXhglHReUrYe9kisns3Lt4jwiEmmXDdM1lat7hNR
UyYeq5Few/ms2toOyNDSkEsOhOe0itVDOL0hrD71ZXH2u8jc2aN9Fbsbj7yQuclOUcQZrKqhphQw
H6KluxM+ShiGq7hF0kbuQDecrfIyAvi0HRre6qi+dM3pXRHXaExwvxaDFJCWzeAwRs+R6T4RBgrc
STFmSGfvQ8Zmh1yUqWY6l6dQ+uWJ46razoxuR/Yfdl181BCv4oQ2agk+y3TeRDnZ8TYR8K0sX4kg
vuggla4ylz6tmZiEjy49Crv0UyC1dWFI3oisQIpHhO7eVNr+tawjHgEjth5Nt2EPumsMhBIafCwa
5NrmyGozLLiG+UwuWQsAZEgeAeXh21iIrA/ggrSVUGd3UXsff87GjNJrxJr5JjkaxC+vXKsWpyTj
BCM29ImmwtlVSxDvYkPeclZ9YUAh6ThHLxZ21IGu+23Roe7k0txTxUerqFzoS3PzzOubrf9THBbn
9LOrZf3T/1fNyPqsmxlUQdL/tz//I6Fff0dobd779z/9A7O8tJ9vh+9uvvsmyJdv5QeRD6a/8v/2
X/7l+9dPeZib77/99f2rhIKRojBKP3tYUb//u+PX3/4qPARoNlaD//LHP+TvX3D1XvLN++9O/k+/
5XffhPWbbTqmCXnWwWUAWp0f9rtvwjB/wxAR4poIQw9ipm2awKWquuuTv/3VdX/j928CnSctDfj7
HxFWzm+OZQK3EsT3ueJfTEwLxX8kWJmUFQHcxNA3IVnh0fijccIY4J8kNphKAo45TjIIu6M21jV9
h6RFtPVr3yT3Y1w9u5iCSQ/CzGB1ojlY4BqxrzvfJKmfc9x7hbbxFdrQl6EC27fT8J5l9pZhJTN6
3H/oaDY2bkCSL39Ie+9oOdQFhBCWeBgIfYyEGYbCVDsLMyM7jNpryISd1e3Mnpw4l2bra08i7UV1
P6tPso3TneNkXFrawkhUGiIIah2EFBsHl2NloqJatPHRGBD5yry/UQAbTLyRRHXjO46BC2jbJJRy
rk/tpNSWShdv5RRlF11mM1iD8EiQzxMCka8BJyZUy3BFJiHAWlQQqJveF1yb0YiWrs6L5wQ/Z6uN
ndLgvrHRXLXa9FkpdMBtH1yV+EFz03l1AibIKN3uG20Z9SISK/PZw/jezx++NpZKap+kkHeTPz7G
2nraaxNqZBMLCtrkVubDTnSL1IqfGe9tdhdgYbWC9AEl2be3YHaZMLkumF1zAjZj7X5l6r4vfxli
S1MfROgv94TFf5baN5uOw0M24aT1sdQGsYIQJi+wWm7cLrxNsN7m6rI0cNVnWvdjEZIK1CXdF1lx
NKmxaf4A0oIk8cN+1bukc3n1usDkOw723nCKXSwpmzECS20IxhhcRs0dMXlgJbEMt9o7XEpcxB12
4g5bMcrLTTXZlzZ242nMrlzsxy24SvpXhWjEfqNwPJAPczICHMtCJVwV5e1cjctKwhvgiUFiBGHg
fWSNX4/sQALnMsUIDclm3s7giDeN6i4H/Le72XXd/RK1FwVGaoahp1I7q8FrM3XXbutmEUTGYsDW
oSVb+CVvVoITyHGci0Ibtitt3Ta6Chxny1LUx9e9jBi8Q231Jod34DLVqUfeGX/cXuEKn5t23vTa
KN5bQ8Gl0RAvGt4OHkbyKJyPtraWTyYm8w7vLsQN7yVl6bhm1rr1je5Y2BAnAm1St4shRq5nfKFg
JzydGGltaG+j8dPH4V7jdPd/Wd6zkRl7O95nPTI30EqDW26JSzuqZkYU4hLTEPFJjJjoG+2mL7Sv
3nSqOw+jfTqh1i0nu9mkzbx30ArXv0z52p5fa6P+aGPZJ/bHZx0RvPBYbntt65+h+evbEYk7JZOD
/b8AA2CCAxgjdFyle9vbwbuheQE2/kBDEwQCUAJ1YV+MVvFdJs5njZ6gjthLxiE1dzxODCQCpDsp
vppdVvvXY5HfI93GKpXZaGFHXKFOeYVvnvkBLsN5CBD7dWcfu5elbEpGYqQKVv8g52O8yBxJzxHo
kJUKeXTAL2+sScsw0D3kBKZqJ8luNCNxYmZNXb4kb/EcPAeSwT91ugxy4mPBjY6438+pMUDsDgE8
M08IcF6k8zUdFxFYzcSywmy/G1FfY9DlkbMjj/QhXccmkvPWIaUyigcGaCEDNNvJnguZZzvI/TvX
sYClSG9rLWO8tVzjcWhtEoeREogCLPhM0u7aRyK6XjKxzy3vODTmcdE1HRGVeSf2UjouQGJ135nm
Z5zd+065Eqw1c54sSKH4PuuTsAdar+Imd5ujNTCiDmLYUJkbPs+tfbKiEmr4fAQqRHlTC/KpmS6X
PZl6c7THm0bF670kyXCDLvVgowcMRffs+eLQeQkNjHki//EVCwdqJAIqRZivSzadRYdQeRbRtGla
46sY0MyigN+Tb/2YibzZt2m5bDtDfbPduAl8En8btS38pcH9En6TjH6flfKLcOGP0Rw+FcaEUmWs
wMKPwGnuIquBsFh+46WCp91Wn77j8PtJ7XrnRXG2E3hljKh+LImffSoLinEB4q0UVywl5XZQib+u
ffszZrqCtMd/dsPigxGghrgnK6ho7Wpou+xYMkZh8wdyQ7r9m2FCj3d76+TXTA9Gs0ZmX/dfzsTp
I+SP4dOs2BI1XF4n7Kd4P5XpPJQ1FZtTN88lIia0iMUGpMpzP5ZMAcowZR2U+dsSDAovfX0/kKW+
KgP7sZv9imSk7rJf5mc2K9tKxe9j4D828fTIItMg8nB59hi2WaO362Kmmglr4cnwvnMcCRt/Lmlo
2WWue4QPm46jdNvZcYjKObiBekEv2LL1DoqJMdDyWEcOml0sAzXB9nXfJ+u6kl/R4KcPsZLpxogC
vOqe5dJ/u+wXmwTQqomfay5SaodlW0Rw8PxJuwJNfOiMA7p5eBx5ixhR8Slabv9RieIywaWdJhga
XBaJHFMdTcjYHsI4O86dS/Bb4pyW3HnqU/O54/a38uRmMcSOo+4qwlQVW3l351vJj4FCitvg3fEk
Aj4fgFAcomjxS0LH8VBU8GD07OtYCYQ1k5kd6AavS4taMVBPjVexITJlvbWq7qXA0sJgi6B4Vdmo
HUbr2SiiWyj0qA/5TaEdS579kNHWZG/Dsv2ZeuOtTjEejpLfNAcqL8vktdA0MsBdTnnBvjFnkcLM
FCTTpgwp04vkom59YDj6DxTRyQ6G/YQWYJt3CRPKmKXLNA9PsOW2qU3I8+RfD6U6tspINxYeEk8k
n4MotjPnQkEXRfzVelmWU0aQKmMXuWJuRjR2Kw4pAbJIzRGHDNZtkTIvsI2Ui9EGat0FaEpy89EA
nbbpXUWd5gU/aGeoABj7zz0C0tK/UrQX236YrKeoxmuaSsHL3FEY9bH1bgt5WGJcGg2wiFXnlt+d
Rfy3F+wDjLPY05p1XegRahXfypSxW90jSelzf3yKSbS8wSJ6Bfx13sByAyFJBAazEPA5iWrWspOf
0NxrF0XAhgzwnwKvlUl8XyNvFEzOT2EDNBA2hrMZMGONXga33HGpJLP4MaX577pt0VZ7o+dB7kfb
383FDCiTZ9bFM4bYYa/6zkeZOX7HzcB7zLsJ2ye89Bt7y/1yzC34BFjz4h1mfneVZS7DZzve1713
xfIrxC9F1qTrPnUVquzYNNGml94qipBzINkBcEAMOZSSXSkDdmfTTWhBOA6tU0XUwAqu4q20sfZy
C7OtDJl5YSnCKbUePaIFoT+hY5Tb0DDwqI5vcUkJEKInNOy9ng8mUXhVVOaLkUVXaTnu88TfDkn/
RhWy85eU6kFEeLySIyqMdWtxpJeVfZt6COOGwbikVUEg0GbU0owBw2UMtlC7b6aovjUNG/GYs7On
cGCN1r1WNveS0LKimIgof8gPngsxr1b9t1LiHIzoP5wJvLMAnAgAHAJnPfq0Yig2IEWwXJAvRcFJ
i5aHvI6mlXAi+/fBAXFotjahG/Z9T5TTxnSSAbNoNePdKEMmwtN3hZXjZxQIFsMyYPUOsNB0UVKQ
LX7KIuvBnsYPczZfCTR9kKkFmaK/76TGabj5py+DD2Dh9bFF3bMeGrW25hZReia3yMr2scWw1G+e
PIk9JRyaL2Op9zB0bjE10hOMHIszpHbI0AghmMO+LGP2hcxkgSRv+XcNU/W1lJiwoI+ee1GByAkP
7uTtMdS8ew0Sq9C8M7HbjEl+ji2GI3WWCgx2AAvNLqUssPPtZKgDye8oaHpsirZanjoYHHVakWAf
0yAnAWdnvasCUISxrze3Db9cUAEghKwTe23qBgcRKl6jzEY5sFgjKSK2hU7Mtb9tz7oBsyTRAORP
QZ+81jVFiIEVbC8x8e76ymb1V1FHxWlyGVdcHG6ZnIbJPeZE5CEXZU7oUgvl/jFwQTrJIXhRbXxR
gDpKFlKCm9TVWw9AfXXs3yys+ngCrnDjfE7a1IB0PS45+UZFYBWJ0u1la8nkaumGcJU1AwzuMqq2
8LdJDSDReBAMmnUAASoHFx21e2GIod4BJviil7xue3cPKedYQ1VczT0sU2qbHbE4+2ls5BYA1t42
h/kQdZ0BTK78kAyyPKyhWESHzZTFPAnMI4mBgKHFcZiLEJ4taUfkwVy4brXL2/4nrEmSNWLobBx4
7KrCfZKTk5QF7L7Frd+3NxkhR0WKW67i9U07jICDIB4qjBLMgdVtB3ukHs0tGV2PcV+ba2ZK28aC
AVQg1PRK5x5/YbweW+bJtUU0QJWYtwyrz6OYQdW4Kt2meXticHlYsuQ1XXS0CoDF+1QnPjV+hgu+
OROGsRWqjpE6JvthAdMR5tj8hZ1Bhhd4VcEsepOD/WEiUNEDglBKnP7WcprVcNPMfr6Bp/xm2MVH
mZNpOC5aSEEFTiAkZsaJF3Ow+4NZN1t76G66ijIiBhcyVwxoVXVVgW9bWa3/Y+VBeu1mw2uGKZNT
gdkzWj6cBA71UXIeEc8CRGHbb7tvFlPF3RBWaCdseRg6lvtTGFewMHsEUvKB+oZaKYUOTdNYotSj
VzToHuNNzID8ImsCyEXdxRJOICCa4N5EAMErWjG7Mx+MXN0vdlYSCdo9KRJlN26QA7AyUe4XcR9u
/1NGYfvvWs+Q5J9HX/+vTsJwCrn/W8LIL6i7NG7m7t//rfr3f/v+p7HY37//97GY+RvCC5erBGGr
g+VcaF78/5iLOXbggA0JAANz2TP3/MdcjMRDy0HajG4b3hnk2n8QRUC7w+4RpuWHPomyjvuvEEUC
ACR/+QNQxPN92ObA4z1EL8K1bD0F/ONcrMzKucN0B93PTPpr4ZRI5FF7XVbuYB1Y1TwuPZA3nFtc
R8vwkMM13IZKyZVSDAXAj37PisFXl7G0rE0U1eZy4SU+UGmERUhMsX35TnOFKJAKIUveuGjvmYog
dS1MxLiTcxMsxSdpBiwgNH5ngsMj9ApfaTRPCKOHOX1MaALLDo3vAXRurAq/upg02gcFsLdxNO5H
2EQj5BCA4rltd86I9jVRwecEKcjSyCA3xKsCQ4gDkcsTqhD1SHLVatAQG2mQQw1jvkhjiPBFWBtI
AezyNKTIlfgsoRbl0It6KEZtML7lGmsEcqPfMgR+l7PQnEkcDAz1MHE3DS4gMzgEePcISxPZ3mLc
sYZfgPFPo5T8sU049+vXaiLgbwx3phW89nNirj2fOzfjHT4shs4biU7Ky3UsL9imSgOcXI1ySm1E
VnW0ZQx7HukiuIJYuUB/6kcJFSO57Eb2r6S90FH37xL5PBrVnEMDU+6gCVLSlz8RSCmvTg8liKnc
wOAc1dkD+dfnRNssgVHVrjgIBZURnTsDqQRqR62riG7AceZJJCvO/FNjGc0wPzDBhHiVLc5taqqP
XHh34ELZ1go9c9GcLMzZ7qbvwgvEbKhKDYNETIQElzN8LbMv2faFrKG4cX1u/8nUskYN5crTgVgi
MF12bbGSnXEdpSgcWZPqcHb75Gm8FyczPWOS3CMOhj+nIWBK48CkO1GEQwhrNSrM0dCwAFvmMWm9
cD/yU3D227sZxpirYWNEkckdEb3Jqyo648ZIeSLCwX6Xi/sJICvfQe/dt+NQ7AJIZmEcMqZCTbu2
A8EqUAPPwDy8kqK5JkyONE7FECCM0XHbnXfbEm6K/BgGgTA8jIBD9qBUZZInYL9AjHjnbv5AffBq
awDblPSvhmxZvAXYxMeI4IQBXls6mlfcXdmOcgkEtI6vDOQmngpnZwwC8oixcwFBrm02gT2zObaN
vkNyj/kYafsHzDi7xnnIyIoLw3c6aLv6fpj0TRHEzZOp746gme/7dn6o9a1icb3kXDMjmkoYmR0Z
lsSD6ZuIl3Jj6ApA31FUDhwIRIxFXF9wAh+qTJ5nfa8NrGBw4MjDqO88W99+KddgF8AWGrgYPX1B
JvZp4MJs9M1Zzki88rqd7m2u1oW3dWW3zZUPMQTSLa1BOq4wC95YXMsj13MoCpvZl1xLGDirLvHZ
wyrWUUtGGQAP25qsfLNw4Qdc/LmuAHJTXmWLGW7xM2hJdgLlFO3QqCuIRaX7UNcUHYzPiSLDUuWX
D7XrwgjM5B7BDuWGFb34lCbtUp9U0qVbpasWYKtn0o1u407TV3VlMy7s7n2KHcIMMPBR/mR+T9wl
9dBMYeROyLl4gUXXgFEh9s2LKP/8/G5YrJha/TajruIdmrEJtl8zlRc7kgvfdl/avBbbWRdnWAMP
EdWayNSPR/U2l81FQ+Lqm9uRNJ9aCyluw8bX9V9PIZj12QddIRomXSNiqd7Pumpsh56s7WG36Hqy
0ZWlosTsKDVhrlyHlJ4QWKEcUYyCn6IAd8nT+FWn6oq1hvcwSLfa5rqarWj1V3gpsSdX9nAiAIyE
z1/1L4WwNRsHWvPPrJFXJoUy7RQgZgdtn66hU11NT8yQJ8rrnjJbgFPQTRQGzync4PvX5bh79KjP
6xmEBtKRy66DVExiVMaKgBY69insi2p4pykGeFWnT1m5yDW5JjejsXzjqXqDZ8JJBoTJqEjFTjN8
IWbLyMewL7GueProo1QLWCwHqbagt3iIlMSuZTAaKVv1EJTsPPpF0jm7ZDSEleDv6p4IbJLIvlBk
GVYu70KXI0cZIwx2jifcbO33oDnes43wPiRcDkTKSsYDArx2NtZdlfprzPLJKrIFMNnyAWY4+lbG
YorTYO3hPSrzhPskr8+hJJLEwcY0Z8G3cmdgf0z6eUwBJnKaY5tA9R+Q8WVE7gNSk2Myknne9xep
XM6e68Ep5qGZAVxbHk6TCVE/Z9UzLuXL0ON9XfjNdY17qoxWbOw2v4YqBoimgnIyJzHu5TH6GVzz
nI5+tBnYsK9khqAK4gngy+el659o8imNrWfBDiOH609ykXckGXrLbXeoJG4Cv+ANj9qHHE7UlMpn
v4k432v7q2pCC5cgmWQCN8im9ZPwux/KC2AloPpGnDeNw+a8np+Y3NzT00NjpCNei7Fmoi8cjooB
czRuBFpblvd41LcoXjRCi5m1H1UsjB2xs2WHHSRJ02vWQIrpd/+cIczdemqKdlFperTKRHRN8V1h
BRFXEwUFiMbrxPW5lfpl2tedGq9xFdebKqDb9KP8wSmXYGN0y8OcBKdF5IcGLwOu4QXRkkc4nugY
pJYL8xDzQdgzsp/BhL9mDJug8texjdMkrZZbGHg4VUdzxBJZ36IevRuq6myihVwbqj6kzGF55t2n
zJ31VCpfmyo/pkHxCNfdXxv9/IiU8s4IYraBafrjoZqD3GsryErTkyiVzZqiWlaTA3Unw+3ITS+2
ZOiiaYPItFEK12SOmPaEtXJZBXosBIDmXbJiWM2GYu5ABAG06Od6As0PWcRco39h9JEgKwCIjo6D
cX8eBwagKi1+Y56LhAqlPNhb4FKcBD5KQHJAjoVPR+gGLP3byX1EdQ7Xc8a5FowjJhmHVArPsnbJ
xCrCdwnlckD1GyZHAhH1QKdEv+tDwWQ9rmOc2SOTPjMCwlr6P+PAENdOaOcsT1vT5uokQ+dulPbC
sNo2130sDNwpOjKg3wuvOvH/nyTKUWYaZbbJ7eaV1MVP2TNCSvgFqyz6IkbW2gSzRxou+xx/8Cmq
Mh7q6ZwU2Xti1fXeKcrX1ORF7vQfElsC9Zq/vFYun3+qJLgAXEQ1SIENlg6TMwrlpF85zMNkcNda
yc5JGUrlRvjqlcSIkVd5VC5XW1+xPSR+xWIPOp8XSdbvL29AzV4CMF8HmGW6DWqj2/uG/x1aOByd
IiMQ2JKSeQ3xN9EET6BH67yORMFV0lDAzwHYZfTW9QmZBXM22XwR4WjvRGS8qaRs12ORmCtvmrfj
VN2RfxiccIvxWTtwl6YYTLhFDYFnU10MKaHannbXBe3wNliLvJhGJ3t1ZNA/sGL8bPPSOLhRxxwM
aLoZRMUhtfGDuOQObomMCPdW1mW7P8gUKGKBUFR/IbPkholQL//2V4cu6p8bHDu0bYHOwDX17v/P
DQ7AqGIZUByv3JwytUZkRzEMKmuyzGRr1erGtLJv0gDKXYVLAymAfdW5MkXnRF5xFcU/1O3Gqaa2
GgFjIG+ehkNbe/tktp8Wlim8GsGX1S/EAXs0PJhEdNLMZUPzvvJV8YGw9RxaatpybNWMTuOMhZqz
+j/8LTX38Q9cSNv0LUt4tuPTw/k+8qk//y1ZGQ0LNyCu1rCLMIw5n25h/3RZcF0tSBAC3+PFsjCX
jol3ZQh5HwIAqgDIgQ9AjliE7wUBMysHBG9LGocDAX47m+U701YEnkL6lPxAk6t0i82EkteIH+xB
0qVJdQomSA51Gb2ylKkQXAUGV2d/ynoo0rza+Oacr06wPefp9jakgKEBHMfx8P+nER6tg+CB/l/r
ch7QCfxZl/P3b/l9AGH/FjquHYSI/316f8/lufh9/mD95lH1MJoQPi9H6No8Uf9Q5dimBTMFk/g/
Tx9Q5dBJ8zYh1+Ep88J/afrg/MfHlsx5Ji4u8NTQckPzz49tF/ZeUlVgNJ05PvOiRQdz8U7L6F5O
JJyyl5YPkt6FPS3ru6Zc9sRwfiUulL0FpS4poEMv3B2C8BSxRm0dO7d69s1lOSZOEB2ZUzxEvS9W
TWNFAE9gxkaQfqLYwww1zXt3Tp6RNdxaafAVtWV8rgi5oAxGEDPXXrxO0vDdwTy7Ma0Yzb9ow4Nd
dfOW1Sg4bG/nBRZGOaLKNhiBIQuXAtBPdtWI4p7kuM/FyDjyc+/GUFx9uSPUyu8GBJmeRUNd9APb
dWN6Qi9nMoKOQt0ts6AbA5KFCibjmUreRUFSizNfeJX8tIsMY9RwpRyX0zq7X0isibN+U/CFm9os
T/bUfPt2KYCVtebRwhq/Gvt6Yyfi1cBoJqr+IoGLg71w5qe28z6XRFmzEA33dr9cwoG4al2sQ0SL
3s20HmshhnYLCrc5YsWe9j7Qty1JCoxHFvtC9U64x/uOaD13PpElPZPp3RyIT8+f4sEEs+5+q8R4
CZrgYWSzw5evk9E5W5P/Jfy8ZbxPlE8XEsrehrhYkkzoojG+zsrR3LXTPJ7RCRHiNENu9ET5joyF
mTkRbRc+6kGRQHrI4FvQbMfracBgHXPnQVLVZho+a/LKTlxaxo6AIrkKtRSqzBUB7yIKcAI2V3DC
QMBawbyy7PKdTsW/CK321sqrp0BMwQrp60UVyOt4CD/tbPnE1dJtPLv+8XP5wsy92Ce99dCP5gkA
P7W/5heWGgkddmawaYhyYzlYEHUesWw20FisRWLdWH30yr1xJtvnqzGC62EgdpM+twLmmt+Vqnh2
dTTn1DV3LVmdUVTAMJqI72S5grJJR3oqr4x2Qy0+VAcGNM+A87kdDJTcC1jbpPg+MBsdZzfyt6Lv
QPlLYn0VMJEUq/KmJqmB/0QmXYGHJMTTsaN1qN8LHUU66VDSVvRnX8eU1kkFKUhHl3Y6xNTXcab/
nb0zWZKcObPru2gt0AA43AEstIl5yMzIyDlzA8upMM8znqjfQy+m4+z+pRYloxn3vaGxjKyqrAjA
/RvuPXeYCGZyImqTVhF2CubM4ryX71leLReZjxplma6hp0KJIamsme0jsIFvZfm3MIOxsOhgVSyT
7gV1Jr0wqauK9NWgNXmtwZVvOHtscido93xJHkXko7LBjWXAgCXM1eyJdY09mBttazEBiZ9sgRw0
IwM2ysh1SkiFjerpC70TVawOjBXSuUYkyDot2AljWgMtv8MkdsNG4mYhbVYFlUOKrvgQWZTv0lhI
ygQdTiuZwSfk1Zo6uHaRkCStvLkWDqC1AgkJxVPOSCB7zHTura0TcFkB5STimQ+Fzo7SKblS5+Xi
5zFucGekkHlI042I1Y1V9NDqnN2yRg2eDwvZu4Twsl2BpBzJCVQQCb2GzupNCe1tKjh1IrbCjUOg
L2PTh0nU2MvK5B1p+i0NTn3oU5jthAEPOhW4Q68DWY2YXkIaCDrxOXLwSQ9Vd56UQF3Q+PmemUOy
pxe8ljbym9JUh1ql4CaqpOalxvmfZvHRJrzNFrZcc79c62W5pYa6hpAArkYanxJijvPG/WT/gaZQ
JyATUkHQAwtEW4DYGfLvtkdjP8v50csIkMfqcFO1C74gAV9Q6pRlS5pnK2JIAhlAd9YElsO4JypG
fPl1tmtqtiRBVZxVP27tOD27/Oz8A5kmTFQ9MKPqlyHubFLRa8T8tfu8kAZdupDkkKmHK9cYXyOP
uFycQlHvf4mU2QDkGdQphEs7Db4G0qaTdGx20s5vjFQxWZuXxxQC/TqV2NJNF8CzZS8/Htn2ao6O
mWC2k2XcEWackV6Vtl8Rri2o0qwke/EOS/aqFBoHHqsnkDXLBpGMS7w3vJZxQYvZLBakYfJ3EZZX
7/4y0uLrBJ06TrBVcXaslI1nwBc6/CIMQQBZuKA6t9t6yZCsK/AUawEpcKvKCWt6zLfXWdOVzxQg
jWb7MqV9LOvZguQ03nSWdxY640RwDwI2iB7NroZt34YXQquJeOtS1BzLOxUd9kjEvHvOg9eSaJsq
x35dY5jPSNfyhHEQsbY/Cd7QyAo+jKQvEODTlFim9RYO6Mfb0n8wE4QRQ9h+hC2nbt8KYo4CCaRU
pKTwzPegiYYN5fIeLsln5FXXTM7tIcrz4MYzjHdTITHD59uvYUscSOx8mXPx6xoo1Twf/Vtizrtl
MpI9chN+3q7ae0GDLgRB+WpQQLxHuswOuSHaMPi5/evcWQfLFN02aYb33OX9NRZ80LbR4tpLvR+o
EJCnJraos4NIIX0pueETJ3vKR8NeVxZnpQiI7aqb8I7YjZdWORkUj/EE1eyZhepvTqoouxX4vj5r
WzXCOjczPLDD9LFgljNc4jDHursO44Kho8ywPE1lczD9CF1inpE5m/DARMZRr2gBCRIsl3aHECmw
kaTsELpfmWzpBG27eupm8dkslb0PfFxSqUFT09kp/svs0g/NM6smSCAx9Ogl6C+xP9/P00IfXbtn
JjJI6pfeWIddNe8mHfDFdAI6L5lf8d/DvzyPbXr+PDHHIVFuQ1fB0Itmb+Pp3LBUJ4jFwIGJzI2B
T+l8sWDK43VC5FiG1zcMR6D0OotMp5KRePMNiYVxW+YcxkL9zP30R3TyCbkXDLdk2tg64Ax63LDN
AFCseh1/Bu57RrBTjHAZQ0ZVOibNNYpTpoPTeovzqfHIUtOhajO8XyD6yC514FrbzAgM0mPK35Dr
SDaXbLbZqVys3zwnVUpwm9EAhukWNDlNjIV7osWm6WESFjZsqvBFdPeS97zWgXDAUk6ujojzdVjc
2Iv7Gt/YVeagVFnOPZI6HHDzkYORGsaNIHWu9YmfG3QQnU8iHZc6s0kdUjfD7mBVfaLSw35tL5tR
B9p1jPD55Oy7KDK2xJOcCw8JauKNzwZnCkqj3cTaB/HeIWyA7Tt1eQCz+zyPOVcWSwhy9YzG2aaT
eZt2pAVx9zJTYEgxN/tMIFnR0XzFiI6v0nF9JC1C5ovmLUIdFO1Ze/R1uF9ezr8taX+dX0AcbO+N
jvDSuXgddSyggdtnBcLkI2K0tBl1eCC56e+daSNLHo5isF5CUgax3hXrBvQXUuHxx26JZTVtGKUV
+8FdxlywF/i4jKT9nVsiDLFfwmUyGIc6PGzrRRJ1iKrNYk6f4pa2m5k223pM0uYeRa9H401YYp96
r75n3CQ6Q1E2yT2z2JM1uzuJI38fsIPHU9MxOv2adAIjPLdq6xLKaE9iAyalXwuTY3HwBRcTEY65
J27jkVsqiept5SdqU3NlZzqgKCdNlUedTyu3CwZrTEhc1yBVfnHbm7r1fr0ZSZxLMbqMENfanDj5
bGQv5/Tg4Iao/ONEYb2r/27XXHJozHVIp1zMZ8Zu0cr12Fb5sb8jNhgf2Bi8ZJH9uDgsN32n+Y0M
4hGNMK/3Duabcy2W8vG/OmXdKf/zZBDdKRu/ZNH+/+LY/+N3/2VmoSv2SQGxbElr7FvoAf69aTb/
5gqKYtM0LYpG23Il/fT/6ZqFj/nbFJ7pSQTMbNLbsv+7zUX8zVUu63/l2OjL+GP/la4ZacA/Dnsw
0iAroPHix2N/r7vq78+HGInv//hv1n+PRwuiqy3TVRM00cnB//gnSAzg+fBzp/h7ChCHLFNJHBr7
xIIQm6IwbiQLxrRVAGWjh2Ho/hQLzM7afiuW7qMN3OeIUGSKDhz8JfmCYA6mG0msWz+3j3HBnQ+l
4DWZuh4mpiDNIC9AqhBY2JNcSOADs/u4IbNHxxoa7Ka2S5Vf4pGhj2dbJ4Sn5saoxZ1BKuLcRfjK
ihxuaMEqomhJnjAZCFYVcYpdT8PRk7Bo+4Dqouo51NGLcsKzU+s4xlkHM9oBsXaYuLHUVu+iwO43
tCSw6jhHILIFFCEuRcOMX7sUBWXoOq8DKZB2bq5bHQs5ONkdIrGf2kGIl5EcCV7oLkjYHPrkV68K
ejlvyB7IH2ERGgjALZrZn9yl+BYmzNCXxpxxF6bGl5F4X4rsSoLw3v2Ild2kDknZc7QbbBeI8Lz0
4/iYuQSdVHbP6UwmZugSjmkjElh1ERSGiQgIZP+EaM46TjOj8V/VQzNvas+8n2d1CTuA0jD8oBuI
7pmD/1L2fPVSX/wGFYBnxd161EEePYUBwqQnJW9KKgaeEVa11VYO/SGMKSkYXx7VFOoA96uRUXRY
uvxgH9AAG6Ek6XVx0ukyhfruroBvUVG/kKr+rLiS1wx0Uat5HvN8qp1+rH4Xqp/OnE6e62cb6BjX
cUgeHV0osQOmJdPFExGITyUS0MnIX7JZ3Xuy28Pa9tbKDX7ywRmuzui5+yIOypXhtu/4zLptTTh7
ObevBFmsZ+TE26gYbkYqu64EiOQtNDsTVV+qyz9TF4J2196GyBpXY6yzQoYIIbDzMhotKMDaMTYq
Rn3ts7e6SXWlGeqSU5eelKBK16L49+6FyLahH0bEn1GvssWhcqWEZQ5FwEJY4BvCU+rY1D0cD2+R
Iz5IZt1hNWR1SSk8dDzMLuQ1FibGIY8oMjHQ7/1lBpToXD0K6kFX1p2usfEHvBP1ubV19T1QhpNh
1iHspDKvF4WEMAooE8fvpkoPeYUMFbPRZQjRTZIs3G0KXetPMZzHpumOZMNKdLkFij/MoYbiGbYB
TW1FRXi57h0C3UX0hFyszJbODkpBwAyLprnJ6dQRuL2riWxtUaVXViSkxRYtmm3dsHiRDiwJ1ZOd
RLBI7ZEQu/CHP+67bdOr09fp1rN1ym623MFLStapt9ibaaIwgqP843Y4YXRmTjBjMPPb8tvpWJ56
zD0ArFk3WQofwp14dlEsE3dbml8m4ZssmYirNAaAxv30XIgUw55dHj1rPnSTfFlsazeCtN7JtES2
Ak1xy3s77eceaR+kN88Vd1ZYxLfs+HxkJE5M7ed+28OMY4rtu0y8X6nce4APB7xe6MWT5i7LzQfR
mfy9tm1sihYFjumUO/w8ExVW+4Lu+2HwavLKhm7b4ZRlSQ5+wExdIpFGPOddEGZQDONwCzO2/cZu
n20K06yuqT/t4TC/DSiSr8SETOsycRGepkRdqmKz+Egh7HB89fAmrUzLaU92Rd9moyRHYLohcPUb
VsRb1dSfyLQPYWRdYmfaCP3dDVECPYutDL0ZIJxGoK1JYIhvSFZXu8pxDu3ifi7F8NOOJmx9LJK0
a6amxVO1myO4WiIeNkMpBBvpZQ8ycJ/ly6Ed7MdGpohg8+i3tKwnYhw3Via/wsAFKCsvZZSQiF6T
5ISQ2cqCJ5zaxRrW0dfIwpUtyotATmHgAVLzvpyS69Szg0v7s2Gwwi1nA75dQUaSbkZSBmd0JEzx
SLlod9UiHppU3PRG9dax1itV8hwl/ODtOP8suaLldh7wGP06znIvUtTI3ZLyCLKGihmWbezY+cO8
+8GtveWIaU0eZWzfYi/f9j0br74PFQlxDiqwZaz2PLlMMZv5PsHbEVXNcfHaUyaKnWxj0BJs0sGo
wWbp8O8Y5Kd0yWy9NOP8aCbJyzx098swHqivTTbu/X3Weuh1wo5lrrc8O3NmQDPMSIk3+ZKRzJxK
omWNsblUpI/jlFhww8vumMr4zQrDHRGKRztubigGUYkRncX+kvRx/7vJvCsxKj9BB6rKYrUtoEOx
69+UbCrDooXLHZ3dpANhMR5TM92TOIMvxkp/NY4qZRuOXX2wSLNjvbkg9YmHEcjLsi24iXZuMsmT
yeFi9QhpeCgObaIINbWJSwcYEXiRXKchB1rcw4QhbxCn+ihe2lbd9SnCKqw8q6hsn8i3ok0hjGYl
YI52IrqmJPqiWDp7zB14D5gl+vjmCsdqdK5NytFiHxWAqPUoG2srk+Axqoer0uMWUI2Hpi7OY1zu
5zZ6kxTYs2mc8xi5IU5fzLat9aKUba7E2N66dvkbjRMKlLDkqq8eTaM/qFndxSOP/DL8icDHsDm3
dqqwvlRiPkeVw4dt3iifSBI728kBs2rrzd15tBK0Kt3TTLzYanBd5wxL0YGp65LMkWSnvhY/iaeJ
xa06+Uv5llvetTbZtisPoJXcG7TAwP/FT44lh1XXNjXdxwVfJ8T0G2ICTlNpP7RVh2C+2pIkwImX
1B+c7B8BVLOwoXk3BntajzP/jTn2t5xMTWlBhGknBiP70IqR4Qh2II17B6D1D0jMFvGNuDB+mTC8
jeWKHwyagRcEzIiwUFjZCIk/e29NmmoGLE9RpN+4qH3rEp/L0YsJVMHwmeT9iUngLUP9FaNwjBIh
5FTXGUBCE3MFYtDcLHDRNwa3X+E702GYOQ2T2ryPMQExf57uYOaQG50hNyR3XO6ZBtK0l9Z1IUch
THQPHEzWakEBsHZ4MzbW1CO0zoI7q8yORicvhLYcZ5IBNiwij9U8ExPcPA0Vb7icDpUzfefK5bnH
kxJSsjSaBErsqlmMXB3w52mc2msV1ndeXZNFN0ixVUOiCekpCpbaXEUhVOMy5mkwzUltGCE81BKf
rxY0ERB0OwziaRj617oECJ0uT3D8TnKemOdVzR4fFA8MWa9mYH8QhYe2vZr2UOLXxNdAi2rgbaC1
ZHhLDLA09gmKtWw5mb24a4rmGHdRsTNxl2GMW4odzA8tN+v6VeWGBzVYn46fg9KZn+eBEKtQWjvB
iQfbaxzZn9A+R2n/klps/PPCeOxy+530GwLD546rB1Aqll3qiXh8GAJJ8GzxWqV2vkNWx0Zo0LpB
NIP4MD7JnLgPx+xxyBeOCjXAPLUxPc+wqTeM2rZOx0UXzy8EkrSr0suAenZ1vqmqZA/Hn4EIANLD
4syfqjf2c2ffR0EECy9xKbO11qNClbaq2vDFEC48muGrbfg8XBJ815XPoNdO7KMMCdzEebeO3fCx
LnNEKVm4k954mmR38WX1E821sa8zOzsEUhjbIRbvTc9WaHCJpJOBZZ2XNj74Vfe1NPlHJFSL0gRh
JpAagoqDs01gPA51cOkpJWCYDHtpMTOeodo7lvVq99rAaAn9Hy3iNJg+nMrV2krD1yZazgyksIk1
ZEtZ5fSwcBdQAkIETHrn1TAcnJaYJ20H6zRasHbrYay064CKD6Pl7LsvSdE8+1gws6bAyTt7uDK1
P1Ng1BxxKoAEsK5x0z372DgH1Twk2Dr7OXugJuSGp0b3wmGFbPHH87rHAD+otHrtUB63CqeoZxsX
I4choS2khfTLvY+rtMzCfaptpiV+U8XibpNqC2qfDnsXTyq3wTqs6udOSy89/5Cz7NHyB6TiBwXl
BZNDf99W4s1DWVJoVQYQzVU3MI+svAsiPWSKgrOkTT+VY55IgXgdMD7tKVOp+XHWll1y76MUhpSF
N5vQVJtbhUyTxHrmyq9N85srBJMSft0E467Co8ZWVbszjwgNjkIqHifoZZP2/JquKVA9qVcWIw6S
v/jFXDBwVliFhWBpUXvJLtUuYgs78SwBM+UatsPAia99QvHRaP/xpJ3ISnuSfSO/5JiUF+1WVtq3
PHhiujB+xACmXc2R9jf32uncNs4LxMe3kbBQyjG1FfrUm9xXlRjv0mfK2WvPdDcRvtZCDUqwU1cE
o6zxtbNebZmjxboniPxXBs2r2CQhGlP2iDnbl+xnCwoI0norstpmF75RgjodV3eGu5t3w9UYVXRe
OL9jHOCzg+530Kbw0dT866QnvTBHnmP8ocXi+6lxxlBceIpIw5kg+9Io71SkPhGVMWKbGsls2kfH
2nLqN3L5GOvycVDqhG4u3+TdRM4eMOlB02/QHN17hNiALDKvgwGYsNUUSglHDlLrrT/SsXcgflZI
/bhnJl7mMucDwOqwi9EdIhu2WrRernmSGUpuGaIqI71sWuUgg0Qyrwqb36isALsvYUCJadwtwqfk
sSM6+OoZBtM6HcdT6M7HPAdH0U/fpajNQ5hzgrsDoLacUWk0LI8EnK+Cxf3y9ZA+Tnhb5qIu/svp
gt/EQxTyz7Ql67Jp/ue/Lb//t77kP37bX/oSRlCKlQKzKLwkjraX/KUvsW3XRNfhcNQ6vquBK39N
yiTjMClMj0kZaiVfD9H+mpQ5f/NZNfKzCYUexFT2vzQpE//vpMw3fYFGA2q/xb/3H6gvLG/bUCza
GZIC6GJKAhwIHgRPHmnpVvZTOj7G4kkguyCEYOVl6buCIRm28zm2qieCis6xX44biJBbPwDTKWR6
9s0M4kNg3RJ8xqS/7G9m/VdAwyBcql/uiExC5z15mOr8vcvTHntgseOU/0+uE43yyvjEeo3Rw4io
y3WIbiznLwKvDrEgRGmu54fQrHCtFslw03DXbmQZ3mNtxvPcFDdiLrZN3/xCMriTs/HeqG4dW/2x
tcDd+RRWkae+g2WwtnXpsZ5LdIYdeova7y8k76g1cajP+BmIN+DcHBumW6XgOgruwiW/tBatSuRZ
Txgc6MiTW1f1VB9yfOo7SPZ85yzP4CuOYDliffMuRw4Fgg3a98hVJxt7iSg4R+dshGgb+y91RL9Q
ynI+DR6TmCzfoOBlcGEcVI762eJGjv2zQh6BfonpzuAN62jCSkmdVg3qMi0Rxkn/JVTunzGL3hoH
iXLuVT8hkMiYxVM+l1/mSB3sEa600LjahJ3YWfUVpeSiEZu+LUSEBSZMH1k5X6wCsFSRdJCBh/k1
HhH0TI67iQt0MzYPiNmMh6QjLmqC9SPcmyHDuRQ4G5WT89WyH4Cevgti/z4sc8QxjImWVD0ubvAd
qwk+pvNg58EvokeSUfMSSYN9JahwIlF4dKmHsx/RDE+hGW7NYbxpouxs+QxAVEoCQDAD3BvevKbe
llVwM3kwr2LU0BnVWBEvW5suabdY+bbLkOI2NiK7Ydkydd74ZX2xI3GX9+Sdel70i2eZdXN0kTOD
tXDMj96QHrhDjokzQt0ysauK5tgLisYxRV2LbOKpb4FCW0o8yJ6hXQHiFKNVuC3m4b1BEsuUJwaC
iTk7tSgkrbwTh86qsMcXaJDhWVzh4iZbcyIeEn5Ly+FufCQ1R3KV51/sHffAePvTFNKSW2h4D6YR
ujua8PAAIwizZhg9YpT86MribtYqfEaB39VEeE5qRMx3EVHAJkhpy+ZPZtz3Y2Tbu6ApAXpascKS
0H8Uy3JBBj9v+l4ADjUmqCP2qxPUK9y+70WKrDuiTFkpGu4hTv7Ei4VQaIhmeP59CVJdQHgENhxH
9g/LwH2mmifD9N8KZqqW6h7BDMBIsjduz7DbMsZjWImbVhYrNLu36cgY3HRZWzcC7p4R9jiNR3WO
EpwxlH4n6RaXolR7Ycq7tnDOoZSXKa0vuPibveFmBxEmN+aimS2Qam1l0DBOfNKKeMNgYVNWCutF
uPX7aHgXC3YzMBTaiNaVn0PXwXaKomtcLo94fCaGj8JaMzwCOesQQ0P3qbbE65Ksy0DLGnYq5lAy
PIbRc8aH3+T5IcWYBFjnRkVwsoiKu1tm+S7B01r9nJMEAMyaFxO6ovVeM5yQ2OjznJxejwYiR5VH
7w9IecrcXVF3ZGH4aGgM77Yaxi90SLekPu2Xtri0TPJX2ZC+B1P3DgAOS62epPoVfQAkit8kNl4T
tooQWgBotb8Q7dZd7rJ0xrJHW6F3uUaoA5rpGdDuT/P0wWgXPVI3HxLHvdLrret2vplC0ERTrZOx
68+51/8oTFPIcOF6Jj8Svp+vGEeakby25XBqB2dnJuXeKOS0ZsBxHOzqG7XbO/EXZ1vNT4mB+8yj
tPLlMwSA01xJdzcs42OdVGg1/PbRmZJXcsXOfTc8DzOJY2gS+FkMLH4dUNIMiRVxSTR8VqceunE4
jdV4jEOxDyxdzDXmrT1F26Czvuq2AtFcJD+eIBK5/HXnA+diayDfA94HNcLpEDI6f+zB2LQzMjDe
QZg6WXWTEhAVJT6TEG+GWj359nmWADjxaVxLpyI21uJXiLT4A4by0poMhwIx3QHXORY5BbFM2jvf
EZ9pPI7Y52Rx9M3w5Pdk/MSIwblJrW1p19/9EKFydyLkX6GCHNGNm6G1iExAUrZieojex9nXo0K1
AWp94+eBjePCJ8EbwyvhDIm9yTjD6c6gQwQSm2NnHsbQWqeJdNYJyiIwI7xnuH/unYDANie9FtPy
Hs7xGdMLFPNLNdCZ2TYhk7EDknERFVG0CWKaGZsjtkp8qMXf/RyUm62NjyZIsnOQk99Sz2T9GWX+
VFo8F8VoEzG20HQQunt2gYOVfeQcfJMIO4sAyK6zGWwWX0gLPvMsvNpNBfCod57pK+CszvSYUzp+
JmS48zpWb4gDQfUCf4EYBucADLpaR53aZx2miaCfzkVhVWvXsI+AKbDZJTx6bksen9Hr08xFn9XL
Gq2b3Bm2cdex8Nv2c7p3g+FNcv44XXNv8uDxFew6Qx5yJhmBg8GHnfm25MiIDfAtPqf3aqhNYCIq
f05K59NKRMUkJty1rr33QP3kHolT4fRQsnYTLbRuX/k3OGkevTaAIQO2dvTqnYktgyng2cjDrRjY
9bVhvpUhE4/MdZ/CJHyHf8AUWzYI6B3QDG1NYIu0AaCBrmXxdsxG/75ww5fBYCWSLYSKFihNxvhX
oapHqAG4jY794OfDi/Sn+4zRxtrNe5uDFRAGO8zLnLJMXKzmM2iVtYaO+Sgd9SfIaVgxbwJ68210
LaK/Kxr/22jyB6sjzoM8SgzE81WQGCIZnMqmqndx3T7l3QD/gmM6SUhFmVR8QC3HOGqivpkyLCd4
hFdIqN8wVN6rBaa/pPzjAlErodI/TkX8lwoJXnNynkIEZXSXt41ALsGuE/pQVd4amfsBLOTGyduv
nAFxW/vbeVj4vc4ZRtqHAteR48aQMntNNQM+TBVDLgPyRHTo+SgoR+QOkSx2uyDaETFMYrCX7dE0
WtBWuH0nWX1ZRf1eGurbXhi3gGy4M13eBN9LL4QLXG0rMIiFTPcwQoyVijywCZ4LLoYuEcsoPpBD
0pgbpyjfAtdjCjK7GWtly2dWxrB8JIV+PaJzOTVL8Wi505fgLIGgr3pENb04VIa4rVT307rhW1+R
IFA5IFcKo/p02AFi1F7ugMy8RrjZV8kUg4UIMd1YRrHxOgMDlgu+iW3PlwxJDBzrKTlVvjtcM/bf
Z0KEv2g/+rXyFralsUDAOiwPbsvFlQiGcaPZkXae6Sljh0ll0RmCEpNo5Rl7MAwkb7ivo6jPjV19
8XF5yOncXVJNp9puEBuWqFkq1yA4AknTpjUYp88+8Ur4WBh1WK+CK2UBsIodG2QqSL5VZie/ztjc
2RNXPpqncDMZfIe4vVejoDFY3LvajO/iork3quF2sIGJV75YdZ4L621A6eiq7dzn+5i1OmEH4oeh
4Dqye0SvI0orLycy3p6e0MYUm7YdTnTr3wVuwjLrntImfrPJ4+6ldeos8RlTeRPKSkntjXuG7IRn
huZT5KsbNzEeRraHgR2/iaaBQx3IiDMM1dMMz+bo05PkPulevUeOYV+9lEtE4T9Dz8CQ8zGEPkMf
4S8n0YDJ9cJb2NIg/A353RJqN4Y2W2PpZzfw1R+BCkyw5riWGIYz2HU5DwHykxKZ0dcM9nw1mbOD
UFaMtE0CIPoF9DYJNHc2G5Z7z0rnE/oyqHSkoZZ1Yt2Cy2NhN/fsUELfenCBCfGzHHtY4NEy3kxt
5hL6wjsmndjaxb6DR3FmPYTu6quxm6PnLWTMSAeOm/tj04FeeNKQl4fxt5+PX3Bj31s7B/FIcMwq
zp3j0A8ONPDivoMoecp9ok7K5k+M8NeXU4gZGTRVmVWvS+e+xqLrbpIOJLkq3bfaKSB2W94HuDVj
GxmDtc8twC99i87Oi37KAneTiDZTL28bOWJYa7ydEXQXJSm0l756hsmDkhULrTEzjwo8RotW3eMQ
4oMWhAiwQuSBnhxkhm1wn40FWyPHW07kpiFsNRcU/t5ytab46rTtbV8Y3cZQ/nM+8MF14yvL87Oi
NchhjleN9xWgHzPrXO6ZHrJdFdkVmOtD0AtA4upkYf/bWLZv7WlYT13LrVaQ6nedhPXD7yrPbNQI
TiyxJcxwzur0GLGod3vrJk7N19g29kgLToPhP02Zcx5ChM0DPTIYG/PbisQVnddpdIqPaYjUbnQM
cNPVV1Z0D4nnNtshmQl1Sn9syxlOqPJpJCjOmePBzzb4d/dN9iCDgj+uz4i6yLovQ2fTpFNtbhm7
kblQykdR8pyp9NlDrs3sXbYUcszMzEmIXZ2xaFqMWV+uBIKwQqTczWt3ZZHniB/M+f4vnRUDVEv9
Uz7Kuvnt23+cGf37b/prZoRXTbpIrKRpMfyxMDj9NTMSru0KFFekW/tMf/iL/poZqb85EskVFddf
OOD/PTOSf1NKMDIyGfQ4Lva3f2VmxN+kTUf/yUuHtsuFSOyDJGa2bDKG4n//T/Kqpu1Gp6kleLAW
lzmRZmiMm+7bG8CfpWDfVwGlcJTFJxrZ4mhOCy8u5bKibM51/eyn2TGYFy5icBb01BcGL4it2bCs
Kl1/1xTiccCvXFBI51xX6aGu1z3yhywK+KYp3VWja3rSveAKqz+mrvYtyn5u4it+o914IOU1UgdX
NwccxT+zqyuP2PkKpnjb6z7Cg2Ib0VmUznREoHCikX4AtoqcVzchZotUsaIv6TzNq4hRqKP6/2wm
Mnn79L3v1J8aAiKUiOStsBogH3a0C1r7tXJjRBEpjgycs1bKrrVtroOrfqG94qYpOeTEMJJW0kua
yrB/jGaAU4u0kMMogmACu764BSv4sojPM5uci1LzrZDzn7kPX63WO2R9gHRI80Uw6hDmDqYCG/0e
bcBHH6fHHpCLCKddPzc74XR/pFc/N6X3XTvsbhjjn5sRez0xbiejwlgWwm5Ze41zLCexA+B1MGV5
HvoeE33ygf+ME8H0P5FqEk3ruicWhv0mUtwuavFvy8C8AK55gnIMQctob4xxIISW46lvnmffOWWa
ZioXCXMA77FDuNLI7dy7sPdHc7yOjBryml807LndkaBCG8/Eqq8Ap5VV9yCi6rHuMZSb+nIY9CZg
6ClAS7Mgg8VuydpuCaXMuxcSv/84AdvJfHIY9veKS5EWC/ouAT0lGGo75lsVhsfIoGak5pnxcRz6
I9KgE6qiu5znddU16Uftzk9BOYdXWfj9rp5CRMukOwJA4cF0BFSuvIBsa6KpV5YmVFfZLuGCQKWL
MAez1oTkI6F2KT7szvmp8/A6Lt3VlAGC6dK+6WX4IGLv4E4Z37/BVIJh0om06JNDfGOytBez7I+E
NF/zStXbxfLuO+HsZTeSQ8GZTVCwuWVxZxOjCa5SmiF4CNQDciAgvDdIG2I0OzYb1q28Ht7nOBMK
kATTFSDbC0UeGSYBmGN7k9bLt7f4b4bHBioth/eqMb+x+O/4lE+hB/bTHsi8bve9aT710n9jiowR
R6gXs1F3eeUwV+x+49AjtUYaN6WRaZ92eVvn7KEoo+JjOmKkquh1+2F5W+hzN23m3XRdycZw6V4b
h/17kFv3tLa6BN1WrrUF4HmjHVoSTF/Hc8piudj0tA6mK7ekAtq71GZlTR93h/12Vfj13rTrHVDz
Z0ItsLjIFJ4R1Ilp3oAIYwarrJ/GH46j7pZj8pFBum46N7qt0mVngU2e4KoRvXlAZIOYjghAmXsn
gkIPeNzQQ9GyUEgh8oDhGnfwbqv5D8SqcdW0at8QJVWm9kPCFKft/VuRTqxg5oMbsKmu+G5Vln30
Lv681jCPgZUdSxiDY24far4mN8kuIrLJXTIf8NYTHZXkp8ogsdmonqMGE6TfsehBBZoy9Z1e+0B9
x9Lg4rdZ2XUJXj3RZL+VDVu7HbXRI7gJrfadSolAu8J4iVLjWo/e1/9i78yS41ayNL0iXMPkAPyx
Yo5gDBRn8gUmUhTgmOGYsaLeR2+sP6iyqjLTrNos3/NNdmXUJYOA+zn/GITeZUqj57aLTr0/+Lup
L5xVN3gHt9B3LYbOVaw576b8i8qPm2HWkE+m/5OMq3TFM/+Juts6NkaHAqKo5NqnOjj1qPGyIvg5
nXBaBbGNLzJQIdM2QqopI11n0Da9MURb07gBDhR3MbxeQSdQG7LeNBHKgyIt9pPpOlRzI2JD3PoR
AP+sDNV0nKac3aZXsPfZ1X5IcfGR87SZ4AkuiHUlHayT2LB+ixUBXtB+8Z0ZRS8JGrVa2BsHZSk9
c/dFlT8kKCw2sSWR/9h7E+4NFefJJtuziEm99WwO6m9jdvfB5GFmmMmrLa+NTB81BvGV5VUbayJd
Pi0o2psxerlq3NteD9TTlj+tsAB6mdXVnrpXT1gvShLoJ1yKhcdUwXJHWOCT9tXXQ7qPhrDeCBLF
1jmYDAN6v5/ij9pybm1OaENnJfMqKPU9UlKNroNnLxXDRJNymUIdcyUGjXpBirKRYv6Wky4ZfZ1n
GOLDGA3X2XPw06GSnWsDadH4UJeIYdiylsjuaGckhfvkzI51GFKymWBY6H33jpNdfKdTeZQZmAxx
8OdOtz9kqO/CYvqs7PKa644BcvwSA2x4MxWfsq8fWPRPROk/0bxEK5k9R9vWM4ienyWSjOS1T6np
jCd5IBco38lsgaMGGim9DH1lkNyavD3lWv/ObB7cIIFgGjrOjS6uTnU5XEVunA0rZCRNgK6SjLR8
GW0zq+Ne7Bj94VnsrUdIQtPfO7yZI1VMKAMvUpGSooHN9+5gG9tQlAQNzFie1bUK5aebzGead/0V
5pi3HAuKYzWXJhEv1KND8kTEBLNSU2KaJP0pGOl8agVm/aHfkF41r9My1eusTj57Tn4bHmTTBN7a
bouP2bc/7dq7lIzMIqUOzvOQg0VW8dPt5EsgyxsFVBzi7puVereKAmDubXeLws5ngGqOtqO3phdB
UwQ0rXTIWwLqnPr7mZanFhszmh9K5aoNQP8xi9QlTtQOxyAjgzxzeW+91rzoeDh5DTOJgSbBldgz
5kX13Ip2nVqEP/rZDgtfvGksYCyPGcxJ54Mqs1NPjzO3qWmtoy66OuaWIoonNFZrPkLwsei19w1w
BFKN6Wz86omXXlXQzM00UM7IMGL3KlvV/vDABbUznKMzKSwpMdW11u9M1Q9p7F54Oe7cqCMQ0hOn
2sy2VtWeyqomS6S7tmCR7ORPMmspQfN2YzAeczpzQk3CtO3dNZTGr505/5GYDawH9AWU62veNj91
1O6V1V7TCl5QFmbAwkKLQag+UCPx3ZEZnVmEg9HrQgb6I1zKPWlRj6PsQR7T8oMeQezyzmcxuDe3
jJFlJNdkQAOYTfYK4zRhokw5g9hy4d55Ijg6CVRBABOis71tEfgjuwZUTqDGir+QneJVmtvdbObv
czq91iyk66pHm+6nlbXUkbbrzGx3sFsS2zCaASJ8LrWZnnz802NSfvP/XTTvdGxygFhYK3Hj0fqc
3NkCMS52+igcfgUtGVqSUIksLu7noX6QxufAgIwu71L7yQ1j6H0Qae5bQqeJ7xs/VCjAJGT+Ixr9
b/Ix9nlu/WokfEYz2HRXWfdGjg9NmIqITyJ0wVD3IjS2MsFNkFNJzIFquN7Z7gLc1jN6Rjfkbq35
r9r4TcYcsfrU4Zb9Zxoqdu5pOk01Zej06iTMk00kUKjR1+PhGYi1vhihDV0hqR+yNVNkLiH7EtRb
S6tzunPa6lebDyc7QCXPDhys07G84TVAqCFJD4sjziVm1wTdFo5F7kpETQnePdikte49otja/ljY
4ZltKN+Q75MDVDEXxsibtwLrx4bezkPTBd+mb7yOY/a7nY27oSfxZArSD0+aF6DxRw6/i9GkO8Qk
tBj6L2NGE72pH+ScHAk9mVeeNraMCq/ERNwqz6GByp2S7YyQawOlOOyThFjTPPPP9SxuHhcQumKk
NYsWtcXBQC7rAmbw29xNuvv2bfko4pF48v4MIQsMhAl8teTYKSunTNOMjhj69nmb7eQwPjKWfrma
Wmwwa8SHJD6BARJs5+CbZAhBz2TckLJeA2EcgyHfhKN5Kid9GKfwWWK4pOzlQKYRLX75JexHDgea
mfzkB4IAoJN+OE2ewYDZxWcAnpW0vPvlmQnsC8LkRwNufUz0EW3QuW7drc46yJH5lxM4x27RHc8e
nvHauQdY3ogWFNUYPlhpGZd4X6hN3M4ha0I0fEPq0kDft99+PtG9N78bVgVKXtO61XVXt3AX8Y+C
ceQBbw25J613349k5eZU1k7htPLnpaYLoKVYorfJ3UGd5H/QOiKhggnsS2e5mbzugQDm+9CyXxpS
alTq/SRggECs0m526exR1RLph5Cceuiu+RRKRGSdcfUyhJqp7b+UqWzJ4BlPTeshxSInP0mcfUXI
9qpBItqHIWmUxjGfqwc9DtB0xLY3/jYWxK/D3+xVgQ0yVHof0HeFxbn7CicMuEXvPzdUY8Pb2nKb
+i1i+zH5mRJruMqcpdxQfpOW9uq3nNmFKN6DVD35Sx64Ufa8keO46RzcIyRnTZSRzr+5bi9OM/mr
She7UdFD7XfnGDUoL2z0I46qR8O3aZQbRqqAjTtddZSYKjZTmF4uLD+Pt4NLe/tU0ruNzzvu+t9j
T0Rj3+UUAqB4jM1zM+WfRjMuRwvZI6VYOMJ8zk/+gtq6Dc9U5YRgpa53Q0Z2mFV3jAbvAu1KJ0l7
qzrz6E1oUd2eohQ/p7lYpGjYJmju+pp1TEhpf7U1+eTNEPxmB37CDfwZpIsfeib7CaKmUdWzP1Of
HSwcTrywORGhqTRs6q3d9HcFhE8H8UPuMS1iwyOisnuDgCj6lH9Xebav2jTdhlBHMxRSncT6gM0N
PH6ilTiAaIqBPXaiLJi4IKHmgWI3HDPjHTl1r1is98iGSV0RcC9YzJYMfe5dDbGlFoaL6h9kh8gz
rIX9Mh3v2Vr4sAxirPHsnz1EWSXmz6DKMU8H8qlYuLSlcYd07LvYgfJACTlti4V5C6HgGN7UWi6s
nISeC1Te0h6BglkTujQvHN64sHnRH17vD8O3cH1hEptrjjmUmb56LI3oLocbTET+w4ErVAtnuChm
4RKRdDTBtY4454m9qrhAp/jVWwhHC+ZRVEirw4WMVMKjgGghKIOFqkwxcm2qhb7kUNjzzT4qH19L
94fiXLhOwRn/b8SQD81xgdj+9wyjP4nKxov6Lop/wg3/9qX/bcu0TBt00HHRiCHo+m+tGTHLtgSz
IxCZTGXL8iWQ4t8Bh6YlCDfmK91FUvY/YjPxl+t4cM2e5djBv+jKtOw/tst/xA0Rgpoes5lwF9Ub
6OXf44b1YFb5uKSmBuHAI4USNpP5M7laB4JF3jMfjN6Yntsx3gSWt581KqIIK7iZ7qw8PtQLc9X2
uPFxHZj8G/BayJWP/YQtqK9IaO4t9eEiCicMBz6MHBAql2T9mS5cWSn9Hk+ySE5ZC+tcz91n5zMc
NaYCRnTTclNqkv5olb3IiUN9hJSrLOvqWlXNkdz8lLS1H9uFwdNQedk4/Cqh9gLDcg5RFlEKLgmy
sxcC0KkeI9WTTDwhB5M5JEG98IXJn9rbhUOMrPothVQMWI9iSEbLtt8SCWhR+/JiLTxkCAtsLcyk
gzhKRMmN+HO8n3K8WguLWVryy4TW5FT6dHu+A9hlawOykW8na3qHk9wNlWBrhR4lDLhnUIoPs5AM
Ld5TEC5xhVCqIdyMYGAIZfbhQLlOFYFoULAZVKyTU9AONRtC0U5QtV3gWCuyrwlnAouhgpT0B67B
bjw4sMOuHb75cL1Dy36emMXvADwLiRP/o7qmS1Nl9zIL3tjlyMHQ9q4kRYlsTxj+AV5ZLQSzm3rQ
h3DOEHW0X/b1Tk7cA+GyMUzTD34aoFFIa+5Og7FnHK6jt8QnzjQ6hQhSVrwOv7XjPcKyoa2DBh8X
PryEGK+jWiLkGTmxFtbchT7XTNj4hyDVJxL4OMR490qmsb4sf6Yw8Y1JeKfmrwGGXlL0zegaoe4R
enPXwOaPKnxyI+h95Pv5lmVxFaEDwx1yZ80wJdRH+MR/dq17Alt5DFnS5nrMFiTBX+MX/SVaTAvL
/cahf43HapNw8SVyPnRMLx4XIj053IzLHYkgkqmvuRlcnq7tXkwuU0f26Hg86Dcgx7IK6i1RZgg2
lzu4TEJoxeVenltycoNF5uda54Kru6tQbk1c5opLXS23e5rUJ5KVNvFy7yfLBGCMwwFzmd5Hhrwb
i2EfBYwLiG/wrYb3ZJv4CESH88RkIfty5y6jRpLMF6sbfvcaF2y/jCMRrkBEC8MmWEYVycxSMrs4
fOyrWFSvDVNN5cR0bDDmNMw72TL4pIWUW5JMse+48tlYxqOROSmFR18hy9wrheirq0ofz6jeWUxX
JVNWzbRlD8WDjMPjHAKW/jHswKanzGejG4E2MbBRWnyqlhGu0eJl8nFV1pO8Gkx56TCejGXsa5n/
TGPudqR4N7uSZWCVMCW2TIvwBS8d0yNj4gPZBsSdMVbmy4DZM2m6AXrz8k/ti3UIlmGUfId5FTOf
DsyplpJ7Gmr3mUxopkp4MQQzLeqlK0k8VKdTP0a47Hthm+8VU/CM1Qcn0fBt9OMpXAZlF2dBPFNh
ukzQkX+wl4m6tu7tZcRumbWTRhy1ZDZnBq/ZVYESWen0EQ86Mjr12EAaF9avynbvlxBZSxh3noFS
0WPGj5dh32PqT4mBsK1ph1XikhEg57AdxNicKV18dmWzKO5Pki3CZ5swvPraqfjeWtaMuCFZiWMk
LVAQp8sqMtCch3fH+YobpLNsK1APe49sy2RZY8q23HnLYuNDa7MitGRljTsuMJy9+hvb8s5mJ1Iq
2rPmYrQxTj47k/9neQInyztxLspFgrssWOayapHbkWzrZf0yZ3kT7GNTH+1w/OOWibOjZ7cPNPvs
0Ki+qBoC2wLva+19BcSMmfUyNs5j2hCS3QdLSxoVEeyEDVkJogeEMSn2qRXtl9jq8BUHoPg0BWWy
MHi3Iyy0vJdWOW/GPPn0rO5Q9dHJNuNbjCpWzmR8DNLckrdaonCrb2ndBeuwRYAknPFElvmvhn1X
zogQl9SiZRGu2Ygz1m6doxlT7Mo+OzO6CO49tui+qe9QJm5HtuuBLTt1iR7Q7N1VX281e3jUGL8t
9vKBUqN5WdSdZWVPBoB319nkgKuCtdtjt/fY8XHNrAHHuEkL1n+aa+41eIBpsKkWbHvgqvsYxKCh
9SdZIIQRLKFp0KQgdCg3XSHuQc1vZZtdShfpKKlioBHZiDSwn0Bg7b1rIEwth31A7kqkOoRHisw4
AlGBNvQ0XmVCzkGJsaK29F0vrC8NGNLbyYVfPqJpWM11DmCCtQKWasFQ6gVNUaEGGgZgMQFa5Cza
nZpJEPLTF0+pDVz2MQ3Hz7iNbuSg7Z203ida7Xl0D8A0azOcrn3nYFCWl8B3im0s46tbG7cSFMhe
gjhl7X1oMyMcvWlpgK4fCwoDzMx7tBlIBPgT98qdN0BVJQvUBAkxpkuams324DblsZAR9tzuJzPZ
a4MXuehxeeg5/QFvRFC0Du7ybKAhJti0ej4mC+RFamoABNYwyKfFcK2AxkwgMjZ/gEFxivpxuQm7
uwwwTaB4CdJAbQWAWwXwlo9AtzNQnBNyQ2WhuxsWlK4v7a84ovA3ChbdDGBeA6oXzvHbNOAx8ctD
4BvPogpfugUChIg82WCC05Qf4ZIzQluAC0cHAAT8cIw4lxZAUSzQYjKH+Mn1Ekw5nthOL0En+Ebl
2SMeR4FOCicBnUVODWo5K9aIhOA30MwwGu/pYD70IQ9xSWz5or/CBdqAgoad6a/yBRi1ou5SqeDm
gZjGmAcbr765wniJivqnv0CrrcJ5XJVyRRMR3JD96YDCNo5Pig2wrJv1R2fkldFEQ6GxyJ01o/R9
Iwd6lPVVp+oNY/sLerwnQY8b/ZkTEdRmRU1qgXjHzcVTRGw+2N5jUrTnuhueaqz2m85aLLpWghCn
27ghOWY8W3gnmFKIBCDiu52x/mKF3xC1dsEPmnHAF1sMORBylMSB+DNUzAnktM6TEk8i4bKVw5Vs
ZO01CHv0m96eGMUbmsN93HCTGhRM4GVy8q7eUQuJ2Y203Qrh2wq5MJm1hPRthjL/jsR81+bew6Td
E4jKo+65UnOVvWXKf3HIu97VyKiv0bDYcknF3GK+Plvao6YvQWxSezvXiMsNwYHypelKjzaR8tJk
hHcgYI22NZkRfELx4xCZLxIbP7kSZnpwYn5jfdZ/k5c6YYcawRA8yqK8ZgYtyzeU4/3S7fSiYutc
m9NZMNhOJlu1lecfNDF/aQigpG5fI+1/Mvzc6BrZ23b9zmOSYN5WQESKM1XvyE14nSa88VWnP6LY
4BHMiAxvEvf3lBPOqFt4zqIjTyHGN0dLETF9DamJlt+v4lh8R9S0BxTpKZsHTrrqF0qJTx0jN0ht
G/8HAdN9OqjraC59f7z8V2SKz6aRewCGEcV2kj9o51DQrLWBnDuhoN8JeL/ZcW8E0m1MglpW0s6I
3tDaWeKA/bUbBftxBPh3+n1BEt2qsbjuY0NmKEDLR9WRIyqmY+sS8u144XOcxYhv2vTZyMOPlNJS
i4lmjHKsMFN23zT5Fcn+NjXCz6qmEq1zLxbhqtR5079O6YDvBRWGQJdM8tE6sPo/EdT+6sT8wIk8
xRX1Ve10EUQ1dQANyjF+DeHnXPhHiwxXy6ZOhlCxzBkPWQJsOIXHpu+PyvY20TzcRa7DC41GkrnR
Lo1PlBgvM6cFcUBvupqOIktulAM+1ZZ9DTIMty6Tauglb93oP+D6gAnJn3yTXkyEWJ5jPuRd+EaI
Bf7ZDmgi/iCDeu019dnJorMrYB4t0h341xJ0A+2uVDaVOQNpjNSiRenOqNVZpBykYXFX5v0DsbzP
IvNfLNVfElX2uyAClFDDoQyGa0a8DajqsfPbe9tK3iKy1lKL1Jm4R33s1c3GR/FfONPeRCPZ6gib
N7s0nAMiVm2Ay+h3yFMXYVRsbijeNDe9mp/CAHF90+DN4Zv0ZHI0hdzGAXbeLHb4kx86W6dwXqQu
tuTtPudxh3O770+OwqY4qmewpY3wHIKA9H6sJtygTE6eCTk7S0kE/7wbDcl0xe9XxZrRo+kear/8
MHPcUdKzN0VSbWMVPesIqjFVSYGUsmYHGk5FaRNpmHmrwjVRfKE2hj3fKM849sW4jbp6yYmRd32S
HRiCfqOrhpEw+l8VAeir3Bs/cyz/dWa9o2W1N21hnosc0sJyYZ3IlLj6vXWj+ucdK73Jz078RRVY
9b4wR3lqqonOu0qSlOLVDywDj2YAseXqmf7W8BQPzi4ZjZgyNwNXwIAQ2428Q1dhAnUXDB7WTe3p
VfhVj9Wr9sDQMIKZB8itZFe2JvFfWYiLJyRrqRB7nS19F8MvlPwSyxV+L6PaItU+FTiaCPVeyNZY
XyojBCftwl/dHB+SWnKRsZfEyXSR2nuzqEmIuam7rjk3qISYAjYc6/tUz2tnyrhq8nWWW+c8tHrM
nKgSpRW0xyzAy2MDbxs0wPVDTYGO9o6NY598k4RON+FMgPai0GcmdrdaJpmhvlV6uCfM9Ey59IGM
wXcrlWyS8wiPaiIPCjClBQiliMNnv9PTsB/pUlmDQpwkG7SRZy9dH5wT29nJHkLMHuf7egIJSR26
VizO0XkhSkhnSWlf7AmPFz5qnyy4R1byLXT20Vg8P3bdvxrOMldW+s4fqo1beTtLTk+pN4EEztl7
KP3z2LYfCROymu3n0asOQ+Xt24IStp74d7fkiaPL51CR/ZrZ2PZ7/2VawoURd5wTETDnmvMxdHkO
jci4m2x1I6E5wB9k0S1isUFjygKkrX6EM+rdVL8SGV3BkSEzrqz0o8rUHf3A76juaabNE44es6ZY
pI3ndZFgswsaCNNmjE+TQeCJ7IITKPmP0i/1qU3G78atripzflZuBPneu/Y6TrNs06dUiox9NtHl
zDRMCQ8O/jiWeOBy90Cfrkd6Z89jYjRPLgfGuqLRmFHHuXOVJk/aUOsmV/ftYO587t/Edj+KjIrG
LHO+y7ICne6PoxQkVQbHOeIJopUhKaJgZRbB8wwVTxRwsRGzL8g9xqzdiQ3RjnJVef2PZMjeiWK8
J/uXq7Vl4EqlfSN4gVQWm7Tr3h7eARMcGmvidC0m1Oqpb72puABAGtsPOWD4cgTgSV/elYxpRm4t
xA7osdnH30BwX7mLa68On6uhvpNt9bvKzGY7ee4uc7vfjjBZip3fhlG3K8b3r75ZJu6UhoDSxMMk
Zf9cDNO920b4XsITU8vB6oEvwNDSHqJmyg7JQA150BwD+shxd+ZwcRjsBIX2RpT+oNjU+enb/o5u
Du8SVS3+DDqYkki5uylpiSIIx7VOxS3hY6wDHlXdcos3pHfSAJz8JhDoUnfcTJnmOsB+5YZViZDc
pCq6+ND5+CIL8W7r5nXsO4TxU3sO2SPJVsmNfScENWW4FNlUEXNNHfICXHBs5wjDgpeYho1113P2
kX1bbv4NX5Pkx9n4/4Ov/0P9UwL/377iP1Fr7y+sDShdTezOpLhR1/c3sav7F48A7zXAnSsc7Nj8
zf9g1hhaIVUdYdsStBs4+78M0oJmQIt/zfQsE9RL/EtiV1zX/6x1FYT404+BcBYzNiraf8SseRFo
wc5dUtbDeMCuS/YB4eIo4M3OWHWE5690kF9qAqLI3yj0VpUJT1xV1tuGLrxiAhEIBiI1k8mVaxXQ
9iYM37nEYvgOdfqcN5XYkxghDjS4ADjh3KxNQseJKw8Prtnn2zgSz1nu5cdaZ0+1ASMUAwzZlumR
tUKUiBehuJGgMdTM6U9ljjSstNBpmU9yrD+XZ7cS2Va1DThdJ4zHXjU0clUZGa0UCQFETe6PycUU
m8zGuTKHL6IuaEfS3XOEuIyfjnZDVshgDa5L4I5FVkcUCv+HcpJmPU8VjG41xJiB7XAb2Y53UZF0
d86gT0lJlCwhHucSGvYYWyQs+GNnbvNEfFm++csyQgJvEB8OKoNAbqn3mghpudIMTcqBXQ7kVsU/
dSef7UYAquWLG3ii3M2JZxKERuipyI3v/cR5rB0CEc3JORJzZl15zwXxao1xUyTXrhoTRHSaOeES
+z5yxDr0KwuNsrkOJeu9SlWwoo4Y35cT7yv63qyl6WMMVLdzh/Acjsa+7ZgVaTYh4yHwaypM9WO2
NBHWPbGAzqhPRW9++Wn7Zo8gLgQmCRxE7s7NCFJs0nVVgULlFLireiuGeKsrotCYpJDTYQM+uFr4
V1+BRw4WJtXRemsbY5vbeFLwX0LDk1AnzZ1bWuKEMm5c+ULsa5n4V5Q3300u7r3Bp4CEnBfRZM+E
bRG7HTtPLuFfu3guXgutb6oYi41V6i/Y9G+25w3xsB/TCPCtmyfC5O9JV8s2o3JvWU2zRDs0P90Y
s0TNvKbQvYw+xpPgvGgAl8qbra/9r9mNt4TX/JysAeo0URC4cW6ftWxOgQB16pq8R0+UD8++3Zyd
hsSzgpjgtR/659zMuveMWvD15DMmJCNcJDno+NR6E7N07t/PcS12jugHGJd4WZ0km2ffUw9e3Q8C
8xSxzuQM0CANlB/h2GSdjGmCXvWeM7/7f0Ig6dMm+o7QSQSfZtSxu4dw/iwmkiqlPcLwLVEH464o
mKUAaqIXuxSAjt6ymxd2eXT/CLrmSB/CTvQM+e3SV6By4reJ/99XS7a/9q3mzB6Gem1wX03yDsFL
ZrZFv/IPzuhWz0YRfJime4vq5LXwIjLnc5SLdlc8z+xEIQijAQ+xUiohaMgJiRyczG6HHpoh3+1/
58T+bsLYICd0KM6KO75a0PlSjHg6fCNeF7NzDRURw/bYjyhdPOdlaMKGHYlPI6cWEDks3sC23beC
zHpvfJ1If+ZR36X5fG+NLq2GnT8cvY5Modl4SMmPhLPKVil2eqsxHmxw8a3pT5fYNm9z7vwYgRBe
somiAh25Hsn5iIDH4jkZkqXeLSGqoKF4PcNi1lh7g5IMC0MZ5sMzy1F6UTiLvSoi19OgH54IrqXV
kPikYugfCGZc+kTQ4ROe7JCzOgONctYKVAPrlCDmvdQOSKxnDdtxnDmE23TT5LCKedEFdBhX74OX
gq23QNNF/WV11kdGbATVTcljElCTamnGWxW2d4aHe9GOrlLTQ9hEb4ZdnSqourXvU1LRSvDRxJoP
qdHcNwaxjyxZRPu0Bj5lzzwZgnbG0YUDMg1yMcuXIM2ejJJZwrFkfhjpk64SVhWtH/vWFXtJs5sx
cvIMunKBbJDw0r2HMa4hlrONzBggphvod6eNYFg6x+yt6ZAe3+cG7nj4pTUpdcSU9RQ2aJ5HEd+R
cr5oRgM+qlRvcg6sBEyP4/YgFfnZJIZ/mVnxC5/yx0CgwTgkd5SsbJKQGhWD5Et8A3ASrt994Gk4
cn99Vwl51Al/k7pDisS4f5xheDae3yoUXhQPJL77SEzhD1olf1JTS1dEv4nrYsdHFu6ccrrhOuZE
zyk0w7q4QGkOFlK/Pswl8q/eapNNYwZbWfoPVLcFjovkP21ebF4YKkiCBCmvSDZZy1Fbk+fJPpK9
OKE6BFV3i3xzOzXlRxEI9kiuPd2jhEUg15LgSThvnQBX+mo6JgJkyvQ/ZnPaBDUXb+wT7aR4iWpN
gWGSv7TKIE8MSiIWCYgRmIJI2see75+kn7c4GN5mlcFx9M5hGPuAhdhcqg7k89CZw67rJg8/FCRT
1VmEAU4ZtbKZCm8UWHIpWLQ1DE1Kd3xhoYbEWHLLLcD6VZdI58kUZnlfjS5dhyVlhMZoRnsrQ1Ws
EvOG9USfhrBoNlrV3rb2rfLsBcVb0wZsyakI9z61oR9Trcy10Qnr4hYeMUpz+3uUyU939Ey8HKm9
70IWxUgE/RbGhyvawS5CVejEjjq+ZKk1bhryhNbk9auNmXr5zp68nhy88KVEBrnTSNR/RHJ+4dxM
WCQi/wQXqWklqYA/epPfpvMYt8rHEmf+7iSBIWT6U/imWHUBKIcV8s5o62bhI6mdtM6YeF93mYHl
pah0eOpSWnFoBfzswuxNoCQ6plb4mWC7JBmNuIOgfvAmcV8X1nvYJy5UpqBTV+Fb7y2DvAdtHYte
MMO70yULstMQjN+RLV5H4d+F1ZtjsTXOpHcEyYczlXehWd0lMb4ISoROHbmxvErwD7VR8UuFhl1H
snV3NTbdzh52pZSc4nNIp+/02aCpnxNsdAlcBNmYdY8lI/FWVgCxCVCkbr6VvjWp622Jrbw2gBKr
YACBK23nVXfUubgq/Kl6bf/IPfWLEwFbOwkrq4TbnNWEHWsIJQkkGZONnxEyJwL3o0kK/OxdU1Il
jVsc/35Kapi0fnIpuesqK57lKAmqt4imohOEj9srzaNtynBXeIQPpx0KRbMO+3vaB8J1qRTl9uVS
r5YAeOY6DW9eUArg/9LepprYr7pW3ZqAwHOYqKMfCQ1BRZ3EDJW5xfHZgNuH+l7SWXiQAwfVKsSe
EoAh+NFlJurHi5e6XdqXN77XvkdIC6pGX4oGFWMfcxgQTTGvGxcqN+oxrNYkjoqsfJJVd+5jn+A5
M7XRgVOViRviQ+G4SaR5jAKvOnaxB6jedtvYrFDnZSjNazzLRdbt3Z61Lfcmeh7CztjIhphJj0jr
qkEm2mCWeuplePfvJU4AVrksUf+7Buk/9K//+3++4n/SH/3ty/5zk3P/CoACCX8n7spy2dkIk/pP
36LzV+AR7k4Uu0uFGTMrde3/tcqJvyh+F2aAeYgv9xfR0H+tcu5fSyoVYiXESw4YavCv+BY9udgS
/05+ZEOTOQ5CJ4dlTphk3/3jKmclNJPbPc9SB1JCy/a8FgOqyoYkYo4dwqaznneqK+oHH2nKBgtC
vQqm4I6f+JORuFkbdt4eKu3i+rUkw5ajHltPPXQq4jFb8t2C5RK0e+ZEFzPmago9+zD6NUq9ya9e
dGztKPLdsgSVoP1FvTIj6wcx0vk56Htkh0N+CF0bAa86A2a8zRlO8Kbl2tQuvTH55G7irrnW2cOE
dP3ZT8hcysi8bWsOWK7qU0EkDV9AJriamJqLoSbTjxsIXPBWsyqWJuImIp36kLgKK47OQkdP1Idy
ogS2s/cqtqHckZ+hri4jTWaV6/5SC9Ed18g+GJTB7Sbnwx6hlkvB7Oc4xrkrzK8uVYRaY4pYbOl0
PbRgqJ0n96oG9PSy+QFF7++4x0RcAtt03iAe4ooJjzTjZNMGg7lBzDNdxpysHzCheN90Vr8uWjtc
e22QHTKnyzfmDB42BAmxTVIJ+n5EscWJNnAw5umpo9MH6feSi94Q+STpnF9HnjrGIqO7VnwiJHXW
aV0f7dAn4nZhr20VmQSb0H4C5bEyag61uCe1Yhqgb/DWpZSTNtmW9O1n5apzPYK0FaP9wY76p4Z4
uIZhuJBLPRp5QmM3ToD0HZCLf2zITj5R65ihypLIFGJdvcYBYQ05g400nQ423P8u6LyZJtHhbJoM
eijxjnhJqKtxPeIAA/BgHUecbyPJRgbJ1PTcUNNLcPWjFvb9mLNUzO0DGQQVp6KUm64hmCFI1EXP
7SPeCvX/2DuP5MiBLE1faFAG5RDbCIQWjKBmbmDMJAmtHfJEc4C5QV9sPq+p6qmqsWmz2vc+k5kR
BNzf+yVtTv21mIS9qwURQ1XVHTAYkT9A6zY29OlzaefoTNF9H1SGjlHDbI0bzhWqxvvY3NoNlVW1
RZJQmAIhjstEQn/Z3ZcwVZwBtnu3ubRaagW9G90sSdKIw2V+iXzthQw3WOnuT5vk+R2bFGGuMDbE
jZhmMIc4XOx8aRjUpubWOAuOPIslsIlj8ZzN1s7vfXZDAvYTC7xhmOm7i+pq3sl6QEGkEd2cEH/8
SkFrt5WiTB4zWfSXQoaEJjj9vdY9eeJxNY9043Hj0PMa1IV40fmTuT9DkgiHmJn3TI8eHfYj8nj5
stIqGXcSOwU+wfYy0jPsETg7lKAgdpK460opeskke+vFQsxXbunspJ0f0LTjHQ27lxusJfOKXrVd
HJmn3q2YfJEjt57H0zugD3Dn3lzbbbhr4m7iQh6fTPaYde8b/kYjS2VV550VZL591foS577VHFnz
VVgK6ruoYOVt9ZGkK/OzTZavPFvw2WZfYqjfHKv4Us8moKbJey727YJ3eRTsPY6WnZcpNlYUKSAZ
FjnBGhMpudVS0PW+wEdiRHntR/yFro84wvIOplIbpn0UH7ypuSD3IBcpxmZaW3fdsD/CmKD/zkE4
JHLipSrq4dFScP45fDtETyg2vNKXwMp6FTte7IpW14GOqmOftvRNlOVrLsRl0vWFeFLvNdTEFZs1
m+lfvcyGTOAUvG3mjeBZ9NEZI2SNFTenPkXmXY/tWRjy7kX1xaHeULTyyZvTJx4gubdl9xUD2MSZ
vu8ilmyh3lXIF2RrGEWSDjdhm2Svmpfh4HKpESrj7k+N0W0a0VXkLAL0XFzSGXNjGBZaQCsYqgrH
wmWF81u1EomSpARSq6Bd9MelU1IbQwyrQi63KU4+/A4eWi7GrWG7yCyThm1X1aB1Yj9PNseb+e0B
3nuJt1vIO3eQd4ul+xLUc66wlEEghf1u9qbXcKi/7NCNNnPmLpwo2NbB+VFfyBs9jkcNtJoLBz3S
6MdPYT4xeZmJsdH4GoCzRBzgR1A4Dr4DNHygWhn+r3S5ilDf+k6FZl0Z8kTRg2xF42WZp5kGDeOW
6yM/ySVsJY9fRBzuW5dfd2wDz8XTgMCiThB5h/bZ0W1/MyYazUBVmx0EImKwEGfkvMtfgMi0Y5ZP
XxoFoqhgs2ztZIgnkiasETOEW3dqaY+co51s0mEtiKsl2hd2wSCDopjK8+Bkn1kfLfulVHqlUS0R
oEmy7a5Oou10b6CYerb2rZP/DAMVFBG++MBNm+dRjKe81liq8w7hVGxjauR7Tab2VU7ZR5uNsI+F
tm4yjZuvB/DzsukzlDyeI943RGe6n9y72N62jDvrKqQ12IEvbzreeDQ/GQpZUl5mc8dgfK41LICz
Oz8NFH7gWHkA/9zjKj/Z43zME/9I1e9LPqQHy6yOICM3v+UhYUUv4epTPwzSATFFOHuHiLILSA5x
kw58L9lvRNI48RU+5zpNlYaWosUaT8dLYrdvmucSw5kS6VTHOey4Z1wnrdqY+ZgHtXTR5JOstrYi
70c2M/XynVhbIjpK0bIZyVdflabUrrOXlfOV5jgaZw+Tl3rqrUlncS3xSRWaESR2+NF57RfmgAc0
X+4qMZnxoanJV1+aoJxqEBianhKv27KtbhAC1BZCBy7E14l3Zu1NI1JgpbnuhmyNUowa1Y3Fusdm
PjwvBjh0Yrm4eLxwL8thL0IPKyjXXtyfaZHG7PjUWvOWeYFXmA2f/PSW0obi9yTYqFF37KqF7rcC
kwip728mzXIyEb89Hwkm3sIWtfiwRRX+lJNWlPf+u+2HD11pkLo8stZ5ffU0QYQHhBPbAVFC9J4v
3u9JG8CZ/T352Yd5jmH2/PJiDtWZ7Oxk3RfDF+vYccKxVDb5siN1zVSdIpdRKWNyfaC1Q/QkuKcz
DDSBhfy6eB8nVYXesY4m18prpk0CbBU0/rCJRCGU93w7ttmZDflXu1hkj4cli9LIESWqNTUMB2Cs
X0kentKFqMo6vVVTci1wC5uRc5NRfI9keOCcfKxRsjCvmScxhteGmoE8RFdS5OXZos1nGcJnKsyP
kxWeDNc7ZRMeESY1lBLeVh/JHOjbk+4R4mbUf6qovnfgICfkHdqxSI3PSm/eHXOSm0olGfvC8dcj
Jz3YfvIx1x3Bp+icSCb6KmOLSTq/jy6oTJrfG10jGyzRrE1JU9OKTDB1ORHTM9UOOgCiVHmS+JWg
VxHrrk3kFTwJEM2IHwB7tppX7LEaHUt7enMbqnYqW+5w2kxBJesbRjcQMFzNugIjMs07DRraxhnW
gORI/nuxtPEGWuV9mmnb9FzzB+UwSrGWaVvo+L7d3rwWfmvuuTTfyP2GXoAhv7Dhfucu2GpWuIEP
PPie1EQQ/vdOyUBKs/Z/tVMG7X/8r+JfNsq//aX/s1GKv3jQe7bP4uaYwmZ1+/tGaf8FWtCD5xO2
6/o6Wqp/2ihtS9hk5xgsltRm/+NGaRjCckk8xiPjkArz72yUnvMv5KDaKInvwlZDVg9OUpe19h8N
Lbx+XTTMNjeNGeH5b6ZPCnYbvCNZ+CcuPP0SxXa1r+VSBwUFJOsFkIUVCtUD8+b3WKItiX1YIMfu
gsyQu8EDLzIKmzWswYeeteh6mHydqcBLFx6Mxrmm3sy1uDx4+hKvB+Y4dAsNrbU5HcLOy+RVX4ME
lzQX/h+k0eoPZdbPQWuWZmDm/kHmhEhRmemeEKnRfmwxD5HdcqNW+DhI/WFGoL5aiuyBcbQ891G4
NzpTMs80h7HpDk1dnbRseB3mSOU9M5A2cJBQ6dqFaGTe7jH6aVHUcqRr32MozuPQ/vJSRozKN5td
lYnbwIxzSD1U4bQFXmxpaEyiza4d3LvZ28WGcAC+lbDDwFYjSTJT/d57mFFsiadRX06MJ3JtayHK
HKIvF67MZKHezSw//D59B0KutpQJPS+59kCY13fTpD/6QF5Q3EqqWeLu2LD8ALLVd3PxNaTXVK9m
YN2jrXNZjY2JVtrRSaZ3FrwM9DC5KK/WXWU0qEaa7ZSxXbYTCSXYBcGxW1Eh5mjeeVb3Tt6jpuwY
IHDo9eCg9JY4Y3pBqPLoUGa2JlMO1XFDYNdMcgbSj/6S5JQpyLT4EGZhbCOCOegUpc/EwRnRR3g8
syxOzvBBN8SQ/roQLEVl1e8X6GqE78PvHiJl3cbVwUIR2DsZF2TboAmkZYgIP9rYVp3VP5We1yJF
RfqS5jFV42F6HvUBuRUa1XUjnAsrFolrnnbr4/SKUTMj3Mnxf/kZP9lZvHnXtOx56JtJDJo1fUMp
s7bPh8o5of/rjr020lgFdvD7oSchxsz6P1U5ayuvkS8R0c3rybTHlWwYV/nvkTQCpHAa24pZlR43
ioV6iZ640GY2psqGFjXyY1HVB9/oz3WdnVAjwzsmA1nhGv0tQDzZOhlqVg5tejbI31mb/VCTLzPg
Ok6whmvIjsaWh8Jynijlngg2ZdMtkUlD6yH+LbeYR/eRPu0anX6sLCG7iixduab3NjsMofPRGIyj
HVcDikeGpb4h+GR2ACYjKzpEhthEXf2HZWEtmvSCO3lt3cRDS/t4UmNUaxcE96Nz82PjVIflwRRj
vgs1bLeD3c987+4zs9o56QaheGeOkCb/7XpxgQepCS9l6VNHjzeoXn55OpJqGhnvS4xoQGemKkbD
P5Ln80vSobESsfNF8ZaNizN7KOd62ujkb5UmFdKd2V0MCQ1fZ+yFcgiDzMp+tYgLVl7EwmH3dAyl
U3whths/vtuVX0AjH0U9we2L8LcYpmItbApxpsH00eQ41qbVja2nlXJXL0u3r2Y3gbOBL/NNfqqt
x8+mbg4HvKXaCrbl0vgyAV3of2Vh+2WVtipPt1d2Tv9L18JndWnBBNjkR7vR4jsCtSNhIvyrCdlI
K9sX36g9eKVN4JtuVhv3hKt6Iq+Qbw7PEIfu1pnHKRjggtZGgpVe0O/xgaxW3wrSLm/2HFn3LsuZ
QBtf159yMYA3Sadj/pXyQHLIGDQWwuK+TGj7EsN88pNhzTGBNqC0BcHg9UuH9YARFUq08tMnl3ms
rDT3wJiGY82IfqOoMiBWOUew7VAcqPoZfC+IK6c/SDfdtfRey57Z0C68i1/wN4X23sS2PBog7/jZ
tc+6m1lEqocWSm3Lp9+AV76mZBg0pT/cw1IfNxnyhjVI+3uRNu/6QBHgWKVXC1E/94vxWNYpNapW
fwo1692CAejc+Id00S9Jivmqg1y1BVWzpRfiDjHeO7KO6tx6jCvjxwyrY5rYb5ne3OdmeUfHfJIa
uhXZpt+x3b07Fn9C16ePWWuofs5ne1MLYnBYcIedrJgEdTl8mMS5qjjQrwLKm4bq4Q22pdsuRbpx
qRAM5qb6pKnIXBUoTlZJjKyDxEe8VylCxxRKVuTlM7Hl6A6wK25T5cTMe9R2bqtCqkp0GSn8xmoC
HsGQgA17HvaNFXHhtW23tWaygMbOgzsmwV83Ivds9HpJ8Hj2APKLbpHmdPoLsDfaW63lqig8cKNU
16s1r8sj4lQ+Fdn8A059dqbmCTMRYnYstdsataRV2ZtISUqGqru6rnkcpRbklbxz1UVBb5Y3A08Q
jZ72S6eBECSV+UkA/R6XbcyKW9xjlGtahDhloXh7JFY8oIfvO28dIr16/RaXnSA7BMOGmeivhGEj
1R8652RQ0hxUlLHwCk+nuAjnfelX87kmyuFWlsObOcwXfUmWFy31IeCGP2XqXVuW6vVY46m0l8SG
/eWDt310Tp30SKkCNc9K6qs7VRqErlUEydwbF1A6ZHwOkpainOlt5/hyYkQuuamR/0KzAHsKYtyd
NXoFARBe/EgmaUdMAHDcQCyw5ToJFsvmolXgdYtb6dtYYXhcm+YGW+hHCrznkOH2LHIcpGS/xfjK
QQEthQdOChn0YMyQ9pD0mSrcUDP6+TJrmHmlCraFmof91fkSJaBjo9BHmYIE4TRca0uy9wEoB4VU
ApwBmPs1MgicjcHioHESCtvsMrcGK3d+yr6LHvuRO77Uquis12BurBH1oc5GNsMk6piX+t+YQ2xw
we7KJ012Vt8+dV10kQpsBav0A6JdasD79nEEkdWEftOZzwzAO5Am1EYmvclrKwHC8iYsJJUwksBQ
MK8A710U8KtXA5rjhTgyBQqnnYerVgHFQkHGpgKPyZjHZTa1ZpCSnctIogkIONcIKMdauA5QRxJU
fV1yf8Gz2uGE8XhzYlBrP45eKq+g7JLItPUMeMUrDfjNKg2Gp8MwuKMTWAoKRwm7EAMRDRgDSSnv
SKBqFWreA58bmLA1AZy+SHD1pl42gyGWvVSoe6nwd9za42Fyl5Jwdh+sGPjhioaAmc2oi8BeLI6K
xTi15sQ9RUrgmvs03uWjqB8GQjmOBqlr596rz3GZXbJierfRsPupRagAy6dl1JtozhjZSIRrenrk
9bqWWztD1TbFCA6EU3xkoHYrzH0EvxEbOLO54rT2XozJ1zZCUmYul+oPNBUU+WID8mqmc+X3R9iz
oT1ZPnHRvEKXJuk8xCbdOfQYc6ZGnC3A5RUbCA6rop23fZikh8UYbiDY2lqb9QdT857ioU8PUj9h
sQ9msgQ3lM8365QeqT9jmYDe6jRmsKSaVEqYE0F5C/Uey5RfSs9cmA6Sju4jhbW5JrAFG4Ket/lp
9gsm4hxZfU0sTVSVPuYDjFS2Pt3CBDdc6cUDttfhzmJPJ4R/Sp2qXc9l/kApHAr3HDBS6/qNNTso
miySzmvNwUndFxefwYsdnoZvWTOG9YOmr2hkmI/Efz6Vkzx4jXHtC5xdVOLGUQWM1sG4yJjLJsLC
TGKVY3UHARWxYCMkkSzatxEo4eCNmJhl8102xfdQ1D/+3O+LKvrsp6LeD62Tcf023q2daVQZ9GpZ
pwqW1aUgyosmRdABhLvFtPWIowS7nZJH2uhAhDrKgpFYeycspDDwcf8dOy0hiiOZTDS3bSmnBVpy
/ezkWgSzd717bjskO4MpDpmWPrSdi2Yk7u6eZwDYe5/abFNTGolLlRWf5QT247iDf3ToZNr8DzSX
JEFNwOVIK5CY0X7IvQBV0vsuYN/E2EPqF6LiLLvgw80849PL5b31nTdbcyambQabWE4sCabqaY8/
pjgNj1NnorYy8eHpLqp4O68YsHwRLCFCS2LY7gUHNU8PvNTYuXgA/OGptycv8LTxHmLMloJ8EN2a
biLiPWBXeer0mJqayttoqn2liP2n1NWfh6m82SORYmw+XJjLExkxxbrzo+TEB6NxLc5+kTjN4OZS
2saNNqyBZT5CnOLYp/Jd3GbPZBi+5I73CXZ2amr7Vbecl6HuKNbGCeVI87VpUebZi3/LMdjWWAa6
JnyzZsNByo7vIvSRtTV9eJQ6lrecXlrUJV88kM+tAPgpLPkrJxhnJawYwyliEPThOjLuln6e2Lxn
VrTs+i4/T4l2YqonwwsdprQVvpgZTtBr3RM5c6//DcYI3ErWf0nwH7r/+J/tv4Axf/tLfxdqWySI
AHaQdM0pZDv/Se+j1LaJO/eRZkH/OLb3D0ptIBxEXIRzEorjWrYFRPJ/6X2qrXzYc5eNgNft3wNj
9P+H3kef7dKYZal/Rudf+2cwRiPG2sl1Gma8qnjQUwYEm8Uo7kw2JIpDGydtqVKc3yph75POeVnE
4gQL1MU5b/rqEFnVWxaGXKnlEO1i2y93Wi3sI9a3S4a3Ek0wSHfuQnBF2jlSJD8LOQ/iQt5i6Li/
LNY1ji4fAAcLk5OaDyItk13TtQQFGXr6MpMt2CzdR6rhbcvmtDvMFlkMy4if0jGAHQhD8ucZKdUC
B9C6AzPnfGboeSmzioUuIRVOm8k1mnQy8QTz9ENStJQ/onLTO4vQ9ILdyCldN1iyjKXCGu5mKctP
6UPLFUP9h4LUT8vvjcDU7XRn07fMpd46+9oQ+PK7iMPDMyminwDcAZmo6EkSRjeMq7tqNmh3QE2E
cEnQ9zQ4AhUr3cIVqxHDhWBGt6NLQvBv0PazILF3aTdRBvbbmnRKz2SbrFAYZIBgtQlfnUbHtMBw
1VYslhI8Zt+mYb5jFPxOOPeALparB72GFBj4KB5pUJLNhNMEiAUuIpcLsZfZo5bVFN65LF5xHb9G
eettpsLdISf89Ce+55L0xGcav71HoA6iOorlETMgaouEoGFqwwwWo84u151DnExp0RmfUBe7LnBv
7au2+Vn0EswBuw7WHTIP9bTlLtNAnZyMSqUEG/6qsdwPP8dzFk0xFj1t/unr+rdpZtradIZdp7cD
0VdcN3I2WGB5jZj/q+0S+dtKcKlUXMTBxAboFYg8i7rYx2Pzg741CiIPG/jUVuXB0hDImhGcn+Po
UeDm7Rmqmm6Xyi8CM4rsgFpHH0XJNJ+bUb71Y/ZZtsbZ0VznVM9DF9Be+CqL8DkafIMrJ1Z++oRH
RZp/usUk8W3Mzi2LBP8565DXNuaj2bt2+XTmlSf8OQcTmicyyUZMVQSqdRv44s86HQnmy6o17BVr
bqh9WpFVBkVfnQrHfi0NUR/Mwd3IjKiskej0Q7rAoBhJjrnbp3Y0rsJDITRtH/X9ySEsx7YgTmzp
YMx16l9LumBy1kYYzuyiN90fKLWIVwwvY2fY6QYq8c22IPvw3X2SZASjiYLk2LfFqw7BviHG3whp
M4UFdhvnC7g/C+JMZsdxoIus0UgRELtKRKSvTMTizOU3OpO1nkIhj0h4RFGS6UFoD+a9imfcyEAl
EpGenHRuroNQW/JQ86O58dzOxzbfZrtybixGbYSWcZ2eatu5DRPXpcYYSciZfmTPQL9CM9XaaGQO
0hBdJi9M16Ym223b1vKEGwGzRGFc8dpnqwW8Y9Vi2wid8JlXtQ9w+720ZhbvKnQFSIKxhoaOthuH
PNAgT7GGTg8oLxAqiwipXjVctYwcHk17I70LCHqxbwmWf6hjys9sXWfmdIYbkYMLgphlWaW6j7fS
EwzWRSkfRt042aYqn3Wrh7HKd3ZiXaYWCMVcPA5cyY9K3KiAP8bvhdkPEsfs+qAwwAvsUeyklH0A
GUlquHQvvZ9fPTv9tGZ80DwuBL6oSAHUjLSRpg7jmceaH/10i/0rWrqXzkItilL5aTTK16nIkVPF
6admIYaP9PQtb8SbXxuXyjK3dRTu2g4/Rli2D2EMaNs49LGGCAPJEqK3XmkFhVINdko/aI31iR4O
ohVRFjZIDIsG0yr1gPWh7MxDDNpHauIvPSRvhHJzVc/kksWMaNHQ8ucaEWOlsckNuvPULVB9bmTC
xSrRI8c+uZbpWquB0/4qi1QCST00LpaSTFa4BIiHYzomC1uJKh0vMY9RGRKOmlVTgLq0xtABtdxP
ZE2iy2yVQJNWOxpalWjT9ZBv4h5yL0uHtx9/Ix9eyTxNE6C5K5YBu3jLooLb6GhaZojxNKI/Nsb3
26UmxngNqs0dAasAhYxPzezQTBfIe1u6bsiZrVPcv3oKow9CpMSpk5Kp9kqw2qUJcE/Xkbat5Kwg
q1+pErjag/vJVcpvsjHefCWCzSRnEi4vmy60Ab8f2UAB+5OxT2kAWXdp/EPc1Weahdq5BILbLQO+
zNk3WHF746iR1tTSLrLWGvuI+minahNDV4KCG7umcW8NJzyqMfsHpH/etK7zgTr0GtsIjQbXwxHk
XYlD45DQ5ifqdHj9arAV0o1Wg5zIXMpRNMt+1xgUdaAH7hbnWJXjnQ2qycOdOY8q+/04JsOWbWzr
qGC+gpsIxS6KjFi4ryYmaUZRrqvK8l5LSUpGyKjamwZPZfuUEDDSanZ9KpOU7H+zdUn8J8R0Lup6
W0zNnyZdbh45HgYiJj6ZHq2nhq+1c+wrScC8WWb6LCdw/9Gt25PApTml860nc+Wg9/qfuHXBNMbB
CTBpWx+xFg9n4vhj0oWwqOkYMhBrvEskEttJc/GJjpaztvUqMPxsm9GbvupF760WZyLQZSjeCma5
oLa0XHXcFyvZ9a/uHA/omsjU4HOguykeY5s7QBsEX8zUUEwfFtX31KP/Zz9b0q8Zm0kAiDytsVfY
mCEWfDIpeZLUAWpKDDWD5OX9eO1NF9uPnX2GyXx2404PyrDpqGRwL6MhUapl7pl+hmLtddIPpgYP
nh7HbHRasV1mO99aZZRv6tQeNth+7/7YaYdpTD4get8mFZVtoPaK+hIrc+6CqCklGHXEpBjxDCO7
jxyaDKVY0/4dhni2ooyVDbirB9zIBqdFrAROAjtgXIoQBVfG5RRQrkP9L3smtWH5sQFNy50YR1xT
2usIRoUTBV9aAfqWRX9cjcSVRcFyBvhcAU4HkxjeCgXdRQrEm1yCKhWsV1skUQlhMNZZjkBLZL4O
C/+rSAGCJcggL28exCEU26BQQ4/XjHY7sTL68GwDLEa89hAiy95x7M9WYY9UJL0gD4xWiN9vkRfS
yFEPd0pqfisX2mhTLmUCZ1bAmvPisZgppDMF8uT9pHxBoaAOcKgBLJoofDRkx7+knlFtTcBTE+Bm
LUE44AkPXcfArXDWRSGu+JxfBoXBmgqNxZ99sXMQfykE/+pgIoIbKLFTrfS0KiYKzc0iyAfCw5BK
tC7eQx0Cc+FygPkcJVku5fPQdCcRsR7OCi2eK8Mm1gAEmRwPQn3D8BV/EugyMLNUeLMO8Bzaqjex
oVEpbVDOet700SmYOvVbJCMKuk4UiD0pOHsB104SnJjpYBG0jC3RHW7WMF2E7yQr7C0nDPjv8Fx3
+vROOFz2tKoFeWL/oAJ81CYHbS+ZsXxd8q/gutIRgrYzk5NAl/Vfup79UGR64MZ8jm1kBgqoL2X3
Sr3CvFkUkJ+D6MPBvacK4id+Zdy0CvYfXHHVTP3Z6ZHoK2Kgi5sHY+aPMC+KemK/sKgMbWATkkZ7
aVj8V3CVxzjNdxK+jIRFD/tma2H9IzcBAaKzLovJ4zvku+ANmfg46ROACMp68NuVV5YvWEEEXrBU
goFSqagYEdBfgqwVS5LH0RhUijkh7Q9spGv0YGbCf2r/SrHYkWHejaaPb+hz9K2UlvYuJrRzJBYk
a6GYmgyF7LbLTDivhdINra3DTcghG1CMWVHnZn3Hivuh6RcayNGLo6WYodkpcPQDqWDsVMAW/BHs
DL0cMEqe3n+VUEy14ppqSCfybrQVYZnDIRq0J3YaXnDFUZWKraoUb+UqBquBymoUpzUqdstWPJet
GC87jPNdos8fkWLEiGqj15iiX0uxZa7izRrFoKVQaTXtkjmc7FpXLFsWNpdC8W4LBFyhmLj/RibA
B20lrPj/Ww/OyG3/BZj429/5u+/AdXTH8V2M0djC/8l34Cj0AczCNC10JC6Qxd99B85fTBeowjeJ
EFPRpv8JS4i/mJQaOZ7tCku5D9x/RyOCxQHY4R9cBwAilk5MmoGiyFOilH/RiNA101ILzXi7OBGd
GwC6gZ0sxLwpIW7GjkLQGu9dYxQQfZRb9lahUzaS3xZ0vighzV8Cba902zddaX0N/UhK2pdZiM8G
LXBEpuNqVvLgVgmFcxTD0QCNkaMhRu9rBQsZE6u+8PyNoaTGUs5PIKBTEFFG5ik58jIgTMbcTjaM
ik5uqEmSunXiFA/XsaXLDVOLd9Sr2Q9GgTCCDjjQd3CUUsmh6yZn1qXWk5Ez2duVcS/RTgt3wQba
1wSgJxxRok/dwxDZOhc187GfZxYvDZxFhnc9YJeDY3a984KP/LQkElIueZqWDENTRtDOqM07dDSA
hF1DxH3Vbk3G4PO8pBc/bR5EiLSvYgbwzYtuei9RX+wVGbGJneV5LKtuLf0wWSVIEFGwO6+xMI9/
jSftASfWaStf4glC20HQ2ITiEbnLp+sVMAbmUq7dOj75ITK12bniZH/MndAhXpGkD5fWCzzv5d5y
auL9vJ1rEp2aOHEJkj4dqE1/MXw2tcLPzglpP+aYvHpz/oCrG9FMTAqsNfSPrsZiQU5SF4R6g15R
lAQK6ehnMmvER+6RfcjVW6bRrsMWgd4Vh1zjGBB2RXTTNGSe/GECUKGXN56047VbqQhHTZySFj12
lBH4Kbkp6WOpKhyokNi1cF560TRBtZjjatYJlvE6EtjjNj3ZxvJQ9X0ZSC2qN0AaQThDmFvkiHId
f4w1PY9dnt2G2LhGefjSNe5bXi93yyD0miV53yTEMU4OrfDjOHIXy8eOpHU+DbQUZdRoprEBrYnS
bAAXxlOVwkWMpQpy96cDHhQ3oBf12IUgcKG1XCliPXk51mUnLI51rF0q37A2ZuTjJjD0Hy83rHWr
D/7K9irk5DaVwsJczT2jZJK8xh2PfhrCLEcyMzdF1Y8q82VYp6N8TKaRzgKsG9AjfhmQQpQRf5j+
1Lp15BcyrQAXiBtwj0ulnRuqUfixxW5Mxh9jYW0ouuXiduy5g50PFzua91JY365qH4nqaOtM/tnM
GDW1+tIABMx6tunMEWPrMF8Tpmi6JZiNbV08hppLpi0hyIy4dEcPZfzjSvHMk7aze//uI+jdhFF5
jB3dVY6WNiDd58dwx3WUZhkjpDkGNKJIMHRb7GhoefRdTht3EMUWbr3Y+1QMgVGl36Nv0YA10Ywl
W+9b+JCpi54ek1wPEuLFKD/F6VPM5wxDCWN4jNkjCcsj0BbXMA2W23qK7o3Bg0lWxhcDAQZrGB3Y
JvktygGcwjCRNIfpn6mcEY/27c5btGETojsb+/xC6/HdbGzaLEaV6oy5nRqxvUmq+qo1EfbqlXGW
EcpV3YDVAVx6ygvv2zdQmY1EGjGH+V9Nw2bUOXpgdvV1xj1eV1hiPDvaiTG5hPV4b0Xy05fjrY98
ek+JMgyMHsqKnIlHafX9YajxJC3CvcQ4vfaY0pZ1JKztXCLtn8cC6MocvluSfsaMJCBh/0Yeh36b
Th+3LZ8ZueR6WmLMA3amE7JEuVGtERGLyhaW0iBFl5Vml9kiIp02e+th3DK2U6zotJM3I7ufIBra
WHQCnp2pByxp9kU7kcY/Dt4BfcDjmCaPg03dEiq23iTusPOvhSwQoOoEv7Ze6h16E3Fa0fTvOl1L
OFiBRxxg3BnRVGJOVJcv7gcAprVtPXT1HiVIadne86YjW492qtav7wQ034QFjVwtLdgAquRokjpV
GfJIhMKwGYnFtRfzzsHr8dT2v0sOOjb2fhMu+m/QopfEy94dMf4e3eImVRfGAr+M5E8kyZ2ARRaP
bpjW0xSeE5S2gSyiA1Eq3trMKia/vNgME2pAjb2xla2x0cPmT0jEdt+Q6JxKiN4518yXMar/tM3w
YMSjOs1R1dkTVmA/qQ9tKig5Sj76IXrSbOJY3ekRTj2YZwLYhjKk9SiLCB5xGnafeI7X0aIB5df7
MCtfpNub5E8ij6tLnyRhaQxvGQerFln7JEpV9Xdo/uKCRBky9MdJhOEhsit95aY0GKJc+9VN9Bz0
GdHMVAoepwEEouOr3qHiR/qiU6c1mmTjz/30stjp0+DiSyf7wibIVBvkcaSTLhn959Qk6HMQj7aZ
cP7SHU3Yw84pE8A0jKx649CMoLPTLVzvIV6xtb94VNCgh1otkrhYya+lMXBp2/+bvTNZjiS5ruiv
yLQPWni4xySTtEDOiQSQmIdNGMaY5zm+S3+gH9PxalJstlE0054L0qy7ugpAVqaHv3fvPdeq7vgQ
vHcq+wxTKr2wLETkpOI1iQe+5Qge2diFt0PnYtuHNMCzj2sD2cDCkxtuDWvVUyoE02ZVj+0nhRoJ
JF6EB0xJweWQz+KinMxXXJvxZQUCZBMJy9sMjno2aivf1xO5yKpsxDUgkWJj19VHnUOl6bFW7Jai
ajdy0vFvN7puRiw0EwVtvmscSTBy1Z4kNFTbOlWdLGi2iTD2Zcl4yE2DRWWwc0p5ObFVk7J8t3re
mUQZcYoaR9tqv2gx7FZYMtCaC3YncrKoTxh9lGZT7ZZy2VSjPPC/E5WnJAgX9uqD2Z6z3n3yW8XI
I7ChhbZ+RYz5QdHEs3JbCrM513jbtujTOa1ylERM1/kw77PUr7Zsrl87v6D20UcXKWu2ai4U2bWb
W6AVBlOsoZTso7j+MCLn1gUUm43VA5/Ch1mxszGseUfDtw4b1eS/bEqxlqmuH7JBvBSt97p4xedg
osr/KpDAq7GSFcYLWKkfWUJdmXIKqhfiQd0RU9TKi150KpJKI66Vi86fkYvIRhH7i65ETu/VGN9V
o31DRgcwgvqSbXeOlXFW+bCjq4dGI1QbP91nC+qKz3wO4CQ11dYJi/0y5xt/lldiTK8Kt39g97Jt
l/g8hv05hbslx/mNNey1COb3ij+DhTvKeHzP3x0uEybNiBrIpXtmIf6Y0eOx6gO2+aZ3xwL3DVvX
IwfKk2irZOXZvToFDUFHapic3UALG7bdJN5QykE3VQiiky1OTAh0qDZM8MmGsCMEWT/G1RljDrRm
cqhi4saROyzcDDWAQPVx10gDbIHHG8g0seVkhgNwvo6eTMWzwBsJnVtU7oxh/I5xfFzxir30duBe
d6PX7tthnO+LIKkPJnr0wRHcR9CSvE09LZd1394UMnm3MxaBZjSyIS5oWxoKYO85hiMllwcvqTB7
AeLG9dbcwAO6i1hXAMWoqg2EQs4ly/3m7klcRJAftGVMwCwxt0UT3XEPhLGRhZTed/PBbxICddJ/
nGqAo7FafgIDZEZOAWBWeRn3Q+upjSjYkTOfhCF39qNrvfsU3x+cCnuHMVGbaYJPW6cRtZGtDMGi
FufSI7FYVc9uHEcMwAVqhHcOsvZkg+tTSl3NC66MNAShmd1ix9ljnI4uAF5/WQlyZbgET27DAsCO
SF7SwhQA8LXzktydVf5Qn8oh0d+QuHuAnQGI13fvHJfLX2pfDa57TiLvwcu1UmtD3zU+O/BOBGe4
rNmjxO1gHnqhcrYTyxnMG9zvCZxPYuKJHo+uaKHiJbxr8pkqRT7ZSRZ+8Gl4CaEwi5h2Jgsgud0C
frZ5CnvleMUTkr6s4UyA+anuuKv5xqEM7Vvyye/0nG8muHVJ6340frTBhgf3vtzRkPEjU483nEi/
jLq4Rf98KRrjqnLa7xqwaKNPp07M73Fkkrp1X+06FBcxm1nc4/RvqlBb4ODVcqBS27DkxzTPtxAd
XhU/Sg1I4kLh5hDZfJmU1DW51jZJ0suyXk5YewuayxUsVLfcWREvQexOhxJZWbkB26HyBVwpdlXe
IoSyFFHXBDylklm1VYowF/IRPlHD0oQm3F/5cNvA+sk73DFmfei9APFovIkVSlTSgnFP90Xt7kB+
f2PO2ff8pLzkPLEnhj/Duk3omlnLpM5WfhAdl9ZYDW67g18Bqq9+GRgNNbSV70bZRzxn906YPdkc
WBQ3aFRxT5AxrYODCeNqZRctoRyOQCA3vEV5sk8mRlo6E4N1NOMGL20WfzXqZNnK13xICas6ggtf
KR9ENr1zHd4vi3NWYZERGnBvmVC4kFXOesC4G4zRt8zmY1LXV1VIw22Zv3XN9Cnt7j5lF+/PoIOi
Ct2mWMyHefJv84FEE/EAyIp73CofnquuYiO5x9qJsDJi+Umzly42d7NyvgUJsyGgIm7ICb6T5M4M
g47PfBMULk88jJpjg4TeyWPgUi42hi9+4N44sr+rRXgL1vCRSpArq8jPovT2XTDfw6QiQOdcKzd2
NoMb0TZG1QbJ6ajcdKN/31YLy2HJrJ6NqFoMzh2hLRT3ymSlJxdSu1ylaAszO+ADkhgyTbQdYLEy
W/ak3NiFKjhidnN0A16WzjxLyk/nrn0mo8UHCfymysy9J1x3lYqm5gpXsj2n86R2AN312aEQI08g
61Dy6Oej1W/meLrlC4NR4AfAayT3Xm5fDk0KF2U0tnPEF8U/1V2kFEt4i7Q31jzw1hnHx9B2wW85
5FPjzOc2U4U+BJqWRotMa4RRvOoIJbuL+Ke/hyAUqAz5DzGMd9F//9ff9gf99Xf9JW4lmLhAyJo2
Rh1EQSw2vwE8IHGAt4HT6Lrk+Uh0/M0iTZo6jOU7hLS4POC7+YvDh/4gUluOJ4VGfOgk1n/+++f0
b+F3ef5tRdb+4Z//pejzcxmz+v6Pf0Wp+DurNOHxpVimQfFw8TP9Pm6VmVSnCOl1rP379mLQ+hGf
Xlo8Eo7YyCfMPZjc15PFiHeLrVFntTAnWhBQpDqtTdnY9HtOz6X/mrR2FXAiH0VHs6hC2HL75gQg
alw7WvNqEb8GrYKVWg/rm1gBPsrBtwnqeQRp2dD+FX2FiRG50N1d+nsmO4SkhOS2IL15ccKNTatx
GHeH06AVOtIgPBG0aocv/bPvkvQwIuh1VsfHHYWv1Vqf52UPwPr7iw4ZcNZ6IKfME82p15VgC0/7
K586ce7z7tOxhmrbaknRGQjgJE3BrYdb52WE8mj33b2Fp7+r6TNbkFErNEqpxUqhZUs/CfgBETIt
rsR43LEHs9nYhuW4bVA9Beon/MB9gSBqZt4R9DRrgvzQIJjGWjntkVA9Ws3cEqHK1+oq7U338pfe
ivCaKHcTayW2NaLrFmnW0Bote3uMz+ylLoble4D1u45r/1yg54KJokGcGl+yRiEMezwdwSpAAfZQ
gp2SQvBi0RZaqq93qRaMiS5QzhL9sD1LVp0WlS1wiGuPTUPs58VOjFW3qfwYwvJE0k2kL/TgRDfK
5VG0jBi805pxLvE9eoE020mmCf8OxGFcjR9C85+g8H7MViCvHBNcHlTpgi1Z3a0H5saVw1/GMQUq
ZQCXwhd/abX5GyD2w1Kml464TdhYzrZ7GVn2cyjM7xxMlQJXRTSf7QwAqxGn0GrRTCuKtbmn5qVC
IpavLuCrBQBWp0lYeJovMtBYjmZkYQV4SYrlwwp6anA1R0vNXBjD2oaL1qQ4yW2AWxFkt026xGzk
NI0LDAnQugAviAWqK9bMLhN4l3Lbn8ZAyc2avr9rSRIQ3qsfaVkWXwPy3RrHMPAw6ao1oZ1m02lc
mN0705rNwFOFoLkrIRRcdBN2mbhkEWe6fbL2G+Bj9oTHeoZHlnfjT+j6i+40tEgC5RRLySZ648pl
rs3IJ4TlQlqE31/uWs07a5bsVlgDUlt/2Zv+E4axfQmJkqD9Z58Fb5Ma1aazf6a473BgQRahWt5J
k1PoFady7M4ijh6nxtyZDcsKWX4a3bIfkhxcR6iu6RymaJpLQZpHICpk9xNkHm6YMf6RXXdtUb2Q
ZIEEIYdRBXtLdYT4fO3W02XCFWebWeG4qkM17oKaVEMIeoLkw9SIfVkhQtGYfMI+efRFcZPlPri2
BXDM2Nzbnk+ZAtauNDHfA6Mnu5n9jMK77HL6XGEJnOrZ4J09GS9ofuTLAMIYrUF/GBKZV6Ckto1x
Ky3nyRfjmbvVjvohmtPjEbeY6TOus4QgWEQrS22VNxFzIY64GZPwaHPrMhWzxkiQgmUYR2dWYows
TErPguk6tHPsDr2zj+Y0XWeN4a7NGOB8SVgsHrGehf3NVAzrOGtvPJmfrSp5Swo0VVnGN37Z1Qwh
zQMnEU0FUr0P/LSN5IhVEZOEm+XbSkXtVrmze6Gs+jZ1/SdA8He9Fd33/uL82l5vAH3puUy7gEyS
mVX9NVNkt/HayqTSV+wY1CmxHseTBWYbOO19GqDKdhHA0ArM3gXRk/PATfDC6eNnYc5HRelAUTQu
V7k2XS9uBrtnOFRdGa7UDO/cH71tWcRk6PUCLPfhorMRE2zGUr0iw5Rz67Izm3NYoezIEOXZp0V6
sTaxYdOGyUSv3Ba9fMM7+tLpdZzEAkHNaliux64DKW74x4HtnU9VFS1QVxNbvZjtXqTXfKzAGvSg
nJ/bR1vuemAcc4fkSK/isdJbwo47Eo1lJG9ZIIZV/GzS/rqRNIrvWKlGfDCjy1LvHSVFxOyq2UXy
HGPe1PtJmWUP4JT5DCbNY51b4crwxWXBXpP6gmK96FWn06orNnoGln/WoBxUVyhJ1UXhG3uWfJgO
2JeaenEqTKJB1swE2rFVLcLwx2fLSk3xc253FCKYDZGbmomOkDNFFC8EYved4FSL+kRj22yOeW6u
M4EtFBdIdWx5ByNH/9CL3zomfcNWa1kLNsOKDbGi+8dnY+zq1bHQS+SRbXLMVnnW62WlF80TG+dQ
r57B03FusY2u9Foap8ytrRfVNvw8qi9ZXod6jZ3GZUWV5Xiy2XDHkUYIsfM2dNRQL8Gn2f52QwmN
FA8X6abw29Mr81Evz1HC8y0YIEpk2KwrvWLvxwXRQq/dlalrJeIREkb+M5p+vQak4q564E+eXtuH
nXubs8eXOZtc9voZijn+DVb9/cyHUpr23ahlgEgLApU5XndaIojNZBMPw5OHdiCkc0gtaBEZdU1a
XLBD8S1RG1wuMleeFiD6ZSL6xfNYld0PONmd47IOQd6n8s0+4vM9yRg5o8NeVml9w++wcXJs8Pxv
eMBa9ktCj+8K6+CwyrREEsI42AwuZotuBknkKuNxQlHB+mFdUN73qNLiyrAa/yIdmeZ9dBihBZlS
DTCF0GjqHvaVFm0YdS8Db7putJxTz+3RtRB4ing5zuVAikjy9u5RgejlrXkLIwzhYgG0qMUiGD1E
CMzhjs/9ZtSCUqWlpWGq95YWm6Jyum1Qn4w0eOxRo4gHq4tkcl4tdKrJopqWfcm9H+pOIgbOQota
4SJuQlQuz7Y4M9sBz2rioHZqMYwh6dFO2YfSHMKzSEtmVPxwrRqBINboaY4W1lwtsflabEtz4hJN
jomGbcq50pIcHjmOMC3TJV6wddDtatjJiRbycJIys3b9uDW0zGdrwY8PH+agebwjLUwZZuDVOGPQ
B530KdJ64ZyfTC0gSpTEtufxHWTjZW4hfYiSLvjcXC92ueE9UewdtMgoX5BjFjCUpW3e2QyRAbol
hmYdpy1WjpY0UUTfKzROV4udIarnsAyPKC4Me6btcKG1jgMKKSVG/rrVoinF8C2a0/JQtCGdIXax
Z+X7GEl1laK4imS+n8L2BjD5ldCS7IA2q7RIqwK4eqM17cQvAVdLufg+yeAzeqz+aYmwJTBofAL/
tyXi/n0o4z94Iv78m34b5dw/CdwG+l/5DGaWMpmVfhvlbLpghWtyrZUwGaX/t2ENX+r5Cj6GngGd
37EY7T+ZNjYJU9muy6DH7PWH0e0fjXKu/mn+1hXBpYevgVmD/gBLWcyTvx/lmBnQDBIAaZKH4roZ
fCyxqsOg1wnSCSWfJBh/3dqDms8TquHJWH5LrR6xGYc6hJKz6uN52ViDhSW0gbVsLtW0temV35e9
t+BC0ywnVVmgd+ZzE/kej45kOcBKxIVAQ0hX4QSdq69exGLrusa9COLbygvJ5guu7hMX5PWgq6jt
UnMjyuiqp2wdGHsMknmwnl227BdjCYJgcdjR0nqPMbypyw1smhlaD713ZGVo2yvZYrsTWzGHsB6G
t2FfuLM62QyYK47/tykmPsDG5bKaevZ3poONOOVG3wk+k51d0uvjc1esLAc+K/dmv0xviFhfjVZl
7btYfhuFeiGRLra+5edbA/oRUU6ICJlobusKouxkRjMfY1QEhx+Qtj3zBy8NJVkmUMvUAhArggWL
Uxt9uNZ0GSY14IbMivg/rgS4Qd5BPnw36XQXh4ofzXofDXC+1tCZF2nvfPk2XTuTHHH14jjGn4jU
2YWBLpt6DUOojTIAElZ4y2MUpC9tlj8simb5uPWpzg2GVdcE51HqmPZIKHmJ3wgaQVEp5m/Hijyc
2tiQTSN+EmbfroapfYOlfOdF3rRhjVGyYYNuJv36o5mWCaOr4g+hLtRrJGof07M7oO9kaAErh4jz
hrjbpbNQ+7gUu8WZz9k8crOqvXTbJj5DLKGGNp6Bm1PZR0aZ+KP7U0Xt9zIPN6UFQwm1OdoEfZ2u
3LTN96NVpntkH7Kn4Hvx+yFExF437ooidAmM5G++P9/Af0tvrYnAQRFHLHsN4J0YCMTFICh+RDxT
rPEjFuE8x8J5evbniXtdJDGVjSwyhJF29zMOQHzXHtWZnm1eRrr5XDIUHsdaGNskHV7lOJhonQ3N
VN2jpAnnAHOJV6gK5g072Q4CRXm06vmyq3lNArt6yZbY2DpeJEiydlekOdAdc0F8Z9KFCb9QSSls
Kz+YPwe7adY+TVBMVBY80KjwQTJg2DRTfloRcl0XMWIBIUguOTyBtVgcAk4cw7DbAGF5CQkXkpSE
lF/U5G4HF15dn437tldIV6V6mdDX4aYsRLD5bliVzttFNMeQI0n7ARkkmc92beKejGb4xLQnN34e
wYmQ/Y1dOExY8REOTX/IRdau/aFmpZ6gSOCMtXHdDMYumYZxUw6zvBuGbltF40sb80ythBRrhddk
7XP7AbIB03KKKRJ2Wd9g/uaiPvDoJ9hNbuiWPq/bui2ffO5LFy3FXulk4CSdzlwq2NX7MdxGO7sO
ZXxIPTVgGgcEn+egblxlPTDr4JWwuzs6A3BgZ9GNS9GCJFWAf4gxMcjl0zIGeHO9njdD7jzztF9u
Wqt6LyS+j45oTARwiD0pkTPBJ3CFi/7GD8MH+FYw1oidXQw912MW0F+MFO8OuNhOlh3OqfLDosTk
ThRYk8tuTjcVix56zrjg9T6Yj5mgTO5GxwDmGOdjc4RJoO47PPXbJMqBpuY5NmFdPWFwh2zYQwlj
Yk4f4gurbTBd1+qMQXx8sAP/aoY6z8fTeEtcjlQirU+j1ZWHfAxf+1SJ+7ozmoMJ9w/ndXWSyWCw
Ju5PTgvuVeT9+IlATCNCTurMoALAqTCbwX2l6j7nATAWZJcXo7pJcqh7i9VfWkn0Ooq0xfk/zjwb
OgBBXsemoJUv4InBznjyXJu8qqMcv8aiu48SO1+3pf/uNJzkbuttYLRUx9ZHzPaqeVMWAA9oRwJ4
C1ADpwLsFi+YildvcorNvGhgTcw7AxS+va4X62codflGKbNdPTXPVZk+DyOFgtQMSDCL0zVsP+aR
4lMFy85LgmtdP9okLChp4j5hL1pWi+RkscXcbG0kghq3C4UT7efcNtT60VLXALIJpcACNROUwu7s
4NXF5DSN+e5Xf1/o4OZvOkZ4UfjbSU3RViQuk4q1vDoT91mc1gcdGiB4f8jyhpZGkHewZr1tCCaK
99BznM53RMROmUhPIgM1vxjPKGucjjNFS4Wgcc+jk5jjbu5MWsr75bz45nHqw69Zzl+epCVExp55
MafNobWT3ZKp0wJ/opMualf0atvzA+sUAnUVDTXKBdOXssqLMSpENmcHhRP8Wu/RjSMhfXTunVkn
15mq2IHwuJYwilJ6qSGInDoslheqgq1SuuqYh6wr6USMe4N5B4olGMRL7ulrm3jIA90aWBkmVo1U
HN+pLMZMWDR6GqA/wgpobwW5dK1ZABcqAJ7vx9OpwRKxamjJEXIA/1FpUqLb5PgPks64dybYUmpc
sk0R5Cc5MAmFS+Xyfq3JL+paHvCWzEoV/GVINsTW/eFI9QKl8FnyQO2I3DXOcLkAj99SiNPuOgcc
Nafzc+VOtxPUzdXMGbIvWuzpeRqjmozfSlcIxTaAp0LCyIIOFSMnd/0eNvVTq8uH5gj6QU70e9P8
qibKeamLwXlzTZ7tXWe7q8WsgCYpQmwtEnLNqWgNaNlDfR9Ny1Va288u80/ideQE6srZE15/hyVK
8IEQFp0qLHrYgRhz+9gQ04qJa3mYs2viWwrs50WtE11uz1DS0BLNFJm8D8S+XOJfTYPpotWJMNZ5
EB4JiVk6LSZ1biyw+E75qPJbdKosz23ccQ1Gc0XCayizHW60G6mzaIMOpel0WutalIyZJNYaHz9f
qFNsvKZnbse0fqR4TbB6McWV3Wcb+J+K1GtUGZuFMljfHTjEh2s7gxBY68BcpJYbiNTcP33KIHWw
TlYtA6saLx1nejRtRjKfGJ5sE15k3Lu+n/ANE9UDxMUzRqf34pAdRTL1P2ogTtpQVVwR8YtG2mA9
nfoz23pcD0BL2fHKy9qV0blm4C91bNCTc7qTXnAYMq5/U869bGkLfAYeDWvkDhOTEdmGeLRK4wHw
cxcNYk/yBP2MzOLCMhbt/5tgMrscUo1t77CtRKLFk4opKD2WzZyuHZKQTjhHTKI6HQmXZNzkonxC
6tbRyQACCGnKsWUtze3wOQUXtrErVltRoBMtpDDx8BJ9G+9nHc9MyGlK/VQSrur3vpnbW3p7862p
Q56xjnuGYKIOVUHXpiALyv2iOgSp+5SREnX9CQYmudHRCpNdq6OkHed5X7rvsU2CuGSvFIOg2JhZ
ltKqwD8iRZ9gLl9jWHPpDLAOMqV6HPjSqdFBVkMunzhuXLw7fotVRolVZLgPUO14iQnCUsDlXOZk
Y4EwvFdj97zo0OzoeA+5N3W7Plf5mg0Tjw1CthT0hkB68LE0dA7yViSLG+Z9DSgFNdul0WAFKjxc
hW6d3M9EehOivY3O+LY67cvewX9vTBLAPM+mQzfnT/Vk9UfZ0JERFcj+oTvaFzA5wJoXMMioVrzl
RoI9c3x0p/Bljkm0+2Hmr8OWhexS+tNT2VEIPfHdrUy7PEeYNy/Yc53HnKLCpmJIalg/H4j7QZvp
vU2fB3QU88qtsk5s2tr7Z63dv3o2qqX9D+mV+/e++zb+3iT+59/6l0ncVLzHfMfUM7fjOH8dxD2m
fH5B5x/YUWpO5V/DCcqGz+qimzI7/0FThQMvlCkRVP/f8QRbMdL/cRBXDOFAHWhuICzxB2pC6QxB
jV0M6Hw73I/98lWZXI8m7kmeE3KwUZE0/7pCRT2FylP5ZKjIwklZtyB3k9dIX7uMeLwxuYeFGR2R
4eI+TfPIKaj7jgnXYl3jFogFgpscmdAf/gNotlzz1K/7Hhe/NACtVy9Fe7CQj+6tIH4dR6cnz6pD
6L4LeMeI3mMW0RedMiCzd+MDRuKz1BdOp4BzE9Xmk4zkGZ+Xz7Tp0YZVRfQ5N+UaRBbg7kGp+xRv
a05d5AUexGM3QBKRaSTpVxXw6ThQC30dNvXFmFwUV2TuykhINLZye/YW951Z/KvX12pKkiCULwim
AXdui7v31FbkqvR1PNQX85azMNdX9TYt3hN9eR9n77nQ1/lZX+x7D8dbIg9xKMPjYHRroIu0EDEN
DN5wt+j5wDDUw1xEBBxjJrZudLdj1J0MKz6AvLr29YjBk12baqYzXbqbhinE0+NIxVwyNdmtwzrD
Y15Z9OBi6hFmYpYJfIzMeZ5LetfFBlA3R4QefVroP8Ck5peRqYjuMMajiYKteSQmMpeaTJ/oG7Ee
qCwWHOt5qLqTA31iy9HrX9QqvXZLfrxKxG8dM/IcWq/O7B8yEozrpe9ehlJbV4P5tokimgqW3F1J
O8FAVfinYPQdgoThB4sxhj4c2XkNJLR2DdoVZHhfCLYApes9JyY9xpWvHuqGBW0cjZh0YD2qxrj0
eNqvTd99cjQ5c4jr+Uqpst8UmSY82PMnN5tbr22sLRQvinw6ZmfVQs7IRx+8lnnsFTYrqi3uusHc
VT6dZkUq+Wtopk2TGf6Da2bRU9h7TKQF/i9fGOvETO4GLj5dBbI6nVOmYWfv9mpj2v19JMZL4PVf
o+/zvVN+1OensJ0erCEw1o6BsTCoKSSuhMcqvs5PjLFUQwCH3RgJM1gVFohPyrirptq56Jvyfej9
D+ZWnDF2cVymZqvrMSg8ZS9FHXai0VhWNob7PmBxFdXnVC1XXaNybU02wSxwJ+FZQrFtX5d7K5yG
K2p+AFslUE1hGSKaqzdvUuimLLJh9TASVlF5XwkFdawwnG1jtSzKzeBuklQKi6n7SlnauIulXQrL
Jw/Eo0zz4dIoCdM7U9pC9Inw2U/1k2kO3SaMI+aNxKTtriBJ3QwshQDlK4Z6y98khveGP//seAEQ
g4iOoCR3JF57khtoXFtzQUs3IelnBkupsfRPMmJQ6NyMDqzyOgiTmwzNfeVHCrHF3yezeV35klS3
Rse3wCi2MmHVNXBNMNgLrQPPcVajG38HVk5pLGbutqwnVgh5fc21+sBfys8khk0T2enO1qQ0Vo/D
fTvUurKxDLsfz8mHDUxV8er5hiGP/igs63KBo8i2ixTFEQvuyR7S99zxOJdsCAE0aMYpb1t/ttQF
Vob5C5VhX0Us8b1k38t+5cj6wJMbj4IFuysLUFP9StwGAKPiMTqIId4nCCpAUGx3m01ZvpcyP6UD
tyzZAejyp5E3Nq4rmTobot/1XrB3yBHRAys4GFPCxqJBNRslzQ8VHmACbB+E+cfnZW77GxglsMMq
Ahh+Nb0Jka1nY1nNo6DJbsa70XTsuVKTKQegmMrHh6AzCAeXJfZX7rYbZbc7QnKat5qdUiy+a4Dk
6dEc+EuoQotjboqBqfryDBE4psibIYNBHSyA6iuIaDVl1cDR9j6jxpWjaTh1Pj3zqKGMjVhVOIKL
g5/mUmvGHFPMwP3oaDEBHqzbWHevKVSq0HgxUhdUCk+LHiOglQQ/WHOuSaG/uCK4tSN0Yc6+nZlq
5pevChisE25ieT9RLU30DnJiNjgzRR2QDxqaR3NTZ44zl0YE422wMICYKb4hgAUUlurq0qKaqY7J
OXFKgsy5194YTfHVQ1cx+pLkm8sWYJy65DDQiBrralTXqI5zbuGy7opuI1wsfIODjbAgB7calugh
A+e8M3zbvR0EIBwjoVfRgI/PDtTQ5zaveSLtU5aAIzV49liTtXD+M8oKPdRKPd5Oorrr9cBr6dFX
6SE4YxpWTMVCN/LNLnXtybzOmJsL5uexpfyT1SqztXJOvh6yDT+69pi6x776muuE3C8G3tRNVgvz
eRAwr4V6ZI/08N4yxUs9zrdGdeojhngRigfMRa8tk78halId6uQRCpzYDFh6RQCIlugvW4NO+Z85
b3342ewUBHMM4RRs/Kwb1FRsYr1/GDXVzzbiE3DcbdV+8wy4M/PhtSj9baC3GKneZ/QsNsqRhQyL
jrjFw8jl9xXuYrYf9Tak1XuRRm9IojAwSMRNx5HlyTyl+guwTwFYR826xV5hYAnisXSpDaKZRkRV
iN7HKBYzXWE3W1PvahQ9JivF+qbWexxKojZUM12HpSD9WHxG3ryGP3w9djxOlqphRmQpFPuMHXpL
1Ot9UW0vP5neING1E3HksVVy9X4JL3fxCqFCk4nYPmF5H+At8N5MWxgFvptc+Hpb5bC2qvEPoT76
735o5ut/amz6fu/9QyDab/f7vxM+/vPv/O16r/5Eo5mkoExZCpujMv/3fi//RB5ZaGSaw3/gImD/
9X6PMVJTT1yozSZ6m/u7+LECpqaICdvob/oX/h8ymzA9/qDfX+8tql4d29JfXXds/xL7fq+zOV05
5bYuMhNFS96QCsrp0FDTUUf9Nm3s224QH2ps1vAd41Wkqz08Y0GohbCV4pKMy+gN9CfVVjV3CEPi
Jp91SQjXWT4a2UdLe0iGebnCz8vFbHjq7ebSreJjwps06jjgRc3Hf5LNutalJAF7+bVJT4nKjGus
Md3WiKkwCXSZiZP0zx3tJjSNxICmKDwJaD6pSJZgcYhW9A01eAHl2RDYBayYDQkcmouYBpXFrFcV
ua2AZhU7Xs6KphXbSw9FMzymNLCQUDmalryMaGbxpvZmKdtvBLl7kpGgX+lwCT25o2R3PelylzmE
oUCh8AlsNzdJk3ma9fcWzuOtAu3eoStaAStiubyXujymdhO6OycKZQwUyHZKX2nDffJ05czE2vOi
pYVmMgEzjt18WdTtQ2gvwbrXlTU13TUZHTaArTE+0WrDiWCvyHZfkqjOV2ZRLvumLUBTFqcI+uYK
xAIG9YFuYXwwq5L2HIObBWuwYBsPeX2Ie8HWvympLiup3Um95QuusHG0vOyx1tU8cPwIyNZLyh0j
pZIE/XjTC+fkFjloh5qIKUUDKZoGlT9+b+x9OoA8izVqTisQqvHZ1DVBkz1dORrLlrXcBDDx8x+n
OrGwXJu0DEW6bqjVxUOAZSL2jpQRJRVuD8fSgk9upeuBziJTQ3wb0XO3DxKsON05sANsc3EBn0wX
H0HW+oJ09VRYHQIwjFZhQNGhLMmlNMmkPMlr/V2LJGlQqjRRrtTasOw8nzsiWOrVvISHdhHnqteG
mIigYCvOk+5qks5gkbi27ird4wS1fwtF7hfDd7tM9gkgvMPXkekm1T1QqTNfOboZqpOYGKmKKnkO
5HbT0vpLi5QBaizSANPenB4NOHdoIMyWtL4D+ZIEgykR42b2Zel+KnDH91mBJ3BsDl5ZXCmKrBAr
T11Cs5VFxZWq5Cks6xMXA/Lx4/KRtDzZdCWWOfKCU1Y46W4ChhAuLbNu0Mqp0lJj9TTobq0mwMNi
uMOroHYrqeeMfLRNUt3kgV6n+HzLAQFA1TA3O4euU+QIgpo9sUMh1KtT27dlkJEMMoge1e1VRq/x
esib7yDIAl3QRDGeNuzDPiKVjIdf/jLza1v/SA7hwvh1w1aIw80Q37SkaCcBPy2y57WlQwIYq29t
HRuoyA9Epnloov4Dd8shHl3kU4IGvk4c6OiBE0xi3Ywdy73meRSgUmu7f3an+ioltzCM5lGSY0jJ
M4hRAiIg4WDn7nWsIw8xHslEhyCmiRY7HYuodUCi4ltcW1NPieMIFtaCbbb2YobblmyF7ccd3jtv
QxRi3to6gVHjoglhs/TBfI87fi+JahiWdeXz+K9FcHaJclSRczMQ7QhyannAymL4xNSwMAURAuG0
2+SEQjoTbLBOiTT4kice5/h0vit73lEZ/SJ0roTvZZ0QNIFqehXFy0cIfnBqrVVBIMWhGqNp54dY
J1Uqhoh1OjqrRPAuaqpP0TtvAl6LMZWAduYjavT3yJ2XnT3SA2mY/2HvPJZrV64t+ysV1S4okImE
a7xGbe/ITc9DdhA8NPBAwps/et/xfqwGrnSrJEXUi1BfrRuSztUht0HmmmvOMWNiMfaSjzFmdecS
mNFz98HC9ymV3LCw07E98Uzee6RTTdwmXnI3S8HHJjPgSsRG2zCL+MeKmI5a8jrzktzJiPAocF7b
Mh7DjbPke+j6eSG0RBbXPtH2yl1qyQLF7H1LORwHQkLTEvnpwtMcZBl8fHJEUWDed0uyKFyy70SN
qMM8NHn+nRNBSogiOX11Xsa6qUaWJ6lU5PoIQ+HSEGEa2TTnS6aJw0KurAR7+ZJ3spfkU2ZmA0dU
sgCz1+H94DMy5L+oJbrVBKegXFCURJIK1WnvL9kqL8MrWxC3Kob47BK/KpR/hPx9ZrjExYhQy7b0
QlPfm0nb9bgkuKATUFJIpquHW72eImiT2AUR10NeNSJgvGD7jkhYs2TDHIDKFWExJJObiN9zrrJ7
nzCZ+iNVFs4/YAv30h8fuX9vLUv9Jnp4pAUA0mb4oQJ5bxNTm1hbtJPxHBBfi+f+gdH2piI8gD3A
P1iSpFtk0CRYl8ehLH9xYf49p3W4IRZ/tQjJeUtaDqWLb46gRp7u6SVPh7/+DqTOOS+KO2pz7XWf
iveBaBjGFvM2wf0Vwl2njwzPsGAuZu2wRnXhhfVugRrxHHHU2gLZNub1kx7mI63WzykPJofEIMAW
NpNuvRWWHazmfv5QZfVLiqw7Yzv8ZgSkNYWi82q4Bs5wpauBO7foaHiZf1qT5VBt82np3vmvNpGV
nSOf3KOoP7ImvwxcSuAF5jxjID2Vywq0Hg7OWD3Go/chrVKsm3q44gu6lEF61H33ZnVokg17mNB3
75tGX5WF+a4PK/aPkvcvNszkkCPGQyRguqu9eHHK5HA42wLWNnsmlgeMMPWzDZ4c9ujB93DxMpgj
1tjm1yD6a4qxnJ0NfbKVqzlii3pbpuITqOphgnfZZ8YzxUVA5DImJ7+P003J6p18tiN2KIjpZiII
jQUx+I6MZZOV9uxPBss75bGAiT05T0ZZ77uYQRxj4muTzvcuiDk+xauMNVSajPmuaAgxDxgAY4u+
jdbakKrFrBHYb4Ou0UgS92ZcKsc6Xs+1n3U3Fs1i8/Kj0mQAAjeersJ3dxiBCbvMIS9R4L4Jyz2r
xNuHTQPaPvXPljc8WgpSCI2c6UZblE/3xnuXEXYjF4Kv5RTwMLQbrkazrV97+WQb+tknke6gGajK
X9PHrSkOYcHWgGQyvdeSqwaR15ug0gTPQ1heQ869Mam8Z0fSDBcElo9lwv+ZRJzz7Vr8BaG11aN+
cMfgMGt/7/LGcTDv+oYHlz3IbS2j+4AUvinD34HIgfu5eD9Ti13mMPFBJvVaEspJ/aNFUmSfyuJB
6vQp0wQXbDe4grx4rh1v30lcy7qgydDIgos7KCJwNa91EH8mong38xx6XQcsI7DM25m8YQ8BYZsI
q9pVETG+edYvOjd/t5S8VAQx++zg6u5jVO2FvoG1ETwiA69t0J2kig+pHljmjD+NREKvDOKd7rQM
rATlBfUqbfsYwkAlD4U67oQAJhTCT+F6B3b4X0adHXAjXMeo+i5F+sYj4TMIRlZVwynv+PKLCPhH
G9H9Q5o78nwa8YACKYSPdZ4aH8qyzlwo2c16ZPrUwVv8HYlbPqdIE1MD5KZw4qv02U6yWTiHAj4y
mu56TNOnPNRsNztvnYzZMUhYYtJQhZTZHAwqDoC40V+efQZO+WLbpH+Bc8FImL8iO+JHnrhnJzQI
F4XakJp6E4BG6wydOxnCo+m090DTV9WU7E2BggJT6GCr7Crc/lftmgQr5IGLzzWByhHRN+Ropbdx
Q1twqmgLIGfgWOKprAdBS0j4U4k/gMzJwv3jdtfy9tZFTko4jTaBEbwbJfv6cqh2uWzAH2YPBNNW
Qc8I4vqgfx1nZwVI9dkg3uZI3UV+KPa67Mkqm+ZdFTSruu82fTNdipzarKS8dhZfebIzFzjusGU7
8Ran7q/CoH+IbFHpYScuwUR0RBUwAJfXTOhzWEGIK8s3Bgv4TgSwJ0kJRarhXDR4x3FTvfIJwSlI
KI7u2fFdCZ5OtYV7OKc5V55meIbabHZ2wj9V9CmN4mrWnKCqDtdCODHO8i7ZiYB9YmyB/sTbvIpc
qhgrGV26en6rE+ougejv8qS+JqMFTshJmrUZ6mxd1tnGWaxq0s/Ydo7kRrLXMRB71zLOVRmtC9xV
o5W96678MgVOcNxBel3y2c18GsGC9iVQxrEjMJpbEveDcSuscsche8YmtGdb/ZBLa8nIz8eejqQV
efSHubFvmtAgzRpvhtI56b7fo2e+6LF+SG0fAT620cby8NX1MICO5T42vF0usC4tTvrWDdgNN3cg
7m7LiZ07SWvSqs/sT2/aoTqlSXmynPQu1/kNt7RNHhqbOtfgCMGO5oBJAGA3af2BllRsCb0dFzbZ
Ac8zspe23uzC/eodFa2CInj3bMEYNOtPzEuPZRW+kkqjTpTeVpAm/DqCudSJ6cqOcvGgNA+moIFX
EkIZoDV1fgQzc+3D5lEZPHS7xr61a598jdcGvPXUg4VJdyZW5i9nFRi9BZYDd6/m2Cmubd1Q2AHo
xbE0dZu+OSwXOYJOVf1Sw8na+rq7lpRUeZhhojYu9qVT3fIcOQnDe7VLk7EupssqA1a+txvlHtUE
906YBgRFkd2Do+DcFDYuK5HtR6OxqXJs5K3bN3dAQEBJxNkp86o3OMt3KhwNLoGa9sw2HM6dIehi
duxDlRAV0JlZLHIiomv5IAqz2SSOyjalE7z7IclCV7J05GEGT7ICId5182VU4WNVGPvUyPYTTOiN
su11Occe2NK853zi9ZoN5N3Mje9hXd0YwqeCk/Rm2NanzB7oIuGOkhAiih3O+7k+h8sVYE6t+7AT
QGxda2vOnMddji8kFyC9XRcBsXyv++nUARN2C4N1U3rlfWx304hrwIJf7bXRNoviXTur3ZBUTEK4
c8yqt7kgNR9O5j5VnvMdpv0RG+VdzsyQgx1YR5HLCFlzZqNCDPjg6h8yUftABO+DYlzrouluTASg
zNb4MYPhdxQQDxtlfdOM88kYymPVqJc6kXoVt9m361NYa6qG37DJ2aLlpzIdMfxzWRzzeGcsD+Z2
juyrdAxKJrqOc4GF5TBjg03FMeirSwWRZmSD6ls5CXMmN58AZ0e4tPYEhtopRtMtK2rU6TnHv2ph
VxXH1MWKMsw8vUfxIvLy1NjmY+xMavVvTdL2F0P8f+f7/9/d1z+5/v/2r/xVjLSIaZtLemDxB7DO
t9n2/9X1L/6Cq9+VQPD4h2lZi7X/T7OB9RdFEsBz6Ub0LWTHvwtwS2o2abj0lHRsskb/ouvfWlz9
f8dCRI2UvsTlRqBVSCWcRa38/HigVoS8t/hfSYW+lo4jpDWCdDSnTGyCMu9HtBQmGDO36wZpMB7M
YFPoKryZSpqmq2rOLh1KoOlHXJVLKPRy7uI9G8xgVzv+Dxj0ZmMOpbUACU7RLHbFQtOVXIQ5rOKj
XUpK2TW7Ds/E0VCMKDwEti4iHW8GW/2KHGJlvSxORmy8OXM+7412PBN4wWteokGQ9fvgsvcWRZCb
qOt6CVroFoDwMfBI9wvsTbJxaaXa2cK+jXr/Oxn86SawJBHIeu7zI0vYmGhVr/ZV31dbioH9dYhD
mpoinK/5QH9ESCR93Uj3RjntgwEdGhOwwxI4wtBOYOvo2oKnKESmk6tysRHAy2+8NtcvnhP0xyAo
qAxf3Jg1sCTK9BbLkAYDXibWU2pN18AELJtZ+ZXqheCuTCgX1RBMsA0b3W0s2t9hNhQcKjg9nSi6
S22qu8tY74Ysem3NsN+hTZpgHOnYGcjq3Q2pzROziRZGUmXdFiDxYMMXxAV2kW8kXzFomKjr6Z+D
z1cL/CIDTk7VvVoyKd6yOBXrmqYNazL0zjIzrhKmHJ+JpxI6Yz9nHQanPxWu9eNBEHNTQR+A0RY/
Edds8vjGqFiw6dzaica393qiD4RFvd1d6hQYnG7dc9FCpuoo1FGzDyS2jUsMUzEykT2N6tRG8bHM
yRBE2YIUUtZH4Edw2nKWiIKAFMM63js/TgTMavav8+3Ys7+NK6g9vYod0nXptE475m00zMc+ajE+
dskDxJhfssHhVWng8Aqou85fwqk9mjG3rA4p+Y7MJ/9x9J87F2XRGZ0TB/0T7RkvE44UNL70AA4J
Uncws+YrOU6YreAUzlcjbt1totNT6hinIHQ2oa5/jX69VzJ3sMML+84PaISaK845v6nuaxSJQynt
cVOloUI90hji0brr8Q2cFnOT6uHgzLCcMqR9UV6tib2dKmMOdygc69FC2x05XMgj0D2I9vDqkp8M
qE+PRobNIlW3fexWQMqp4Cgd9xJIyG5OZP2YjXnCEsUhMFTGJl081NUIY1KEpIy7kcGL58S2b8rf
5oDuE3Vim6NwsQMm/FLIZbUozX6pNMou+Hw/QznQw05aBQpN3KyzpPvtW+ZulJY+l2Zr00VQma8M
1RfHm49Z359lbk7biYvOqZ781ySXXzpClM67/Cg6eZ8H862wp3olCyGR5uq3uvaYZSTZY0xBa4Li
G9EP+8hWjPIuxdvRJhvt75BopzOF34HCIY8Vc2dQJyGt4C4pwXB1ZlcTLgqtTZ+5Z7bkRzNIAYct
fp5J4YCvSuY+IuqPJpVIULpPElODW7vVpgslPkqN9bqmLnJVm5TB8ph/g1z+2MYkVlPLxBZKLCZU
lOW27rUuCorB+8so+22uo1tpFS9/cDb9pnmSEpBZjiDYwceWAx1xZM9vAbkeBjPDSSLU4l8EVpVO
h6rVCDtee5isvNsYPiB24beakjQyOgF3m23b1dVzkmHYzbwRIa3GZpQx/CPaYcmcUuvONLhH9X37
WXnZoztEty5MpM7gc4EF1qQNpI23eHZxMwXEyyu1OCODbhm9cd4X4EWJD0lsrea4ZfER3uhafbHA
uLen6DUuxz2dicNtE/CpLJcaAVUaCxkXRbfqnmLLDY6uOc9Ho8leOTfEsabyHk6hULvEK4/xTMAJ
ewfX4q9yebwbTrie0wq0NZvjVvOgHXV95ON/G/EdC0LPP2CnutTWXD5KOdr7ObG6U2yQ67JD/U2m
ls+sNz9CowZ85VgrL/Z3fQs5V9kFtrOCBtF6ePdrTDNOwcBqJiyBRd7skjL7YcfzFUO82TACH/wu
pw1QAG2LFkG/yoxvF8LexXMNkwwpVemZna9TO+83hhgfxnT+aCSiQ2vrkzAXS0GGfU1q2lymudnH
fuXvZGTJbYgae8TndZbBbG3YJKUYFtjs9GH33g1+s3Etb8PHmuGbgYP1cftkFWYG3cH7sEy5GQwe
apbjXCZlPlsLc8lIsUPgdJ2Wfudi+fhZIevCnBQQIaSDqQRch+xmUtPOrMtXK7QfEmdBWGDh4to+
cMuX/J6os2I/ehGtOpYMgTbYb0kc7yyjfegNfIh9E9x2kX3ps/h3HfpXLPAPaTQiulRouxE638q1
ld6oFk5kXYwvVQrJpZZEjD0NUQAJk68vBYNzmx7w6b8bFGRuZlFwJhbRu+UVt8aYPjVQXynEM96a
2jx3yqcgZbaPPveWJa22bROApG0xEkmAj6ZB26bBgBEaiSDxxievdoGuxkznTipRzeNt65kHXVtP
k+2Pu1RiUIz4ZVLiGwx7LQOd7xlrPbs5fgd/Wxp01yYlxMwQ5+DKNr0TCaSJ0LIT7ketWvY0vO+D
2dIIMSFJ2I3Bd3N2nwMW0SyKUvuEMRKTsTfZ6yAIDvhMMQ3G3KFI7a8JNfz22/4Uu/13BnK51ylp
FTVuNKH8de2Vt24txZYfFpP+QmNEG3kJ4/TMi5CuPQXhM2L5WRrxV0IpMZJo9WF61olLxN5Jqr09
hbjNZmQHZEf9SIYsImRT3FR1TwvSiIF0LN9zR/zieviZhYwZ1tJJkKV0PyzPgZVdtb+aStCBbl3a
iUJZrE8sr2THLjA/+X7+Bv7jgGntLiubO213VBbQennsTIokGqEenKbn7Ye6H3bO59hRHcoOtErd
d6+VBwBAV3CILPpiWh3CyHoimI/fbxIYPLtk+YPOY6FDl5dZ4yzBeeRq1gVE87DgmMegGejuKXLq
IacflIHbaeTKZ4xsAeA4YA2K9H06INKwHbrBTPLWObzwBetnxBVucw2MB812I3T8B6z4bzMhnD07
BN4hnFZ7X2eUZRRD+ORE+q2P233h8EgpQuM5itlE1eLB8Pt1aFC2Q13wmA73TY3WXTTBuwO1BA9M
vPFHJLy0C3ay89gG4qJM5pbwvv3idJR81jkdkoYT/6Lzg4694VwNpG1HWAArjVeMsKe+sUqoyjh2
MKL194M3XGXjPVBgIXaz4zlIXRmmrVFLMgWSYtJQ9lygWuKNHMXURHGR384CmkEyKzyKxViF9WZS
8TMBKZjjEEXQxEH2mFOPW6BbvrgxX8XIQNAOPBIATNm7OWtfyzq+J+/+BOP0lf0yzqiU4V5LDpes
b9jtsanaqqa/UDTKI8AA4FIP56jzuQZa/XHC2kectTi2Tf8ztuVHYMaQlwRWGssxBjraOTdE+tEj
lbPYaj9oWL2EFfVcYcK1e0pAdk6RRxCkOFP+8FtqWkXZVw+7tLecJxYfdLIP5Qnv3HOE+WmtahXu
pho7vqD0YGVU2TWlXjKyPH9XgL0xUnrE5aDZX4Ll25S5qOGnIpu5qfndDhMBMZKPm3he2N52c/Pv
ydh2BYfOfzcZ7z/qr//5P76LNoaD+fUfGPj/9q/8adPxEAbpKPSYfV1f+P93MmZmdqSJE8cm101J
ovd3kzHmHho+pG/aizP+D4f+n2izP4ZmWhWVqxaHjfUvlRf6y2D+T5Oxu/xVwNJMB8yavaDP/m4y
bjg1aRCtUb4Nv9w59fjCPro649l7COdoEyXpM+FAEBHY9B/4BfnSSR8sSstd19QghG2Nb4/rR7dp
KJw7RsqZWXpPn10VvKuZwXn2XqOeFe+Cnt7MrY912k1v1TQUJ2m2b7SflofJ7MWOVdsvpukRX0TQ
7/OY6yg+SnND5vIc+9kprDG1ZI3DH3SsJ+BKyEeshEk/pvdj1QL4k9j+csujX3gOrLVWya1ZsH4i
pVisrAp7L14DB9T0snDvqpehSLH/ekW3yxrh/YpbfK8+KvM67AZiwaH7wK5rXOnB+mZCren3w9Cq
q8G/64heopCpmsVdGu1kQ1tO4ymmDZ2Q4lUN8VrXBc07t/0uCjyxCdKeFkgrha4a6PToqGLc9tgN
Dhm9YhurDvd5Nz2XRh9GK2JgRKt8CsGwPMDcJbR3M8S0KzqipzF6zA6k4x59Q3+OU3zTCn2cDJOr
Q05ZV+/fWpO5kEhOaQN7yU/Np2SWlKHG7BIANnFl7t7QX08m9/lIJYeKdfGL6bbeQxVD3PGGhqKy
imfoLIzhNqzahwHW0jGo0wqTQ+kA7kyiQ08J4NHT01ttd7fWGKCqszmtKWPjbt++uLjaKeVbrCI4
CtisYuCYJLpuCSAXHQUTsmRy2/YGzhl+U3yqme88tlRgbkrgZZYqNFVJTG0Y+qlK8ixE1dxS+15H
0V7bycUonK/Kqtn2lG2+92hzW2MNHfaMm1xYAMUdHDdrjuDswzXmpB8cjqfOtDw2WY6xhi/MRz4Q
zBP1UG4LAFfwXftqQ0wihm7GwI3We1sOfrydNXMjVCpW1qFvc2VtMfq7pnkb9yzcqwBgTF5wu1lK
JfZ521yaTIGl4urOF4FAXx3Y894ayd9ZkXhHZuD+Wzk86f3COBFLY/Ib2J3rGxm7v+OAGrMKhgZ5
wwEuWx0+2WxDhgCTS9BPr9qkKToy1x34bKw6uE1ZnE9xTTq7bfG2O5FadUl/GhvMbPjqPjFfqA3w
sOK5gfOrPkXZ3ebczK2BudMbCSkYJmlB5Y6/Oiu+GEqePbc4pD6pXzCs+aUxpntcFozbY4fTM1Yg
zuVudvWLcD24CXPgyANBBjpGhgaQncF9qCbIvrxm4VPjxA/c1x7nlqIxUROJn0Po+fQU1GvfNH+D
1MJFhk+QAAocp7R80K01kYYps60X8tMJxnY6Pb2JPonldByjrVnr5I55cl/5COq5u8ldWaytyv2W
supvBs+3cbPL18KvJcYneeu3Dc61ml+vzBMFCcm5E5iT0C1//iANNFZxL8wZImwfobo0+bAfDA+2
d+WezT8IdhgJ2DrVG9UV4LmQNqA67HuT8q1Sja8Qm06hD7TJ4Ya3oP7KqYMr1ZsH1/PeVWSw8J7h
sgeU+azgfxhYsIOQJXAm+RSA41GxYW1r0+Aykxb3AFg3RVTc5xEdT4b3FUVgNGBXbrAvv2HgplgR
WOZau2xB4GYQcCjKX0UiPkQCva3l4XRWRn5Pdzmt48Ed4sC5AVytPW83ieWJ46LFD8F5soIzqHs8
8sFTDnVkdLPXDNxZS6JwHItDoKO3mquClZkXZx7WsmXTFzTmGablJfPjcmWJ+r2bBd7f1DgHyFD4
sM0fCe4kYaNLDgr07BwDEe9yjP9je3YKloN885G6uJt5o2eusVkbpyJZglgRwxbmN0bQu8hz6ViI
VY4IAKPOQCZh5afCQx3jJS3c+yyHRO33atdGaIzLzRNDIuQ1x9zGxsiik5ZBrajbpFd2wF5aKPep
pAGCm11A3SKSG916/k9Sg1AbB28xPuEdxEK+JRnA5SzC2eOWYsYTQyBSs3Mo3Pcwrj4jf3o002hb
eYpgI04VYbo/rBNZ1eTRNdE+3g6ITQbwJwNXV9bLt4xrJYpGd5HmeBtTt4Hu2v5MUXnK3EkcVSWD
lUqoHFniFXb4SEX9VxH6EPUlHPJx07XDBRX9GvGYZSw6kof4FS+Rhtm9NpQ21rl7IHKOHaeZnmsV
3DFok783VsD6t6DziMRPv0I/YJ9cA8xqWUcaKr0bamBuTgYjPhZgA00/C1gtpY/FVEMV1GI/JN1h
rjyI8czkIm3vLduLV51qceUk88LJEulaqOHCeq5al7inajydKAoJK/LO847kyICPT+O8GUtEL+or
ACc0kBfLpjw7Y/Qou+FLzaSs2NqSS0mix7ipL2C3qV4ZnX43Zfa7y0YxaRj55qaitrWO0d8iWD39
3gsIYZWSXwDA6jsP4ZeKqgr8DkMHc5o0sTHav/mGvEMYOonafJ20qPEYq9/JkqQLKbBDJs5BisRd
utfjcEx9+UWMjw1iY5/57d6qRm9FPlRbNaTXLovpn8XZwiC0Kxz5BMxuZCizP7XdP0KKINqA0Y6+
XuS4vvgdDwEL/cj67jLb4umvz1Ob/zYsBIoRbIDqveeGA9s126+O4qKu8A5unn7aACbXns4EPyEv
jUn6npytuXezcuKZlKq9stN0K0g9boxs+Wjp/Ix9A1wCMINVjRxAVSxBjLhTxYZjTd8mJeqa6QK7
nrD2b2p6a2hRduOtq1lYK4Fthrlj5vpjeqCykQZaHy9k6yXumSazayydzypGU0gH4z4RfPUJu3/p
dEYU7foOAipM12YJUGn/sfUh5IyyAVOhEZMHeiU8IOf7SuhHOUx8NnrCkKwosXaYOJbdjB+6Y2DR
fQRXzkkeqsl7goX3WjntHaBJoAgzW/4eVBlelocGQzK7DCCUVkvdC58zY45eMCQfDD949Sy6lJ2K
K60YzX1mJ19j0t/MQzScNK3bp0TzxsjkPJvGe6E4FFNdRWuDng9aHkC9gdWoV2ECgdDLUhcRk2M1
z+W7Ec6AIDq2M1kQP3Y4a1dt2AD81e6zIeceAnxTk9iGTTRKzTqA7Pe2YJnhZbWz86NGbDIHkEkb
CQVnvUJ2nEk7kbCBKK8hfVcP/DW7oii/08o4WE733rjmy5STMhIuRPjgFAb9d8rXjV6vZ8IfW9DM
qEHeacgylIzR31TTfA4SAnCzD+Ko9O81WMUwVetZF/ecaDfcynP4oHKPxnvspvyqXVZOTbbuEygL
uIKgDocxjiP/zWVZU4rqiOz/4SSo8WamwXi6FE97OaKA12c4t8ForYZ2wDzuuW8Fu7d1aUATgLMF
doSPHx9Ols31H++Wk1zJ8h8hwb42GfdIvz90lPhV2E0NTgqZp6cCqdb3moeBLGa0AMw9650Zim01
xpa8uE/sbIdZe9s1VEEK8Bbcef26w98lboYpojip3E+1cW3a4ldiNFt3SBKUFfu1GLzPqi3IuqeP
YwVhKUuHO38sd6pN1z292cDTnf3cTI/IZPvGMi+ZrS0YK9A8G03GTSbiPpp4kCXTKYYKBulB52vL
cz6A4YdHKnXibT5TYOT03F9y0W2FSB5kyJ9U+MvmgraVVB9tbB6xbcf7bO4vhTdipBo3eKGTc91A
Z/YV3wVaa86Y0fm8DhCQDE78bRTEv4QeX+3OxqfoS30Tm1W3pueEDgF8oX5Yf8Ds33a17y87jLMs
wnOJ49X0zB+0GQSj8mmMfGBP+cCEIWloVJ137kaMVyqapl3byq96zL6i3ta7tFQHDu8HEKw4Rcj6
rD2474AyUsiNidg1pcFSwcXDlitn2kZu8prwh6oSeLGt862X0c9hqKDeBN380432obF9LGY66k7w
fSqe7omNGUDI6AzdYF+CYWq5Xaz73ifgZjXjzoiC577CkNDP2HZ67e21ByYlHhUmUwc9DRbysEJw
35LSfWTcwGOCJ3Jb8rk9zIOBeF6F1V5EGUGp0uF+2HsXNXi0zorya+q875SL0oY8TMCJ5lFi1PLS
Q197iV1rH8uCFTHwQrSo9iyHzKJThRunNgAJBgOmKbjPKG/TOKILlf4xbQlRzyWUs9z397EVv6qc
S1visDion8sk27pdv0+oz8bIdzvmOYuQBG7TPOFgb7q9gYCPqjzfxMX8kFjWp6HzcZdPCoKCGCfS
IoJ3wgxYFKevXiPxtWMDXvU1a0JK+6Bi02y/MF4oMkrs2zbt3wNjRBxFIFoNcWkdu7J7Y/dwp9Lw
PDlsncvwzqrQimfPSDZFBbwngo1Ci6dHNzwjX3BoGpZkwWwAo4B1NRfyGbBleCMzNdy3dLcdSgPQ
s98DIEb+Cm4dM+7OGW6O0R7UwcyMCyVtazDda+FGV7ysW8Jvx8LueR5K5+ga6cnX+qQ8AF4NFNo+
vM5DcnR9uXS17Lxh3HVN+55KYzvILFpHSXSr3YFiqXjThMUeS9OR7+JurNwDOyRcvSBXZHnbh0ZF
l/2iEAaDfRihFO4SDC3c7b1wfqXorzOjf2fVFhaFWAiJ/38e5OG//rP+6LL2HxWwv/1rfypgwsfG
4TuLMGabZMH+9IbIv9jAuwWpXF/xP7gWQtv/84YwfYHG8lzL/KegGsIZ5jTLVTAjF+XqX1LA6F5d
SBP/aA5x+DsWIQ6voGfz//cPElhrM0F0EVbPkBDvUo+Yt/e4IXzxWvf4jem7aNxTat6Rmb/gP9iV
PR7AX11oPtJhUQVynTrdKtL1toFc1jtMqjyMrHPZG94Fk9r07Gf19NZ3DnTw9kIe7pDKErpOMMK5
5uCEudp9BfULoZt1ms47MGrkBP5Y9q8LxQxZvRtedBao0vY47OKQdY1nbigu+mZ5sW7mBsjpWZlE
XrsbnIIwi4BS7Uq8KGFaAJ+v+E5D8ktvDQdDCrBv4zsZt5LmJjZg1Ih/GMM1qTD8X8rpPRHfxfSr
LA9ueo5JRxc786nDclJ8KXk7qacEOy2EafM8jHTZz1+qO9nRNf2Si2TvU3HGnmmgNoZvorUraewt
Duzj+wcYRdxNe3dvTlevf4yqN9qC/W/Lu3Hp+0T+CuE2XIIeW/JDKTnkGJAzzN33Q38eyTmZKxrA
2UDX93H5mXobB6EN/uU5YXs15fNBxQmNOhDajL3btbus3dqR2iq0e0b6zP+qToD9BvPKCAWQIPee
cNlV7FVqF5+B8ULmnx1GSNtPtoH050oe/9MGQcebb0JcZdCKVNdtw/RW5uXRrWMq57xtzV4xVUcc
FzwynfaGwIzUI7i+gJcck8Na42QYD535O+f47JfIs8MGdMTTP4/grZAsI66pa1Zi2qKRmPgIdxuK
4RvYEf1OhlwSB+SrZZyhrBuVZxb3CB0rXe8rtgOdWeHRvYmZPcsnHHzx78qYtv3zkHAP8XZxfaY6
mDJqZJuHStkr3z4K6B9cpf3fvcFUkdSH0mq5/a1k+6ATd1WDvKP2ZRVLzMTDqUkhTMw7vTgYMZJj
aCrSJ6Q0gglsVEnt8TidXfNIjRKbJm2+BtGqKz3MGG+lfaRczabihSqwgb/6wTK+fQIrAI5c2NjV
qyPsrYE026SP8GM2EscB26yovcHtQUGmdTK18x6WlAMq3pkeJtpC7UAt9qsD2M6NbaiTX9ZwK+Qu
inOQTfGWtVphrExCFBLDR2IcHApJd0XC+R4SyzALfpfuaNQLyN2mF5qpw4tSAuEsT1Pq3HJOqrXt
ZW9z12Pcr/eWU2884AAacQFYd73UZ28KE0MEqYYNZUcbNsyb1h+fprZbd+O4Lf4Pe2eSWzmSbum9
1JwBtkZyUIO6fSdd9d2EkORyksbO2Dcrqn3UxuqzyEy8iBw8IOdvEkAALrnrijT7m3O+sxBhupSX
nBwDwqOeW1vtECWtbX2ZjjUeMOe3lzQ284x2NxB8n6cTVg6pCFZNnW0OroL4NabjoMXWeVhUl2kR
dz7j+WgoHzmwQ6KBrPKhMUVag4PpuP1jR6k3qFPGQ1i2+2nIcZ2wmRcZhr0YYXjgtfdDFD5Sjt7g
bvS/+ceg+O2Lh5GbOuuCx5YCin3YGXQEkxgg32aZi9/Sd8XeYGR9sOxoE03zcY6MIwy7C+z062J2
H5EavrCcXsa534ECufESpFCTl5wDOWwQrA7rlElQh1KBvB9qBOIN+cMC7W2rKwjbktN9oKuKYXSf
F11nwPy7lD0q2gYk2SlLlxgCha5MJLSulamrFVfXLbyudwuFjEdBk6npbqDAmXSlI1D7MfoAZtJT
Bg2UQ7auiwZdIRm6Vhp11eTo+om5ryJ2BQJMFrwT8prjAdTVlq67YgAQjOydb6IvHsrYuokFNZqa
o2MfuUyZsoFRIHUcZv9bR3XPAQWeotBDEP4sKfw8CkDQbowhw72pK8Mpbe37WI8rIoEYQBeQuOg5
7HVRmSddjm8vtA+Grjjx5a3YDxKUOyFOJzGFXzPCbivzSV4Nabx08TqXxk/ZNr+8P8tasAmeLnS9
XGXI3Ex1jHPH3SpdEA9OigNIF8kV1XJZTdscI9GqSsdsK3VJ3SkIdiNV9qjL7cVneMIK6tnSpThI
YQ4hXZ67JEpMtbmHl56csR+nO8hrVPPsIvpTp0v8IhKHqLJ/xx7Ff9bIakubtG10Y+Dk45qlzmup
WwYihvNNp9uIKFx2rm4sgjGQG1s3GzBUwXjTf5i+fUh1Q8JC+RcYyV9x28y7QTctsRBn/Gz9sdQN
TVghmCKR7MnC7RdmzitF59GhBxrS5dyPLsLHamagjHaecIhicaOj1A3UqFspVzdVXti/xnRZTR+V
21o3XgnRNqeGXoyhF4NN3Z6hqErPPR0bdeWmoIMT3pzuXXo60y6Pwkg3kFUkQbnJQ7907PcnWsGa
EABPt4cjO8RDhyl5heAFxLsPMBjkzWlJ1FeCRw6yHt0mRk/0SWN9dsrxsSZoYO/Roka0qgUtazdw
NRg0sXOpWE8E3wgYXilZ5MqJ+y1gkrdZJXctbTDU6YugLYaJ9cSTvK/Kfs1rCL3T2wHz2DpmthMk
TkRgqi1a7FoF72qUp8a+VcZzSYoZfTimz22Y8EZ0NOoeMzGrJ4EkHV4Byh0RD1yHDjIOB/AdFCGa
/XJCleQikVzL1ASQ3Xrvk54OFHpOgHAxWpkz5z/awgI7XMtNoCcLOSOGUbb4luov2LrvSs8gKtf5
pQaHJYWZ4ZyaYNBnV4uxxYS9cdBzjCVrb0qV34/KWdcMOqrC53I08P7FWGAYhQwTwNol/vQGBFRT
uM+0HqZxT8UsTrbPDoQZiieMJ6ZTl4TZCvs9+LkstmZL24Jd5vFe3LRX28sLBAaMlAwsGsS3AU0m
0+WYKN9juAw2aqhndjVC0qhjQsKGLXiZxm6DjynZ1X4hNkXmDBvyjLatnIgfAAK9GlEp7ScihpnG
oPA3TUZ2ZV+R9JmioCwhiq5YrtJgls5DheKDOVDTbStpBiiN5WVuKrUHjO2u+5qBuhmTxSoblMs+
GSAbU5NeUt/dt7Zkv+m8FsuCZ12Sxjd5n+SyFdskw/Vuz+xSDPsa9AEZNa1zjJCf1Da5BzCkrKqx
N3Vf3qc44IkyZ7vXBNys/HNZBiPpMMuWKsQlPgli7k+spxEdNZaAqmmTKOUpD61ciwlkmQriMwSk
4XlxgQcw4SwkkhVzMN7zpZ/3g21+E8d0zQRp8c1s3ySW+RVE3ZkU8DNkuts5MyhlelaZWWulGy+S
RzgETEu6qScBMMCiEahsj3OCmVOPZwnLIPZMQN+rThbVIRE9IRBeR4dOTt4qGaOGl35mgbQ8pXme
74FqvwmCI4liqlEOjt+xK74rv71OfXiGLMTX+NmLsqp76fjemRHsp2/5VNQO4VfTqG4dPiCWGzrd
wkR0hPSM9NupBFWWNadp4vDNh1qtcMDAmejVtSsTsnkw5IeJaV9Zpt2gpnU5stD8hnX2Sa6qtfI7
5ERoU4abcqjMHdE396Xec3PYEOoY9sjrWsR0WdYhtLKGX/Hg3LROuO5HrYwJn9i/vyWN+2MQsrww
Sn7helWHKWYklTnfVDfYn8lY4nOzz01ZWRsvZx0ZQlrYOya4TD9AApUakQ/cMYJbQBCF0Y23Vrdc
sDMyKhMDSSj1vC/dOd2AY62Ru3VnP00eUOO89121MYNScHmbx5rA0T8t5z+uzE+FHJPNCC4b8/5G
RCQVO0iknfa2cJOjKNtvV05nn5H7EEUfkL65qSSJycyDUalrteikdaOmFpAWBUBSJKVp2LDasN1f
rQx+CmO5HxpxFTp020GUGg3j01TUT38GfVjIVkksOmc10rAaUSFUrl2u6os07Rq8kbmf9OZ6soLH
BT2sLWMCbBIDhTfpyKkWzHZaOiu0iNZa/HONqnZBXUte8wMgXBbumI3ZkGjkthbj5qhyIW6epzDX
iG/kBLCYGCs68T1evk3IX7sDcXgCdPQz6tj1OvhJF/YNqIC7HoMT9XXRuhvoEDghu+6XMfNKEpr8
bmkpsalFxYWcb01Uxj0SzErLjoEHAbIIX0WSNidLS5MTPlMPrTJn+mXU4uVSy5hzL0bzgbI5cfD3
YBfCw8sUOdHyZ4bM30hHYQzz+95JAUFt+FMurYXTFjbXrGHnI+Pmi+JlixS74ihicU9nzAaVG4AY
2RHyXCW9TRtZJx+ddp+gkFDCv3D9ZoynEHMvhsdqDHl3b/S7gA4AE+AbNllSWLQUPFfTsCIVhJGr
For7FZ364hVXgrtgzIkZDl33UOfalltP78HgXxJ050oL0DmVkKJrUXrQ1vezlql7c2+tfWSEd0g9
xIUNxw3/EnxvoNZRuJtldEpRvKOa5HlDAw+LAE9sTUaMlsf3LrcDadkHkS0O2Oj0hdyXp5RBfKfF
9YEwnj0ttwfo598tWoI/okr22u4RlB8uywnpX29XL0Qdvc1j/tBrHb/ppo9SK/snrfFfItwAidb9
j9oB8Cu5qI5gvthInqhWCVeL7S+Z+KB0ghInHM0a4zrlcEOV3rwOtaugsG2qq8SMMc/hPfjLlOfu
H9ORv2Ui/n1mgo/GCyxh63mJLSykQ3+fmXAXjp7JzBI+FHu5xd2WMw+CZ10Ij9v9j6zM83SS5F8+
8s1n9/lPEdntZ/Hzv//XpVr+3/9t/s1z9c+v+pfnSovKGFu5nu8xPtOE1X94ruw/kAv7Pv9xfCGY
bGF3+tdczf0j9D2+zDex7mD6Yrr3L2WZ+4eFDQyFGiMw1uThfzRX46b7+yOC58p1bEeDqbw/mbJa
efYXZRlEcixTHhL/JaFsUFmTbtypzraNXmCCtZnXFStm4MjMPRy95owqGDz0Z2vBDnRhw7POGuPW
Y0k69ACXYtd7SKmUpVWfex98ANYxLE96w8qqFfYdAi02PHte5nMeTY+J43/PbCIR63pPJQtbSlNK
Ae6TuCuuiWT60ujlLkteK/aRq7P1lax/LVYjBCVl+1pvhg2HIyfV22JwE1+T3h8jOncP9YSrfdaL
ZuFx4uXsni3L+ih1d9cm2Iks9tOWiDf5IHezXlyneoUt2GVP7LTTIhl3E8mzqzTtLlUpH51RevBb
+CDsfPnlsRsv2ZHPelleGlUKH04f8AupYt5M47oEYAMwnJKxUeEZqghNRvdVr5NhvvDEZKAWWNBH
fJ+1q5f2yI/ufb3GN9nnT+z1FUvAQi/6Bc0E21Vyj7UIACA5XBEtDIg9FAIKmm2pRQOxHe6CxnsH
LkZM+bLjTr3ST94pyyRcnR3yYBEljBahncKrRJtQN+YbKMRjKCrtAMZk3WsLEPszm/V5+Ekl9IuA
yQeTM9dD+5AqhvchCaWr2XMGEDjsBczxt9RqCQfZhIF8wsNAwUrO/4wlY585pYIn4Nhl2tb1waVI
5bXUOoxkiH5nCDOmWUyrSo2XFMkG4aTfKIg+AqQcLpKOoRiWLRe6vcKbQ+g8Fc420RqQGTFIplUh
FvKQPmiX3cQYYctshFUJPNaYrVfsLpsKcUmEuGIltdwE2QmOSZ/zUCKEQpIyKWdHWeJsChUC1p4Z
2aFeoX/l/tCKllprW1KtcikN+25xsaho/csSsb/LI+PU5kSj8PADXeIq8LRupsrxF2klDa5auaY/
fsu0ygYO8LFBdlPoKAJuGeM8IMlpip6EH54P7VkuEvtc+Aw9fGQ8uGgvNbKe3pXvVlAdpj5/nIr5
UuC5YeaS3Ns1dDJTfddDxoYta7FoR8doSZCQTOeo6O7UlIIZzO+yJTukwmAGa38kktqf3d66zqYt
xTVjvcW5873uY2qyy9JZu0SDP2p00YCJy40Kajw3ZnpLG3HGKXFVJM+TFpAjsvM3uY2XXoIdKuf2
6Ejq+Lo9FObQ4qNHZVRg0qwgtK6qOl/2RMG9q46hdDH8WljJr/u8vhRheSNkPq8MyzpamXEwZusx
p5JfivoHJwm/l+wGaKOLiMjDuNZjuRn4bXYlY5mQjlcvwhlnwD/vO9b9wy6wJhhoYQqcw/a/kNTw
Ic2v5Tw8xY0ht7Y/ILVnQhoU6isEdxSR1MnLQ5wZwINTWs6ntjzhrIOn2E23nI8H+ggGqrMTUO4P
Ty5SjG1oe8chIclcxLjt/eC+C8ebOWjqNSER87bD1JzYxWkYPaBDo30kZcJg+hHKTRuQitkvyyVr
+GAAEZ8jbNNd3N2rOWGG6WrqWrMzMFi3FrAczqVSO69rYwA6gBe7167s2MAQMGPUZhfJjn8xd1C4
TnNfgfFSFrGg2LslNm+n9uhkMH7HE8MjjOCz3dykEc5wc16+Rqzis7TwjCeYx7WLPMRObtLp5tjL
LYvp0qAd56n2npfahY4Q4NQzRhit7thgU58j96kz1ScqOg+T1sQJhqUdScCuwOLO6nY7a887bSUr
XHB+KSbTAFt838fbFps8Yr0PbsFDiX1+0D56SzvqE4b+mP5wNOhtvnbdt9jvLcyKsOnQZ9aa5zWc
46g95fMEN9wOYAGYN9xg96b29JdBRUBUlFKLasd/bLjrSTMAWgf9EFAANrQPWh1nFvieRs0NGNLQ
WgeaJVACFXDcJd/YmjNQABwYFrLgEQoB9mYeOnUs3TWdoKic4Vx5OaFcAKaQDDjsTgbxaGi0QQDj
YNawg1ljD0im3qv8T8I1YkAFG8HWkARIDBzsGpxQaIRCpGEKokJ+q1rjlSUSR2t7SyRvuTd95v6j
uPOK8dpqNAOa7BfG5x2ob3NcYZuO8AuAcsBRcXS5vYSGPEDP0ZPnINxOi6zOwez027Zw3VeQKzdA
TT6wjWx8tbzoTOBVXDb3mTkHp5YjCJ0wj2XdJ/exQQooIrg1ukG187rwimLg1GcQHWCdZaG8h3mx
qavmyfT6b5QNzHNNLDtTiI4TnrSsk1PmYMFIluDo2KQQx2XPvgXOxcGTLu0LGusljPepBAPokgvW
zP0nEqB0swwj0qnAuwls49ogmmwyRq2pSxywQRQmw3hwXUW+D+DDW2huFt312oNYOW50r7oJfnRY
PFBuIzqvFMN7kb87EytEAq8KAqOaK/dXjqsqZ6mu0MOkVfOLpQHNz8C4hsu9y2guZUr2Tz/TUPJ+
YQpu2a87L5Xdv+SgiSrX1bz1L7jOdyyzXyFj4a20Uv2QXcYkwPiYdteiHouDFQwYX2q5xezyDpM4
3tQuva4VbTCOAlECNI1Y7L2zw4M1Vs+55bgb220ycut6Y+uWzo9bEJ8cjvemCuMdQTk++XHR8yI+
ce7s/Ra8EZmuYqMiPHVJqtdeFi7dRdovhYL8N6bBZ1QvCA2Z+gFR597NywkvjAzvOwZW0Pk1Mw/l
/MTw10sHAlyDASwlgsE92zR1RDbzu2zmeFNYTnock0iucx7OE6zyhx5T0HYSof0Z4XrcdlEQXyJC
9XaNtRALXOdPpokCnzNDXOsyOZLlct+o+E11yROt26le5iOSQsq0kfoN9XmxGbHV0Zg3JoJW99l1
xSkosqNBXh4NXUUUiO0ArQxbB/9dix3Vz/kZctQwyiu/mhAzWBRPO/JvSWmdWw6xoHoPA8QLZd3d
F7B4toyGn4vIuwsoFo7C4V3o5UfUUnB4qJQYozcdewxkUhibn4skNzYmbkrwg3yc3tjzx2b3PLXh
fUPqiyvgiHAFctEsH4TYZViEyChw+V/8idmD7fUVE15Mt1HEaUSM6zoiRqBABb6DY9Xd2UXw6dtE
9hYGI/V46lcBKly8fPSPIelhvFrVzk/kmZKmWXNMXTtepENVmcMpnJsSYbz6NIylWiFfezaG/BIv
IyP/4iZ0Y557w7jEnecy8AQ9mHnmh7LKJypViGdklQM4ba9Ozp4c9P2b1TuYE8PqzVAiPKbKeiKY
hbJZiw1bLTt0K/JqAy1FBOC3oDJGnii0UBGxd7qttXhx0jLGoB6MY6qljbnvqdvkT7mjFj4OTMFW
kRZDuloWGdnZ+X+aUi+0MbD+d03p/8nVT2v8+jEOnzqC5K6php/y+9+a1H9+l380qeKPEJiwD0bB
t3AYuS6t6L/iQN0QsFoYkP+BiykQ8Ef+q0kV4Is90/YEgmtAXv/VpDp/CBG4jukgXRah5Vr/CafY
97W242/aj8ACL2KFgEts2lR63r81qWLs2sTP0bUOERRCRRr5wZpa9yACnJKOK3EVp4IRPzJmu3Re
onDudhimd8IbJrZxMSYpDJpJioeot8bfLP8N5uvs+siiGneiTWuESi1dS5iDFEjTmr2qKIK3rFoY
AOrlX+9O17DE5u+G5bxmXplu24yZtT22y8bwc447dj7nqg4rhpFNuQM39zTK+FaHDqcuobeMWN1j
CFV3vZQFTg6bxmHJECZHLXbIrmv2rFavmZ0Q/Jhk4D47vwC2lpzyvL7hviKvvcUjmSCA0xjXcmva
WAYDhmrrpJoV873u0qr41Ab275qNbE+o26ZvggBXPhrUgaKxLxHeqdreUOYx7o4Zw/d+sgM0tklC
bYEJ7foVCf9dmA3IQdqDE5l3c758dDZCC2si6B59c6PbmkAkMZr/8AUfdrMl6OptSsf3SCZ47YVE
dCCIvZoIqmQGeo6haNpu/Mmp88DQm53NYh2oQ+4Wv77B4AQiKakTkjKxkQtufzSJrmKIx2whAcdf
2R34kLq+Y+mL7DCo3d00Q+nMaTa3YYmcp1PQDjvoeE73noFu28rQYSHj1U9tGJ9AdFYrrx7Q2ztf
Ymj4NDNu26GuV2MZfKkOOn3lEbMEq5TsACSCFhRC871bCiZnY+jtgNqG2GzY40Ch2dgTO4ky6729
VRSfRt21X8tQ3xoUeeaIscdugOYO0/ASzS06fhXslML5gjX2lBIfuFNNQuh7kQ4nbEGjtshNa2l5
h7xK76eAtLWOq3kdibChG/R+d5nLll/+XkziJ0Y3eZyW2j54jEp3aZdRlLiio29hE88qg34sIRxt
nvtrizFr3TLxCByIIa5VtWuUw/bOlqSjpUScnoqpwojMkw0GgWDvwRsZA4VVtOti2A5BWvqnWiXF
pcyI16GPX9VmhoMhj/a40+DTUH9CTeCW8Cdmv0ZZQexaruz1d6NpeWAH6MXxYwWHwRyeDGHMF37U
r9ziisjIR88qIrJMiYBxhBkSkDLgpIRCmBOItOIuxv3rL8OzLJj6eMBrUGbegxhHgG926NWz7mgF
JJNbTcN9a0stYGDgkbMD7OoMuQYYLTYN5K0plEbHms0OmR7LrcoiuTfaCsUUeQZwbBArwOIH9ouy
U3niVg7yyQIrtnba4Bvx9wNOYdBmNUIFg4DMtQN9ZhVD+VmFDsWuyDKHoNAe5o/W6qAuW1aRyahc
uiWCXi1OVSp+sFQDK7Fz0QDNrUCNGibrXs0Hp0n3CoM00klxQyHCriWh3OF31h1DD8pumBGNPkf2
91IFEUKeIjxbGfod9vTaEt+AuRMeJFSB/V6RPsSsA3G0skD1CBLA/AUHlQnMx63DK5rTq+F1jy6J
YatCmB+2BeioSS4pCPFV2E2fHF1qDTX+FuyRv8oDbG5LwjIZQCiYTWP8cgPGVAzubmKr/5l7Vyd6
3mSQhddjX1/NsYR43SGN8wtovDHrGA4+an6vRZNSJ+x/MFZrJPjDnFfPqeKbVYu1p34w15L7Zy11
zJFMi/sUkz/sbJiWrB0NA5YFAL37oTX5EfP+o5shNsRx8DlmSbFzqP3XHhCirOedZaBHBHzAORAP
8i1ppcEegBgQUK/plmncFr7yNa38x175X56H05uzf1hb7cSBkw9qpabi0tfF64L6gdnVI6LnVys2
L+DRGetkLkfuRBmtqLoZDHjnoYw+Z6N+8QL52DRyWPUeuErZEV7iOUV4m3BLghTE1qjCgC6ncF8J
UX0NJroPiSVtlS3GlV6dvBoruYsdHLRzHZ1hI2KZXOBHpdm9b8mjmfvfA10B6u1sQ6sHX2ZAoTBM
6qZciqfcnu6tvCFRaSHqgsibdMWtb6yzoJ+2WRwv29GkBwvGYSUzOq/SyVj26LKx6uXzEIT5bg6w
aFmT+5q5oEomvDWce/bZpFc3bRNkLSM1M2pu0WAW27k2Sb71YQ2GOUp6ldIN9HX9RIq9QiXg71WB
St9AR0c36qJlkezEEh85Udc/9lbgHHmvtbyhAQIuo2rVdt68mxO4zr2rbOIw1JER7FnW5WGYm3pP
RYq+zsG5L12DQzOd0heWSF9Nkd+YXRRtmxDJ5tDgsYomALttdFVGWe98t7/JpTXRLXkwgWfrJUs5
rKMiAfZI/raqqxenXFBI2ZCDwm/477+Iu2Q5bNTYOKLPkkhhNIfc7UwGtTEmepiR1xX8OiayNtkz
prQz1lPjtgSGgGquYmaRQ/9IFfwd2MuMaDz8zkalf9XmPhFGh7GiD3dtCsIrsoDIEISSr0tHfXbJ
8A3GjVJjTj6tku5YluoxjCasGgDLt00C8CPMF8i8dvsucqvd+TO3Bo6aD8ytt541HKANIkMyozuU
QfE2jcOP2B9Qh4oq283QXRnLiADqTRB/qaKZ90ShJruwsE9CTCSs2elnK6HeDkrkZ7/OAZ675p2d
UOB7oorZLDrero6T31PM325O6szF1q2VV53IBxpWLTywlYeQZMWI6TXN+fljpT7clEgIblVISNlj
yk2Y1YzpIFgfaodLom+43wx0sQysuGARhkNECoCQF0jSiEdvqq2kMSUxaC5B0LtcD0u5SSvs3hRv
d2bUjY+eNeI8bzrrmHbJDKnRBuqaGPXW6piSulXzPhYuekers7cOJdmJqNw3aWdoxCQhlhAu9qVZ
XihsdRwU+Mii5joEsr8Om/jiMEOybIAdIMzZs7aX2jCnk7XEOVlShnU76pzQpJbfPprtlcEUaseZ
k6/Is0LONrH11m79puCzSsf0sw9H99gvMHmFU4L0z65QtIJVM87X2A1fKk5WqLlP3TyJLX4hnz7T
nw4MvI+tTRIvuT7AR9MKJYc/MhNuonCVL82vLBHPo0JbmNQ34+Ty2JhLggFsuWbB/GnX4jbJcQya
sJUHVrL4pt/ngQIPyPJXiXQAxxPSgoXYnZEdwjqp0x8xgwuZ67TfFCVObYKtFTnibnWA/WneWAji
MFwybJJu/wkD46vIuJnV4N9OjXwWVW3ekjRp7IjIy/RITb2FsNXYANTWFqZZeKOQPx/HTGH5tgDv
9Ll7FeF0Kxb3YYrD9iHvqnDjMLTXnhcPSHlNBLDxlETRS+kP2RFr0LgffLiTetGsEufoDt5Lu/Tj
hbmlWsuO4WOk9XcWBxjjjkObNvaxH5w7jLqSlPDiXGBXtub+6Iqo2Bu9HLds4H8WGQyHwOAxGiuv
3PNW2AjDh6O/TI/zEMOKF8NnaZdM+hsEwMpEiuWW9akP02vadCdR8ECjdHoqc2yjhaU+21ZcI2Sk
E2lcdYUqzlTufDOR+I70UEgIxTn7ZGYy69yt52MbRd8VBcK6Yc5BSDamP6fTaoqJamPKx+GEg4xR
vA8V0OwScGV297UU3nMzNuojH0Xx1KOW2mfYN4JCG3yxinAfjkhOKzySobIuvq+v32TifvJ5QzrT
2iAHCi9Tg+U1sCOxa1sv3ZQSOWzZQrcd6/vEzB6czCa3LCVytZq/PQ+flDEhUOxxl6/IMXAvGZy2
jVPnb000ogBGfjVZ9h2wsdc0ir9FWkhi4xpdEmea1T6R/Oj7d61J5rzeffizuv7PRICzxNHEkP/G
/6EHAa3x52Dg3z0gf37pP8YA/h8owgKcHraLH9P/6xDAApjC8hompwbz/SWK1PvDQlpCGeEAh+B7
0Zr/ZVPN2EBvv02ad0YB/8kQIDBZvP/bEIDAJMwkgcmiOjD/nQ5KuGgyEv/L7C3JP6mKejoWtsQ9
sSek7mKtcsvx4mgKfBjl35WuDyt9KCdBzfGsD2o2Zu2FleMnKvHjMC4frT7YpT7i/bkjHplTn6XX
pcvMAO2KYIkbDE9U189DHi8noS+NSV8fLn2mrS8UiIc1qwpOB6mvG1tfPEJfQVkmxseEW6mefWMr
9EVloui09dWV6ksMCG+1zfXFpv5xx/153emLb9JXIMpe4OtZdMCRe8j1NUnxvRu4N4PFQV3jAzUr
bfFomQn6YJG8CX3bBnZqcTqgq4xKF424D1ORyznISJJMCvJfqogwGyOxuA542zaQo+cdCk661IAs
0VKgke+r/LNmRYTY3zllBSBu+DbpSXVN8kVeDxsKVyTbhiSCHeBArXw2PtxuvDCgIQzAjO/LGkVV
7Js7STHSFuGH0NWJp+sUFk/vka5cjBaTqrIB0YGdd1bInh+nqpu25K58omdLNsBDv8khBBcQQvMM
dYHU6FKp00UTaJAOdIG5l7qgGkLju62oyRW1VknNNUbIL6nBal2MhVRllS7PEsd9m/wp25VxjXyo
oVL9VSGgeSbgO2BOzowAiv8F1MZXSNVH6A1Ask6sA7BeG2G4X75vfdUUir2uGC1dOwaq2BPj/CJ0
VVno+rIJvTPD9XHXUHrCrNr2uhYtM0bPi65PCYG/abPoy8Ep+pLqGrbS1SxyOooiXeECqzsINz07
xDz2PT0m4qLs0PJR7kJdIfu6Vg6DLsM4VE1kvDa3k66oM11bI1dzt1KwgtZ192KS7a0r8SKrnkDl
SqCx8blz0w4rFDYRVNJ6F0Udz4D9liSjZYMldbtQ6veU/LTwpJTrLsCkHZiXhoW57hBKWoXMGtnM
6u6hHHzatYYlw0BrIXWPIXW3YYLDIWePgdysexHVjggIs/Ay+MZ73fnqpomoA3NEZDlgnVH3NKYf
fg8yPwY0OyZDPb3S28+GgbNdcTUu8m5pcJNnU3Jn0FeCvOwomGmjhlm84gdJN1OBlDTVvVZgxwvL
WcnnKyTAEpWkhxJK4sqlQ5tV90ImwheysbM1YDEJg4GiwMIS5ugGTznWxfPEq0vnV5LuMdAJan9H
3s60htJ2141uFwflYVVJB2ZytJIzLSVTKCJm4oliE9ly1fD5MHsDPKT7Ub6Y6RYtqq17VXcui128
RJ/KqIHY2CPEGZ2tiqlNeo23Sml6Cdag+6UNTnU7rPviVHfIkXQBy7SV3EZt8jGb7n0W9/Wmii1d
o5TlxpmaBzOzLJ5aE91EaiF+jUMYJt5wgUxYQtMLf3KBOVzk7rAru+lrHGYYOR1GFdUwHUra4iBb
H4itI/bCzfrtIpPncfZclq/zfE19Iz51VfNqxmG/CfqwXhl84/UU1keh/FtjxnCapQDsquB9hCp9
BavBwZeK38rnVzcW5SMNKHQYAk1Vpntjcp36NP4d5khLpH4TeMmzXZHZDAjGkqVhNSOtj4txg8Er
PkVVEjz6C5LGFsE00l+qorHPd/USPc4OGEU0NeMBTMYx9aZfc4sRKGni3y1ZnjsjoDmb0ylkWdi/
u9P8Y5hl+eTI+lfroF8sFuOugJCYWfTw1HErZSzv7GZvStml62lwGDhW2mtRYIdI6n4PIjTYuEn+
JlpQAYxvroTeYY3IxT722i+Uwjd82m9La7+EXl/s0BntZlHsQqu5dEEv8UD756VSdIl+FR9cnxVl
JHmX4za5SdQYbMHj3CjlFTvZBsesyVFHM8S/WDAyUosXOurnZSdhO6FnD5+dVv7YfviQp9XbMjFh
jjEzDHb6xK6Sc9Z6NW3SiCk2IbYEzGoYsHJH+SGndFEDHq2LjhtGR68gnon7qt0y5r4b4+WCdvva
Sra6Hnu9Y5uEwRrY2N1iSnSFJdF3U1js/HHm6cgc++AsmhCSZAA2AZ/g7bYttqHzQgJmz3zNYe6+
0ISu06z4cfN6789uyNzR6zZWRWp9Fo8WRBg8RQM91g0ACixcNWslb7C3uU6sH3R2vSLEHjY/oiad
a18OfEMYYHIdpxAxUr6PnRPnNFnYtBzsatnkPZB6/dQZbcj2aXq3/Z4hEbi+KAa7uqTgFYIJJM7s
fyyd9znl4T37eWvr13iUEtTBZD9jSSRWGt3NZPcnvzMRGnnAs5ASqO1ceu/u0KFCyTpBShZQpkU2
/aElG4bjEBZ2KUnYJbT0d5Tk+SElag7rBTyMTKFACjLCDrqOjXxiZCnunIySOi2WB8eMmbmkQBhj
p73zS2FtYpCV8IZQSMBF+hwLfx+HGZ+GSl7snJhlWYEyAhP2gPH9OSa10WSxPUXDwWrISQh1Rp8P
r0VP3W5rB5US2r+fWkb53sssdagrO1ynBWDQzBZASWqGMsztsrVgjI90uoJlIsEgoe6mujd7byUt
MtQCN75xU3x70CPVtiwymshBcFlEhCgyOwSB2XCUtqM17RsvpG9B871qM5BpYSuMNz+Q4hDXQwD9
25X7ZlTQEPsZmZ/XvNUTU7zV6Az3DhqjvbAsf1Mbtb8NzLa7ytDsVnaAx0LwPl2tuhPnxh+tHdgm
ctyzKt4kWfccLuNFAbBmhODdTQtXvQ5kZlpq/dC+qtXkNGc5SyK2DD5btbTvoO2+mEL+f/bOa8lx
LN3OL3Qw2rAbUCjOBQl6k0wm094g0sJ7j+fSG+jF9KFmek53z0RLulfEdEx1dGVVJglus/5vrRU9
lgIPqgVquBlTmt37NqD4LnIWNC7i3JVv+kRgewqYT3AMClLlK0dN1Xt2Uc5HiTkdgqk/+aVp7ENm
SRuPLLVN5BF3ji/quVKxl6FjRjvbqN+xylkuh8hHIw7YSIP+m2PKObdxaeHtJ3GnO0+RvMrQ9066
tJJNXSYfkO/w7iN7iJr0RzMuDqXZ0+6m9FgF+NWm6dOdF6iHGp4ks61j19BSyGvAcNze8FzDauJ8
w+HZB/eJfeKX/uyDwC+kbAeLKYDXxc5SWk2PN1OMi7KyEDc861UU3MRzn3DLmnK+VUVPIk1L40YY
xbaSrF00rJFnjJes9Q6K9Aeya42Hrspeo3TcxdAZIHP0+3YAjkZiWtwVzRZVd7iRcfcWItouy9Yk
8b2vxkXE8NglIONgKvUxtTJg0Cy8p/jmi6rNceG3jbcpJZfWrspHgrSC0iJ1GTbcpIuCkDvqfyqC
5hY1bzPvXass2q76bHTrifzcOeEtzP0VmTzjFr2CZ6jUlS0ONLHS+QSjtUS6KyebAo44yDn31M6b
YtA9QDTOWbOVS5h3jRv65okP7bBk/oEo5kXHMMFyxGQucJseo1eltw9R0APUahYum9hPJrezGE6h
Yjx0U4phl3Ynxe8+hMRLPtEKPwpFbhEwaO/s2dQSuqo2jU/Ti/Gr2L6tP0cVR6va9ZxFRPQaJBNG
waKGsuN805UMh4jXejU0MuGIvwXSi6YrAMApitg1kRZR1Wt6TE1qL5dSFVvMFi8gpTkFQYO96gTD
v8xPLd7Zxq1InnGtMKiWkYeppmGqxGDGm4UGyIjOgHTtE1wwNjxjO8SU+9jFPRM4fdkFNUmRDeU6
ZY1Puox+HLP51jPnrvfELUi0HP9a8OJo2Svj6h96BBYCo99SkN27ysV0sIxG4letP9RI3KcdnQlq
U2DWtkEt1JZDrd6Y99nEOYJj3GqU9UkpRLJuRVXtDCLJe7Njv4lYAMnRfes886jF9bOY4j3NcFwr
zdBaaIVyClVd8FhGjJ3oPGTc6O/KPnzL7XJXJMVu8OHvgP+M3f/XKX6RC3/dX/KLXDi9V0Bt6Xf9
R6liJhb46t+kColPRTgWj6AmTB7/34gF62+Wbgqge9B9oHpEi98TCwgRZOmo5FxIJIvfiRUEthJ+
CFYvZ23BQuL4f2lWJhLjT1qFTlqJRmKsBrOgW+KPwEJvJZli5uA70nRuVYE3pE9bpnEF55sihgKz
aov7JtxaN+/QDlXF7JpWhgU+f/+d0nP5Vw8IP99s8/gjPmHoOl4D8m1RYaTNq/hfjL/2HyL1k9zX
GBda3a7aw/j+hxf1UUVIO4kFct84z5J4iOKh54hWrdri0dDug+ageCdH3kr9Ncy3TbAJGHYJbjuc
yTjMiBw1YKXnH0564+fsm2dHPZN4xSWaaAZj43C4spnnG92JwqMuwxW/juRuIjyivqDz9uOqUHYV
Jtds3aC2aGQMNICSr6m57ZL1fJswyE+322tcfQoYLvOIbVH0t9Z4sfPvpCNSZtMwRaFlsjoM7bm3
DtJ/bYqdod3a8CKUix6yHRGTTsXxkswDltKFGT3FJQfC4KYqtzon2KdYmMpjER6LiMTJ7iUTZFka
CuwAJ1uzWxGnuh7QRzrnLcUPKCmcGD776pKKF8O6av02r+CpCaXlq0F3Le5MlNQ1ct8N42YQ3ikv
8p1BnnR49MJqmYpdz/Stqr7s4dLUD7h3mHLlbuVj0rJvSXQV7PS+sdfEI/9OhuveijxaTcGrMmKp
qsO8S9aReumjk491Aas9rKgYj5VyEuJgKQ9krEUq7Y7zcUm5H/Ir+zgbLVFIIM11tU4iuZQJUZNX
OwyXuhlttd7Hnc/mC53LJfG+tSZBWrnYZvkly15gLQjV+HSqqzPB830nw81STyWxR+VaJ40zppSs
b98JN+HQijT2OQxPnnY3pKeuenOMR7KDFia5wcUuaEvi8x0mOlziF3E215vVi5E8P+5VcbRt4oNX
HKmIPoV0sYp9pdFH2p1yfR3m5z5iPqap71wyBG9IFjfKAh/BbjDPpfegIhEEJXN4iI0u3MmsWTsx
AUprp95oNo958sBhAbaDEN2O+0RTU6aw+ZXb75ASetfyVATeWR0PIydhujCVtZ8+yOSBI24erOLg
Kyp1158AM09BeyC4aiHijuxUpC4utDXI3hitAz5jIQOb/mx1RCpjeB9/BAOrivsoxlokM81+a+LX
PNoK830cX73wQnYbCUyNd6eb+4TMiPC1L495vosx3pc7ObSrNmaAIfZxsTENeFpeFAkfSTm4q7bt
oQClUal+DehQodQP9+FaOhmU3dFp9mx+i8ao3c6uHqJoT6PQnSCMpovTTUwUjq4F58amZ2RwDm3t
H61uWmuNR8qBuE8I34WLlzjUFagcz01H+GY8nEuqCgiCjcLyztF9cOeUSAYmhJ28K51mS9OMAijh
LNTGNhigjttpkpsag51bNZO9VhSfHg2cwfY8LPRulVm9Ghm1bLaxkpq3GmrrbE/QQ0UDSaF29keq
D/uCwABvKlyEDDDa4aFQvHvSUjf0dKTLJil3WWXEaEMCwiAQD6M9HMayUpdRHT8YHW3VhsE8ZWCK
BYUvlnWkLTmdAYFN5VLnrk3qDZC3Eu5MM736ZrZiDkVEiL+y43xpTigUSrg0obV0xXNx6VyYmxwC
gjX0prtTo/QcVFlwZE1N935ZoqtZ6ooSzWWcmSvMp9dM1fnkJUcZAEow/VnSRrHGG7IKHC1f2h4J
jTnmSbfr5KHrEqIdiL+hkWtBjjX98qilAFUrGfjEpfbygfT+l6nUiQPpnmojPRRt+piOyn7QY2Bd
xX8lmIVU6agH8x0w5hPXAGoyI3FEYczqkixWkYKtodanE63qyMHOxU56wkhqFRMjZz+mkCR7W/ZA
NI54ypXqmcE0yzmrSOkYxGMq66yLfhLpX9p2RC4MLzaMNVoaqceKOxGQsmismHKntn8l8fJCCBuT
ME896sjOBIT4m94YMEPbh2GKb9xtSQgybQZr+nPnKWfayMEXxvTsEHkGQOeGqMjhTJ/M6hDtLo80
d62d3N4w1D/2HatMaci1NpInVBQdDdDUVU1m8gCW/oT2SlIFHqUYxUltoXiqDNyvDQLMRf0+CKNb
p2ufFt+M35SAPoGRunD0R+pHVxqBmZFFtBNF7Az5CY+1+Uzb1XNVy03OMXXd+fFaqdq901GuQbzR
a4bh1qAuKk/MbVFHN0nnsu7b/hqmmkHq0ABZlFaAVGc5bhVqMIcpLSUYkLZofNZKpWugpMlL8awP
k54aJ6i2nOuXOImWo4bZv5gQBtqVSV1lKEOXZqxwaRP8YApApKSWh3AYdQqc9R8mBdW29j0EZjYt
7ibjwqu8k5jK0m2SlgxSx8gpMEjxH6iXWmvmAhVE0bpgdGck+aaX6oES2r1PgwzIk/yy9fpVNRwW
TBrWm0h57ujwdbuUFF66rrwl2R2IDKIhfKVPntuUfB3FuTpNxTLckYVpJeWdSmzqqOTrZGLFLsx2
XaURni39pGodBUOS70vzjPcGsd7FusF9xmowrcEuBhwMd60o0SuL/idRqC9sjIoSb81/ERTeU0Wa
uEXaEV/Rpj3oR3TqBuJnWqjwufaYl3Utc1Sx1PefaJYNdg2t1qjh8kkX6bPWoABqo5xWTTmB2Ctn
rclQRCOIhsnr7oBBP3C9Fy6hXiroVTecS4CYoxp49DqO3XOc4p7ziLsrQzYJK8wPUzBJwD3js8/U
hooV4E6P7jEtSN0ksdulLYOnajDtVVhIc8NjnuI8Ty96YF56Ppo2DSZ6Yss1wd/DCriFsZOfV0tC
+1oi151LJMZbSaSRW+rdR9fnXyXzmP3Q+EegtR9k1AfCHku2NKJp6EdiqGNvS8ejtBTrwSqec4Z7
LkFY1bgUw/teojAw1jbtPyvdKd+s1tRW9RR8qFNDoVz4Zoz9J9Jy6QZYHwqzePRqumuZrdF+OZfd
eYj4U8lFqjNaYsuzwo39in0lzdd2UXxppv4+DMGwVPuJyBM0EoyYFwAvTmq681hE8ptFiFmSUm/w
dt7GuLvPjfKzNu1qFREhAQg2Na4yBveB41y4TZJWmbcNi8Qs489CowLqy+BmbNxYDyG8ymvGW4JR
PjHWuRbuIoC/iN+56GV1pqGoXJbYPwDgWJgVCbGHir9PavKJHDVEM7BEhKWgxLNmdkXHMZriWsNw
NBcvkzIP1VDJfA5cDnfyfSUxxHFNHvDacKRzklPX+IcirR9yslEhXLp7T6ibvLZ5rNT6V1suz5YG
V+Fb9VfXV3uLkeW6Grw7iVOEuu3qloTwuV6nPU+NdS31kNNA9B7a5Y8OOSLz9GMy1R2bIexEnRxS
i9/dpaSWMXHb6BX+LzI4VmNXOMxKw1tW1c/MzzBMBa1LF+5OG7Vn3RFvTc161+rG1baUYDXg1Ngl
Q3E1ICHJ6lKWWRHcdKO1ztaMS9YKWEHB0jpBUkZewEk+1vExBePZ8sAdc9kyp5sRTLMW1raesUwx
A5qIHdNalyNMM/RmADrHntHsNMYFtGODeCpNc59SYwhGC11XNY+KoKAZKjSCDq2a6Jhg7AX4Ht5h
Xn1IVGjSGSvNxpaxjjYeW4jTbkZPaWzpmU2Bo5pwqYEz3KHPXa0ZWB0E6Go4Q6zTL5x1BlsLCNdg
Rl0hr9+LGX61yUra0yaMe8IPvbXSzpQsybJE+avTXTIjtKql96RmjPdZ4z9YM2Orz7RtbRNAUAHg
VjOJa6n13TSzuXVSGqsS/Jh1C3IXjxUC1Ezz9hNcb2cED0rMJjGB/Nagv3gmfpyZBYa2n9uh5woD
QOGO7Ndq4lPUEzd883uz3ZczVxzNhLEFatzQzbpsomSrzBRylTVP+swl2+Q1YhNONi3OHy50EMyV
kZobLaPdbxyH2K2wV+lO6HDSpNO56CKCwpThtZ2xaIheCOniFyw9Y9Md/HQ7g9T5jFSbsNUNjLVT
NRd9hq7rRtn5UNiMItVzUYbQlSUsKOGfC6JNmlU/Y9zTDHSTnkq7bFleshn29qG++QMIRB5wJ1p1
3a4Y02SL1mLMgUm1vO+i4qQZ2iWRzpF85mNSeUzHNSKKU3FJ/ZrBjFoUK7/Cp2J6GVFQWXnHYs3x
PKMuazR+pJF8TFbHlMyoX3HaY7HMzM+YJ9WFiGTqhGeVWFnmYk7PcqHnREqTPUeGS69MsFBEpEx5
+DrOhzRq6xhsVChiusppxaHZIe01Z8XY4NJLJVo6g/NlVZB+lTTmaTZrmCHmpN3hzh+UrzhTWiL/
8ls3Rl+1379PuXZLW/OTBmN2Q/YQPakbxors2dzlaTCjOk5VHUJLciNai6Zys8S71Ja9J1DNdRxr
qQXdo51SQd7a98PYwX6XHefyvnuyGBUs05bG+V6R+MaNcDPZElqAGPWee6wR01Mf3hueeh5Ic+0i
gnKluiTaZdczIoIl2+d58BgnSP4+pKNanCyZ7ZvZLaW/0jVHrxUZQ93eoLicZObNlOu3MCKzbOR9
BNPcJGHDGZq8jYpmhEo86Hm+wYD5IK2LiqJrdMPWN+mnyf1zOdz1hBGO4t6TxZo+yqXBipv4BJbh
L2wjThGpt+2LfG8z0hbojBPhM0P4qWotM6wem1/xo4CSx7GC4xSVgYbpvOPg0VyJ+bijTIt3ulkx
1lzy4hw9403tWGpUnfVTvTq8SZa+izFIaX3MTOEyR+WxuOxTx18ZaJ5BZL0U3OyVpHuADzmyu62J
LUHOvumhtkucflcz8PIb/Dn/BHj+jawz5zL8labzJ0sMEwEdggXlRSvhqBiI1NtE/Qiz/YA4rne3
Igz+Xqn8Ofx3/zv/N3/j/0FFcoCA/ktFop3XJveGlHqg85YBlRrZBFFR8wcP0mAibfrlX/+A0Eb/
8gMaJtmx/KOzmf4pmMLP8wykhAt1SUGns+W2s5Lhx6+/47/94Weqfwl5n4x7yPkMmj/963/e8pT/
/Y/5a/75e/74Ff+5+c7nuI/6z7/pD1/Dn/uPv3dOCfnDv6x+1U7dt9/VeP2uyeH9TVqcf+f/7X/8
R+7IbSzIHXn/SmnNDuumCj8bxMffF1vREaXxYv7zYfqX0JJF3n4G4GBfrXIN/tf/zHjy/s3X/11n
Nf9mz84rIaTlCENjo/lNZzX+pumzkDqTX0KdNdP/0ln1vzmaQYQwrjJTmPYMp/0Ghel/U01poEJS
p0UeCrrtby/GPx7Bv78///6R/JdnhKG0YcCm2fxZ6Kzzf/9deEldOcNUJ/j3i/qWDzejefHI1/3d
a/NvHvv5g/SHD9qvv8OWjBqFhh73p+eQvVGVts/fkRGy2qg3bfy7SfEPz+DvQ3rUWX79l7/B1FTL
0gmCMeUc0fK7nyIQwh79weY84EPJRLVxnGEPl4d/7WfqNQiwH6tefZDxuA0M7iEFeUZxNhyN3Fr9
9Q87Gwn/8nuZIbzffS+5MEtVU3CvVDW3m0ghm5ibppmusrZlxBScNQnUhMFLVPF7qlmHjPuVDGx2
Ij87YXRdNtQojFX66Gvpug3UTYkaxkd8N+ocqqyG2gkcJn0tV6qWPUoz3kAlkS2WXfRJEPUPZRRT
CFAQTpsaB0mkadgmqzYYVLTKcjUY9rsFFrwifK9cqFL9MsVA7HpyN5bKvdHjx1WVw5hk9/xR5w4v
B9+HK3OJqps/ej6qyF+/YqqEY/zza2YLSWoI2roQ8GR/fkLIcInhg6j+DMP9pA0vXG73ocI6bMTh
ylQ8VJ8e8njA/EMYE6mfXbDNh56ZgOVghE8Zn+bBc8VxBt6QzM8BjbfN0x+qPa1DmKXBvi8NLBJl
xl1gGglhCW4iwpBj5JzGkjR4jXEuHFLCDo6ip4OZYI8lcDh6Hc8hcTWENOfQV9jMa+/BjhTGziL0
XMPBWkharOriWtKXQzEmq8gIjqWjrUHsnim3OLcyTd2ybUy38YdpO9Aos/QM5VU4gdxK2+aHrFBS
PfpM96ric5HJwoRiiaxbBtIGpqGqm9zRicTGcU5J6YZj6ac29BiCjZfgWivnluDSmGilG5Ez/Gjk
Ahu8cK/T0BBb/5ggzQd9eIqlvutiqDS6PFsSbv39wOEKHbbd14ZYO22xb2eVUTKA1PX6h/NYuKxN
KLFe9k9K2D+ljnXrw+FiKj3VwyId11rir6swfhtzc53ZiHOegyFemUtRi6HietOgw1Z9Tq4e8T4r
+sXWeWGuydU8YTif8466IVqJsPsxiqZZKU4E0D+dsrF4sRTvjLvkaCBzkCJ7sjEB7nyqa7A2dHRv
EriTFj+B7wMH0TqWdWVMnd6EQpEHNYlL6vQcpcl0qYw2cMM4P4nBS/BsxM6mccZrbI70zgemW9l1
56Z9U627JBOnwdbjNZHMysXIKXIpyZbRK6xanmmumtRkFOJTpNL3KhXdEBjAeyYoTkwNmtrFH0lh
H0hbuRrhPOgf/U86MKc1nsphIcIq2GIWaHYJapPbRdJGPvRCVycRMFwa9bCp1azjbuTR7O0TvDaU
reF6KiN9gTKCc9Pr76G36kMJMYejU1HmD3oIBsikZ8jI4lXsCZkDzLZqq+JBLxj0+oP6GoTEnGO+
5zSQEF23t0Ra76PMyXrI/lgnojkjnnwqPpQp/s4UWe9YL52L4ZsMq7NaxxejNsvcod/QKTC+CF/3
b3QeVyTEVpx4G0HNeXkPEh1t6XkmsKo1K1eOlrziT6zOLHJHTdbRCtWLeIvSKu77IPV/DMvO3xWL
8fBaKZqrntMFq5ZE0ceDr1zHGHjQtgP7GiaOeGoIvIDjR8Sv+aS0r2Wq3I2SFZ+LMJxrLAhtJ7+F
GL59FY2v+iShZ7MjPB0nV6YnPS2CtlJ8dnr1ICE9tiY9g7yP0tXn6kFzLiEcuu475xK/y3V09hl8
eiTVZqORuOXS2JPeJxpcUWQk3hIvmbGQFpNyr/D9dTjXHypK2q27uRJRMWp8OHNNIrq8iRWS4Aad
4t/DpHTnUY6QjUGC9JQBW6XY6DaMyb+DuYfRd4wr9zpvWVjkYlohphSkEQ0F3gv2ZGNyUVLHV0eD
ggkyj49rjd6FDvlOUhMxoVr41ngB9sPBX6rkCCwbq5iDCaIOB4tJaJLeiJcRREdJEFIpMAEtsjeB
0F/x3HE0D2eH5dxMaegTN9WgegmdHPzHifOtljBqoO95n87dloKSy8YTM3g6UmrBs2Gk1nNHvFnO
eEUoEQE8sK25v07C7Fhn6Udg2Hy7gi5wkyJNtaYZvFaoBwjztDtUjSUWtZxd6YPRuxKujXWBdye3
WOSckh1xxtWVZtWN4XFOQjiY9HgW4ITrknrCLYMjq55bDLgiO8Ja9kiDIQk6Igf1Tq6RJd2eoSGf
VoQNN7cFfUeqK6pLJrNNQnpJG6bn3L8zwoLBaOkKi1okIImgiq8t0wRFocsv/KmV3s1SYten9wgk
ytfO1I+vu+mmgc8YijuKh358VwLhKukTB9ClYI0x46sZYROcnuIoYihBAzXDUs3P3Uk+D/KrGGvX
iq9W86mkWJ2xrp8abCGlbNa1vCO2HQSkuS+r+YIkCa6QQDae5hbTo6PNJOK49jDVlmJaUeo45zqt
WvtF8/Q1byolI2a2zXhwSNz6NqeMPP8fKUhvL3s3oAE7sygh5LF2KOdS4nTbBdl2FpHMSj7UY7ea
cKzkWu2qot2rdbkLQWOkhBzSxL4f/KMoaT8Z1LuhMHc6LFOOSGMD46YFrtwZw1d+rBiaJ9KXSTrb
RO2VhRW373litPg+5NCRGVwOC+vKUui4dJ1UnwRWat8WRBRh+PEAUc2t2ghjdamR20lof2iy/E7f
hh7egqD9HDTtMUZNPiliPBDHdM9Dyc5d9LvA7zfNIFq3KLFzd/ahZ1ihRB0NqXauuGivya4lXITS
6nI4VAaTrQrf5soiIkytLkHwEdc8boHb6YfYPgAzM4c/44xaBL65YnH3KXX1TbTiJ0jypUdGKj0I
+WbC6Fg5P6XPnPoeH4XrpfelcQvFu5XGIEBrO8f32q46KoTIKKf/6KQhb7cyXuWwj7pEj8bzOLYc
PsgEf+vS1lmkcgrXo66uYo0ct2kvi61dXRXG6PnPEJ9Va5Pg4SOoHXLWfnCKo2NtbHhizkv6KwGt
5A5Z5mc2mYyY+7bFmu3FqySCrqLStdmmHLOcIMYP3q0SXEvOoBJCQK69guCkH3xyysuqx6vBjFYY
BL3q8GC4xi3ybUHGpufBIK6d4u5U6zYTx2vXrPCpWQz8+wnxsez3ZPvtPTbpccSrFoE5N7p27iRJ
LhZFTTXtfaoCszUa1BeO/kgqDh+ct5Si08LLdux210lPHisWPp2TlMLyGXvGtpHWGQMX7VL9DwFE
FhJUcNRCzA2MLScm/7qVbYzozmzDZZ++WszJvPFZCb5KECphByuNBdep23krdSlV4LKiQG/ZH9JM
fvLQpxDX/kqBxwNfd0unu9aJuNdH+4fCqWfspy7RjT+pj9UCn4A7JvJJepQ76eFLQAMrOyqBW/Iz
YO0xCoQy7T6ezsIncViDW8k+nFbvN/mozGmI+srLe8apV8O3djonsBw3c9XH+3r0HyZ4K70hfCsU
PIbEzxqNd6/WwQICbQFG86XFMIK1fVZNyzwJQgZM9XNkEUs9hrr1qccCMaldsZwj7ivv3o8JqBX+
ckrfekhgrwrcEoAi5GCma19CfW4GDpHkijeV8UmhBxBZ5i8lVDJLKYykq43d2QfM5B18VAMATqR7
TzAvvVfb57ElE0cywNHZcLNVUg0bBVFwxJZC6DCVLvQXqNtx9lXTA9AwJZYazhrrSQ9zePLi0jUB
OuyDp4D1ev7JnuS61p41/aiH8CXEbmsMV9nnx5SyccwZWj09Rh52pIK3O5veiwhfYRVWT2ZVUVuG
pMs5vrI4TvmU4vH/aeWWGvXj1Dg160hxfjCt7kGTlmQ7MmnIiRGPP3rmtrA2uWyoGmA3jhk34sS3
5nAwZvtZNGwbxrxmLPlcT8CjWYJDdmAiNFgNHv6bGlaPIBrcBbH7TOaa4vfnqY63GcOxRNpcvwY8
/YVwgx59tE4apvjlqUzYAZy2p4ehvi80cTNyZx8ZL6K0lh4Rfmk7badmU6rh99S+oF86zLhfVNiV
0pfU4pHqHAcfdWbxVOvOPoemXk5U1eAQ2+ZRd0cH4wKQYGUOA5wFYfzeKhGfqXeOE/iNEQUX15Ql
GhbrV7+JgR2iFXTxzPI0kgiu7DjahHb3fb2uccIo2L2ojwapxlbZnDoIBBG6CQHuvGaNbZ4qZtlE
TG6qlrJnI9pmmr8coubOE6jFoeg5ZZ1VjabU9mKk53beyi3minm7HpJ3XyyF8xWpDxMRHU2qL3pY
fRmcvIkBH9zoRCZw1xTbvD633H0V/rT+0OMYlYBQGFfXKb13htGvG2vdxfoxIiZ9O9K5HCe16mp4
45DJ44xxRnzvd9+KXy87NGJ8x8D1w3toPNdz4Vdc/tRRfIrGws0GPrI5BTmcFCKCB+xnIyC3sa2v
BfmfnI2zfetvigazE9jI1im9+yEQJDFTl+HJS1umFw5bHICq+yTqL8RK4cAQH5ly6aBks+wnHBC4
VapSlZU2fs1a8IjpiCAVj5sfaQSMZPsFA0GG7T+Vf+olPUugyx7+XS50nK2ClLAwPr9G9NL7DPXg
ksHG3anlFgAQ1engFeI2zuYQPhO9mm5Sez+ZhwaAjcj2IeGzy4itwkDONdGAPgAtIeIPvfwM5Lzz
VUz/Id5f7nNFsx68p4iVQBn6VQYfFnFDSQ69JFgEirgIybXgDbfCb797JBHWJRF+NVSUJ+luJXCf
gNIKEW0ZCieZwQH/qep4cXEvxdZSZkx3PEZE5gbWZGv0n5VRLzW8FlGpHkwoBD7jWkplbhURV/Je
ccZqOIdBE3AwcEf22LF4VotrwVwUbWiZcr4ri8eIgY7Kvc+iPNdeR5RrZPqBiwjeF9wK5PdkEP3i
qoasM3BB3L3clO/TT96G9lLhgor0XRXcVdqGUAhwvZVCeJKt0XmhP8bktsq6XjZF5vrAAco+SphV
EwRuD7c8urWTxq5zncrwWCJZpZFy1FkTuHeGhLVUmOFa3yDnBd+XwF/0rtrhxhstHGO7idFIZc4D
/AoLonbmkgutib34SxMlB9WhWHAhJTknOijGNWXCP+KpGrjU4APTLnafuEl1y1Jra/IMlM6hHKxF
bO/a4c6LW3wwIF3xT0E4RYuOj2uH3H1gcY6LSSNdg1PmYFVrNYweOSwcWqbekIJeWC90wlP7nwCE
xczFCmBwPZgnU/0Rw07n0EhnT6BcNYp6dPmd1rj44KSzzsUweyo6hxUGSl4xoA+IdZyBCrakydiG
E7z9S9486Npz3FLGkvI0Gs0a+/86yXLuBMe8JFyVkl68jdPWc26SIRZqQ3HqlIuqf/XRo1Y8DfpN
ktrruJb+HRjMdv35G4kXXCxx1RxCekqsSAFxvub6Ph2uSQdf8mDJW+htjO5dECiZ2weD4YUh5wDG
eKswu6USjWaDswy2ZkxoQyQJT9qrJEjOjR3X2n7AaL8QziWkGnNqDI6z475QCI6fgo3sT5r3PGnK
1s6H3eTsNB6PIPnGT7fI+KUZbBLKwaPkR/J91sGjDB+rYuM08GPDrhLr3jphlg20g6m+DtVLXa48
2my6h5DJ7JB+2Mo7jSqrSYULvHXZa8zmoDkIZ2Id8tEix2tRkkRQNyyglFvMqKQU9rHSyrWdJRed
M0yWJYccpsX35aNsUR6HnzGOvzqNbhFO2FG8JUFv0VQvVnSuE2omAsaYF6/8gIUqIq7JVGAY/Izc
tSOFhqzbxFUgKsoHeCFcUNbNYO7EBfAu794xumwyj6wMijgHImPN+wSrvSKdc+Tbu0ZizsybFyMD
7zKtVTgHZyXV3iheSwwofQlccSlpQ1TB3IrPInwyONIKv9n6rcdBZd9wtS0Hbal3JwDdjHDGOMDD
hoZjtt8T2cw24O66124hRlVYj0yjQNYilCH23R7hKtAQyo2TY5M0xYIfXpJuL/Q3v8/B89KjBjIz
ahzQgARt7M5FPrwDHIx+T9hyuHX0z957rMrse1CCt55KM709tf6hsj/65DuPKcMQHPwqijyxm/1o
rAXQSVhoczapMH8QhPRn9b1wbh0vRMumWrEqJ8SdJVhkU6bPsTyHc4857VgsnSKh6s1hP5jeeshP
ejAXkg8Ot26yghlginGnEiYI2JLF6rXk9SZggaaTDdt9MK0z7yDNr4CURtskeSYAEZ7xV2Bc49vI
tubMcpSQXk3h3GdV6ualxUYowaC/5sOJFz9ZKcBo5mHImghZZhML53KonIg2/4f6hwVeDldN3swk
W2mcf1Dg9irAM+muyw7JAr5GtdEGyuyYFmIFlcipBfqp4WGtDGVLJpqp1rvUGy70YtLxcqqHB519
rUT+CtWK7g4q3p+LcjvkB9oq9OGA/X1b1zuCxjC/0j63SxHpClqWnNnwkEr9Jqz+FAX2PopIevMM
Kkl8bWOUVbxICA9L9HxPbxLGq+E0mfTM1eBvBgd8E5/RWGADI+e3lf+bvDNZjtzIuvS79N7LAMe8
6E1MQAxkRHAmNzCOmOcZT98fpJaZlKpSWVsv/0VaUqIxg4EA3K/fe853LohOcfWgiB0olC3zTVtg
MmQMca89Nyy+cfee+2ha+wlWegtSeKuiWqL5yYTZ6YHE1C1ZYyvceMxHl3u7KLmkdvPbkJyudaLz
yAKQr5/nTjmM/V6qA3RWtUYaiRM/OmbGmWwr+qSvvWBL0RinBiGWIeAqGpsP8vGp5xBRa2/2NKAc
RgPaKCQI59+1D4ydCxxe7YSPeq8qxK8EX71y6XQS/pKbvP3URLKt8i8FWQSqnF1FOjqDjaRZckf9
NZzR3J42cYx6N4F8a9+NzmUeXMc+Cn4Zo1c9Sc9HV4hkpASX6SFnHTEHaicA+qDu1qr6QnW5Wdgp
Kg50lKVuMJ8b300ysq0PUXunp9cpJj8PJBUlFKTTVac8As/bwJ05NpnKnOleqQ9GG7gGO6cPp1Xv
dkVdvnYJ+O0xAgtAiJfTrSYqdFlR/IZANKcns5NblelNFF3b6YK/UytfUw3vKzIK7IZhfYKMOAwn
Rrhr4jbM4iZtvlTWthnQYThnO7HQ78dPmK4YO/l3ZtfI5m2GF3QQL2nAgjl8SAg/vvIyKpNnBYj9
x35jTOjXcyCHJt0b5NOyMzzgQlhpOT2j+yJSbu+nb/4Un0Pb2KkopAaD0cjCkd3bwyFQVc/vtRfL
EUAeDdTkFVshg4Rg6cFNJPDVToeorNsyT9gm9pLbyf5SDZULcdHrTfC4VvM9qWQsW4GHsO2p1Eq3
sqsHsumPJHofajP7TI3uWrWzF+bcFrgUD1NkoAxpe2pN01M734XeSiMgAjZt7IdAlYyP2k0LGUa2
gfoYdf62ZwoS29ydQeWfAk3dpdb800/Nl60U18A2XxAin7CkPwTWkhSXb0uqJB8X6NppWfkVZ0BM
nGW7GovrWjbprlX9e4LVdiHnRyJZODBPqMmdjJ9Az3CqBuXZME+wp1St+4FTeKHBd+pM8Zrh06KL
nnJGZv42tuFDg8A36rlz8669icA5bsuqD+nHUCnXSntj6/LVh2Fc9ljHIhzkQu/cQGi7eqB2rID1
cJDRI2D5iQHylaZWVxPGlRYElfyXsdmiFvjr0NMmu0LDRqzAGkEV8ddBI+KeXnYWQzM9g14QKSu9
09zeMA7+2OwMlGGp32/7KFnbg9zo/u+D//84c/176sVfXv034Oifxpx+kqakryBjF5LS3b9zIoXt
YPBaCccw+n2o+j9bZSANubia/rPK4Om9/quu4P/+xO+6AoizGp4kh5k3XixpL2qSP4izAFVM7bfI
YG1h0PyBm9X+BROGSau2jOLB1fKtP0QFS5QKbivUCaay6C7l/5eowNY4puMGA1lDhrW+6GD+dG+0
/ewPcEw5NOBMjMO3kt5gI/7LDfi3OfvyIro0HAtZAaOAX2bG0SQBs4wdcwa6TlEifvrKev7T5b78
/iz9WVfA9fjrE/bXl3B+8aAZsUr2VM7+0Fg0ZZo30dC26uV/mX//+1cxFQ0xCB+a+YsOqR+qKJZG
U9MJc/aAwzy9ji9Kkrj//GbUv60Xtsb1YsC+fC62XD79P38qBI22HXI1rDtBtxnFS0mjygLxB3qu
sTYlCK/uVDo3ZvH6zy/MvfO3y0h2EhHXKDN0G7zlX1+4tbO+V3zeIGor5KIBZot2vBkSjrG9c1RC
C/dp4QGfoAMhtq05s6vihKnndZxEp1Lqt3VfPOk6XvIUDLbluL2ZnYxBbO1U+Z1u9R+XNe3vGi2a
e/RJdZQkKGOsX26rvIwM30mW0R15rNtEDbYO85c6w/Ji9eF3gImMFMT+lsrm2ffJYlQ6l3rWnaf6
Pg8rImEirx+Agxq1fVBDk00B9TW710kgNrf8/H5Kmu+5qn6SXE/XhaDv5Bjjsc3YgaLK3/dq5RJE
dcxwRcxD6JkqdAvM7Sq62n/+YP7dHQGPSlP5VBQVtdEvdx7e3qKvVPbraswo8rJuq4XyBOHjEjKn
bKLFC1JfKUJvQ71hUF8zd/nnX0H/N08x6iNFw3dlKdhbl3vnT0vFXOodzIWuQVySojUnAXqDzZ/o
GCt4I3UM2YZ5TrvphKPwI4wRKg95VG45L+9lYe67aH7Ms/y575C8WlnL5CjQr/jiHzQ73jswI1Dz
Bi+ar6mIzweiEdsDEDqQ7jnp4/I+UPxDW5NGUsl2m1L92Wb6pZe+y95Kk2F6KtJmG9ZGvTZaFemJ
yaHaVMKT0phfJtHhI6nI/3xB/s1iYKAFQwkjbQy28pclx9fMwWlGpj9yYrSEk8qm9zFJ+qP//Dp/
U9zYWHw1B9qNKh3W6F+eSdwAfaTRCYftTVpAt0fQYhVcC4rcVtvidfvnlwNo9jeN1i+v+MuDhfUi
p63NKwryW4nMcTWkLlbREo1plIdZmy8FYwCtH3/0Sdp4ysWzNTXbMcm3tHYx3tsOo2y/MjlYgdTF
lqeMMyYZf0Xi0oOSf5macbVybZ0bHaGlTKGG3MPNBk2MYluixUDsG2MEjDCoBkzu6/4NNiRzkW45
gYG2/VlUWYQ1rKNc4khXQDoIxqOY/3uqR0jZUAC3mnmNVfoW4klb4r+rBwXpaBi+hMmrCF5Q3nCW
WcfFc4ByfSa4UElMHMLFaqi/wvEu9z9KtDq1EayEg6lQw+YVwMKN6bDJwSYmdxGL05G+UWlxk/3u
vxtm/e6IcdvO7Z522Y6alfdhdKcszR5yp7M5k9HPZCB8KYboFn3FAXTlqpXmNsHfs5knBDC0bfTI
uXZOegn8EnetjnTeYTrKGCcAct7hjiNQVQqWqHDeixbXf4kwJoKNYpO8JJu9nuV7lYOqQm9yIOBn
xhDb5Z8lhW3udze2TZAw46Fg/hpqzEgVxqZef1QVMpoHbWYaopDbYK/yJVPdQseB8Dk0gk3EYUB0
ZNpkb0F0cHyYqgn9aztkeDyjzDGwOnAwc5ArzzTo9o4gDEl31kNxEOae0c1Kxoc5SLC0nhVgwI5x
whm+y6Mlwek20t8aEj3j4nERc/ScVwcd0hw5SDm/PoHVO5lAqGIMbdHdIaZFZdKdTZ4ZqNuKGOcS
t/PAaPwm636M7EN0XhatY8IjuHFyRAnQfUxJMkS3nmtXlyc72HdsTzZ2Gg82z9rnI22rD6uiV0Ps
mgXGFe+hrCAi5U9WBCpV6/ihnZoEHqHcxDDp2z6ePSSTq5obwLY1jNfhphjJlrbPsCQl6ePQqISX
x5tWXTPNMcHM1gO8zaeQVFPspl0dvRrltI14mWl+iMU5pNlt6d89ojGCb/jVpi2fpqQn1CGmF1uF
uadRGyerBACf0MEIlkfoqIc0IXXXYJKgL2L9aaPguQ+mxYvP238S3QvXqZ0em/AlVneNwO1Tfakc
/fuXwrordTdRzwU/SbQRr41bK2vPRfndZTQ9qu+M4BH9dULDY6zH1jPAazYCT4hbOrgZXMV4zdKT
LtecVdkbjOa2GL2qkXyE2RrHBc0YjWkkamomQHp9COAVkQ0wWjdK8GKL4aSO1lXEoZc7NpljSPJ9
3Kz2yVIYJKvLLOK+ab57Jruh9QnWCPYWwRvTPUQO1gYIO/ldLPBNBfu6A8sDZTx1ik2CyEpmiIvL
feHfJ5DfJW2gyXXKn6j7zpRgM1U6hNnosKwAPfFANn2OFkGFjgI2Ra440YPvug+9sQCQPEX1LtER
Ij1pFH72eqDRKho62zTpCcMbu3PD9SiXnHjKjolU1CeRFqcCaWZQR7cMLN/KpNoWVnb0A/0Ig25l
soxaJqqEenrt68wrY/NQlxIHuBWvrCn0ZucRTBLoF3yqlIIK9sI8olshQYJQjHT7ztxa/d4GqxBl
Szw8zfF+axNJVcNDHoOA0d9nTuPM5v4oK+BBdnplqlADjgV5D9l7P7fKSqWHr1VvJH2GHMkn+7aX
H1mNyZKJd2ggzRgcAL/BMQ8YMVn6Oo2Di8H0s/V5yL67+KQTmUNEgwvK5S7Rei/vh5XJ0qZXwH3S
g51/pnAea6QuIybyqeUd3BpAJsfJ6xM0PWKfAxIycS2GRFjZOkqGcTeV70F5VattLr/V6YQrxJ1U
onNf49Ir2W7xlSkT5Vxa7yZmQ5EZYtEndlR5Va15lSknVXmodNdPS4R0z6mFpQaR7XRjMm7pl5ZL
4RU2RHiwbHDAUe1a7WtQvxn6qQMD0T9R7LNhPWTaucWdG6rxTTVJgMwMqkojOTWIU5sBK7pDmtZk
BDufD9a+pg5ueJpVOricDNdPsq9ClEfz5KbtucEUrVhHPUlvGdsH7C4kFMZAWmbyxpqGzo9YunvM
FcJ7u94TlLWqph/c/0TX7gV+6CLllxawcnyUUWN59kmO7Rpz01vxdkqC85Tc4Ao4iOIUo7sMc7EH
a7WptXxbGAT0tPoGLBrdsYUrr72maEkIN+e/MfEWm0YGMNGZ+6VXhd603drb1Io3jvYsZ+L8nvQZ
yBXB8RpQxfbR4PkWSFNsOoEhwgK93tWkPSDvRUZFIkWJZ2KQSEUM2oOcMFFiuIGi7TX1Qndca5Qj
jj4Oizex8+gQ22r34qDiYEolU2LtbbQlmhKSOJrxxsYgI8lP8JG6ESm+Uxd9KCDeWSVPGvhgD6lX
YSebo1UWzveltmiAEwaarP0L2rLqmaHUeyRpCeodWmG8VFzdG0z3c4ljEYLvrEXvaC1S5uAMVkj+
YjQgCNogKuF90OiUTNr07NvVGeD5G3Anz86MLz2kvdd2FDJ99VwJ3L2oE9dBiz4FgzoLb73QGPwG
658YHic1e53y4dIZQKYcDVxkO3f70NCeR7ilfaV8I60VC26vWYmyuVe6/rUso4tu18dmap4srbyN
FQIbR3BmU0DORRSlD0WI/ACv8HtRV4dQT5YCOHsiJ/cRBPemBg2Xz+m2oDQIyQzpSRlEUe5psrmM
lQGLesSslrNSgtg8Gqw9ZeQcUVBFSNOxzJUF8lSLCg74eboryErmZO1h9vdy3dlPcfwVTw6VtqAt
DLJg9PwJ8ugU35rYNkc6puuqRBONSEMGhCKM+EbnSFyEau0x++/pmNwOFnmHQEhJbnyXNElLQanj
JEh5qzL3qryhYb3UOrD/UeyZJXSiKku2YRvSYJyi4lBZ833fWFebY/MmUJgCk9Dc9/2xSrvXCZh0
miCfNwMmewETVJ24dZ20iCKsUzQO5NEkTQCQQt+n9MdIngRqqt85QXZIW+URtCTY1vBWYf1jRwe8
avvPvagvMSKivJjeQqc96hWzg8InRjArlFVaw0PMwH7KDFyMhZk9KVm6UXnPyidgqbVtsDbwvGlj
/tZJ40VzmO3o5r0aY0U32+qRju0+NoMDG/xmiqcnJw3ueMyQvsiDWmRrHz1l2HaH2akPSqZ8AxI7
DGxu7EMsFL6Lh3DfqN1ezqRoDexRacW5bUoUdHUcWGhRsn8jvgdYRs1BOFaK82ygHKRSqc3Wq4Sy
U+pqK8gBpFrcosp2Y2HvxqH+0Cpgr5q5dwCeCVFdptjc9gy4+jzzfEVxjTi++E26SUjsjAcTUpVm
4tYU4RJC9NI2BHIpJplqkzOSbu0klPSdpEx2Om+QNiOlnM20MMtDItFXOxwjcFa2AHCi25BloNFA
JziCDauW8bHNww74PUlwGnTe0GyeHRpN1Fyh7jn+NHpTMVI2jfZDFUfnAvffSF+FjjGGwAmvOeoo
bN6LWVDNQOLp+AedxUeIn9DHV5iBiW3xGaoRE9mq3sjCIV1vsSL6qb0LF3OibLEp6othUeJcrExD
2eR4GRU8jThc3q0i+4Kx9QAiiUcd96OJC5IDPkon/P/kcFdbHoqdj2VyEDGSJEyUmUGIoY+tcl6I
N8PitHTGHEXo4r5UsGFWkTwXUbHwWalw+uJCEg895cW0Wea4UMRi5CSRbEZpw3E0NbB51vg9jcX4
iRLqNW8rddOn8Yeqqz96Fz8DEdxnCnKjuDmbi4M0XLyk0eIqHTWUxkMCbbpDQt4IKpOoaFFf0wEh
e9J+xEf7TAgJuahByFlpSUXiAPSq1fA+1Egl2dd6slNbbLirY2q5yTWc/qjM6kde95ueMSoHrwCf
ReP5RDE1RDLFlV8Sy0nCXuRg7qa62BjzbABkU4t95QCR9dXuCmWVQeCknbMl84l+2saHzLapyYNq
yYWqyYdKFuhoQ6Sys0RHKbFClZwU+TaYCJaal4ip1OKXSrCGkPtz6DNw03lAEIqd2RqcCP3M2JIA
HRYJMc8AdkEurpUl0grvlbXuWav3sU7gVTKagGHCW4yZD9MSiVUu4VhdS0xWYBOYpS3RWdgrOBWY
tbG2zBRYpl2j806MgxLPYoeikEo+MKwXMwq6m1Kb0hOcco6fEfgVRMk4pHgTFKYooVbSan8cav/d
ADkPk21wV5XYFoIFelLzwNMEe0Ioz3KSO0x9wgiGUQQZUKWCLZZIsdqxs4s9lWdrYc+3QOgJ4700
C5WeCSp9VAmp3lqY9eYUf6ZA7FOpXCrTXATiFqspwooqfUnanuP7Qr/vFw6+lczI0BY2fgck34xK
Bk7LGURLKZeCB6uy9rFlFuumRW4GAMcEWYRQypkF1Ci0uYio61dMDPZaK3rcGw68fmUh9+dyRLOE
wMBZqP5KrlDBwfmP4zp+kGkzvmkOGx4S5FWgIDScS6Q5w2IOsWJnvoH1Uu+qxToigpzLgZukwVVi
FI7t2jC8KHuLm97EzZssJpRcz+dnMzZr1+87WpvI41yCQVBDF9ib8LHEPvJw6quh5bWSrMv3cTXf
aHhfaD+fosS5JaTsRZrjjY9HxpRkIyU1hZXo8M90VNURDG7iBcNi3FWL1aZaTDdJV6YcHzHi+Isl
x1nMOTWuv/W4+HWm8M1HXVYIMe5SEDOrIe4vKR4fS2+fkEndQbVZWyNVuTCx/Uo8QSKjGQ6ncGOI
6lDjGrLV/jAMKBGmTuyHxVjULRYju5b7AM9RCIhEWUxI3WJHmmrxjJbzK1iMSuViWSoX81Jn0iKR
ckZ+1wU2AjUzQZoF7ccvukO0uKCgTKMpmrvGjVOOYgA+D9pimzIXA9W8WKkcPFWAgWg10DkACctn
goqeGLigRRVRP5d4skQUnNQlyAgcI+kvi3FrsPrqRhaFv7EWW5foMXjli9VLLqYvnTFnL+BO64sZ
rMsowhLfObBXRieyV5DdaP5LoE9EZi92Mru/WCVaW7InR7ucSH7JaWqyn84O6r12tqi152U4KNSd
PjmEukRA1+zuAosPytqdbF2GscZwX0BLcCwwGq0bG2BCkVRq2KX52eVLnwowyT8WhaWZoEH7zOuD
9F/rDKH3wAbe3pj9Zz/ABQneOgKrTJeUcansZXtPTb9qUE62QfpiVQA0DOTKDnTVotCpuN4qeezE
vCtRFRrkrsR1zZJCBdNfliQq3XoUUPgGAS6mYe+20i9BFqg1x+ups1aVgdnCeY0Qk81atTFoxkw6
503W3svQ3ZalQYCqhQEf1hsLX8QBni4uJgO72cjhlATOTiEXUIp+PYb1PpiNc8JxB1r7uuNgvDgd
SEkK2wlZ5qVjS5cSEStxQqipTHzvIYtUQ94snOqW3lKHZgIVNE21GgYpbSwB4ZxoeEFHaUrjXUn1
1VW3FlBflkkV5IEciRhfdPd2sjU7cscKnme2dnXbB/u02EFPAvcLtYzzqx+/+hqRB/jekUBjbtsY
/puakY9evDUGZ78GXkS6LhF/zRok6NjcQLAH/31cAGRNJb4j1VNSG74DhAIVTKrDgyU541SuQwqr
hjsM7C4Jh6uoJxldd1lnacLzxNMjheQ1dq9t9dUVP6HwyFHS9O8Z6Vnzaejfdb8lTEsYn2Z9k7F6
KuIgQtdo7gg218djR6etQC9HXvhp0E4z8t6hA+mPVmqXTm4zuXV4J4K7nI/coNbls2iKF85fqxY/
gG0+z9pdrVLaVD3KJHkwI16USpYVM/gW/b0Wk2XdRM8D2Q6o/VXSEmix3vrQe1ZAbK42iPKqfbHM
4ar5pgeqdChfA4dV3snIWnvq5bEF62SV7xbIwcC+AeCTz+beMK1t3z2mPVc31Nea/jAEn5F9Zwvb
nYYvzfyETfM1I3M1S2+cL7TcCvMFtA2wW9hyY3CrpzM7drFhrofEBc1jvyvltHNAMvoI/wPqvJ58
G6Fl1wYDS42oyl46wOnCE/cK5yHR72fl2NFJKmkUbhzj4sx3AqRaDAcKdUdG95nNGy3x1lSPenNU
LE8vTh0yVvgC4ijUozZ7tTg68RFacDqRgHSMG/yQOWlcx7h8LK2jJU+DgTQRh9p0OzsJtr67knNo
sgRq4VqK383+DeWGPx4b+1DRS6dnZcfGJqqvfnyweTANxdWQG3L5ZtrVREbtUP6pyrWwrvlI/3zc
ju0pJdcaVdicoKA8axl34ykG11DhmKJnnr37zns7c4Lf6Na40vr3pMbtOGybdPZMRijDklvG0jHN
z444ZUT8IhCdJtpbtbaqFfB748dkXjNCjElAdjYGSjOodohpbFrb28FfjdbWnJ6nUqOilysgSGNy
Q9AdvQ4MWBhODnb3EHT39fjZJadOdxkk18qPrm4l4QgSiEJAczuCeHvTJvuMMwV7WoztCtU8oSKn
ykYMcdQ1NLswrN+7/rvvyPQWxDvAZxw/ieP2zU8Zncb2mEDeJS6Oo5LF+nod2m3WxbcZpiOfZK80
p6Vb8OTNH0H9Euf3QPyZKCAPCwEylnRmsm9Js8xP220rv8z8a47xxxHuiN/nQ4coT7u5or9nP3cI
BG3cA5JmK/nKPMYP+XQdqnHj1y5Ql1U5IZVjNjj4Ft6B/lwXxgEh+0ahcE771yZ4l91X1zw09d2U
vdjjOWm9yFBIVHwInRSp3n1e/mjNOerdoXtaZGoj/iBCCnahiq/EIJSUjmR84zDNmgKxaXKagdrR
zn60hRiNIJr0Y6sqDj4LMw3NcEFM6l7apHtz+jLVqw7vJ/4YY2CJ49qQNyK7q+qbJJ9p/M6b0bwj
/JGl65WsWYxu2i22ulOpVjtJS8Wy7gKusJrf2CrGsJYUe619dDLaac6nUn3HNNtqqPPlU5O8zPA1
297YKEn40OoUA+kaFxye7O4MxmjXVyVj+Qxlj0MVYlxMdFTYoz0z7+HrG/dDAuXo1KmPQfo+qqj0
4jvpb3Jcjfbs2XxlfDkEgwkkWEYZAyoOb0iMvqA3WIf2vA8sdL3yGeMtKmho3A72iq57baTjOVb7
1vE2RIGnP91aMNYChj0NCsPA6yhX1AmPpFrspmi8s3z0YyoTSqXZl1n84dA3Nt/08pr4JzXGTCVO
xnKG8GkmKUc/njhAJqTN+KtYA/lpLz7ar7ZlChADUk6qlayVTZAfZ2p3CgITpZnZDkD8kRzbLfZX
/2Y2m3VQNA9pcys0WnVoOwfpDsZFpM+5dZ0RTg3+98BkQaFZqEy0qiKcb8jNtH5d+CE4AX87yPsw
vOFoaPavsX/p8N7IzqEenzrI0xgqtLNf3uWSmNZBp6F0rMuHtFKp0mr6cyq71ptiErJGX0vvTqNe
3srwp48eMv995FERKoZJ/KMZsufuA7G2D7Zzrm5zB7C780mqx1MTftSMaszHdvgIWrrGlJV0HRP7
BDaVBtw6L+8taZ4KsETGsBktC0XD8mdTYTrrJ2Ulub8Q3fv6Lg53tmGv5o4BiMLQZC0wJQzB3raJ
GKRxU/VbB0dSPp9w6hH8i+kAmfPGytRjjDssJm+Cfw6QnYiOElNhdClDj6FgXx97xzVlfTWY4Vmo
/m9V5xDYR8YfDSA7pLn2SOqZy0mAYzOMCiNyY9qbmeU/TZxYYpKXcBijL2mjPUtXhUWYJStnR7du
U6Z43c6mEos0z0ZWkNP9taNdp+vY9J84vfPo3sb6VhXulNNCvcPMURn1TuHp6csdhQPBQpQdqs3Y
jJHyp6A1zwysbLBYg4WoboiEL8Xn6IgdIQEjV1ilK5DsG1AgLdO+HUVF7XtCpOvlCiTTG3O13Ahc
jrj6gIi2vqNbRr9L6bf8pacBbbLn/pwBw2IR5X/FfMfCJ9hyIKen45CWECLEbhpQbiXHZDSKd136
nfMF3x4Zclkkm5/L4aiXP31+nQbzgD88GsTKOlJRRV5zwxln0j4n+jBWNJ2gI1yGek2iM9mzxADd
2Qd92qAXwdJRDa4xfKQ3Mzhl7CgSodxSyIy5J3dp7yUoN2lnhNF9TXJ78sXXE1VKvx8YcADRyvwL
p9sm9HR841WzLTH80MYtbQCYbKIzLr3+TOOTmr5YvpHzjab4rJVsHfzkvMWxeukVZQU2uFRZfI/q
6DD+2VjI5bTxbiwhOPfnSuGMWad021faPUWYdp+I6L6gc4VGfZxQefN3H158uJDWbZicSvTR843P
VjI86f1TcA58GgNEJA2U6ltdcvOKO5G5NrBVdoNlzn2HsXbADL9idIH2Nb8dOY3cNsNa/Snz22LH
Kb/cBeUNv4WginiMjeaU0ftrrvMnpghYtnp9VznCpUVjH7CYI/b1dA53yrkRZzVkzHAOmmtKcaWc
K3HmqMT/yasLAl0nMohpZR1yc2682flIyehuPnvzi88pnB6T7DnDcBvfBdMj44lhfMzrp7DCKfZi
lq/Z6NbxXZ56gfB8AyXMhSaBraCd54j3XrdnQkT77YCZY5meg6bqpuewfJ37vVY9meI5pU1TJI/E
g/iJC+MYGck07tXRG6rli8Hw2pRKbt+Ge7Uq0MyfqVuMXYdVtMAeg19Pa46G0ewm/pBcmBlYDzYT
IzPqelAQ2Vupy0s7IufpdtXOV3bUMzDBcrYVNx5dTC6E0uBXVLH/6O6YYzdzHeCByQk/E8FUeePB
2GTC+qQzW+hclP+UVYrctEq69nueDqzNG2V69OfnJbWo/jLuyclJH636y7J2GZmUV0zh6aOM3zEJ
wTKgIvD3aX6M9SssrRW5AwqORALHh62Z3DvGeuBmEGuHY0RztBl6joIVD54xT0b6NvRP4VUYu9qr
9lBzhvdMfBmNZ28i8ytwhbWR1Omm7QYNQTInON1msq7mjyh9HrLvTL8RuAOnDatFL09AYsXLQD96
IAeZzYojfvWZqQeEHJxPRLjx8XEPR5yGbb2vfVxbl6Y+ya0TkzK+HyqirxAhaGQFf9O32yAmpzVq
A5kE0ropYMxmbk9CRoIB62xHXsxk/G3ivXJ7AsulXXyo/TueaOq0+QtZeji57NaFfEKrhZ86vk6H
+D6MT7Cn2PIS+DCripw1oIkJFpmPwsS1dRymi4qEgIH5szVuixHVK+EghCvdG5Ilx/PVrY1dmE84
P4Yg8vATgQECnkDRBgI9W/e8+woS3CaI9jPvNvaMDwkrGCN84iG8R0HW1B6xvY5xmJjYMYfCAooI
zIvn3RA/KwiaO2tnJi9jsEfvj5OdUY9vPnQK99mjGMjKUfj2zRh1aKIvqQ1xe0d4EPb2Na1l1aan
uxuISF21P5x9jHdZHNTPjm5usx6p3Y9B5JlvGNjAoer8UpT/rsacYDVF65wxYO62yaZ5cLDJHvPR
5VbSrWf12Rf7JNwrM75qBij0v8VpymHo4gFSjrnwxExdijdXV18KNGYDeSEl02Bfnw4VHBakR41r
d5OLWXo1gzmJVf0c68E5byjHW/qGBj3+dpo3Yf62zMDrimF3qj+YfgUojga1NbE1gsqZkmvdBHiW
q7WdG6dK6nsBiSArx9uYIjxPdVzRyBZGIznqgnUWzRuPXvzdG2hamvaQwpZBmrTGy30ect2z0+jS
Df4JjajbOaNboThYjkEKjYuF9Nikj9B/XBlgmyqsNlkXEQT1OLKeA6X8DIrxh8wOr3Q68zwEvDMd
cf48zAAoLduFpXvsJlJK87QbVk6tcbsPK6hDG1GjmBfyGvhYGxp7l3MBa0yS2fwdJm+qXXqgGbch
hN4JHI8qxiMCdXy+Arw91WGeXGplRF3TrEklcqe4g2kTX5KJR1/X33AuM4dJPOL2vLx8EHg/dP6z
je+xt2XYIaPbWj465ngc2d4L21jPKBZaLBlxq7Bd2jswuqAUjTtIMEz3uBQIYvArrwP2AzV6lzqO
v+ZRlaiBgEloEboMzDZ5+tVx2qh1mq7t2z9ry/6tZA5NMyQ0E7qY8ovauO9BS1QqvlclK287s3JF
rDirSPD4//MLmb+I5jTdUHkZFNKaQ6mISu+vYsVsklPVOEjYtFK29IGizFUwohROzxALuKblyysD
jaPfZcdRqU9hjzx5stoPvewJLYw8tWch4khAJKxIc9DmjFxMACdzIukamBoXqq7PXUQ/J462ltpc
7YmUh4HYsHq+VsAW1lI49UaR1UMck4hX6bRzllRq6NHzu2aSvl5QNJazS2b7OjbjkwWPIa247J2z
L2oEZoH26TcBa4r6WCmMDjIroU9rv2C4J7c4QmfVa3cmFkcfsK5RCrwRER0iuSfBm2rIuMhGY85v
HNpsfMJtsgvUqsPkx/svA3nzz5dcXfSffzI5/HbJbVOXyCEVwki0X1SD0rZzK+tqZMPtkz99zjRT
RgbueoTZ/kHLWmYqbxMO46F7Ecbltxf/n+46UBaF+T+5DrpPVt3vX60Hv/3YH0hDyzBR3jvMdBfl
/fLI/W490P9Fki2kScc0zEW+ukj//3Af6P/SYbfqOFV0zdENDX16A1Q6/N//S9f+xfjGBmmoGZoB
mOL/yX2gGb88p1Lh1fE5aDymtq6jL/7rcxolGVECRQIkRsbMngNhrwy7ijZOPbR7nqiQPucwrgbD
IKwhjz+1iFpfduZd6KNHh+ElF5hXVAPrqENFXSGF1FfqItExDEZ1URqYSJC54UljSE9qS2Q0k/mS
Z48Y6WkJlJ6XaGl9CZk2ZEqzdwmeDhjpbX2D3lmddxKhHsv/tMRVT0twtVoSYV0XA6toDR8wzS8t
KddZnL8XS+z1/yHvzHYkR7Ik+0VMULkpCTTqwfbdfN9eCPfwcO77oiS/vg8jkdMRmdlZGEwDM8A8
RlRlmLk5jbx6ReRI65QPMsPuFNOIDXT/atOQXelUZRc+O0u0kln87d8BJNooQv19ypyauz06xFy6
nejzMCZjBVGsviSFu4HkkqztKIE5gHRZEBgzRpQbMr+hkx91bWLM7OwbyuaNvQE9tHRGjqSE8iDB
AAOaK8ExmqiTcuRTFZrcHWB4/KgPzyOwCJIis4hu8czyHlSvAfueq8exm3mr1Cnau8p07hwALIPF
HCjRYTciC+q9KzoKPDCl0wJaADJ0nOKlmyvPy47y88jU9ctIHzoBuUs+F6Qrp7pxFNJBJlSNzNXo
OAOF3BpADslrHZqwoU1XY87Q4itmhn3ewBZrO8ljnerJWurJMfRg4UL+AfRbhdvW42xkhODe4EQu
Ixejj+B3FOLsiyFzpdEdBZjUufXZsOEjfLaKEB2uM2+ShgWT0osJcobrX8a2cm8kychV5vkFRTDB
e5m3O4XQV4/xd4n/MTZnBErgkzzrNZC+pr7yg5wanvBYcDLJg/6Tayukvy5bRwHyjEt/T5/pZ68S
Fxk1e8OU90HWjAeKacSiK0cI7hZTll+hXWOqPaO+QgyUuU1S2Odg03brFLjgolX0vNPAd9US8FRa
Sbx5MNzx4EUl6xsdvN9IY4NpYfhoM5/mXQ+aESLpWqR1emwbSkAavv08xcadMTaQ/q1QP2J00A5R
UWs7x0q/1XXyWGh6CEasgM0y+VyAyGaMnGAqXAz3rCDmUbnvYkranPtg0vEfUBykC9LjUPL3IAYp
AuIJy8GhythKmox8kDGcsjlFGe5rMUVnP6MeRquMZcViKLLCj8n0YO2QSrt4E3t4AewVrbP+5iCU
s3iOA7ag7iMZPxAJbnafC2OEUcKX2XFwUoVYDmAhs6AsAVr0tOWRGkTd4qlzO+nFOoz6Y4gX9N5u
FFH34SXKoTZRbWvYmXvyWyd6scCxfWguqM0mUmzXR4h/i8I2oRF004XyOyblsR22esZo3sN+XXRu
fqC3mzILHaeXHXAhBYGjkQUd6VDqy0Mryq/SZn1iy7QBuuSCWC/LbtXoLpg2P3n1osI4lmYN/D13
Pgsb8lrF5EvqHL9plH31Qm+ImbLPMkgrU+Qrjw21iSsXrffe9SqQ9ZpNfrNAYBGTAQUjc9gsenaN
dRXKv8PqFRcv4Wy3s9wtU9aTmbEuLH31ZQwI1zRfXnT2hHVag6tp3GBXTZq9N0KnvFhuX+/9H4w/
c8b99TP4r61AAJoeMMBsGuN1ZsWnaQYFOjMyMJrhgVRI2N/lDBRM9ObWZP6MZtRgNkMHpxk/KBUX
/GTqZJoj9DbYStOXGQAsJGzk3WQzxNCHZqiXeEJmumE0gw61wQA8b8/4w2QGIQLhUxT2zXhEOADA
twEmVjM6sZ0hitaMU9QUTrYEwqIzoxbVDF0caQFemDOIkcCzup1mOKMnmPJVBbCx1cW4dd3Zsz3j
HC3+ZPwgPP70XP6beJr3p+GI5xyjqK071LDhsqGm89fnXOZkMQB/NBGKpp96rbn3hYMuXzS0tNBo
vhi9hFOCxhc2PelaPm210Lita+dbXUkd9ESIO9YMvYVdYFH0c/VW2Uje06QezCL8TAyxscOEhozO
Z5c9zeuwnnN+CTPSL5tbkcQYtKktQt+t6LBdVLH+1NTmTlFautA7C1CF9VSWLmUK7vsY1o9RnTwU
ItkayZCvYxOvg48DYj73YfYcwrc8pkK29YLoqLucmakWudcyOq5q3d7EU3qTU9NhSIeCLjLO1Aas
Vcw6SHbjN+EQYxHmcNNBLmRVGu1dv7ul4gBMqF7CymgkNqYiQbhIifOO9fgmQjMhl2vZK5MyG0rD
2EforIXTifpvFcb+wQy0F9+obzxsFmuGCiRZzQFtqqxn0O23oYU/UtRNenYmaSwJ4uO99OR959cd
axEtYMcSa7+fQf5/nkkJOYEon/nYpgUA0yIm+NP34C/sbVCkzfeZvH3fff48o/7tP/P7vOr9ZhF6
tHRCrw4zK8PnH/Oq+5tNGZDrebrJPGtISWrpj3nV+I3GvzlgK6RHq+EcTftjXhW/Eb2dB1yY2QZ3
QfP/LC3LG3J0z+ZhbEvd+NP5degiYJg9VWhRPlGCkt6BomJ4LJS9/Olz+pv7xV+ydh6McY/Zmx+G
O4c9B0R/ytp5ImYRnY1MtiRmPUMd7Fye/vklBMP8ryc2GiXnV5EmzHI+cMv4U4Ktgymb2hn31Iji
ed9Lv5pSII8KvjSki4aabUBVDE8UnebIk6zQfTyhERXeY4PnRKXUr9uGcU/qJ1hBbyVgOe66zt1m
FQVq9HdjgMIIC/lmyrsz7UZftu6/2JJBP4TqzGk12PSWcx6LbieDlhASFq4xPVcBI+PgAlC02PCB
G2GYb1Sz1tPwIQ3FKRvaGwlDu6wRLTuLOEhkYe5j2djRCRJk0UFGRIgaAGLEQwtSM+E6p2TmCi9O
LISA99yMT9i2j2gjSzOzSYypByVcFjHzAJ4YL1EIV2A+jICe3bdZdVPFybGa+ovZtS9DP65dAXyv
ya6RSayJ+tuDdKdrNSmge/LSqa9geNd5vi5IKH52XghWDPEMR+Kmk2DG8+jdSao3UxoPhSr2Mqoy
SlIw2aqAvITjvGKm+zTr8J1w0ZccNcIgOQxnh6K6Lvvut9p2wPi/77riLItuD37+PmiYu2Tb3PVA
lsC+XgKqiUhboFBV42GgkiRRahfTcMJ+3fmuqeDae+bjYFgdfcGcb5hpUSjI8DhhvG/7fD9pHCe0
8p1Zke1bxLOCtvTR2+SGjtV2ai4T7vOG3iLPTvBiTkfPxXah6BtHkF4UJs690H6b645cO2BH538N
Zu/v4cVCpjPeZe8+235669vF1lXVpm7mpT+sXdFRjkIrnLLVJk/Hr3FST2UBnDkM97DWF7LublrH
Z+ZpaYTpk5yUWoqlA0jGvmutb31u9buWuXcua3eT7Gbw1fvIlLb2B5rgajDqKs8udOei2rUgJ0r0
BWuLN29rGMXdSDSmJAMsIweBgtWQrjAsTob2Sgb3YmrtHtIgTSElO2Xe+sRfNEP82Wo0Q5q0eIqK
mJrf3QRGeNOYauPW/nfT5xzihsETx20e+LZ2Hyn/1cKpPerJXTSVGeaqWu2SyqLsL/wYEnrBpj7j
BMV2bnJr0KDUMqv66jtoPJ6kyw59Gy+pi2MwgtoRzKXZ1Tg8tCUO3oKDbEpfMDQYzEJdIZ41ix2b
1yDYDVN57mLIgIFuXS2BUyKP9DtVpbhS7WygFtwHyZZsa8PaWMoDiNGETz5J0270mUn55oTWdOC3
BeEHXB6R8aOoBw5zjZssLXyUWs8PHQhYlUiORd+fRGUF66AiuuFT7ecZDLoSqssAam5hT/KLMSdc
GBRwUQKFamUsjGz4VkTqrjHCK0n5m2gQd33nP3RMNw3TYAG0qnFwtMiwuiXN0J1qqb3kAf+eqgjG
MF6i02ou9km8TFud0m+W3vV7Qe7l3aHkijNk/tDiEnR7viyqpcqmMa5OQu1aaQTvvR8ttTAZAJNO
HktZJtymmFDbOzasTh2ge+WkXAurXMiG1VscwTgMRPwpFWHLsiK+MOJds7X2WNRj/soQlW0mvd6U
GZcS0iwXehaaz55q9F3XFmfOoliILFzbyrORkHGWhrCxeEOrCg46CTyOfZ2VGzAkO7YHYbIHgIje
F8bfCzrillqQ7aFMfdoJvrswS6slSXKTQJNBI6Mf4BKvE7Erx+wjiYCDA/WEHhX782TZmysG135R
uIazdmr9hM/iE+ezfq2rzly1ES4GLrEnd4ifm6F/yoosOYzGdJ2yDkJOGj3MUKaisRKAYUBUktT2
cHQT4yK6CjHW7TZO134fgpC2eFRZUwr1zbAs+oFkiuHPEfiXoQcs3ZDD1GBU383Bb9Z1MdCMOQMd
Sv97bvpflhG3HJe5nwdFtZ0mfCsEdx5JxhNLhn279oMSY2w3X2rEtcCJkRkaSFLaDreDiDtSWaXr
XFSoV6FZLPqhTpZta7ypMGr56ZNqS6r02yQcbD1D0hx7OzrTGHv2k+QLsBdUqX72JQcs4W0zBa6W
gRjr/frNTTEux9Bykmh4LPL4BofgNXJGWifz4Q2DOkpjH1LUk7oEanR6ZR11pWhvSWJtTX3TKh1S
4h3Zaw4DmIpJyrnVR2Q0S5zZG63GkebzPXBKkpeo2I2xJG2wse1kp4ppU0TATpPqWxS5+8YKV5Om
n9O63bR4SRpLP2FGofTeOBeyvPga3bEeP4PPEiH3dk4VbSw6f5XkRgTi1yTENsJ0IB267iZcR0G/
EzC+88rnDGrfh8q5A7RF1JX0tzCf23zcCj3eJnDNIjy8iS6uud5vsxIueB1v6Ruk+C/YlDI8WZ65
xnG8wuH3ErvunQ61ueiJX2KixYp0C1zo2JRkmiodcwYtV+95HmN4yLYkEVbj7K/KKVIuKS51OjYw
zknFxZ1IqBjLq02PuZ0iA/uzDMJLH1TFWpfgih2fs44+w8lqRNmaXk2ZFnunazaApm9qrEqG6Z9D
W65ZTW5a2N51EGa7VnpvRWJyMioge6mMc0eRbnUfEgFldYj8vCG2S2OXbjRpGdgNoebXlMrF0b0b
tDeZ7+PmtJ/yxniu4BFmon/MkPIFL54YAwsIZeERtnCzp1iEDUnGRcemSocEHA2b+TE5FgFnLuLi
J9ZR3N6L5gM7EcC7vobcFdP2qRzaRMjaoZu5V6GziCyDIzfEaxtOdzmaeK/3cjtFwP5M7wuW8spv
i2dqAXaVPezyURxUJ54psntwdHdcj5NZA3JOTgU1WAOUbiD9wzJO+3XW0qamm6fGNtd92a4Ke7zr
RsyQHl6pJs39pW+UZwAGMQKlfVfL7CVtOcjlYX82p5zyTWNbUE6Zlead39YMZ9arQUVdnyZbTYS7
rFKPMTDTubSPNB8A4oANkf1SmNkec+2tbDA1m5r2ZCY1VpzIgMIdHmA77ytIAdFTNZ5y75iE2TOH
cFp1ve95Jy+FmS5NMiroWvEmi2FAmvFwaWEwxmzcQiu4jfyGIt36kjX00KT60ci6lWbR0Gf3uA3d
c63UuqNeF5/9gxY6j71SbxOes1Rw6dSYhBrWjCVWh6rVaC8ROwF4d+EF8T30SFo3m3NQU2GZlt6p
Syz2C/6zZ2jkYgcD1A59Gtt8QO3xXf3WQ23krt6dyfpsygJsiXLvZYHcnAAENh22yp1lbFkD7kuN
RohYbGuP5JDrmQST4yNBirUwTUkmIDi2lniyo+YCohnmNgMzmn11lll8q+lo2wK4B+naYtWH6ilg
CGPP85mzT2kbLiZpZS/lSH5NhBSlZprrw/XXqMU0ieogwlOSOUfMK9A60kkQgcPiOChxLLCdxDFL
ADN5ylgd1o1+YWsWIEYO0Mcwpyyr3ntiZ8z47u5c5b0GFT6wSQfx6Ea0mtETi6sUC3gTkCeysNDr
MvTOTJsbhg6a/0wgjeOd37garxociB/NjaPoZGbvsHziT9xL620xDd+1afA2IVWwNikPnPj5ykeo
c1McFRKUBd4QfBZGc3GTlNhW9NZPyQ19kg+kTyII/PLT58eRlnfrB3Ib+QDFGq4k6H5LDodbq6Nr
MumGYz9m16zQvvU1pjbNSS8cT411lWkrTfIrG5sAzmON6SPvDnWSrEcSaWtb1Yh1PTuMxkkkRfBV
f/YERvbUgFZCugGagH8UnlA4Wiz+AXhoDWdy2KVYlLxQPMt0+mr1iqdhUD7qFi6NMTy1A106bDP8
Ru0UQO2B5EXeE5UZi6PsWB9pCTXDUl/pFUoxyw6QmpTWVDy5QQcLxhnYBLokQONkNV8WSnqWpvLu
Qmqbm8RbVhG1ch12P9C+PX3BIYmh3nTvptY9jR5ppsBDEg/cWN3QyNsw5QApKXRKVBQUChw5u0k3
b1gr7e044zedAKhpSwI58Xx+QWzG/EoevcoyorPMjAMIR8IzkohItnVQwRZVFG3HztkHUB5FxDuf
2uab1ptrI5teSzauYZtcaKz8Gn3vPuiM+8HuFRgfXIZ6Nn3VlrkNArxAzfAdCsS1lClO3x4cqv5j
gqiBrzmHyNBubRoaXFavia+fjVC/LUN6SaNJ39iDu6Rh5IYQfYhzoybXoJ9HSPj9GO27EeA36ovp
Zx96JS0+8OZpSsD8UmIJff2UoiQlOgQRQ1xx3R5yn3oUO4yIuKpnnKrueuwM3PJJi+k+pGAyzfdw
+Da51HkgTq2z8Hw6+Oq4WVmUmiB1FR8tSb9VVMxuEPNx7Mt3MXSACUX52oqUnWhIuidMSeFmysQ5
l7kvZgAdWLh9eBHJ1G59J3/VYwZnp9DwngcNt1SpDn1SPkrbeFURm/p6ahG14JdjWwXwGH/EPhxI
ozkmAntK2HMyt3C45PxfqohNHWlVDqyOeKja7qqHxl1T5uZ+6qRcR4jpyzaZJba2fC5l9wa/GGqk
W38N2N2LoV2Nk/tE4O0b53Jx43v6p5X1j0GW09UZoB7rctg3LK7tut8UJbWtsKl0o8e9PRvuufIW
dh51h741Oc/08TabjSC9F6Lj0+5g1ewcRTE+NCGF0SkmZ9twzG3cgzgsKzFjVlpmNE2tE2Wdaj+9
KwwWqZlbb+GcnIfeZ36NEDh8NhOhTi+Ppm770L9Q18Kvrub8H5gmzS5W9T0dd3Y3rBm8t6jlhzqv
197go2JWWG6bje7mN0Zev2uIWz3gD9/qsJDS/VAjtWgZwPlS39uh80Iy/UBZMej97mSp/h5WyyIu
zXXAXMKJNsD16ayysiAVH2wybfhsB2gi0+i/JS9x0VC1CX5ApyZp6p4yzRvWKseWNWQPGspGRdQA
LDlMdy/jnBHM2UvtNhnUOWunT5+hm4X7hFPZYwiIhis7YvyuQ8QDqS54LCvxFemcxfPKZKzlV5B3
4q7xx3w1htNIte0Indq7ejLESRclW7dmrzOIatuVOpQdG/p2i2VpLHaaU21ilZ0UoVrdxRvUlO1F
JvpjzA9LL7R31abx3R65bTVJ/xSNzTunnu+ZR8FnmZfXMmkPmh2j8qEmFzBeAu4B/ETi0QEItZQE
D5qVIlDAzfClC+pt6yNwWv2pJhVF2xboYKNbTVZ2aJvgxnCtCViytyqFfyCB8laAibBt7cuYrJsa
AyKXzd4gv5qG5FnKGXaTQEpHCnHEflD6WubDmp4drsnWuDfa+BhGEbQhs2Onpo13bZe/NgLbDXQA
COZWwsHC/IgsAiBEb3aiJNzOT/JeYWH28v5SWcWrlbCtyqNT1Q23BBajZWahJwcJIeEgzXYqHM+t
FAfcrVT1GMWLm9k7jboMLzUw5XZ71gIfzZC8SgtPVNEUr14W38UiZ/kAx4nq+vZDifTBGv11WY/X
EAw8X2qxrFzE3xgRRrHPKii+di20Pn2dluNj5w6bjErWBSXAl164x6H27ps2OGQV3RuNTZgqSd71
ssbPBxMew3RvREjMib7kKMYPXa+8Mj/mI1po1WKpTFt4FAELXSAoDZzcznhqsNkHQz8QXc5PSo7f
kghjG9lOaNQVwnPyQQHEmXKtO7uc6Ur5bQL8owGrw1kdSzf4g1ENYtX1w0FgdqTu585Ls2JNUb2x
0px4C8qYoSYE7BA1B73onjQl38n8XWU+vrSsff7N6vUvrgcWr6xdWVfbOGZo/Px1vavyVlZ8cnjK
oFtgshwONY/uukrWgBAI1wycibU+fbZ4KDD6k//pNOIU8dGx0zvGg21a9vvYrR/a1NlExHv++f0Z
s1XnJyvPj8WwZMlumpbBvt/60/pZCA/Xt4P6WVI+mGBjaNPqw6YxwyQI7Rflq0be04QAlLWwVVPD
YxkynqKmWkstvTjmsLHA/RdJ8Wi6xIm4qjjdMyDyYxHhxLHpLdkZfZRmsU7dfFuzGnGC9hQRPPnx
k/wPaDDzP/G/KlD/n6kzdUDbICr895af3Tu7EkJPCCs/KyouLpof/+UfKgruFhdaHL8pYZHc+FlF
kSYUP475CCwgaXm1P1QU8zcdWUXHEaR7P2Ck/6WhsGUTthQsgqh+dJz/HQ2FF/j52kI4ciggNyQl
phDtkFF+vfZb1y/LKSF+lwrrBPLwbIGTUcU5yNjm//TRcAoegyL/GQo6v7M/vZilCyRX5A3PEIIz
6K8vZmhVDBeQVFBjcttmncg/eidYL1bjnGcVR48gdGXwNK2m6nvPAjvUKe2wqDcEwdJvy8AP1jk7
TAx9PLsAs0wC9wlbznxgqkpcI101bFDyeRWaky0M2I26MSYV4ipVRxcVSzWpvDMbt8s0VRAMulcV
do/Zj3mhIuk6BUS4eu7PxBK64Na1zQ9qXvUV5YR0fLTMfmkWe0dOh9YuSASueZssuLbCJTIWB6br
5t1oaIcpB69cc9eFgzXxeG7S6mXQCM0JFa7dsu2g5/ktR/W5yTwhsbOR9Bke7UjPDhz3/eVAEMuK
h03cYP5xmJn5UEra1eAScNe0LpUXwSUaXR2Ute0mm8LOxNmhnWrb2WWCq2pwmCRoRHFMvNP0yMtT
O1OWlKPCFzgtzT0MHGenJQPlnVAd8mVlV+FJDezb21GSwbSte+GEz7Yg05DX91NBw5f2mE6MzUX7
2bWwUEwWhmlKqg1wgC5uUx9bc1Y8FlgqhO0emd6WaWpvq5hWAtshdomdBEd1bTskPWr4bPEldaej
gQjTacUnxMUGl7n+5FDuVmCTdUlpdNgOMJwZZ4JRrDT8OlqHgP98u4Frn1eUQ90lZKVIl3qUGgA+
fHYH8pEywOfuQP0rs2hvJdM9y/yjcnrQbNl+KGg51evsJQ4sf8XY/DCY8txm7ZnA+joxMYbydOeI
IDdmbm/zOt50ScwKPe7OgcQBIsW0GBxCPj4xDhBI+yoaH2UDBNLVp3OZdifNjW6zAc9+Sm4h04Jz
7ieUy2P6IuppUz+YESHoWf5N1HeluIF8Qyc4Xk2cNsobPt0Bkqc6uWF68bQ5YCTOsrKfQL1BYDDe
Xbe+1XV9MzYee0W5Ibq2n/d6wgK9pef5HZhHDLN6+0wzNZCr9Jj7FGJMycgJ1jySor9XYCqwPvUH
2IgscrTurW7nddXMYnGgd3RK3qd2hJGAi8NrcTFYOn4kPUuvYU4/wOh+S/Lo0MvpzciNPZ6OdS/t
l7bAp+KVS18bry3pLFh6hyENbuXA3Io98NNM3RXVYnyRHH1dc/JcAD6nHJJ4yxhZJzeFBG7GzjWW
Gi03nqSQpGSLPCWHgCh1m/fdgjvLTorqS/OJkGlcDDrrTthJMMfLZG1hEKRYfRgWhp7ufGc8xaFk
jz6qlTVNRxFBysJVtVcziVxT48FJlU7qciBoRroKbRbvvut881NkgCxIScgNE586uxxH3zJEnKwh
P5QGqy/lYj/uc/0GKSJeNg453UAjiOrEIFAGdgETNIjSbT4dF8d901YfEe6krDfsQxTmj5Phneyk
s5cE3NgLtdOyi2v4asZKsCRY+MziPFVWyCaLyhlv/Ck3VwB5SkBlLDtxOxfnaRKPE20fvjVdE4oe
4cSdRn96ob4PFSdwn5TCGiTifZNRxZWLca/Fzd0EyQEaI0UdUeDsLA/YYGY+R1J760ePDUbQovCw
cx+I01UKNanS9rVbPk7kngWhOKKB/ldGgoJyNZIBE4epAnMqqgvkxtyyltZY3RoFnKWR8x4lQ6yE
Wcj76MCa8zzYza0emtB/W+p1kjmbCYoyiynM8EVurLKQMUwPazKl3ufgGSi02n2v6fd4sbhZWqxc
8+pBThULT7RNnjZvFA+QLqui15y1EjNRfOfY/s7QfBAHDUCPua2iNdXsI9+A+5sTvIj4073F2laS
QaO+mOKNfHxju2q4Bne6eWefPOC1+ih0/RUCb7zEkjUjIKz64tMZkwAfngWi/JDnaNVsn2gR6j96
p+alQhVDJjAvWWDfmVRaBgmJMNVt+8R5twzzkLJtte3hsTTBm+lexCxen3HnLPrEfkB0+HIs7TkH
LMJz2XhqTY0EPLY9puNlmLZnM+M8jX4AfQB7mVXmuN1a/SwM+dDr8sz6/IPfwvOEcuNV00tRchSs
TBpzJDj+0hWPPIuYEiP3UHTltQnYTAE54RAJGgckYeHDc0VtfEgz74Zv3rYp6TdRerKfmv4ZJ+O6
V+Fz61m36K13jhcdspx0fUck3PbVNbOTeNHFGBUjvweLNhPZXPvksQSZY6KvxmB+TW35ULR+fmON
I2UJmckaMaULpdWq11Trdx6Bolzrn7p57Wx5m1H216w3P/m6Y6hk89xKyGCJ/k3OCR4joz5ZL9S9
GjCF6mHwiG31Ka4TqvlggekTckNPwVJMRU41GHQi+jUYDpNGr2GwFkU7vCnLOvuMy9hgvtlTuekq
9UEbJ95WOtH8jivDjh/dHNqvk61dCpNnk1i9qIS8DtLd2VJhrshcpBflPKWhf9spA+Owdev11g2l
yd/8CZqb4DTcFPotZZR3TqfzdFJ0rAmsJfEYLHHasPcmFFoE0PjcbNkGuXGbZuAqHfFZ0DvEGsJ7
qR3ngczKyavlzuk8CF6y+jb0tFo2OQ4tcoOj/OaMJpvGiSZbmlAc7gyprNYCEVYMJIAlmUuKUUj4
VPeTwwY4Ip8Vc4Yr00PhoCdVlNvEbMbtxt8oL9kPTl4jZdbk66t1aU4PPTa93ajUqunmyrXxSWNS
w1p8orHiiNH7TKveTVSxyzDIKIJO4+ytbHJts7ZatM/JjJdVjfESm/JG0U0FIpBd+tgduWKfa1nc
RvHAtxfEcVhVs2tgbRfOzsvFdgIcibL0GAf9im3YBen3WzlLeuks7kWofI6wyjVewqtK05sYHXBu
z2gmnVMnCmE/S4XWLBqSQZoNoSwSk1lS5HD8RZH6uUNrLH6IjiM3kAAdMp8FyaBNWZWiUUrqqpfs
rIpFNguY+SxlNmia9RBxi0HlNGe5UysRPrHuAEJHC21C4Av1fMejqPGp7+lC0/JqayiYcNQDkopx
0d5RV/XchM6I3ionq1krFFi2NQwWsyiLcQR5dhZqu3gcNsYs3tYDZhyh4jebs0qDvtvMQu80S77x
D/F3loHzWRBOGe0jFOJxloqdSVx5wCUHVnhPERmtRRP1j00WvFez0BzUsbi6aM+mz55w6og01gPb
6Fmgxm6qb4dZtI5n+drzIZfNgnbEt3zpzCK3Psvd1PGwak0srtPppUUOl5CZ8lkfrxHK7Vkxp696
lkkPBn+z6Gh63TWztu50PMFzp6B4ONt5CbAZiQgfmBa3gTBfcsTgPl2c3R+CvdGZz8Ms4nsdTm2T
XZ6YBX5mWvrP+TYAIUb9Nzs8Hw6GAMsPPqPZIcC/P1F1j2tgHNkFVYn/oBTbjnr2FnSzy4DzgLeR
pq+4agi0YkUYG63FdGFc/dml4DblKvQsOo3KB7I+5OtCu8CgU783Mkqu1ex2yNkDUUqFA6KfvRA8
D9isYI/gidSfHAwT7lzilWOhgBF/aLFUxLn7AAby7n/q6P3zyftf2+/F5T373vzHLwfyf/36x/97
5/OfD9nEZXDI/fdn80X9vX0P8l8O5r//N7+fyjXxG+0Xc+SG7SGaBivCP8yNmv2bwE4pPReJyAHJ
Phsr/ziXu7/heaQFgqUXYEVzBsD/cTKXvxl8Sy3MjXj45jP7v/7jl/4EPrhf/vzLafnXrY89vyWX
xjjqHxz+QV7r18NyaSWGEfT04kVKOItoYBfbKU5A7PQXRS2hAhSVuc+wVEeFtazN9m3soh3Znie7
N7YtBoShB93J822fJ/Z9SWHyYvDprDCDc1agbHc3eczdNmSKzXfdO/mIDbBrmb9G1Dd6Sf7QQ3Bd
Fzg7yszbK7FURnZnePXabqCsu8uhMTI6xuAEVtDVIsLjsNU1ji+wjmb/SLCV9riqG3OXB3PwPNrK
ju6yVhuuz3Vn1PAXuAX5UbmgrPBJ2OMh5PyOUXjHkKYq/aNCncdfNsAetF/JQqyyRZL12XpM6fiT
Gt1n4t2fnPcJGVxyZK2QUcHHRaj3eob/ra12P11Af7PBELMF8782cb//TkhbAS9kH0f+4c+/k1C0
9jSAwFGN9sha8yYW6qAQyPpenYe8fZXFcOcI9ZJm7ebfvPav9tDfX9vD4+tKrL6CK/nX66EnYG82
hT8tIjeCxl6bp7Ql7G6+6FTDM+3t6xY3VfjUFNa5JsOTgyyRjzpb539+I1z6f/kMPIy/Avcuiyv9
TzZVu2Gp2OggncOeCu2uIX6rBZzt7AoHxT+/lPG3PzPXP2szSUjV/NNreaVRF0ECZ9SaYHkF4U2v
zDdXNy/9DMS3qqOr6Tehrj7Y4wdxehtXBPEhJdlFe6g9jPC1eWtj0idCLvdaZ17wfu1qp7g4gQco
anoNwJf+83v+u2uEG4QQGJyFY5g//vefzMK9I+xAb0AUhxp++IqzVdA5OBV5F53pHD1tXJupv26d
gnx9+G8+sT/FPuerhKgt8qJNEQbRtNl7/bNVOc60zFA64LI4wprSEXGayvwlraK1VpjrsY+g0IpL
poqX0TRzdjEJYSRSyP/mQ/jrzYu3QdYX+5jr8Zv7U/pUVFQqS5+vKbphsNIGa37WnQSWEs24mYoM
kp8/3Ov0I9boaEk43SaFcV8iyPkjTPqsxzisX612OLBIi+CCZet/fod/WqrzQRGmNITFNaUDP7Pn
m//PH5TL83fO9rCL7N37aeCU73kBT+kmKRdZo4qljzIPE2lYTnM83Tfyi+2ml7HLBU5ogOyevBX8
Bb5ie5llGAw4Y42dFW4LX5KDIIu0GjI6Hqb/JOw8eltHui36iwgwszhVzsFBlj0p2JYvc8789W/R
o3e7ga8HPblAWxJDVZ1z9l7bJEsuRZ73Gnn1/nfR9jDO7eQUG6GK/xpm/PuVofls0W1Gfs/Gpf1j
mVAzs5MjMHRMJayehdtU674DZOyc3ZPuBWRKe8EPWpD2mKabKmShjPVB3wzF2MwLzUj+a9n6u+f7
+0AKRivm72ZpIGf5+zp3XdpVwhXAUFsKEDUVCoylEZ/jWB9NLVrZTv40ZEG1ZkTnA98x76IHFWu7
0trmdch+4YctRkdEcllVhf/xGPxejr9XdNrrCDoYgJs6opx/vi9dbde5hi6tDnNxqwvjjgj3kSkS
qn5qL/0Jc58MJ6QfzVkUW+ZztNI0iN89vGTGu/+1fPxu6399IctwMUcIobkk+/wrbEpiF6IXME5f
KAYfN6XWuyWb+aBCigv77xwymT2MeKo0JER23YMUqiHzjJ1xQpG7bsNkHVgAQWrHWrtmeXVj581W
cxPqtLavLUIlctJq4HqDPf+Pd+rvQdrvO2ViQ+bog+7Iwefx9722WlakwOWcQUriRkud3UgrjaF0
M68K7140EZ7H+I0pAJigcDIF21PefYxvQQkZmMb71sfUW0fHrMZnOoTIe6vuMfCryFihT1KCvXSN
F+lo3/7EDyKoc+EDEw88Q/7Hb5nmPH9vcxbeEgYejuXYgh1o2gb/3zIeT+oP3w+wHDK+jxT0YbEo
WDCtEhsyO1Jgt3DT0aWoOgcy6TdkXwREUdLKQ2WpBTCIC0CcmYzmaufo//Fa/Wt95ds5Fgs97xWz
oN9t4P9/O3q+tVfQ4tW1Fh2CnaIkMoNkUeXlofeFgJKEITLsenIQ4GL87/v8OxT6+xk1oThgVNf1
aZf7J1sgrXN6OmJihY/ANnI/8eewyg+InPwLsIytzTx8kUDiWyiRHa97Ef1AJ272Wpg9m1L390Wr
3fTmqIoME0RNo6Qapb7AZuRRTfZX03fTPe3XN2dC3dl4VdBXgt5Ra1OuDIX+S0lQADBFIn8JtRpG
DQCDX0MErjUC1aPojWVQW9SJ7S5VxdqBoGWqHkhl3QgrW6Hp/04B3y7A7T7nnXTxmrckW9g3hmHW
SvGda27a7Zop6sIhIuAq3KGEHclsAFE4lLQCyqQN600YHMj/97X9942d8BgM/jj34038p6eJbzQK
fKkNwvZcQmQCAmQNzCZsesDYdDC05KSat4Rk+MHb//7o37/9923lsznZTSABgxXxH6+vXomw6QzM
J7mJZMgyv1RvTKAS6p+4uWf6oK30/ruehhouZ9BZ0lNA4+6cJ5a+ENHU2Wjtis2THkUBKdBrn8kp
xd0Y09hVTBS1rjmgUotek1o51ihAdKRr/3H9/n0A4snEeiZ0FiLNtFT97/eWg/Aok4QL2HcMyFuP
9m2OeCHZY/HJkbKQX0wlkqou5L40P3XYMrga0X99jX9VCnwNV2VGizZSZ4T7j2vJbAZzge0x5zPc
L/ROYFxRn5LWpygShnUff0Yc1WZO4r3UHcnL/3EreRf/tX4hZGAdNjB24zXT/nECo5uue/mALNHh
tVwqZQuDz+xviLPMZfLHjIYpS+xYaFmwooCw51ZOA1MhRjAzwxdL1Og3ScEWmRpg/2VJF5X2R9RZ
sy581MTRIAA/SMRTvt+uWqcBRIuoODSVbR8zcBoUWtP5Z+N5aBVFXa2L3LpEqtgpIYHOcRueMFmo
GxkWG1o3t7rsiXaumruHbXUhE1KfABGgd5nQdZ3S1guEujirmSd4LHK6hvvM9Pa9pwJgj+pmHjgq
p1ualJh4jbfKnYRSMSAFPATM2RKehpLxG7NAQtInGKgNw30cnU9vcKDXm6qyprNT77yb/FPo5N2A
GcyQdHgbX0F91lSE5mKVPro5p1K6xeXMKwQRXOMkeG/dhwApA/zxlNsGL4ylfQVEV7vgxRF+kT4f
japcdGV3DTSoaF7CqAsC7GenTljGayMgkamaooLHyo2dQpRQVQ7+nP8WQwcdUlbNJzbrTdgAl/XI
FB74H4IYfKZMg40I8SfnqrIcDSNh7rd0DAiCVgS+TwV5M3OgmNmGUR5zkcLE1SqO1t3CJaVmTPJo
p3XpzQsCoqy88ACH49qPTDNECHMvA+7llj44PDX+1m1kl2bGHY9GfOBBrtQY7kHNEoEGoufoVmYC
9BU4eZxqqNunU5vSi0Pe6G/WWHSAJDI4X9NMbBjqRV8NH47oMVyglBwKclYqk2CMQGAbzEMkvqZm
LSvRK9PbuS9HhD8uvWQF/X5fmK/B0OnMkBH6tgELlmKR0KC6q4zKaIFn4E80+uvOpLUwKtbJ8uRr
RyG5Yivnxyf6zBWVxYNj04pmNgidgpDtqIvY3hMH5EOaHkudJwQUtgOfVsFBRdu+N/oz5uhFHoEh
7dKHkblyLWKVZALVADKXnmjdVwLsW8CoLXPwJhRKsrLtljHb8IUusFlKMy+hFpym8EBOuYoo66Vo
IIlp4SIM4Noi1AXCoGUop0QKAlvHMk4W29DQsdSlvhuL3CR/glqyNcm05hVGiNKcmtx5QvjebalJ
m5PGIfFUBWANg9Bq1mqn0WdG3K6bQ7xQ/e5uh/pMr/17EAWPIRq/bIz2odYyg+nyamPgM1wi1hDz
qi7vlesyWu7vOUs94F7m9sBoGqj93dytoLBpfQ9VQGfIhEncBCZBPxS5X6wAOzEAU/tKDPvA8U+M
vMFhkBSm43HVFHNTu+OqRq5A4qd9idly8Q9QuAgNYofZI4Hz3Ysx4lhxMoeY+pDuO6UGTlCIlYOK
IgDEBViPZlmgx9t4avGpFawjbejqc83vf4ZB7DsNDFjspr92DrE00QTPWlMJ5r5rzzJtIBwMTcGi
zAFohnb1DOVynOt5+l6ktMqiaZ7pmRdWiCVK3zlqDVroNpfSdbMaJ1UGIdheZCACLqzGP5kllYNm
mPPCMXrE2RUYZuR/aadOmLQhIrHO4KnIh2gNa+DVQayJ/pXEMVgDfeVc2ZXXcrB/1Dr9Tup2M+VS
kP/KrC+pv6IUDgcukvchR3vhg6xgeM61jUnpqcDuVGqJtBQB9BrZeBnl80qCLB4IraVtjj0RFoDa
NZBOQ7pwDe/nOvLMz4au/uCgACiYldO2XtTkXmmyOw5oCquM4ZcBi2Q5hQhFXXuvCvWT2IpFEEQl
M/9BrgaGxR1763LIuHnGGGnY26wJP+wzUOSTpPLqWcS6ZeVJDCQLiaS5d6TTBPFKl7y8ZqDSS7f8
e1HWCyBypBJoXs56HzwyQpNmVUheGeOEhHSPUmh3FKzH1s3SdeoUuCg7/IOmB60D3w+PTPYmDO1Y
2emwS6P6RnAg0nFhXETSQ41W/V1MUo7OohcBnsdgIRZagds5y9o1ugG5lDhvkWZn745eDkCqA978
0tLWkDVuPQNzorvB2XHwXw5m/NUppbVhfbnWevTj6uC2DEveKwt7GCSaLdjxJ0G5AiCh6WeJ7T2G
qtm0LMLQErcCYAlI4p45WqTtEwEKY+AstZRI+0xsG3OlbNptLsw3TDk7XUsAA3F1eMhAJRdwy4pk
39qLzneAwZqcJrrReqoYnnqBewlqVEiabjQLXwzOAvHjqkqcQ6dHhGXU2bdtsMWHTkEMDlt9GCXz
KB94ZkJQkdH0GsohY9Uwf9jurnnRPAuUv9vBiLccWvOFUYs/lZFdIqbCv3GfRlG9UWkvpEG1yfRL
hvkto37Yl33y8LP0FrQYsAURZ0aQewTVEXqGc02HEYxf0o/huakvnsaD0ckyXTgpctMxScI1hk95
cPU4PBQDqFDh7msfl1sZxDd+Q7WPVdyBQNQ4laK/WJt0mM7NmPLw9eIbway1o10ssSdoxyLLrKUX
jrg+mVIiHEAIrldfmeYSzkYn16kKsP1ecUxsvcUMq0H37GgHFVAqWfhWOkIiti9oobTlK0I5yJuF
IQIgXZQDHwMG2cnaPXvTNjDs5wKEszs+Q6A8AKqC1EGT9ITBqGdBauctaYdIYD7sJDhQ4ZzNyrty
xlj4gGez0MJO3j0FobPPhmKf1eYxjBjuK+UWyR6r2xxPWXGiQ76NUqT3jTbxZoDWEWhG9fkQ0iJo
GdmtHGBp8opbFrUD1v0gB7epqyZxXkP8noh2oVsq+n+lueZ5yeBRBAtVdi9KxDA9pjwyuLCYgXAh
IsVnm1nXvugvQno/eNhqJ1sHuXMUlb11++41jUGAqV+iShZTh7ygp98kLD0gIZ9sB5cHyrC2S17r
IL6z2j5Mu9rGlFwxKUAzw3jWxZdHoS96rlGoEtgg1Rj/NHYgUkQN46gp8mAX7bV2LkkI494iN7Vx
PWbO2d5u/3SDebKq8VTEWLrbdRnxfrjjB6PKdWYrzPnj+J15wtXWqW98qzhHNsME7blohxPjvW8N
PCAKZoaPSXpWCTuBIvtSRhWjTOtD9Q52s2OqcBNoYwhP1TwOzc0iUpDC8Zxc4QZA8ZE3CWcUbKwZ
u9PGl9zVli5WGDcLnddOcTjNIIjIRvu1sY1rM/kU2DOjPttrYwUyVNa7YYw2A95vV392fZc6ljxT
f9iEkXl23WRfDPYRpLrT9Dsz1i4Qa3CPEW80XVS5CDvnA43DKRPuB9cR518VsQD17SOg7lVgZ82V
iBhEXQdzXO97QGZx6BxHo7pMIOVyxK2eqC40UuwTTaQ8qU3Dycol5E1iJidzG7MnSPzYtl9RV3wr
TXo36d2hjkN6M+C4XVluxlMY0H+f2k2FWgJnHY+jRdrOmLxUarLWlHHbtNH3OAQH28o2mlTPMuhP
uhu/eTkqqyHfz/rE+fEUUGh8G2iwO4K8gbzp5mUgyic23xNuGSEswIt9fIDEN9RBvZONp9NLqt+S
QAXqlBTJqsYiz0+qHlFFJiXJzeOhVoJtMBZPSgvPtH6pEYhVulg2Jbo43t46NV6AqS10r7w2Ub31
/TfCQxfFJAgL2RGtfuvL7DENsBIFISL3zK3KJVijZTSS6jpMA/uYGNChJjJDi6Wz4OR7irTuPY/u
vj9cprEcY6p7mWUHYWfHvEjmClE6aVJspt+boDHgvMbfccGO7uHriK30vAdKlGEdeDoz7OFkesl7
22vnNvW45ojosMjM0DxdaDxz752b57OOqRX44KrGPsBZA4P1JNkSJHjQLpIpl8OcxGdOXX4VagD8
gZQaO2ZZJk0YD77yQcmyiJxs2Xj2i2ZilVWJRps1yk/rWwu4R5jSY02F1aFXh0rtj3ov2uWox1C7
/uAHHE5Kmq/CIUq3ZQ/PxOlsoqGn8aWBmEyALjbjeF8WhEmbfmusXFO76kbhb0sTqrrBpH6rQ21v
wpSVg4KQPUrpejJx+2hZ1nBBGgbux6pJl8pQeiBAIe+OTvVOyQaft1TvYdgmr6BoW0BigDswIxvg
Q9ZlnnN4S63PONMIWtHlk4lzbevH277WMJLI9F1yban98Lu0skCaUJsO+tvm5CjVF4a4bcH5cy5J
68NvIx9SU7PX1iLaoAWXkdmuus18jKxg3f4kPtob207PRPKd04zVJefNXSUA60ijCudJ6RRns2XH
rkv/VowWuwJHvyHO1q5M8ovazyMHmjI6aI7r/bluPbDIeMjJzM7JDNzrEbondICCbF+Gtmao2luj
z2AtRxQOZcdJW8gSbiFSKkSmUDOEd9NqELpRi1yFiItN3Ch4eTn9zexB8w4oIPFW20CR7T4j69bt
1Z3lUD7DxtaFvOH+8g5BdghCCvIYhxEJXKcwKBbh8GhQ9u1CH+7B7/0znaoCej+2iwW0Gf/amKC9
SKc7MrKjR5PZ8uKq7nv67JaJmAcuMwmHMW9m9dUqMf1yOXq4vRI9uKptnizTWBfzIQ/dnR9ZqITU
9JXgj5lneQrftYrONKfg4cD5DzvQ4IOv/im81EWD5pfIbDFO8UxFvnHNAdRsgrJ7qTDXPWlxdFMq
NyVGh8oNYkZ4GilU2i4iA9ms94FVK7OytvM1HjttrjUjZ3elZNqs8XbUBKAmwmrwgQ3u2ksgKBdt
/O7BAdGpY5bEHu8COx9Xv5/eqMYjiQSGcERTlGjpoTVaZd4nADBcJ7cOCNTmUaaZSzV3vkYge8vJ
FMdwDLdqjHTqZBGAy0Vsb10e9AvTkGgcGzygpCSMSbnD2EW9OGacbidsnps7+BW5JHNhxiSnEy0S
pt06LDL/aBHfOugxCqaxJUkiaeelV3z2iO9QKtVYLIcuomVaKYsegOU80MJgkVQyWUUtZWuC9cVW
43Cj09YFm+seBHWD6Rb2tTfzLWdyfyeq0TpYnbFV7RDXXtbtI70MF51I5MqlniU1e20O5K4YKEXX
lZYvpV7IixLdiqjrbz0gM0hIcjeSPDvX4fEe2rDwbkO7jTz/CP9FPY4eMOBK0B9pA2MvdOLR+gRk
cJpmNYJHg4xxlRXWjqESOkna77K8O2tRYC6UXBqAj+ct8YcrskKTNSJ8qiFaWWu19gnMyY3iwUw/
3jdVMbOStqVvGd7HplywD+VPrWce1CjyOfatrcwbd7EShPsh7r9ZObU1blUIwALJXybmqN/CVwOf
ci0jB4l7aa+1FE7mVLIoJSOuoKl4hHqw3A6F9pBFZPBpqrlqc0xzPRpaEDyc8yOFAKVeHfaJQbeo
LqDJOHFXXNQQQvvYFcOSoax7cQh9zADsoEQy1hbRK4eg1mnFjSA4vBatcm0dxKi+2hYhjUqDqRoO
mLpyCafMjACQu4cGOWnOcRW9c1RjngQ6dNWlmKI01FioHpJzaq2iIFXuTYfr2fTukYkdWwTFylOT
jsBi9VqOfkSxQovENPpFR7rkVuZlum49780vA+taeca18H2fIO7uHMNMxejfYZKbQhq0PoHc6quv
bIXAMDvlXOFo2XqSnBpS0M6F5WxUS5s3o7sY9bI4tI35PbT6sJVlR5tJ9dnAYGOmfWKtgj5/t9ht
/EIFfxwfG4JVQS4sEz3e9L59bLKpxVRrO/JCJgt0/mHSHkSZsPXimBOjQSZvke8bWbyrarVCDnzM
CvredjoVrY1OQ2a8+l5y1odw4xqzSAeyVctXSQRZlwxXY5SvWqpe05GTeq5dp25VPpiEpCjKzgWm
smj08dM3i2vJXoW+4Xs6QauVedIG/ztR6nMd1qSZhMqPd6qEeRmr/lROjofhTe2rfZBoH0UM+Mf1
GFrRs9LzYJMFvnoUxdCtFB04iUayd8alVDx9imdmH8lS9QE0VG+V1yCnvVL9mdoopK0mz75dgNrN
QrkRbqARI1Q+Y0RZZVVwT7AVcqoYUPOGWzzm51zHD5H6l7QPMYEXzP4Thjgy+5GFu8scwhITJIV6
jLRWz06cgz8NdIbU+1uRTh3XcsFWyrGeUZJJofvRiHE+BL7G/Ef7qSOLOK8au2+4seHMhFb7yKR9
LBNO8rpjrFBlt1xvIo4m8TE88WeVDC63J8m6AjYeF+c8tUE04cqcCiqmlAT7gL8JzHBhNTbtSZw2
MIKMbdkpO4t4uo7yB8E8rW+Lvj0a4Z1tjE9YFGap7p8CzX2VpXp2Q055ZTASw0Ow4HhFN8QmW1I4
jlxn9jg22mPcAyHqURVxAAvWhaJxUjXt+ahQeTneCFnSX3Wq+VAd70aY5tOQIwgee/PLQUkwSqJV
xBWJ5kPrUThqzmeqgD0tSc4Ne21KDvCuPUkFdisPCFDfa2FuqhJ2zNTK4ogB6wMqF1bgYR014dlR
rE2mWz9dbJOsXVb4cPQf3OvfoRkSAayXQGiA3AKRUap0EzMa73ETOt5yLNxX5fegXxofZZW+RNw7
LbNeAqLrTYUAnJCL4hr6lQrxURXFHrzZm8YU1AcckFAy275PeE5H3pxlrBNJL1iivY9yGovN1Mq3
y/QOCZpS0MQFKlF55+Az52Xs6NwsgiqQRiKtvIZeTkSCvRFNF81axf3x+/i7Jecz0F1UqOMG3ac9
N0n1caI+oAP70lmQvhSnuBIEjprEpmuA5mEScdXOtjE2waTVATcMqbRZuAIEZWSQWBTLbquFZAhr
4Vsdyh98Od++n72gCzxTeLxFufOj6n45jwqFlCrGhc66xHmVNFgpnbtaIwz3MsAYimypfXhWh1Xq
8wgFdNRN6W8ZQYWzvqrXUdveKtwxNKG/Mfx8oiSl1qjJ6cKf/NZn/aedFh9+PLJjstp7vaOt6+KL
pmGzB+a2Bmb/YrXms8yxwhjpI55In9OzFKDTnSN63VRBeok9t2D0gMc4L+humaM/R5HOs6lIGp20
VvKIpAfdCGmg4sDrzXNeeu8jGe9xE9ym+0wrFbeefTGiyMF9sain2B6ZuMXctFoOStnRmoz0xrxQ
xE8yhhYTc+/DGlS4CDrZHgBsY6u+Mv2fxWwpwO4YATYGCsfYIJrBlOZDdpzq09j54KwXs6xR4Tuf
cvLxN6J79CLbi1DfVqPGJIXZEzqqKTZgevk68el3AE6mTwG4f9d0EsIHTDuZJ56T+NKU8hXs8FuR
ygcDMofQajzfRKcogQ/SSXut+QBpMJWpXRwQRald685fVSr5EaWhzAdmXVqF0YNhh1w3XMJVGYBg
RbBnHT0jfClnWlNuC0XfF0QxdwQE+LJ+KE32HUWsRGnKapLYm6wzHqlBcjhJ6DtsTnuUmp8h9DOu
CREfyhbtxEfZ1I+CPlDVI0LIXTqc8dKV0dNQq08mRwtG/9xHdI+bqFE+axVGZDJWO1kk56jTz0Ni
PNFE/8jt+DBU1pYeCh1CGRuHxmEoUYE+mZLasnxFpXkDGrj1GoPGzAnTFvxwqA1k/vQo3AdzHvo6
YA3vXHceYeukzvBQz9vE2nVqALqVWiMP/HWqGOs8EdcsMOCIRBT+zVtfBeeehu9stKvvwVW/Ku67
U7/pXQ9SoBU+1p/+vY+c19iir9rZeDN62tOjVVzGyS5EY+09zssfOwpYI/WXRldezS7n2IYfhvq7
IsqFsCc0gYfB7g46TAccmdVC89RVY2v5LICZVxR8q8S7a0WwbbrPJm/OgQkMs0RUP8vU8WTSWDAl
3L8kBhNomgmZJBB1/Qo4UVMAPmicYVXgQIpaN7h0EiNDMiqvozF+DClGWVYZhgnB3S3ikzQ39NiW
MMoSFlHw2InnvxHkTTh3g+YQ6LBBIMSZHvBDOtZXqDEj8p3JF1ISkklKOZN3tosOqa4IKJpd9Umk
CE5UXIh2V60cxT7ZkhRwq+4+0tq9DFscYzAaW5pJXI+gK7/7EZJKQ++lSvK5KbhJWq6Dc4vsOSQr
uHxod3i8pyZnvjOtCv4Df6JtS7moxnyTZBY5Zw5JcGoM9JzIyIeOtwQ/pnGeuplDOGXKCl6gRvO/
OOT2scvO1z7D17u3bnE3reRYswZOyuCiwTYg9K8+nWaHyvTGPye5+1oUx7bmVXPtbkkm98/gfKlq
+kJXiy1BR1Vq1T1pNDQds9Bmek85X3J3sPV++YPykzIZrqPijIb5nbKByUhhsRN7zfq3oRkY7IzM
tE9F8IHTl9wqMTIHDSi4caQCDPkk+pbswaJYTQHPEHkSTCvEivtISTT7bEJA//2mhvHRJBN8LX5j
ujhgiPnMcnatLDfWI9wWxe//9BpwKochFLno7AGK+dENvH1pcOPhOtMAHYlsX3k4hGepMRAvktCu
s5XqWHJgmpVGcgxrzvhEBtCUoXAr1OaWTVPDQMGppl8ryz0Kww/mGtIFu8KpYjocO7BfXn20pRHd
YM3/Q+DAJU2miDU/vNL+OPAie8+RzqWp/XoXZeN7j94TwHTs7XxrmDfuKBeAsPZWX989Qqrz/M0+
Dn1x11y5T0UeLzsN148dK6uileA76i4/21X7pIt4TrXYGd4fLFXGEvT00VLT7I7rKCeGs29XUQkc
DvG3u647RxzCzuP0FstVqGrNi+JkoKNMufGMqFq0tUlP1sclFkT1b+eEwZFPsJVxt7K6vMa0t3QP
/mfSEhGNs/NPMwbirJeHLPCqPQUBPl2jf5SykZtKivegHso9s67vbkB1MDCFIxdy1qWBufcaipG0
7qoF6z2TUpKWgpwsTdts5KohrXaZLuLS6NdKEGHxwle4pB1SLWzlYA/OeCiRpw6GU+9dfVA3uUzQ
q/VLzvvxAaPYK05bhn9gaNYVyOCVZIDCyM6lncYpIMptQbZSRou/mXpqkqrFqPdWJb6StNQ2NZZc
eozKwRSi2qq66qztsT9kqF2Wapnbq7b0uiUtpn2tx+XOCg17QXjCTie94UnvQmelDbzXxrTy2HA0
lwr9PfoJVCJu1H2lqmmvsrh8Tu3UPoA6HbihQ751gEsyaOlnbtJHe7QWeQ5ro4vusHrwonXZrWkc
Yj/r2DhW1SVFELbrwsSDIfRSsRD0sWIfWCFXxsCQMNNHhoUyXTel+jaYfT1P01abjaL/wr8wR5B7
RDrmgrwB/e0NgTeLvWTnyuHHddOfMCrtBUyfG41JMteV8sXSIUtyUmrotXUNaT1aQ+hoxITi0BEZ
m/bIF6yBwzeGIvQrC0UZN47t3hrPneKWUr5eQj532P7RJKWPTte+DAUGcVdRidqqeREL5+bY8q1U
rHaKv8SQXHIiZW87K8kUHNS+Go3OALn1HvzWJcJJulYFqLRsAjrBW9FgmPnJKqBp08E2J0Zy2bRu
Ny+wNS09b62XklDNyi4JFrrIgLgpt9WehlYlm7y3D1oCg9Uo3GtuiK90GrPnKhN2KMR1Tc+z8NsH
dRp9ufwtbLe4JvG9+nSKrIGK3FaRZ/j54vcqt8Lc9ZH5POgRXbN+XKoqS1XhOOGyLqrnymSumnTM
SUWsf+qafikHDpOhVm8cALwTtelT5/R38mya/ZEUOzViek//P96UIVFulfdO9MN7jJDvonfBuMVV
vmgN1ZrXmdXdLRXMWt1+BcAmNr4j9rTkGClVEj5UdfAbdh6rtU9ZkJwyPL4LiivmbXWUktbcrkUY
+IvOEt2s9PWE1tiYo0gerv6kIw9RIuQ0QmOGM1HpDjSgk4tUkfrX9dVuLGKzdcbjfeV9aJaxta3o
HNcEL2o8ft2lpqOK/KJkSR+auaMQJDlQUgzNjTOeu2DS9KfVuRuaeem1egqRYI0L6Z71Zfhm0M9Z
p+yoV7PDkqkQ0Aq3ams5jjvL9PqzUpTnXup7DyIvf/Ol9b05OTXBkeJ1E+YWAdmp+ONJdaumdbwz
uY2QGV9t0ufz0XjSgqTYa21+RquB4I9o36a8DlOegOMhpGGIj1U7w5JGuO5gB0S3ZtVNpfnl6d3a
6MtTrtpwGNLxEaGAEEWyaMhKc1AgzVIX5pREQqh3yE2c5lWrOQMGivonRYEnY/Y42uWMI43qtS6t
j5YUaMvJViaRDbnUv+Dv6LMhse9GoO05UW1JgOY5btahiDdKK0nEnERsouI+1Em1bIvs01LQG+lv
akHDxGnjCzLVT7BwNXNXBqapFTerLBkohGsi5VNckH4oHnnn8ol2QjThyPirY1VJarYqgicYRpU2
IjAy6/sYXwNpwffATK+WyQekbI5tru6whUxTC/4lcg0Ql6wqdj78KVxwytwhw+6emkE8p0VNlJr0
VhXiQzHWr7LHvtmExb5PTfZud4EQCCKeNTcr9IFCRN9OmFPOYkEY6nTts837kbsB9LTSUuOeduWD
XWrruz6btZScryEzG0l6KafhDyaZg831Z0ZwSuj44VmiTJ0knWnPvHuEZhq1OkoBgWkoBlHQBfem
Nh7uBFMrx4dvJ59VcXNQfBp6NMP4v0R3xzSWUltm8vi75IHUUiCfAAGHhbuJ8+7LjJP3guNvEGj6
LEf6X8nmh1hALiD1nsd2KFtUybHy4Rv+LTb7jRe7czWhoexQWFlIyOxJyFlpzALiUBLmCKcavkop
TDoY3PJVJ+R3lWBZr1qH6CGOiHbzVLYBajMW2iY2OMNYxbbUvOkIOlcM2kq08z9LD8WWozLVckb7
5ITJsnJEBBi4u4GLbem6sk6V/ZzTCUvjCMeafX2ewO4dAnRCZlu9GmFLbqGqcjxrYwZ85nfXI5qz
1G1QkapqgQ7QbB53mY+fVMkzqTb4sAua9YOj0oLU3H2QaS9NsuoaFnfTVBbdwGsC6mKWT42gTLUf
Q109SSNbCSN7SdT8kgF01WRxcry1bbCXEVUioCAjUDD2Wh7R3/XXQYySLB+w+dCFKOZ6ka6LqN9n
vIMCVRhHNgz6IwhN3Oi8dv2uKnGwWvG8KNK7n0GskUN8HSLlXfeiz1Izj/GYXD2vGucYtUu/RWo4
NiR/EK9o+bRGQg8Dbux9GHhj2xBaKGSaHQM38AO4u6FrXyTGupk9iZf1kazgungTSZVs6LxYc6vj
lDC11eDYPiE0Jwaxw+WKxfnuu01x4vzmQaEJLx2AsARfPYTqlDs54f+dchfioppFtbYVQdesZDgB
SSU8hAleWAf6I+U5R0wgQDVGsb3J/ddqkm4UnrXXW7tHrISDXm1QWhvXyEtf/o+5M8mRHcmy7FZq
AwywEZLCYSpJVTVV67tvZhPCWvZ9IyRHuY3aR+2gdlIrqcOfCFS6O+CBBHJQ0wj/ZqZUociT9+49
N7ONx6zKr9VQVmFh0oGHJHeaGnDLTr5f2+4TaJ6379vsIqPWOE4iP8vcggmU1xQ1xe2q00Ayav3Z
w18N0wV5bzn8NKP3PVTZT9xFVF4jVbR3VoN3HY/xMSIKmts4c7ZpLi5ptaXcC9QNZlEa2IgNZnqu
k2F91ZijA/zWNo+D67sQzwvV1S7dvrI2nnjulNhF3SlOC+Q4zP3lzqvIDx3yzzKbBiSb3rM1j/e6
Nb/QFsDxSEy0d5NnyY3SHHu/yA2/M8nHYqkffwuB/xuIW3+w/V6lnx2IuZ/hj0bf/z99v6b+91Cu
266evqvPb+3fiuYb6tn//l/D9//4+j///j//jZnMHxzE//GT/sMO7P7DNahtPAjRpuvpILH+6QYW
/zBJgve2SDzcwNiEkFr/0wyMUXgzQYLuIjLM0gX/6J9mYPMfG/PLgK7lAPz6k/P375zAcmNw/T9d
vouPzzbRtEtqY8fmD/mThUpYYmDeBaG1pdDxE+KZAjchYSnRz/1QPPbLpgtMJdP2eBcjpj2W8URC
u2s+17AWdzABNkERjNlY3RUWl9FMzA8SYgLCV7s42l56n3wuNUWiYdVPS2sji5ufcua/qb2+LAkR
HbHlQXzFuqgtsgncs6mBdOqZDICOXd512/0yMnbkji5oH9XeSfHDAFo9Z5NkcinDHo0atdH8i/90
8DdQEultF7kNR2Ew+dPWWF2P+Xgq03UGrRvDgC6b99Sj3lA9fcu0RQzXmKc0/mxnhCWtgaZERfdW
mmvnNHYBO+TlRl9CrjIlzs1gXiWU1bsU8hfobLR0faUNh7Eab0fBkKdtoYY4bS1PpbP1PObq6gzQ
FzWUw0TXy+lYAcRmukNfSS3Bv1Dn//ULdT0hdKpgInuEo//Jo0fuauKImCmzOckT34feoxDqCGDm
6RAIspAguxjZO2Pvq6KQV1OWPkUx4h4slfCFNs6zNd8YFmxeL3+A+/gOq3rbyi0vuzMXyXVH0y51
emgoz8tpZ3CGT0Lc/P2n+KPZa1uVW1yNxP9DkKVren/6EK6MZYO1vqW1Bz1FTvvOWK+VNd66+Xhh
C2AniqP/v/47Xd4o7PCOhefhT2/CtNJ4UB097AJZ82IIBHVFsZ/qiggE9x54PsF60/ff/05jc4L+
8fUDD6kDCtjecfEXS+20VpOcyNuCFUUZkA86ClQUNbVn3a4NtxURm8yf9XfcX29Ejh099J4b9aG2
/hUJ8q9/iuRltx3XIbXMNnT5p2deJuaAVBBVgjSXA6x8zACkdee5b9TtyRnQIW6ANdEsdw1vb7Rm
jLQW67aL7f3fPxTcFn80mPD9S8ukz7ytX5t5x5+dSmI1kh4iZkftR3ouQ/XbxhkFc2jyG6SX38Em
JR/dANpUe6SqoR5kEPwTyRRWUQxnA633iQDagSkFaWsrTCCXh2cBaVKt0++9frpdqOD6nuhPMibT
IWESB+8akRam7WkYkT0UBvWi/Uju4GfLVhdGgzppTlqRnu096x7FciYAE3lu+5Un2jdkMJfSnmQb
GkD0tehRD2Nz4lLk+J3uMC5apR6UjM5hQbmfvcJGIrK8wJ1hHOQ6w/EpSXihhVtH8aNm88+q33PH
cvko0nfVEoaOAG5Xyug+79FUDzL9QRozl+Rk8Bdz1V5ALdlT+VyRJIFgR373ihbTquWnfB6+jBEj
exRZzKo0rht5/2r15MghP7qKagsvBVC7hdjFUvSSGxKzsVm76KPiakZR6XcK1clEA7OUaFa0HY/H
r4sHukkmqxW6Mljrj9pN0TyuQYFC3c+k+li3N4eNQ0MlvKbQDwsFmQexAlQiJPwDj6yGfeaaiKNb
I3uYS7ZUoIcMSfL8znQbwjJ5YLIcSIn0qkNEYOgoly9tA0VPSRPWuji2KPDGNmcqCMS7YYpQJrRz
eB6kQyAVxifAwQXfpi2/MV76Q5+QEYvMjsQtWuvN6L8sxvRA7OezW8QWJCAN/llpyxCbBldbDT1X
oR/VwFipgdpPpVwdYY1z5swadaYuX60RPzxoHsJaI1943WuXcv1tmvLWQOxMrCYTjUm9eEl2IxP3
w4HnzDX/R1TiZbbryHdqWkB29zFMHpfLkQ6EDonX1yaMl1ychqryjQZKehvTFBmOYxV9T6tEEC+s
l3VCHolzIQ/4F+ac9IeKkEiTdhZ8gMr+/fcZUfxqt3eGoXYjwikZGXTc+KEM+seeKIF6vUpKeYWb
jVGAgKzrtMbL0IxXyNLIB5jbxS/ULzfS2PS3VtiabLh5eljJKuZwrIsXA3mmrae/Fkc+9GY2+M4y
3JWWe70WZJzkSAL60NE5iWLHfGpm8wvixGMr609avzhxKw74cqa10FbI9Rd/LooCmVwv8GPYQMhQ
25TMMWhXNbv891tRZA4gnegSkLfa8Ac5XTLcLGj/yFNYvLUgumRRSK3i/bBqt3JGVjUl0H6qjspm
iS8Q3ZzKptp7XMRhUDKUTmEbJ/GYIWbyaA5XP3S2X0qb/0s1uDIyiQkfV1PQIETs6/JlMLk7kkbA
RlDNPNSzSon3HmHFtz3LdenuUFbQjnOiH2t6QPq9+N6Da3iP/C+8x4R87lqz7egI8hFhu3JXnR7R
Kgp/8SyJoW9BN5o/dZbjT/GsBaJDwcTFNMx1i2qF0UaP2dFP9fkCaL5fLHRB8/U13/5ipwTMhBn0
ZJTILgW/YDU5sucqrQLHFO8K7CEAvlMR2XNQt8YtqahMzMfhvmGMmGQ0RpMtQq0y29ffblFUWb1v
OujDmzoNvbHDqU5MEiqFCHl4lasXKjktrp9TrqukLf+g47iHPfqCkfoZXMDZaLOABIFjQnZAiRSa
GfidLux3ptXXRmG8kmpt+QmjGVcJ8FST46OK1/2GH9MUboCMvgtomar9IK3T7GmYBcE4M31+YP79
VCMWu+gwsrGppOCqJ42Us2b1uR4OzfxdGdHir7b4HgsaCr87n8Saic2zUYWd8vazw/a22muw9O1l
27IDVjke9nh1gt5CuiA0DfcK7Js8c0SIJP0lWqI0VAkWVVvcik2W+Xv1MRqnDTqJ95VwipZnhgX4
KrWK86o5r5aW3U2F92k2K4oABbigmirUT7De3GT+BW5tBx3gfRTzjbxiUJ3NK44ohZaBe+MVXpwP
a3jxLLyTGlGpft26mBnIA5H99ziDY9PrlEkLN/zK68ydE0PDjCW7QV9RrjoNAt6mh6ZZjldVSXgC
GATex5opde7uB06F3Vqb+6zrnpjPOMzGaDplVfwyxWVoa/nLsCafdgUjbun3dqWeBtLRdtPIsLTK
AFNuOQ94csm+pnAjzAPhRs4aUeV3O2XfjCXeS616AH5uE8oi/Lgd7VO/TNfd1LU71yCHxUWrf9nl
A7A3CKlxgtBLua9phjS1MZFjAOi8rWAunNdGp+2PTaewunuR6NPJ9pjHmT2GqGHKL3WvMXa2RFbV
pDgpSJg104dsGzaLNzFn8YXaiktE9TSx1iHdT/LGUqPn1259XZKXxA2hTK/w8ZLA1F2RO5o/0Xum
I1Xf9QaRSbMiC6xerf0c6eBk2/wZxb592Q8E6xGjxRnWmw9OZj2DYOzP06U3rcXemSObmJ3h3Iol
BedLh2Xv0mHElbVcQXWrQ2ljb2a++sG63PrEoVeSFI2BBTslzvQZEebQ0pChvdxE2hWtghA2LvF3
Ywnwq+NelA7zEq7NcuPIRUB40IJKz6BwjmI/co4ce4aiOXa9/dzbJ4u4RMhm3nw9xvfpaJBY4GkN
nXONN9rUzowM5kNd3+iFvpMNFpLCLYHttuBxjRgYzvgwx4wKzPlHy3RrPxWnSAcTy6DYr6eSdynX
aXq2m46Z91HfSthcz+6t8qCxQYr6HuGBezLZzXyz5k9BmXeHAGWPU7U5D3mzH0zGBE56ICpSP3jJ
6O4SVd3MNn0NrTPnoDu3qT6FGFu6ohBBZU4kbc0RMZXwmbXV2CM9GgLHG99Yti4CkeJ7XOJr4dTp
9axT1MxjhfGGMgFpbtrghUsHfT3OxdeKQxPnkH5ZgSNMYlwE3OemYJ7QBJC/ckwXZnILoL6SZeku
JHbIZMZjmKlHY+zr0PZe3RWGX5c2JtkrQh5xZf4Ciqr8ycMhyCWNcMaOs7d76yxP8RkibJ79q4Hk
IyqYP09pT5JcwehqIZ1JAUotddJ+SlcBV027MzvP1ajLO1PpWkC2VXMssvIqxr8WdcaTO1hxoHBz
Hdo+u8kM1w5T0/kZq0aG6PYXfm8LH9V4pcsN/7rPXgBA4oysbQx9zXqypBbtRYTjsQJz3TqD8uH9
TJfs7Ld9/kkxeJ0C1r9Z8g9Nz+Rhtrn2l5X+puM8ySzuz6j8krXyKw/INNDM7QxdL6+iyQxA+UMA
dnuS2yrnZrRnXAoLDiKRrR8c2sceD2RosAcHThrbp9kAPNkUUMQpJRyGuJh68v2UtHOYDIw4lvZk
5difFqZrPie6HfKRLhTjM79qOtd3i0q/znJ5hfj30faA0jutdY27pt3UtLtxYjlb3UwSMWGf+IsJ
j6yWcxyjEMCovdO57JgC/7palu+MXAsztucLAS3C1xF1tK7XMSVuaUonlJygmC64GjylJU6SGUn2
NBIgX9Xed0Y1MtL/2OtwEA9oEcyC8w7gY0zZRc8gwY2Z1Xc6uPR1pDneL4Y8Ncvqo95ChroqbOtO
TPiOcM/F2jzGuOrKqIj9xurlJQ6aCWsjQsfJJjXG6U5gg0bi2bKnSiMkx0OsDji4v2fAqBj1DNgj
yg+1VhAGY2lBfFDOaabu1j1u2BEqnUwDf6t0ly8/4yWhhEMKu3XnE+q/lSXssR2RBcGgxqB6deLo
PpvS9ey01Ep2AwprcqZdMur1gXHoexVXkIoge3k2zsKiB/AIGhwo8Vj9pLazVVV2fR5mDVmdvKQE
XzkNLFS7IrqrGufOaw+6qdXvjAnuZmpvsy5+rbV7l/WMPFCfW2HV9+TIJh1yFYtMHTk6DEd61Kgp
O58/TiM60+xR8ZS7z0YYzUVRRpfgkn8h5KfHWqotcxr3lOrdX65cAMo1t7Kjdx2b+UE5eb+vkxW6
qa7ReUKTSzDdhV3MtT8oqw6qyUkDm3AM6ortN5J9gzyt5Nh2Nh9QWfDf4LGhhk/KU6QNNUbW5Asv
T4YfPjC9qwLwBVlXyt4u2dGPclAz5XF9GMfp2kiRG9rJeBCJ/bVEEXQ6p36PU5axkb+6sRvoA6Sb
qLFlgMERFV7Nk13XG3Sm+X7squwYd3TeJqO6Ue6Fkcd7EBL0rRihNF4KHsF7JBT+kSQ/l6xYyWVm
Dkq9tv089a44vbV9BxsXIf5SHQQwAt8wy479FN2lMSBj7ns7vV6i5DKO9SBvVh668I2OQtQyuWDM
pvzFjIUlOOfqWNvfq0JNz/y4O1iJaB6IrUM673QaHhEw3Nv1e7TqZ5WhvqrT3L2cbyF2x2HW5lBp
CPlw2gaxAnGODCf0uxSDA2lN5Q/AGu4lWBwMZX3EyO11dIe7pK2zLeSz9FG1W/64bbEa31dgdd6K
i8TAxZ645wXBNIGYj/g5nLCzy8/KTt7swfMjKvFdunYfXWb8rAZdiW36SyQcRTUDnR1qa5PZYoRs
3survW2n3KKmFGujVoB2SdQlRIxzX8u7iFS11mDV9yM9HHNlR7Bz4VeZs4A24R5vjfAvFruKw6hp
QM6g8ThPhfYVOQUDyxnSAfJUBMpgoGXleL5ptp/xJsFyKspvZq5vOAY+mHJlBzj3J0mioQK1OnZf
o+08YMe+zE2X/3pBkyR7min4W7k9rk4IQqU5ICBjkFeap6qvD1vAjELTjFHfJuMnD52ZkgWB6R7x
uHuqNUf6Y6Xd1O32I/B2MGDWrymunoneiXcpgpft32MJx0RTor43HOO5i2OqzbByIQjmmn6D2/Ho
zttx1zsH3Sn2XW4t96a417r8rsoosNZjUlQPWHpfLZiph8qLrnmhQqM0mILUANrBIkPpw+tA9kOk
qnPZ1vQ93VuozkXg2eesiN4F4hsOMIy7pk0Hx3GiZz5wHrYI6JOYCWRSs+Q83NkmAaxbtt6VE6f0
kJ0VAdPNILhhKo3eG1Wacx4WrikGaWtCZ6DVie8+OYxDChdRQNaf6ui2pj+BjYijoy2eVI7ANua7
m9LSDskJu0BU8p5rWFvdnJNspvdkJFfdoO5QAd2w5eh+zfa94zm+LrH9ODjZibCK0NKAW8AFKHzT
nfnbzfw06u31slg3NTr3XWTFm2izfUxLQiVyCi+7qnRqVIIMfYcRk9SjEzFBGjt2dG+nyCUzXlEx
sJHHM2YWWbsvcnwemd8xgnKysCLCYJ4JprCa+nk6LHGPgzed3wHtPGLkYlypUyLbFP4jXOlQxk7M
JrgATEQXk80MCgZIOUZmLKHIm4Or1ZeRGI7o15E116YVoNLc0xtn2N8uy72bufSYZP1ca8Q46A4G
/awq9mT+CKZhgi8Z3PnmCStN2HjtdWnOYcbcnkbbelQuOhJugdk783yuZlZtBYbZX9h1vTUUIJrM
9C+isigZ0SNh8dqyu107hw4PZiLbw46Te9FzMazEBokrVkBGNY5U8ypS601RlOc1ucOOrz8mm56p
GD9insQKT2qXjfrPrI82tbvDcYjG+wKEzLfR0/7je7dWdFnx+osQO11WEy7g0TwmVXrr0kG/b+Se
ra89RIROBzI6EcvSQeJ3ZGBX1nEqF2T+uemvNYEEo45tBgiazxZwVSZjTZd+eKC4IRxyAWHRt7+W
NX5HUYT+irxxP83FVaXxtFkRORJe364T58Cw6aYvK9/xiDyhH4IeIw3BTc/+MoE077pe7UfJxEcQ
PbvmDjtLTTJCQZHUF8ipyQe6cEftppgHhEoaY+IScNPagckWbsuUwSQTr9B/KNSrQ+NdoREqeAoA
903sdeC4EDPIgzDRg6259hxNjeKOih2jLQdyDVvaPcYKHKGcf/p6OKtYPcWJvBpiViuN002TcQfx
OhbsPLpd5XuXbifyryAhW3unS7UXaRyFAmtYqspxn+Bh6eB/cdziwensewJN3zzpjqye5tawzAQj
TPIkCTPbq44WCVKgr7T3nlvElPuuSs+GrrMxxmNgOMtj0Rg3jmbt1TwQcJHYF4YoyMb60lejPYsO
mY0ORGVJCaAyOoGkWUPoXZd8P3nBYEyvZ7g8m21xcvcLTaMdDQBEZukE0QOpUs9zWjijCiCOteF+
ZbpGvIYOgIJGLFUwNg3ibRdGWtgDPTrQhNmw3BnEj+iKi74mg2TEBVa6fgx35cy1k+TNNEVLDycE
o4TZwxkSdI+8DWxf73uPF6Ma4x8LejRvSHOjUkLe9Bz2Axb791I4P6Jj70F7HZFWlmrcmHIDxAVK
f57noO2hQho+yYUAP2UrQjqUMaqWtD/aUfOadQiyl8S6ZssIZGu8ibS+BUtBg11VJmctrS+tTtJj
3mK6bpPbtqM/YKboMVOko0OXXVSLde1MuA1+bwr4kw2/VxeTOcz3upqyC60oabLFwbDUd8VoHDvF
cHJuwZxJxGA7MZafpT1dO6J87Y3hpU+0KcxkY13jBs5Dq6dI91bPR6KhbN5QltCTrvR3YfXTMRmx
8vRH5gmHCjpJktBdXxJk2n0roIZrWqgKgi9BcdZELXyXsXGh42SQUfFYtEFik7ZIZC28HJcFB4Pj
Nk8h2xUszJ3wCkHWI4gszeQkQJx4x4iBsFyv85ASouKPreJzWcDx6GOLmyqmzQtxoS/Ui9MhhGyt
LePxQLwHJi93vLBi9ZONyrrsEusV6pF2kBOsn7aeVg4D/CCi3QrBKEqPU350c6jtJYVeMAzOBZ5K
c1/OIySV9KJHWY2Y5AL4ylPRpEEhMhQ56X2Kk/NC1jc5bfIQ8fKWySneane6i8eIWsvJvtHrtt34
YNLxxOOPaLnrXT5lNZJdkqYofgovcBfy6DS2WHTN9WoXoea1l5w0v1Ru/rRj8SpX1pvZDh+aqV/m
GaIX7Eg05PRuK+gpA9WMd8bS1nfNLc70lC7KqWv2UqDgMZPy1chpjRZpXxzMBb9aCQ2FlOPv3unV
oTThTuSSTMAauTNXyn0DGH3Lbp12c9bxY7ECB+yWqJ3X4sbMByIBfjBzyutVAz2V0YDdtZYThyWe
GQsjO5Qe0foMkHbWNN/XmXtrEEOMsRwHrypfc1PMuya/Rdw58zXUh7yz9Etj6m1fufoTasgmaPX2
osAYDzps3O5aoW7ZR3w1j3k1HovkxEysO5pIdtMRmJHUaekiqvnl9lZg6tSeUIztQDap3+TzadJc
Ot0us3u0kwlVIGaLhMBapE8XZZuthD9E30PsNhB2AA8W4nH88FrLOtkQ2vZuZZwr80Z0YAKQrycB
S9qhY+BelHxCOQkurqyfhVaUqTFCqs3owS6wgjWkIVoxcJWhsS6nBLMcpOtdg2eNHFrCw2vNJech
JC0G+7ygCVxtxjimrvgWxlU/ZFgKSSUHN2JM9QE1++VUBlai6sClBYFINuoP0YioqiW5m4vDuYzw
EBIjebfqkAtuba9jzGCheyKu47dlv+rw3RLTnJX9PueCQgcQEWfqBHIYXtzCu1JNcrMmnBqzUcz+
NHhfPUS9Q1cVV4bDWz2tjAYTO5c0r4sxFM7wMuvesV/lMUdD3k3wjY1YKR/PxclWMbg4T33AfHir
xBZHq9vXzXWRjJ+RJ/Ac5qbFVcL7SddyCdvpdmAlNz3fGtF7Lo2d9gcuw1Oft+spbZJp11QXYwRH
aBt2BbR77HCeOCumJrlvo8XeJcJq6B0ZMmiH4c2tmlvCTcB+hMohUzSutV82eY8ECJx1qA8kMa1P
Uqp578VC0jfm5NSt/tJLkGFG+LEJbYWQXNH3hSqlc7NZx72GXqL27m19/lwtfU8mL61ZSkItbWtE
+Oi1jOHSGqHBxc2wF2zYeu1wMaUVq/FJmjW037IZ40WnY50f0AqFDKJ+cL2eEmt8Twyadp8AMtki
IJy+q1jW4WQ4LGTjBFsRp3iu0tB1zhxvLN7y0zH0e0SdOGqxm9skquPc5Dq2AmqPgMQjEEPCj0F2
mZ7QPTwvI/LOXlrA6UfwF7UDSujRqyFOgTlJmPfH65z72mI+JU5/QpHi7uFKA/6Y7Bc12B6hLsUn
Q7nKH6LiDBWLG5quvrHPycvYgTFapGfPK+aAuN3yrA3aa5e3xb7tennKUaL4mVbnQauAjpXCjXY9
YadGUVHfdh3DA81hU2uEv1Zms9fN5iRrwt8Bx94V8WieclrPLCJ2JzpDQen1dBfyNb0m0dSsU+1u
ZlMk5QGLCQawm9TOP2XbPSZRcrQqUF21YRAvt5Es0jIO2ILPskp/uTX9ZWnBw/NS+kZi69Gayntd
cQnskspWe2dN4SJqhsFfPzH7rt3oYNXR02Qh3bSyg9njxaD74VMyYcCCYk1BsuXTCLhaDN9scDbW
hHFUi2dzX30Ku6bTu8Z8jKJFEyrDrlrc0zJp8sJu24c87uQjZFCM/9/k6U2d9lloM9cn5OF8ABHG
FbYwxH8J18H5xWyqQHgW15aGfi3xndet4XT70qN5UkoQImxvrciz0M5Zk2Vq35hTz55M6ZS4lV/O
nkGtLjKIFu2VPYpuL90YouychHG3hlJjjtjx/fidPV0kevWiw1poLISrSdGUvttsXbrGuKwjW+6E
Rm8nMdYzI5/LWXBoE90Kz9Dml3ild7LIa8OjHqSZ8tBPqyz0eu/VUX4pqZPXVTpB4TB47pP0XDMS
mqcPTaIhiPEGE2cTLKmKDwkXtE0N0gSxNsdBpslAk4MWLPav1kmJ59ka3DKNL6PF5U8qqvYEzVIz
rDcnc20umAcEm03Y6LR8ZkvWxOWK/NTH9q/RgouQMoKBB22Emtnfl9htTlaraT5peFjFd/E26CFh
WqdAKngh2+JMwUV7UaflltK32dV0iQsoY/tFjM85CbnHClZH1dEnm2YKnZ44sq1Xw0Qmqh9NpaHd
TA2yvAgodmVDchDiTga63eMCLsBL6zokwoLnl8lQMwoYQUPYxgvVl9eHbuYh7XIMoBa596KW+D0r
6dcVue4LurD7hr2y7ur8XPMzPct6V5nTh50puyOgXS5+RLhkWBdt2/w1j92VobfYNdypCkp0XqVl
lkEWjQxKN0wuGVDzHQv21XaMD6sxl4duvR6dxD0sm++3mrZWios7IxvK0zbl7yfmc70Bkm1AfkzG
24PSMhXYGacc8+lwrrWvBU3MAeZZSJG+mWoYGFkN83imi0EE0snnm37rIiQfDjSIiHIjTe2QlODb
ltMCk4HeBmqUD60n7kqX9Z6gInklwomZXxe2rE9/kcldM7k0GyvXDmbW7oEDew3d0kIVXqr0jZv0
HVynCOtd875k5r2eedxAFQutyK4oRp/cuPpqKfoMt7ue4/QsXFRQcAtHUEL4zQCAMbKqv72CrhWj
EXiwqZoRIzA7dFNS70dmto1Z5v6ESyzwpipk3JlFyFbl0nr+GDf4NMzoNq4y+AvjdE+L+c7WGXuQ
gzhYsDzQbnN190F1nCf1odjFdc3Bl+31zAJIIFll9Ehg0oDpJYyH5SzEDjXZtxXFH+780Lfa+7K9
8Lbu3PfLdTHrL1J4j6KZyThmGw24yjxXcRwyJcGbFHOvmhLrsqUfDT8Bdo4lyn3rcT9BEKMjevL8
3l36w0tnjmRRC9yEcAU4TO+8of8IxDgn/qQJKqL6g0E0XbDk1UUU4M0GNDFcX2igI+3otsfciVD6
DHIPXeR1QUoQUKvHXclOZB0WZbwwpozoqjPCzQCxoUWEwg2afwc/6d5JMJQha0QoLFCltNrU0nEs
HjnqysCdSTECzMrYiReWGvPNshWQQF5Fe567G30Rh9bVv3Rn0UKDt/NCGRP2OTyrztAah8bOPoSN
J6CNVvfAkjyOLi0FK6fPkaX72qDBrLXcJqWiGZFOziuJn/cDX3VLa1FriNTcpIO/tYSFsyJxJguS
Ifp1hoG+hZ0SVyl/PGgtKhL6PU6HIIJthrtzZ0i6XpsiZlMieAme9jGNQCRNgkKFrWD7igFx0Rgn
SRKVE65FDfUo4vQiiD3u1iTd4zjReHLIo+CurC8F2GAduiCzcrEDPEKem3XBDSLAFEg54plMiMr4
1qMIgBNBOyhvmk8G1+z0ZlBM2+DnI0LyMNVAF9KBDTrvP2ILWVqbKFRN6ChT9iViRh6V4O3XVPbb
hQxyBd2RuulYtLgbkgct0Q7dMkP4kqjjS0fu+2bTtazqKjMnj0Et6FwUSEGbJk9s04xZ+NmDkPeO
MC8b27v+LfuSc1SQTJbQiS5YbC0AKNsKAU09K5AsPnTkLY5Pu5bJo52hghITTGyGPrSP55+7FdR8
bj63VXVHuDST4k3YMoK9NwTwv59V6561yd9G7Iv0Xj3ef03vKgYF6sehMTrOuDvzjr2rlx9AFd86
yYWlgAJUFjO939toa+lLe5MmCYbGSPWkkT+ZmDcWJ7lualIwisoGlEfeXa7eQTnPuBhpxe2mbm/F
y3My2XctGx91IvY2p5U02ydyfSZSf2qXfh25r4q77SSaQ8ZVyi8Lse/z6LZ16rdpE2RNvf6zScEM
h/56p9Re2fqpsKJrb9jGHQxlnRVTU5YgY3W6K1OrvoWxfM/QdRgSXY8ut7w4uxgz+H2ds7e1OAvm
dhPla+6Tbc/HxHBQq7ArGXHxlm2DWT6746HRt4mG40T4VbQbsq6IBWvRWYE1eUzsPUZ/CUqGuAAO
0SyBUyPKAIFAFza9nTr8ub8XrrVyGLWk3vZaeTEJ8g0GBZIx9egqDfCQ0GliZcH9XiavWs0gIrHK
n+q3xMFkhU4WyFojunXc+DhLNCFdhsGomp3DqsONcGpjl2fxo4XcpLJaX0dbOjgYGkzjoifXfrA2
dwcXj3FTySG7A1h74y0sRn1YM3/FVw1R275ZGkigSQGppf6ap0fPBsjaLZAf805tzIUx3JaKPU/3
3nZ3T0f5AlGf0Qokze1QiYa9Ncv7QZ9escDOvqaJwtdmuqc1s80sG0/sC3BaNdNkZ+sQOpI0hR4F
t4YLhkqq15x9YqdGk1MRcpaChZO+duMVAw1s89IMS+aN+TbTQV5P86Dz9l4+RWFcDE8V3bkyihE+
DfDSV9EfBAahcDTpGeoevNZobzMI97lhjn6YltMt86rPuQNA5gzjwwoZzu8b1wxsE9vfpuZk9Dz/
C8y68RdpMHpcmLwur4tDSsTvEIn/FMMQL2akowSA1k840ymfjDAhHAsxCwcRHeFvLd3uc4p4wWWI
dtQDZ5ClFkAVjtm/F+SKv/4pSHB1dMGcMJyP1p+kwVjjGK5bqELS+jNydfpWHdfxyR3ezLp5Z0Mh
yitzRvTjY5AaqENHTncbh9auM3pkeRN0/MXWD6pzflpSII3KuOuiawucYVEr2gDN+LS9g6lYbt3G
CkWqvtS29Km3FFNZgx6gZRArwtnCZZ0RH1K9dqyuxbbLmG75SOfkRswzHmDwqAbfz6RZoy8b4z3X
1/u/fxx/EadLy9a3YHXcHAbnwyZe/k9fjKnijAXXkudtdb/S/8vdmexGjp3b+lUMz+nLZu9NcuBJ
BBm9ulCvCaGUMtn3PZ/+fMyC4e6cc+HZxQVsw1WlUkoRQfLf61/rW4Z2C92R2Zz7iNUQGhmLT3sk
Ev6//6H/0in02xItdWvtqdKVoKvrX96DXrc5S2jMkL8dmNlMRFiqLzuGvrN+VJOF9Y3G1t2Bf7SK
IfxcUoynwBnvdH7OUaGOzviHqh4sxcA9tcIU5GtIvFDruRww/2r5XmEBmJLynKTQHn57w+bUxlzW
nf73X+e/+0gxdLlSUnfnCrIv//wiFhUv4oJVhhVqckt/AY/0MffHAItorbM0X29z9GpOlGNuEhOS
XZoZ9xKUsIel6yVwrKON3fS3Z7MvmcODKjlGVX6oQ977TruzJvEUL85egmuZaOgFgDlpnA3vSm2N
jS/qCsb3yRwwbQxNf2eU87XnUevEwaobL9OWs8PGLWE0Wrh83DzBmVfDSdavibAef78Y/1GQ6n9M
Sf1TluqpzPnPvwap/ulL/sdvtP44X2U1N3SZdf9v1CyyNbEcWzf/4bPjfXaff/pZMMTNa1nkX/+8
5S+an9rLZ/an759/grrQkLH44wuO33/989+/xR9RK4vQlKBnxCE7oPj2gm8+/my7v/5Z/wuhGBJO
/DP+Lkknevb+HraieZHQjGtLSxh8Gh0u+r+FrdRfLDKKa+eVFDYWPPWfBK5MU/+XhI5OrmEtXyHT
ReTDoufmnz/6sU05xKz3IFNkc10shIopvnaKa8FsyZNyvuDBNtWtj1n1gEOYYVbG2MnnEqIXg8Ra
3x1NDYAIt93FxoDHu3G/VWo80HtGAAIQrTDYN9Qh3AQKC/axiUulAjNM/hUHYii/KmbtvDplxfSc
iPBUmEuH3mFRCoAZpYMImXGiwAK13Adz/1lmjJyLyxxUJeo2YNZgu3cpzNXJnnxD0W9goxyI1bhb
Z6VMGAxrk4EFBheP4blsbUzg5rgPHnMkvTXdAhKnMgAjtqthlVCOR1ks3pkcP1jQDWeZsolfyghD
hFYSSEMMaQrEuSJZibAC4ZD0Dyv23yS4qXMCsKu4Fysrf7X1CxCQGdGGqJkVFwzA5AlOY0tXkE5c
IqlqhZiS3OMX8ZNM96aO1SWNezhZNHvyhhrrS7cUj13gHo0BE89g1jgF5xYwCZGX2G5JL2h0ojfi
pKWcgmvD5Uy1fOsp5Q8jAounet4zy+ZlKdbNbFKKewK1xyplESGt+VcOCxcrdlcebCYvA9XjEnqV
Tf9QCPgUQ3f2WpusDBVeqo3ehibwEE5KaVWfgialULyedK9TzH8j3UxGUfyQw/xp44GrKeHzyqjf
AV3FB7pAWyhhYFbomMBdCUqDgMShMleokqyF4GJKD1UAI3oMgbgZmgstmQsKIrX2450Rzn5EGurU
pCyKAX6AmraCs03j+Bb6humz0Xqizy45LALLjImDr6G0AS4TyAC6X2ynvBiJae1boVxSuQVTJNjq
e11M+BE0rUGBRnmvRnGtMIvdDEKdWq1uCa0iFMEhkkhq5DRQeaRnRJ9kzeiZSNuergGgQdbi1XOF
Ja3Z9vMIk6hOoqMSctc2Dq4dd/UqBEQDEWrPabpiGWsS4m0bUyVSvLVq+gTHlzCHsxjRwxuGLXmX
6uaLXhMZseOMtpSYRFBXLQ9CnqNR28KzgV6VXqkiuaapOK2RxKYsjk7K5aa77EMCAsSbOOv2wqLD
pdZ6XzeHn25PZXebkROJ7jXzvYy5UsK6qcB9wFwT1UOoD7t2anYqNaO7FUtt6gDt81l9mDiENwLD
HqbypCWgw3VJxBSmq8lJ7IHsPjEdbh1kSsJzm+THtgHvmMTqUgsZbulRD7fL3LwCdvU6w3xtjQZL
NnD6fYB5XPTsH4UUZwhYZMvh68ctV11r86HRHLbrQA7fB+fZNTBMyLzGfGkbXx3MmAKc1rGe25vf
riB3tc7jZwJvEsIpYW21CgMe9PcfvZ7h6wC6IBp51IIYRO46qDpbgEefiu2sN1KZkMIjce17S+NM
O+XZyVpCclKiP8DGgIybW08V5jA5PuMUQ7A2xj2iROmnzvCcTO5N1fGb0Ui7NfOfOfc9hk/cGKun
1tfrhF38OB9SWx1Cl51slMa7xO2JlNUPDVAdf8lXQrwJLokzeuKVNjsMW2/uG6O8mJjn9rTL0YpR
4FdpBvmeKY3MKu94X1F+EhgFq2E7Olst9TbZ4LVdfuHDIT1gDMa2gvYThQbMOd4RuM+OwxJ2VCPr
UjpjpPTzhW21pbrT2gYQGM+BVoDqrDMyfrzfaYlvpSoQgkkVHuCSbBNzvQic6hrOjebZJvi61Az8
eBVxKP84Yjy76fgikA2JYuE6vI3RYzJJ8xgVOVMzrn9PR4CY83rGdZ+SVQI2gHGu3bX9FbX0XCCn
bKcgmQBFbGWgZi/KwvGQprfT2NW7LLfgJNfByUyAWsgW/dNayQi4HNCw7Tr0+5iO3p54isHZrApC
BTcY/Vzrhreig6ROynDrTN1PaUeOn2nbvONIwVMT3VF/5aurtMeSNUNjWUQot3WQgcVIxT1WYYPE
ylx6a364s2q+VMf6F7UZ681tmKTY4Qt4h6jH02Q7/uzYtl/3vZ9W7mcw2KaP0naaw/RkzqRN8sFY
NhGkjEA1FDHpyBiFU7i3edS+T9QMzHGBd2UhRjDwMmyIU7n7IMQXPcmbco0w8JEq95EEqCXyR9f9
qKYRwiPWpahkpYC7fLpLhH5qpPGKxGlt56nNTs5iXg2zhIMH5cJv3mM0WTmAqXG5DRYhYzdI6DNt
94eBqnj4iOkmqya54bGs2PFDVk5WEAjVh+gjHlp9e+wr4zphoDlULlJ7A1S8Dg+6EZQ+SPNPV+Oc
sDYkYSi4T6vhYYnq2tPDyWcdeZrrDqkBMqtb7ieL3d29xpJ7u4TxXYvG74dl+hwvlGLEOoEl+D7U
06TyokanuWG75IuRKwE0VHqy4x0cOrxbAQ/F9eGdL9zxReV+G/i2eeBDc0yZulen9MkcK1aSKY8P
KGlt378JS55djRIvCrjMpjpLbqTZKG7nJflug+FBxJazxXJoT9NNBYf2yBRobNqJ20MfOU9pqv+C
Osy7+eH0HeWkdgBIilHICcZyH0ZvamIgkUa/W4R9hSpDfsPkVhJMhBuH1lFHbHfsicVrOA9vaux/
UIsjOdyXzBPYbpwGJyQZqcHLtRpIrQNigeeco91nxZss1FkkTD9jg8/H5xP6nmrOt8hq5MzWWDxF
dGxs8OKKnk06e5BfRtfE+MLfYadAIirVR9sWHUCRbH0tGX7siHCd+4wqSsSJoiSiD7N5iRh+/XJZ
PtMhfA2jEdZsQPvp5D4E0RJvMb6hVEPS7E0rfAgDdDiBW54F//o/kt7grvXk2D7NgL0JvBqXpuW+
XcXfbet821+WwNI35tqLWeYv9F7yG4XaS8SSp0zAXyUmwHFeIW5Mjp8HCmibPt4gTLQxBabk4EdB
bxCtGsE8ojOO9BKlLaGadpXN15Ce7dg3kw1HrU6fQjI6a4/lgIud8XSegi22Sm3j2thGAgqSJrdg
WcrMS+z6IERK39IJGyVuBJM6toYqKwIYBJQG3ODNwo7XjPkYGMNba4SvJrTzzThvLVjQi+Z80DQG
n6Whfkgk4ccY5eTSxHeIvQgDWTts45kTuzPyzGa69puOEbzMOBvHDl1gZVLdq3i6i60CX6RGcwuQ
bx5y5XHsa1ZwU+2HFnlLioRNl09ZNTX7hM+rxw9NG4fDwy9tuEoqlv+YB/ajwlihG6Dj+/ylN5Ew
DPe9KovxkR3dk6jLwnPC+bls1bGzA57m1iHN+CbYxoEsB2RI9LDc1Q6vz9LIlwUEFBOs/V1ZAWrI
qJ4ai0iWm/Np4/MadKufdIk+Q+NFjAiwQGUxw0D99AJYmzh6h8d0Frv17/a1OaADyl9lJjB5x+md
/UqegJ01QbgoBfMsjfpocC2d48y2z2pdAY8614cSLANIKf1s5mYXDsuul58lGqKX8zUsviOuV/UQ
6FiplTuU+NFcdiZsMwt+MbMYHol94QJJMWCVeos5NPzo5yrwRzu+YxG6c+W1adq7vlZPA0HkoMJu
0ONvAd13TxMgYa48uCtwI7BEW3shAZ/xVYJgOHoRoei7eY3VShB7MAXqJ4U2NZf97aAdLG14yOba
xhNuIc2OxrgLyukEnaE5J+0Okae52pH+pcnkkd+Iik9SztNk3uUlBmOEerXr3ZZWeY28eVRzv8UK
vhMzzgUNY61BuO5kknDwU5sPFMafB3tejFNut5x4XOQaHBt+J2tabhpe4Tld32mJQVkP6/3EBDqM
4lFXnCbMOrkGPYjamZ1IbJbvs5IfQuKqWKDrZM6MEbG8YDC/LWznpu/KlxRhkQBZdQTNfZc+Y8wV
IRJ0THVW0M1YSzIW3q04BgM3H7sfQ8I5PcAPLZmpu9I/w9UCSBYu2toNVm7YH7cito8YMhKcada+
Xpzd0Bs7ItcItqB3DHExjejbzMZHbBp3ItU/W3f+pDb6My54JPy2MM6x45dh+1gOvIGDnjxqpsz3
oicHowYA7U31osLlNozAWpHlyZjwm8sQqo8slRyD3fcx7d4KQ78kaf+ex0awTxyWjJNW3NVQhQ5m
QDyeAbI9tgp7QBQ3TzKbr1aZf4TQCsapeWcTjV24+iJBiz3Kwmis29o7uZtjEy3XqXZ8u/2cdPEZ
W3W/C7P5M3CSb00b9ohJWP14q+vCwCdpfwPXSY7gemK3v5XmU5byBQAGDmLksihdnkV5Vd/E03Ab
aJwflcnlbmJtGNKKRB85kZCjb1RUF5ew7SZZDqZClCobOP3sKZ8xYfwKLGjbzriflTWj/+Xl0WFx
u1G6+RrWLlhH9Rj24mqWzn0dk2DgTy/WY4CdLjfpJE9YyY450b2cHV+QDCyS3EOgiadOts80f7QJ
7rgBWxoU86MNMEza4KOE+6IU1rOEvmc+nIQxboZbO8qe29oA3qms8yi33IeNfU0AoXWcbVMtN5og
ADHw+V8hoostrzouxJ3dzONZE325DyRO4tixfo5BDzCGhpaFEncMEWCLJqy/1qdcrSIyaD60Kr5T
RFrpgYWzMIbakyNea1wP8GjxnjLAfLY0UJDx5jkOIY11raIVMy0SSWCMD/lwgArDvTJ/C7hBjKx7
FXGfmLYsYVqn35GcPh8LQpPtsctt3npxgQe9mxLtQeNZB/90W5mkEVZD+rDTE3yKyuXTPXB+L/Xs
Sea0xrT9fVtDjWgDEmGZOuZSPZnUMeY9qqMoDF8Z5RkYHI9G5apt3UV4wYBZZDgiJhsWZ8bzJ8df
vpGlA6xLY7ZjH9Nb2a6rtW/TcvwprnTP1AiDVhQqgY6XAfSIPhavInaxv6gPR7YPZZ/fjX34SuSK
az5JCXVBk0g5fHEVudvEtj92FPQ+UXNK1Dxtbvohf3fNfu3knc9VmV9sg/OqZNDJMQt6STjFZziB
LIJ5qM0xdZHJ9DNe4p80zrXsW3l2x9xxPRJivkO+BpRF5qX1cAOzlhQ9hzTOeIHXdxFPdJb+fN17
6tQO0ZLksRtepIyeJdw4rB4hM+x6d7Ki4CZW/bwxs/kESBKzCiOthBPopdP4MMLt3RhBQoEPEYV0
Ct6hqJK8luqsB8MdVBHr1KLSDA0oOJslrxmujYORhQ+kgJcW4Z+9j1aCq7LJAaIF8DES5GhC69WN
w84roFKwPvJ7pziMbXL5PTUi56Bqhe1JbywondabIvBQWb+WtsPTQv9db/DUNDGbD0X8pItXNdob
2hX4+BnMUfnsTQs7LhumABvlHndXG3+4xG4tHVymVIOBQaGY9rOZ/HDcQiFt0wZSRPp2qoZrVpuH
mvLZkMQufY5eMGkU1+njiQ5XoJ9JxTxhYXWh7pwOK3ejFMe22CZ3MBr6LlvAJlRtj8PE0V9AKqCv
M+KVt2IJ9xX0v2rSX7B8nwLFYZnnwHvsRmdcPpgYXBNX7xD3N2OPIwUPb9VQRdnzYoZVc1QS93Of
kRq3w/QxQbkkuESsrS/eAT0AJFcW+gGJfjzkVKSoliVxxFSBgKIo0AAZstA/Zps9NjkMTLo2t0fG
Jy8W02tW4F+tlH7SMyoFJV7RbTfrRydEpYgau9h1k/wpOXwVTpbcitn0Fz7xRxbgHyNLwJDDkVem
gC2dMk0Zf6mZCiOadHJ9eIFF1e4C6oboppqRdYgdTAPhYF6aV062uc7vV8Zw9MYIxzLnCibQoL+y
oJu3NlYcr57KkcgJ140kicr9GI+MU57mWL2KAR1kqjnBO+MC1lLM11LUwSHF5t5TiHGeKX7DHD+C
sjUpPxC9tbeovCUkiN0O+/sNOCD8aeV1CVDlZFdUXuxHDs7qJbTf5ow4hVG+VFP8NJTYrjT2uBsA
+/Aj8Hq0MOC0PALwlC3PqS0OoUbWDBhBsk17X3YORH3UYnabGKus8mFKunPnZJ9dXPiQW/2yptXE
nQSp3dI4jAmdtXORPwrMWvls/jTXvsYIiHLovIVpVN7lenPq0/mnNtcXt4clGAo7Po73ARbgU+5O
EF5TyCH0fO6iqk79eVbZVk14ygJd29n0e2rtZPuxMJ4CBn2vnFCjpsa6ZtzQtIrNVNs5+6WNd1I/
NGYNzyrkOyQVm9daPQcq5cp12mHPh1DHnXkOFk3ivacHtmypgl5amkO73un9QWPfFTeTZzbcOHEb
dECAKCNGbOcxOczjxejLF93JvqqEcVfFy8Ja7Hug8GSXadZjM3SK40/ieE39DJSt3S5m5dDbGXtQ
1ZE2HDvCedofF27G9wbxTevAq2DcOi1Pt9mkna41y0Oqh+dgZT22jXDuqnxl8WTWi0lM6aZw5NXi
84X1+1J2CjSplZQ+ejJl9lpKQB4p2MQRVxASbrI53R2mDj6/qupD61AsEUkMPgI/9ZG3gjnMWSE+
yOiAQvkvGka5doX+0ee5BO+iRxqjyaYMuQ82iB3MNDdVGFKzqKdHWhy4teHHWqgqoBr4YV4sx8sH
7vEjz2ODdqBoFSHWR1c6v7E2NiBnBMwl9JJwiNKb4MUZBdyMBWFTM+S5NQpMJuOrMot2ny7pVm/J
oswmNtZwenJq3TkOo1lx5/4eF7LxgMQZFsfnNiPhMlXVZVpGngq96Ym8MXwOCmuyMPJKMDaUgUnc
txnPe0ea5HXvzZa8M8e1t9wejlLL+mNWzqemL8Vqe7WwQHBh9brrEeq46XQFG1Zyw3S5Gkitk03O
Is4eME7JX+GirS2ecrQ8ggzi2BnznnE6HE2yzhlTuQyyHUU4g1ciWI/qQc2VSUOP25+KTt2SFRbH
MZ1/CdB57Q+trlwvEgFFtga3zqjXvgc6fxi5+exTdSG5ppm5J4WTZUEWa+kXpJ7WetWWBiPUYvwq
w/nWMeBlckjIEZz1cCecXhxUqd1HeRRtS0qdT8YShp4ZRd/NoP/SZgwomFs/fteVu6H8iYnrBaY4
qmxNNMc9p3aOohJAMpngxEsXqZExSafDO13TgVnNVRGyjEGQzO74hNY9JOnC5ry+BNVFFs3sh/F+
bvRD17nNAatG6mXYFQ5NHBgbkZM347hsumsnguTTF48/qEh8GNNe3xWT+10An15kCYvZqPGOonky
pnZsZpkm52ivpZLmgwBZfgpoNC7bA2bOL5JSOFLXU1gSAecmJKHTJodMx/UtCJZMPdhhcByowdOL
yOVzUFaHMBXXPAbAwyU6KJ1dcMZDsx6T64Sis7FQG7dFKL/1AgZOO/hmWyRbnWZPVGeKeaMUjy+M
ILJi93ROYDdsG9Nfw5yhw8uDVLkhpHyeS85MNQ+0vNYvChGTSivyJj13DgtXkox/JPl4mYF/wtDn
jTdqSc6W1GGRfHSlmM6Tou82TzlAh2l/ywxwbSqmx6YkLudgqe5E97SMd9Z8I92eRlwarA+ODQtj
IuzOTMUIiBtNV7HPKf7Bto2X9YRg55RSg8j+kjZjk5o66cXNvAkFMnyzUiciXVa+bGHiq4WCNfzd
BrSucJh/xSsfhsPaz0HXnjM3iQ/WYkIybNQlrO3v0WyI6zk3eocDLyGLcmu3+V2rEBXSMplP95NW
FcTDTzlnyq0wsq9wbScTrXV/GkntAvhnx1NzD6O1rdxNPn4pUFCjzQJv4Qs1xMPF6Twh+AtHrx9H
GK0m/38ctRdugJVfc0vVKwR7RjgdvJGYjZug+LC0qNwbjW5vflciR/HymPU940mHtc/O0RCdpKwP
+sHJxdMYqzNltG+2RQKSNRld3Ll1KXXrHGZh7MeosQzU5KkMhuFucR+ryX0d3eLBcZAR06n4anX0
vCIgR9ca8may+ud+KbO9qmg9UPr44pAX9ueQyX0gO2kyc8WyAKTicg6pQ7KAVS3OyXQKHXKteS6f
moCTf26hFuY6R8eO+yLq9201DLx61F/C1UyvTp02W1EapddY5X1noAw53azINXd3g83NuTKjxzLk
JDAIDryOQAZiWbG3W3CKVXBJwjkCZ8E/L3uMprFOa0eTvqVmejeWY7UdGk7qdkfMRdOYl6KQQ3ky
1x9JlT6ZnFC8BgwggwU3XYMybhJAnICQjAUAygUiC8mM9CXKBj9dT86SYIBHDdXZYqTHyvsQDWsJ
Vkm9BMa5dqPh49skchz3gZpoqjzHGuJSOPAxWiPaTRLSb6Vm9PHZJj1IVCS0ZkXyiEtXo9yHsq+g
3hlp/22WCEItF97o3CfcV0yAaO3EK6sZydGYIMw0XPMO7YYbiqMJdbkT13lFwKkqWY26BCfIy1pb
YiAMIGxfsMOi43XzXrbsAUS8Qsh6+DSsjxeAGDCm1DHU63Tf2sPMu26vgED9QE5x3mUT56DfzxMZ
duxULc0DXoI5b8zhujSnqsAdXhSg5JKFM1jdDY/Vwj69j1Etm/hW4HJHTYy6Y2CHO9XBxMN0mOKr
5g63gGqpjIz4U6xfphCo0EIArhDzd0O6CItnesL/auu8j4jD55AK996J9I+wgxxkLkcoWVx6/CiH
pdt3OM/20drqKkT/aYi4u5Xyq0uTK40WxrrGNfLkGGA7szt5dWFkDFlsbPXeId32adkUH8yKTG/i
NLcrKwEQwn4MJDtHJC5v6NjtFcjU7PViT9OreY8piRxYFuH8K9GGqJ3mweeyA7bA7kfdPiDs2WYB
Edcuey8neWkkl37O/Xtj7qfysaZUezPdgmcF82Wid/ZWFfvFQ06Lyk2H0X3rwmzHSYfNQcA4XQpX
2yu1igSs6gMofZ4aNQT73jo5o7pyOV5RNHCXUk+0yYXEtknNVEJf18Fosy+wH56yMGOpxfjgCUTb
RM8FAGI6l/Y90cBsXw4BvlU94iOB+WHCmrIREJ+90bTFTu/HQww5zouCYsEdSaeD1MUZkFS2dclm
iPVSqPIczyIEsAi0CJSWeRe7De2kMSYQJIuLKsqXhg6dE8z25SSC9AYZrtq0mvOkiiz02TFhF8d/
2kPkX3uZpT+4vbEy6Vm+NpavoRb+3q+OnM4v2sjhOLY1yCHD8EAVK2uvuCMIXsafo2uCPDQzP6Fp
lnrwDhmgnoAJpvIkV7SJ0RBOcpg0l2FEwCIDPlgu6J5212QTSuw4v9jmsIu65gaIx3yIdO2RZNoz
B6MdR+Kt0wYvTTWf7BRfzBIky14F2mfd9Xuyi0h7ZnjVinnnmtE3rX47p7Tu7QFXcVIgMxk1dIxm
lMBtWGRVEzzMiKnDWjXzBJAoy9H+q7azGzNuPsnWDXuc1yTOuR/CyKM9xwI0R3O8t5j8OIJ+Hc/N
YDzSBHpELKa9FCKsI8gpKHWuAzgEQWgoz8zCW8CBrI6jPAQOww4UV3kN7QWLtLkbDKwasjbehvJR
aQkyCsWurZB09KpnYsCjx+rsaYgZl0Mx4jsvzX1hae95qXb4k0bfFS77dgtHv15YaDTsCWg4MLkF
Jzut6NXJsP2WGDw+vr3kls4xFpqMPa/ip0UIyOgCtjDIIB6Wf07hE74hROdon+K15iZXbFOMPTiI
kJ7WJUBBvf2GxTjA1QbHObYkDiOOdrUEaI+EbWcxfcYMD2yNSwF174VyYpAA7d6KtY7NG9UGCDYB
T+DXuc+ROk1TO9R22hyidbsyK+caG+FXpCN+4ffdwVlbKYflG477fYgaXtKyAWiXb6tp8WPFWVc+
Js6UcBwFQ9nY3de8YjcpNxi3UxlgeBTgV2qOwOx3l9uyJeo4vhbiRNkxQwI9EiKiipG91/0E9LEm
mWilLNeTcWdm+FPihWmeQBokloLqYklswI1fcDlQ+DGxIuWSOvAAQUizyBOK0Ebg4U6Rd+OjCN1D
WKI7OiuHMQbGxJDLk1EhBrNF4fGvq77F8F3/qCi8Y0gPHkh7/AqIJ5EwO5gspnD/ZLrf5Y73n9sJ
cQnyn//fjIL4kv/P32Dn/24ULJv2v7MG8i/9YQ10/yLBYWMKdHXMd+bqy/vDGej8RVqu5WDw083f
dHb+lb9B2K2/sIizOSBLaZr8y+7ffYEGvkBT2LbExkrxsO38J75Avs8/g6AZAwCwY3hyjNUUuJqO
/8FUTGW0a8qZNLNc1pPvLOAYYoCfJJJ9S0QP0SK6LEvxbPdP//Aq3f8Bm/5T0ef3JZSodnVM/vsf
rfizhe4qy2ILZ/zzH+26C+NGSa6dwii5z+gLnUr7qwPKsctLMnUQlVHOgqUicRrdZVUp/y/+clj3
//YjwPt2LIvbFG4/If7VDWxxOWcAyzj+VaYP0ajaqnRMacYZryiRQdFfUYkUSys8L1g0OeR3qSAL
pp0JsBOszfJiP9r0i8b280AJ4F44JHcnrr7O7IAuWq6fULIiY449Y6gchEn09mjYd6bi8mU5C4QV
RUFQx+ViqNq0DcSzSJkr/oTq5Hjw+jwzfYwisLo57pJ8ps066zhtEIO6ZZj+akE5dfF8O8Ra6Y0q
qj28+LQXudktFJIPVo7Y/7y6r2kN1ccar0zyswpUsechxg2pAeFKpJulbBz5cuLA2cYmVWjWjPjO
dgP8D4+BvsVT4AQY2SpYKn7Fm8WX7U1NvnSmpZ0sXNRRHo+7YoyN/UyrvOHWr9Q6sYNeHEAIMyun
ROVE+MP2M149h4pMk65ydIApI9EfR78GkxXCXGex7+LcZHTArtiW1Z4qeSDxdRL7arB/pau9oU3d
c+Q2X00yMdOH6K62xsLXddzXKKhu6a5Z3rpQRQ+KbNVhhLXF9E/vO64w3SWIhPVqCwXC8BEtGEui
jn3jZICcDyed1OgYn++iXOh+7iQM9+xEcRLk3Y56b+ZNABxU2Wo/lBXuKaJRlygDtK1PCXATupTI
u+HH6urxKhaL71D1NzNrcd9Owa/ZtI5ueidogVRZl1iiAyJFq9fGCR/NRUMRAD0fNN37GBcjLZKX
1OZjB8BPf1iCriBCRgN4V9n71BwGtiddfoy6hLNXCJhzXWlpAftH4GWnaBzkXo2sN6rIvWZNR43f
ujKzAjjVZETbuzBhX2J2ruY3CxKfTjhlY80tP8RSorC0esUDvw7wn4wkvmX8MRWkKRy+oDNy4btu
RI4Ov4qXRec87Vh7tHV3lHrzSXwuPgOt9rqqLM+asq+aY0TgTRGDa3N5dRZRHGBpvbNq0pEPux9p
u9xWbQXFOBdILble74BBXgMIhMgrru5rvLVlW0Xf1o+6MG/MYukem0ozzoiFcAOa+WtwjU+U6221
mOFW6+vxvsC2kgCOuKRBm1K16Oo7Tju8BEW+1Ze6u4hsyLd9PMsTeENFGYPKjDv0W3koCBlvotya
dw5DvR8sZbgdkfXv2Kk7TNNGuJcz1oHYhk0BeCjyhyUefAClgs7SMfK1BjFVjcuy14wCKHsCl6/r
wksC75KlDj8AQhx0cgOzwSJX/ipY6Um8dSVl16KeDvCe0z2kFBJoU3AYNRAJ0bRiOul+gLQQJHG3
d6iJQEszvwMx/ZzZymFJxaenVfy6pUOld8IAFabK2rUt/TNF2u2HVRnrSvLtRkrqoiKQjNxDbapr
D6x0Oj9G8CvpU2T1pN24NgkjGzBmbuPSKgVw2BLcF5drvUtSNLPRRcnDbDl4qEoj/Dg4VqJIsUb3
ySVb+1TrcrxHpafJIrJPJClqH3eKXrPXZ/SZeavpY8ya8ls69Gjn9M9h6etuac59TrUU9ofkfJBX
pV/E9X0liZGYsVszyczkbFxwsEBvfMmQlTiJPIRSu4/JHh4XYbLI0+5Sc9mN7ZCcXDyKvencjNn0
U2i9cZNIjvuyMK9dobknjYYljmUCbR5tG41x3pvkN/xQ6j9U5JjbyjA1D//WjvtWdijG7JoUHJDm
MA5gKg9vRkd6IzCFewoHkkML/gugazodqwnzpnQeu8hxjkLLMasmmGszwnaYzcOWw82eQJfFcor+
oWw198ZCC/YaFRrXrANdtOCbsIeOX5iRdVeGxE3a4SpGRn7baIHo5fNbLsLHOgb80kcFvo7uV03M
Novmmbgwb9pCLjqhh27XDV1+gNvDGowHXWjSSURp4hLyGIhAlm2bgZ1NYLGQWezcC4BDek6OFFHq
DgAN7YKEWZH4CdjT5eZnp2fnKdarbRhqsPghz0A6yanxi9ujzVh9TCvQMk3X1YcmgQ3WDL84OnAr
lCDXUOm29iBpYJKF48G2TAkp9pcqYnvjKECdBtistJmZqcF9+o07cz9qP6m7oigjNCmujUywipW+
SWbttq8HMEIW7eKUL3q0y4BqSkEMuREx6qlls8LNL7kQtgPT0JLEhB7BI00mlMjEPKGa9Ku08Ucs
4BE2VQheApThRzf3gwfZHAuiyv6LvfPYkR1Js/QTMWFURnIzC9faQ6sNEZJaaz5Ev9S82HwWiRrk
ZHUXUOhNL2aRBVTemzdueLgbf/vPOd856hrwbtevxaKwQqDZDeCGsi7o0+a2QM7zJc1hCviVJtcx
5+GiA8DMW8VeGh6YT8dVaVK7u8YRlNpKy1ipTfJKa2WyalyH+zeCzAJUl0sECXbsoIlNpuk3JAFI
25Ucu502c7fTY5fA/Xhsg17snZB7CAWgkO4apYdFwSbkw7noXQztng4eK8z9cU3B6rQWGXuKVOdX
pR7mWHrTEzmOP39GSQZeym9mwFqSZU1BZiuUwl+O0cCaV/1702KPFHXaydeIyFmSjINC/bDXzQdc
6PJ77DktG909+xZGffljxOG0AxjOJ99FMqMyCuqRUruJNsa4bc140whkYocLdcU+eOnF+DWhLrAO
LPAR8NZh6gIbYHNcLUmq2psK43re35KyAzLIdLyinIVUv11SHNdWrE3Ujxm3DNK/s+rtnid2Hx8T
q7iPTdLDxtgvasUDaDqk9BDOztC69irpQsrsiFnmBPuW0kq/Yyu56XQWdr+f4CYVr3nm90uGg6da
b2MWxDzFjSnNDiyw+3K6H7xrwbSsDwEK3oBVPPItZgtjayEvLRLfzg82iFinzu2jrZC0cVUd8oxo
uR+bWyAGl5D7Pw8mPz9EYB5HHeid3zMYUUf3XZsYwY3GPee9c8lIjgLpcNxNMWSrig552o5uPTO5
WmqgGTmBWNhIFGWGmlkMcolRm8cui6LfXH9phT+2OdpLs8BrLZUTLGIAtyrvayqmLTtWZtUQz3ke
VCvT0csV5LYNpy+uKPX/pnwPXwYunxecy36KNlqLciRa64FmzG6JBwm805Q9xg6YVqmlVC/rpwQq
Fzw8SIRmSV62Rk7LaSNj0TmFUP2mUTzg4hu20WAw8s6AF9EXDoFTgLE286fUmD+cwSs3eqXm0Kg/
MYgIkdEkwRvI9YIOq5n3bVoIsrFIIH7lCTl8z33v0oxAIjxjjU/dwlWiR+8fPWmU1yYQj40ljK3o
zXczreo1cGSUnbhiQf2lIz5hHn7y7MRYBSMTNesi3adLRYLpxyZ8KJJo3FDx3q99q3zgWw+w5y/T
LjO2seqdYxlSbfwZbhLrNCZqPq+rxiZUOpHPIFLkUDWBPqAjaYmGeAQesnU3Y7ktA7eAiOZ9et2k
Iz00KYRBkPuseFvcHYY5PFaBUxIamrgL2CXmXXT1dZYA1gNhsmFejbfYwUTl8ZQ2G32tJ7iwGvMb
YD7rl76slkyBEe8tUMd9OgND11eviW5hWRc1E/nkseoMTt3QPIWV+DYwNFfOEB/y9xnLLrFNJh+m
kmBpmb1YBXRgdGH4Ewa/1hwMRHQLgOhxPhyc+OgH7zlXJKvC16DviQmSfooyYJK+9twjP/txh5mI
b0DhBfQyNNaw6C14VZO+JgheDyn3Bz7LVEJSrgi1djvUAIVF8DRrvK4ezIY0IZrkudOJTyk9hfYb
B+uEUvKSjUPNfg34nFEnJIeS+A0m7IUB+uq2fr9CCsBl3Ia4yCks0HG2iIAVrkOLNXMTSpBXcNbB
DwwhKCQG67tCUFGD/+hOK4HVuqHcGEithGH9g5tpX3yMPxoJH9x3VVolXvfjUQ4MChab6FMoOOpK
45O47VG0WJcbCHrYVNNox0yjktCbJGGHNqHpZbOZXwxGv6DQYaovajj0QB6phVEvSBg3SJ1GC1Wu
gpY3EY72Q7Ryw/6IACk3YfpN07u5bKzktgmsB6M+ctUhip9q+DdGnwHN4POdThT9EYAbVwLf5+Zf
X/H/eblAyxS6tknEUSfh+LdqqyYJS9PKUJNdlGJAPtkRXji3WxbcXPM/3bniTdF76ok67/71l/6n
sLTHl7ZddpX8Y9vW3/YardbmttaOHYrL0MMl0VykbpS33E/bDbIEML3hRB5z/jMv/W9lav87S7C/
hmX/1/a7UGHU5u/7tP+5kVoWKP/1pux//0f6rX19A+1+p8rwP0nT8l//I03Lw9smMotdxDUFIIJ/
7Mz0PyxbqDCtYxuChQ3br/+7M/P+wLNu8SskMHToqfzSP7K07h+6oRPCtSQZXUu39H9nZ6abHond
v67NBMkRibVJGKbn6bjD/v7Otjx8qQMWwa4U6QrG2lV1UFkOGxUfv7YMxaeJvfeOgYglQXPs5HTA
1DPgIcDsnSnbt4X/e2BRHQ+XCNPQhDsc2KnOMzoEydEUV83AQ62s5AIAzCUQzHkZtselxHGeFTH7
IBuadasUUqLM2KgXLS51s6uuYXenWf1m0IIrJH5/HeNqH1zghwY+d2wC+HRwvrPPINBbV4qFe0tB
AR66bKahwafcIUVm07x0CcA0Z456D3HW92azQdX+iQSb/sBIqaytKoXuJSIRKld+DUxzXw7jKu+z
G4wyb1OWv2aae9OV5jM6+wUS6AJq9GbgnmPEWrNrteJQVxUdsmh6wiEoEkFlXWQFX6EvyMpEF8du
qDZxXwgbPmqD/ogJ4ga6NM7l5kPG4tSY5oWH4QN232pV026yYma4Z6SGQUn4aMVBcMylcbS5YhtI
2vAe+1Us0Vp6+a4F9EKYoj7ZcEGZal/LiswWBPSx/TGpqlsqB2ISMwhQQe1qPMnJ7sCUKdRzLhI3
Fo2T9JAU28KG0QHxkcrGrtuRntt1bvGRAPpkgm94aAD65GLt3YD7WueahEZKnJML6D5JvaOd5hRe
5DWNXHL6SAZ73mIm21JI/y5Cq79ShQwAGalc8wNSmRllZA7X36o5aT4k78pAxZxlf5uk5U2gojwG
97qpc2kKNstTVkP/bCoXTltMCDDkuYOoPWCY1+Orz0O9dtz5qKGnBJ6xxNEO2SHEkTfbnxQa7SoR
6QfMbJdZwuxxgD+WafQ11Fyehq74dL5qooSU0MJ+wBRt8s5aFExqS782n6um+mJjyjqBeEweXyHK
frt5AqxCeEsvsr5lKYMlSeST3VELzOtsZOkde6FrOzs3YY3TXRY3Yy5XeTjuSHE+tH2yaVxGF6Ow
uPJkMcSsAEdB0NG8ktl3Q8OX9oSDbY6GGBPVaCoCRHZxH1hKsouLUy/Sr6h1YQald7AhAS5OYhl5
bcwUVZMZBOuHgry3+nNWyh2LnuWUdRd/ImFoWNEXJL2Lo3IOirNIh0cR+VSeSP2HvNAFhBBTnfsZ
V/0tQND4wY/4Yye+kGl/mpMVbFK3p6YlxlItU/bOAvWwBiIdwieEClU71Arfdb7Pfm+UJx/4Cyg3
gjK99irAloyhtaGIifu/fs0moO0+7claecg02qSLej2FLEIqKKgaU4GngZJy2Mxu0tKAwM81K+Nt
V0TGufDy7yDBRZo6EjVR8PEr2uC5+v16+MaTgOjRUF6nGIRKQAvMunep1rMZriIt/Gqs4C3X2czn
iX62/VWbUePNtZVcvYqnktpOSBZ7tvnkTO7PVGE3nlD+4ylb5ERKeIOQMuBPI/gfWCW2PUlkIqY8
A28pS86VkfG2kGZVH+veXusVFpi0xKgQP8wAOb3paxQ2BsFgzxKJ7SkBoqQ8xKKvLt79rMq/8umR
owuFe1jRGUo/EPfCaLC+/Tq+MxLjOuised392B/a1DghOVgnwv/vLvtW2U/spencWnWjszWS7K4g
MRwZDmsG5S9nFfGY0VdFwdYhrUcgzsmH1ZK6aQa0Ozx8s7nvChtEDZfNMpPa3s6jpyRDrO8AVEY6
K3TrfrS+wimMCL+bzzyz3BXWzCP3XBbppI2c7DPpgplrbLxJJ+2rG80314NMXPUFGPmAu03gQZ2Z
cL9T4WkdrSB45iWQloEZPZ9xAYCYDdlACHt6bmOiKlnOb807QFGzCPedzUnAsTETd5cdp1u+g+/m
NNTagTjD+yJyas8w6zgW4W+BW4TOJkCVNF5SxWMsucV/JD7nNZEdZ0nFjFES3uX6yFaHq8rCQXbg
j8ld5zWt8PVWYJbU8Qfn6WQZxU3a6y+okEBvnS/DZ83De3ZYej47SrN5KdgG0AU+b80su4sqIulC
PW6skU+w1UXrpPZPMp2mldt7mGRgCOSGfUM0scZOu0hQ2TdJNx4M37khp5Lv66zaOd20IeL1Q4Zo
19FKgmsEEj2B8z32N1blN633WTQ5X19zN8C3KlaRNkRtvyrOdEHeoEYRoojKI22tt1Msgfm1r9Iy
+R1TfIUxcEOC+uLn70NMiCnSWNkUuryjkOd7SHyWjf55jsk52FW8GWuKUfADLD3dhjAx1Aupnucc
HmyqtKbleuTC3xyHi9kKksAxreLmkY37/IwcPytM11stYNvjeGENT/5c87wtIPEjYt+S+tgDp2Y9
0neDK0Kf453dc8f0s+GeJjEU425dwDCM8nTn8WXtqd4OIU+MOjuHpikXGFn8La4nuseD/oteTh7G
VVZyYpWtYsbvuy78sgLsVYHyEdGQeogolRlUn00OQZI4dRbt58g6jYVF4XyOIbDvXqqhwIGtctvk
nuUWXzQeJAe7h2ymm6FxMNXzAIi7/JCzH/CMEV0q29dN9xqET3RiOgs7Hm9JVS1SraJUh2vvWLX0
SqXGj5dPV5TXmzbHCSrEsRbuRs/53HcXGdXnkWS/wGsoQmYKRYFX1jr8r7uYC/XCxFi1sndsgHde
tDt3U/zKjuXbb9p7t8ZdwZOGbQjgpXAKsAIZzQd9kLsCkmowFzeU6+CuwV+HMmY9x0Np7Ghi47qG
VRZqq43Pz6IRKI5+cAW805JXrxNFIQyY49aEtnjN3PIjleLkjiD80e/onp/J/jmkHkqrP4zZeBd6
nsolKIskjhNIkG7j7ugjaQGz0cbwmxKu9PyIzWJd1ZKDvufJRpoS5c4pXDwRL5aLj8aNiD4jHjJd
fdIftK/7kVVCIq7EYLg7UlOTTHirediBgfCYLQxg741m38Xug5v0+Z1pd5/GiC2564ZLlvYXpMaD
dLtz5dE1gOIB8L0220f8Q1A/3PqDyAZe0nZLMp0rL5156/pZq4du0wrCBU5MKCwyGZKGfB+oAbBr
E+5XoFvhm407y+PM7GwGixK7zzrOtbtpNL5NI8IC6ijf25zv8xrfT+l/hlp3ETFFXNiQzmY+vsxG
cw9/qj0a7WtF05ebEqMo5PSThP1LlzYfIviUhin2wmGr1Ga4Nh12Zm6S8tsIMU9WfwmCpjwE5W0X
5J8DUFA4/EOEfyp4mCJ2RaMeIdyCd4zRL8M2fCaNiXmoU8crDS1ST19Fak1o6YQQQ+iybrEVGl5N
shW7CDe0HMm8BdgL0XUnOJKUFFX2kR7e7Mzl3uLE3fguLCgLB+WmkQ4u6O96iK4lLQ1RWCylXS1M
AfRaaRDJ6GwGMFpEYJpVVGEawdui4APjjic5A6jGlyhr5jEW4yRTAwrj9ENlFpJ0t3kwbbx6lYud
0pK8Lwmt5zMfxSgrj6BQThFzWW/qH7Ohn/yZQSK1ECH8epu5xcOU2tCt+3s1KzFBTaspaT6yoFoW
/SlzCv7ZJXFEfWgBclXjUx9q83cqeT43fNGyvW/r7hSM+HaHkQk0SMv7xu4HKNk2B7n2WSiz5OA4
HCOeBkUf2sGURhB59B0ueSIIamz3hvaJj7XzFHfZIv2tZnXaCJR7dDNm/n4Sdn0qmwpD5sNQq6kx
dbDZfcOGT39G3UvObKgzMaRH6ukYNcuD4QTUloyQ/Hqb9lLTOpBbWw0BWBSD3oBqWpf6rTsrTBf+
H4xVZOmHdO+7WBHxTWJgAmGUpQ1qfPlA9vMuCzB+NhGvbjVhlraqYUWFzpE72ci5y981CJyv3FnV
9JVd+lic7ZTPyVQxro75k3Do/mNL91lR0lfLckOailEAaWUZEX0NjKTYd9i/IoIdkCaeB/AZuvk1
VKAF6n5bpQEh6ZJzIKGNGqcDZrRMH9a2g7zW9CzJSA10S2pqQRPRJMMnIcLYWG0qROu95gKDwJvE
N8aPzS3PRUDJTq6Jl7HLXgAOqxrr8aIytUylOBshSgJU7QtyAtq51Pt5r5l6t5j6EMk3KjGCO9Wj
DElTBFo8c78KmmurIlesknbVgF3RisgPYE48OcP8Gwj5HgVzQlljIHdmaS6MvvYhTggLIYDDs0nw
6pox3rjCYoM2N/H7aGfYbjnBHIfxbDYtDg3WpCPYhe1Q8e25IHz70kZN0cZ1W6BxAIzljeDuKCsQ
ZNj4oYy1OJCiLg5cxw4TnUuLSsOkALKUDNQbVzjCLDbuDSyZ+I6jJbunAYcAT3edCJXQOqyf7fzu
N4qOpKJlBOoOY03UISR1ppM+m1UMLSaPJplnocF7q8yseClUaC1V8TVAygTZfMqyJoSIWjV1YkNR
GKf8dVQBuKjDdUkizoCptGAjZm20ot7HDXyGtBlvBpqRem6zWkewzkKIoxEWi0tI6g5B5DWLyQp5
5PG8bHry6noFCWfbk9d7DzXOsnaangqV5ktUrq8n4BeqpF804P+eVfovVznAoLePEcFA3tqwkYgK
YmmJt4LwYCDNw+SROiBUOBAurLGfmg06azISnQKg9IE0Pm49MjbLuNIAarAWsYgrJiq3KFWCkWAb
vM6UxokRSkTVUobpIKBaz8g40UNNDNLuELM6LmATAcmWfj+WrbopXkiwfJXEKFuVp7QVjwOp5tSN
6KAqcwkrLKxSLJmEMXFbecuoZyC1HVpgVWLzKVfpzVD0VF9S523w3NhIlfHkzc5D3lw4JulP4YxX
fnLHX/5YEoZvlUqKCiKjvcqOxjjOiebLldoZOSpfqhM0lTV9ScVk0imQ0x8y1NqOHAy5VAKqTf+E
UQcfIrlVCqlefZc9CLIWii/ZVpeQK8QAxiVirxB5V47KwZYEYivKskC0M1wy/DQr8Bzf0fg9qhRt
qfK0wIEWkUrYEj8xVkIliE2TxlcvP7WNOCIkqrdZQZEJY5NK7NqG+UCu03kzfsO8+NAnni5w3FHo
Wvw6Q+w/BVNCM0t1WzXWG4SFXWboz5bKCkNPXBBN8Z0KoG7fqSJ6bw0e+0tXOWODwHGLVUCX9ksX
cVennBlKFOHkhK/lqbRySWzZDTnsPZVkpt3hWGBe9C02FTR6rVNCzzPhZ/iJy+Y3QUwsGh8CeYL4
AUhGjowUfomK7r6cKLUP+KIw7gIC1njAWfd7t+CfNhUB7IYgtvQrAtkkIlLlLaaU9ABPhtgAXY0k
OQ0swnhNXgJ7wHXa78YSGzCZb8MWMZx0Xg5N4MxsCqaYBFZKYEBIKFVu3LGee2LkYsKpOU2MvUEV
XcGrAFEgc+4RPjcjOijgTxdoKnzy6/2gDbfcIr+zli3BjPN124/OgPMMgi2L7zuuKgzOKvHuaGhz
+rkmCF/i7hlrkvGIVeqzWKvEPID3x/om8LxzQ5w+I1Y/ZcPOjYNn6dRnTZvvnGLYD8Tw+SNJzaTH
zm4es9x5iBuPC4LiByTM7ZxsxPkTjTHBE+e5lFCECfyXBP/J6twMo7wDfn1vlf7KFsZzM3BjS3Q/
348SeoAzbI2UVOiQzj8meAHLRvDyE4LimtyNA0NMBIpgLMGKphmWHCAFQtEKqg6vfaZbixCQQReS
V1Rkg2LiD+evtLOhcmKteZTmcHGRVsYk2QfS+yqBJJBLb2EbgyMoxq09Rl9g895DxVVoc+e9d94H
cAsV2AXaXPYzGIZA4FSu1Va0tz5NXshdD7JBWYZju3jzCnEXRPVDrdgOk6I8/LpxoqCIMefQgaFY
EMQR/G2k8BC6OCmiTwE2Agc8ATIX/Et7Qk9O6SvnKWqDmjDC/AlfGl4ZGBS+enJ2YClyxaewnPJe
+QiGjm81/GVYNOM7Hoj3YhrfbSAXftDd60Avwv40lyYmAGAYXadvPI0hsDW2SYsGScnRPgWfkXMm
Y6iL+J8YtXboqJBTtA3drdF/xjpYaYrFgWt9z8iCewlMBwUPQA64802wYEACpdcO7bfRLJZkQD4K
lmCT7C5wCk4JEBCKyflyKow2Wm9VnsEcs03UOSgETXo3K5KIo8v7lF1VQf/C1gM2MirqiFvDH2ls
3p3jCBUtz8sLi2poK42rH2Bq3sY8e5fZFKRrO2+dw0z7LOXJtLxW9CClbv3eKwZKq2gozEPyTxXr
/0s64JYAnb5/EXlZRQ3gp8/2n0UZ/V9SUm/ep0bxUdP3/wqRqv77P0Ud8QfrDGzQQuiuThmh+pU/
jdCa8YcNm1RQfWcASxW2iVH3H05oXNJSIt3o0nR1EMh/cULLPwyJzCeAncLyRZL5d1QdU5GM/7Qp
K6ArjFXuOvTWAUbFUYkTWv36X6zQhlVphjaSJ3SC4IzzjPKcDPyJjYVmSt2LZeIjmuI83M+jxWN4
IMuJwujtkfoPo6pwYeonQqBM+IY+fkU2TKOepol6TNOr3rmcp0JsqNLdF2H9gQTRLLkJWmzgVmnN
gVCjiO3NMdcXAffJQfjUbNrlZtDfc4Ipp78ob/+J+5rXVfmr/5/vVyKXCbCzBtBassZ/k0i9JM3n
0VNCc9196iQ0V+Ru8q0XMRBbxXwOnVSnZyPpl53jqwIKyo7nBka7PnFahcG9GhX4ssXCK8E7dNHg
KJdSc4BqJJZ2lIanlvKgRxo8/eQKxalZehraQ180wa7Wqi+vMJ4zUnH044JD6tZtyQaTYW4T8rxe
6j3sSs849gN1UwpN4xv6NUZNWWcx3XPyM6/rp4pVAneJHN5TPVerzG/sG4EbpjHyh6bOqzcEQjpw
c73d2MRnejItwbeeU/4ZR99px77DLdIHty6fm5qldUTjiz8Ht0Up8n1KGKvNRpwSqvbN4NkQZNTf
kX4KWNLtpmTHcbiw2hF06lR9R4X7SE3Dt4Z9ye3gKRb+trEY0eSd6FVPcLM8jR7eyq5zbli94ioP
xuZsGVRfJAYrVXgM1JWtAepFW7IjNAWF3UE9l/3B9LcJr25fnVv6udfmAP/IK4K7PGyqZZ51ZLU8
cexGu2AVTwlojg8wSrkHOCwMvKBGu2FbOGW81n3PgZ69j7H5HXQYINnLPyXuLBc02mNy9LuDLigw
6vXQX5aCpkyZ6bfOnBibkkTJwptme6XFgjv/PG5An9NZEYIiSbnWSrJtnm5u25yIYKyRdGcHvkyU
IjSoZBnT/cxOD3pPTD02PYJiWxm4pVkse/zAVuGQfLH0gp3dHlOABwlNcOw3/HcRyZeK9f4Bpj7J
YatbFU54W7j6y9zHP9yYrm4VnGYdg8Ro9nufgsulz21wSqpt4xo6PqL4dZy7aKsTFDsaJjulvjnI
AWXODctPdrwdPxat3Yw06SwI6X26nc7eiy1KlVG/RtQUO2JOUhPzoO+JalGUqlGz4Z1hpw1Mv3p4
I//9ITLvi3XKaz6Np8lB5gxT7UM4KCv4qBd11L2V8ftkw2dgSePX6YYfOhVv2MC3EVW3Rjg02yoA
p0PPye86zEzcZjPqS81Jwk2aZz/wNll+ZgZTC9IsddXhqpmFvfEq+dX2qTjEyjyVFquI6wwNeU9I
d/eY0R5S90O3jYLxOghpSUInCkMLMxG30Y05AABIZuYBQB3czEzuEQq3XOgxfNvJitnStK9lzcc8
xAyDzRV0AfWaHAOY6gviI7LpMxAYtIslwC2DhnkPliguUgpH1raGlCrBq1VF5e1Di0rUyiaMWZPl
m+x4vmgjX3QqnGXtu998Y9FBH9xzNpm7im5yjdZN2+KF99sr700UP9qYFqAIL5EgIBUHmBNz1aUq
2HLT9fcSJW/dQMcS1p7Zsx5ZT8VL3yTFHE18cKWe3E01ndJuzyARwQdeGnhXFpzOP1qqKnwT6gZQ
o4qeQjLzFkwrNqG2Qd6ozi7zlLpFNGi2vJSetzTn5IOq1Luo5oVpeu8r6d1ySSj4UqOyXmJX25SG
r++ALcBAA6vYM9AFQXHPob4zDEDCWtn9jJKdD9BUQhhAi+AyskeLVrVi4U7wHAnB/SQ6zao0hMFx
sEN8UP3dMAOLjyE7selQiefYeA9SNB19/G38nA9+xRWwIQu3s3xYHbHOuaFN6bWKdKINglUImkUa
GD3Z7u5DEF9e1H72GbRcVGyp5BEE0d7PKTHEiCVH3J6d8DGvBfZJAPrL9QmXJ9dPrZX6Sh94ezle
8ZLqwyf7Z8J5oH0I9ywtJaETvU3WNqlpBl2YWZ0+rWKvPZuqD1yG+ibDRcfDEmNl2br5RWY9PmE6
M9mobMFJC2Ie9lsdeY/EjFn6y29apUTWxmdHbkhCc0UwWRsPjVnd98O2xmm+qymAJfdEujDzN4Oo
WaOkAwKpX9549LLPhtlsp9a+GU3kDY3isaSguBvS5qq1Qhp/4ofkd5FTmeeJbbMU5RlcEXeWYHzU
rHDn59aHTUqFZQF6L/bdVdyY89KbUtqL9Pirhn7a2v1V8NwEWeCd7b5JjlrWoPDwJNRgZBSs9TE5
y5VZFz0YQFQ6qYNJk8iIvW9DnHLhz7E/tcP8WPE4IWuarEwD8crCw7fkJTQWIbEKmYw7eB9y4RYs
UXndkBFqw9+5Vvk4Rp99wZU2bkb27x6O2wIneBlWSzvAlVrr9UFL4+rkuqukFmKN5eUB2upei9Pu
OOcbEOD6sWu1O6NPyT8nBquzch/RVnbsa3zJeQoMXrLlKogesdmFGuAbFI6P5XTJ6T9ftbgU2Yp1
I+8U07pNoH1olLU3qbPNLDe8dpHGxphdqecbNLOq5ENegmapjY4bM5aQnri7rXLvkgB8RRB+6Lnd
5R4iy5hpu8IETejjJq0K8vO2StLXKlNPAJbmwGzCOq0S9yxyN3Oc7hulfNZq4WnWu2hAl/RWpsrs
c8f+yoyk3sw2BuI5i4je+0DGc5fLTRzaztrMxA7bs1yODYNa3uDrkSr5SsgFZkBOpHY79yTTJ4c9
7AC9YeGJCTUI7JzFEgij3hHYYLISLX9/j8REX7DXVayCquLx3Emdul9ABiFAg5aPd65uj0jq/GSA
HiTAD9BeeW7Mmb7sPTEsh1rdFkc8+M2UXTsre5lchAPJB4YTAwZbiEiehsHZbbr9xNIbZFrNA5lT
AxY9dDQjvB8Uq2EC2sDyAtOR4jg0AB2GhgJxocP1MoA9FGgjax11jHbR5gLdZtEVvHeh6xATV7SI
rnUegp5XlibYCpwESS7EY0WY6Bz6a+CnrU1Fn6iE/gyl3lrbYniyFaGiVawKrNyPNfAKOkFAbws0
khiwhaMIF72X3xaj9wzR9Z4cBkA4YBihomIMDmkxNjVHMMYnesEBUCiGhtsMLyNQDQ+4hs4SA9KG
q5gbhaJvZIrDEQHkcHn7UHVq8Szj6YuT8s2qzXOuKB46Abu5PJXAPWpF+ejBfTiK+9EniKzVPU5j
jB2AQXzMjKYihSRkulDcAGrpm1Gy9TYUVcTl+FtZcXm88sa80QS/EdDqZ6poJJoGM2nOT0/UikEJ
UsySvCyu9PDJCwrivDAq/1yUvI1CH8ONPBkz5JNEMVAcL3yqm+y7SmJ0pVL/MXrQ5h7gFOqn9joQ
fw/Jd01fs8Z7w0XDYUGA4GCvpCKwcBZ8uorJorY2LpAWI0pudaAtPfCWSVFcKqCvrMaHNWvodKcP
KHBc98XAG6x9YB9jbBqQMFoYOXilkIH8/mJkDCRpF/srEt/TEaPbm8jkOVWMGeL1KEt6vkrAzzRg
aCz0RUWlGSoaRSeHRbki1sBak2VFpRMoG429IbxPdm6Wd/ax2K0jw7Kw0osbyAqLVk6nYuQdmTSE
Ev2+jomusDyAnjObzhcJvgzPCZ955b4pFGtnUNSd0dzlvxSeXN6RMdtZvfMowfQMitczAe7pFMGn
ohGPYwOILXCfCMhPVGHzawJgEyxMPrWcKUIRgQrQQH4CI8hStCBqBzvSPmiiCCy/PKGG0dAZhz3v
3S8alwX9ps2tZUwfRRm++ZhhMY0ASU0kmCJSWZkiFxWKYdQpmpE09V1QblsQGesek1rh8NOMVLij
ic9NggXaY8OYKUaSaDjidLBJveInRYjDAy6mQjNuUkVYwhlA2+myV+QlyPJPPigmf+ZpGTMqzWXI
GcmjyDfjr5EjCz83JRN40kIoR+FtYBswpOyWEtVZZkvXBX1VOPNlbq2fuRw4d8FEJXUg9hqTvkeD
AWAfFjadAQsfu7+16BRpKgA55UvuJIGiUPmKR+XP3Ye9G4FUJYpWBX7s4pvY/h1FshrlbQnYqlSE
K1Oxrqj/RGNX/KtYkbBYCiGJw8bSsnJezSHjaqRP3jZw04/OYCUf5/u+8q9uAiVhSLmaj9J90E1n
J1KB5dI47nuZ7uIUoJLJVd2n9YDcJbmg0N2NY7l10Bm1rEOEbqOrq7F4axP6QBOanbunMbBeAwM1
LpLODHtfCzitiJxhI1/Ek9wJrd66XnsJoRFsphzK02Bt9cZ6lfFwP7hIUYZjkp5su0db403eGpNY
854aDn1NxKLmmBSBQyWemTCoAvZNenI4yYwTK7Ktt0AdZjMPgtVI157HQU6R4bAthoJeBQmbPNYc
AbcjXurOjEEdDaGTCVwitRF3piNG2YhksSc3k4+qI0EkMdWCLsOpBRxI8qmJ9oOqbm4jztQY9S2K
gJRFpjx2rvUkxkrhhIrHMIyic+8bB3CD4N87dvGNx6OFJgKT7A5H2kjhuLgzHJboiuwXRKnEgSIf
jYyHC+3CPOAlB1BRRNuoMp9n4ezTrnrELnBrJUG7pvGVa90YbgfhREd/0F6tSVxlSgG9F0Ma4UJ0
yjzhn/pFUDNKBkI1YEx0NDdVc63b8j3X0UjGFqjFTB8d7/vHutXGO4/RDlkEDFXGmtwKrCNG2Ke+
nl4RVvaJnH8Si5c7aGBjTPmxN5rHsO32esCRV3K1MByQV8Tytk5JnK9nVF6nbsNPvpIHI+o3HCLn
wdlPTQxVkFq8wKm+6JXWj2XmbWGNLAdZsjSqkP1nh0KV2ZCrsm13vy/7ELq3vRnAA9bsWy1GzqUW
dQgOpu5tc605wvejvLvTrJVV18cin929BvTYwb9rZp86fiBGafdYtNYxtLJrGTtg2lsmNNz6ZKks
aFkjTJYMQYUB0eKkBbnitvq6yka8KSXj5WTykTIc2HHePnYI0aZm8qFX8t0O5DthnPvBpx+uyZgz
NGffZLz2xeD4wDzru4JKvSXIOw4BLChFV3YYncmuouU22JemlYDwzGVafrMwdtYEFb7K0q4ZCPm2
mia+RjL80gey9NaAA03PqHtX/zr2cZOOqeuesXVNPb6UKrDeDTdcwXf/aKPmpamHB2FimE1C+lJq
Zkw3uHRz7+yI2AGhmeb9/2HvTJbkRtLt/Cp6AZQ5ZmCpiEDMOTIn5gaWJDMxwzE7gKfX56zu21Wt
K11po5UW3WYsksnMiIAP5//OOb2wvllha2FYh8NxGefi7ylOhZ+e2xGapmjwUVe5eo7THZU13CmS
8nuRQSS6/GK08JlzaPpFT8z7VHd8QH18uNXZTJlFjiUhgGm+cwNQsroB+Mpz+thtNS1bZbTLtqCa
TN8kFWHbFNtVFQnsI+iLGQlJuSjbPgxMHvlt1d3n3KF2wicRZKxN3XNCWuL0LQfaOTHGwEyH0Yew
PMEaKJfpUjoCvLubWmDKcM+ilu8RxRqug1fVwCA1IZfMOldfwRBmb14wO7uq5rpZ1f2nau0HVXlX
5vbZKA6Um1QRCUlXiLetyzyqKeptyIu4DORrxROvr5BWsLPHnhxeilMGJnf7nrujZHaoCqJdAhOd
YW16LpH5Az7BGjKi8NAKUcQ8+70XFUcQy4jWOYvc5rbg0WCP4J6Ukba/cRaQ9ck+rzotzaKPhmEN
YCszwtlIErQH8ygNffgnPmjTOeu76TuED+Doo+uC1EecWdQzEJM3dMlpCUFICjApLzROVWqfpG1/
64VbRUztsv0yIAPRDQBpy2rgTazLRRH+IrGH8yUI22ak8qUHhlLDvMKTct62EFRykobZge4STjjb
iuM2nrKEH2e6kUWQXScmnYmT/GgBXNjzVIALpj+gue4nlZWHouakrdB8Nz0KxKb1V7WFOqEFbsre
Kr3l/wbknFQ9/17WOnof07ZGheOOjY+VmL2VWosY4arj2o1DUxz93PzAtEicAXqe21omhXPG+JJw
JsrikKaSgpcXGvWXMOHIQ5PzqUczQzEYr3YmOLjGDBtZ/veJcfCr8a3IrPaapLeKiLRzZYbPFhOh
nspNkyRB0msK5DmL5WsqCDydk+HRwn2+TzMQQYXtN7BnpLvhzXTS2xW9LOqIZKWJQEQiVjc9Ccmx
H1KEFCJ58S4O84SW43wAvU6HgjhtyDmaf3S590g42RK4uDnT0DnWvdyGXGGKOuBlrMxdwWPZU3uz
CzJkzjklrWpuiFWa/O95zbsVVsOPsIf5dEs6z4eJrLH6Z+XZnz77AdmXD/TvXMAU9oSYxSRrz89Z
05GlRkH9pmCTv1ZKDGd/ZBiMQHdufJuMWRyoQA/GlaiWT7bV9V4ZNA+BeWEZG/YevQD84YDcxbbb
hiRJ0NZ8n3Is3GaivphN/X1UsHKZ13+jmpIu4TXudugpoEI1WIPJeu3gnUBsJ27D7fBoq1Thpwy9
S9OMn90IKMMNAx5NtB9d60j2jTFCJ3dOiy9uFCWrATG9dCeXA0OJVcfO+0zeUv9e2eZWZykRnMib
V7A0cBP07tOaHNQZx4ownGNhKbxTPlJVjme5ntPbll9tkhxxz3fVblDdwW1tQJsu7jkJWG+uSYMZ
WGJEsQEqsxh31QodYgYs9CYVPGII8I02b6ZGY33PbaKa7xY+idOK15NCrdSPtMh+xYnxmk3UxQr9
yVmQahdeyr4WB7pox8OQYfi1GjXe2ibDR3ZyxZTFf3T1r4Bo1hsr8d9jpEnRNs7O5miy6lSoSnjv
DHho6qSArDVlv/VwYG6KjOwqC0Nvhj0mCTtd936OuVTFkEwTxUVYCVjDlx++h+DreZQCLAyrA06l
myHoL7U89+GNI5acDmXoQkuG1AKo+pcs4m9FOu4Kp5/vkCtdEMf9HNOLQEUk1s2pvCHKllh1Psao
qKs6+DIkORELKQkPvcteCvxE+g5Veni6Obc+14Vzm2hnYLmmhzStvrjN8i/WQ7j3KfMxU4x2NlBK
G6LpqNZ5jrP4MIZMyFG93gZOvEEwEKrqmCSyNZSVuoFFWIw7D/sW8+1mtMWzTayU6U/vYkG8Bdfi
e4MtAuViZxmtV9/zrhU806bh24P+L40o7p3qdihulnEcbjzIOM8nDKXU0wywnXZLgQHBH0n+s+nN
+DHp02tBPgI8eTJsw8Z4AFm9Sodzg6Xql9qZi3PT+6SP0olHrU04kle+uEN3U6M1CBO0NQwzdSBd
ggExlnZC6x9bYZBqYyz8sMkx65cymn1m4Mq+FCN6FKrZ0fK6D6+cAo5xLBPNSD4eT3NiJwS3oy9F
hGj5++BOrRSQK8//MEru3dTe0OrZqYfCGOPdgqTDZGdm/2qcdyqKfwB2VsRnJ7eapOuQflsaXgjf
4ADq5CM2mslf70JpM7UhU2+IXRXZs3EoqBA7cavk+PXL+SaacjizQBgHA9mW+iz3Yzb5hMgY2SGM
k0MJKUAFPLe1NiRQLy3JSQ7ZKDxpE3jGnTqzRjuaLWYYocXYnBTD5DJQZ2QuBCH4NdQRXT2MwHYy
4wIZs+/xAFFtCrTMhbwf3yCZcCaI+SXM26PyEnFszPQWNJvZPJkdXmPfN8HQH6rKJ5Q1rj4CCrSh
L6+FY5ySdNr7HUYn06dcOeYdL5eASEsXQ0tBJ+AhWJYvGOORWlMBGlei4QVcs0heekrY/72GLb5I
OJ/QDpRRTn7jlP0YjT+LuXGioJFtNKbmLyHNlP2CGaRneHfBXOG7itkKVVZwYiDThfCVXO3SBetM
X2HODpuOVaxpt02jiciOQEISp/JI4agbPaO/DgVaa9fFtC0FyUvHYAYMgqI9bZbvAQ02SzP98NqV
1DiVYKStQ9IQUgZWteVAOs2cCerlGwNFXGEO09PeqK+mbJfD0OfoJjRgnmM5vebt+xjMRjQmvtp6
mS4mmjKP6F5FXCRZODtSGc6Bmxb0zAkOE833PEEOJsHnKZ3I/Qv7l4KuyS1p81uCfJxTmhZ7Ebr9
VY2/Ostfz8OE7aJN1jvVZJAmfkNiF+HEIRWBNwg3kRm8ZHbf7q2OxJGBfvAtlP6PYOLYn3e6txiB
z5+75mjVLzPJULuGJ5gfJwos7p15K7fpRB5Jx52Gy8PMtZKqZZzUyNs82mHZmIeQALq9SeMlIlMp
jwQ0jqChU7xQ+9mMTA+oP28y0d4WIhv3tBvNoM5VcE2k/+74pr1nBUCedqgp8xEwyE8lyS4zw12v
0ovQUqtjBogLq0ueqq3YP7+1Uz5cxzY5SGeurvhQCuKtXGKnxl/S5ehLEeB6bif1vYCl3TN6BC8b
nZuwY2eK69K589+L3jOO09KcSeTKbtK1sqIGyUonJHFRSi6MZIej433mVKrv6LghnzMXWwIhqz1W
b2xKebVPxtqLzBprfzxRTGpUNsc0kr49VWLuzpddaSsyDFODGKUODilpJJ7ktDvaZvDq8VNHtQu8
wkgV0Z5hkFxcFHR+ks3ccsdXCTWcWNf9Q5MHP8pJpKQ1MFBLy8vkyXGfp7Rw1s8w6dS4TjnauDfQ
MBdU3V7Q28NiIC0SarOow/5MURe1LZbv2seSYRURkC90+sDt16l9cEw2VpAivzOXqKJ1nXTr8qsK
fvjW4mNWx28aIPspstDwFg7NkaGxTUTiwUIvR6xQ2NBt2pvdHJhoJWlnK/rQPq7r8kSiKUGgZREf
bdlZgG5fjPHL07wAsZqz9n3VpO7LMCkODsH8Q+iRN9Qx6NeavZ8j5kvZcTFugx9eav8o5+xtJWEi
WifvLkP5Q6YjJ6GtwpuskvdtaP1sCvKwM5b6usJf3/lpFq2JVUerEeKo6vwTLjZ2XWJuJnIjcN99
50RvX2yM9T2mRzzqRMX7bvJUOVygSGiPByuiUZCZTdMT7bhyfIG1qM5WZX5UTsWFLx9e51QqWjnQ
K1ZaBEl1g6Edx+TqZ8kjCnt4SJ+9dU7uWG+ZoRtk8tfqucsyajBJ2VqX3N4D5h49lP5Tpsh++x1c
gfj/5Sj2HgrRCPVflbNraebcxWnOpdgOacMyimOSdPOFHx/EGcEcr6Z6wkxQXw27Q2WkoqAqvgs+
JVFucLu0DIpzTX98rM1A81+MUSsV+7cLqg1NBEvkFUXMiNUGkKDdfVsM5bMp868s55mUg4V9OWjV
eS6hrRJ7ehVQatjqJ3rRVpUcc05jNEymr+xaHb5M8+J7c37w1uE8ZWlxj8CNyfVC37i4FeaMZDCG
93FbnKw+Hw7GOjxZVfK9HZvsJF3nkDMNOy1oWYsp74gVQems65duulEcVVHXPNa2GJmwxBBMZVuI
DE2ONTf/Al9InRvPjYqfyet8U6asTsHw5dfteM+NEzdEPnUHMBkEBNdPKAELnsKEGgm1NGRkytY+
KT/llJYX62EqB6aU6/p9Ss316IOA7313qCKcwniyhImvwAuOU8+qZ9GcGjVKfE9VLM5TzOqZxuIo
ZGBxlK3XIzjTORTVdKpCWOmK+wYhgeQe5ZJhLHkmsDNLSnu9IN0uTYJLEJdfyi70J9jaFt5rqhyo
eHv0o1BV7QUpij2e8WTjKcqIY/Op6zFbF5XXErs67X7DQ/+fiPsviDjNiAnTdiHFGJN4AWn1f6Gu
dv9eIX4ru+qj/pX9LergP/0afwJy5h+BcAgU4Iuboe3RjvUfgJz5Rwg0S3aBR+QBpJz9r6hQl4Jx
/rwVhlx44Lgs/tZfYg9ICNUxCr4tHN0u/s8Y038gYvSxkziRfOJ4K5Fr678FdgKG/Q0ZIyKT+DKu
ZnTOuI5NrIfO0/wLIsf3kdoxTXsbNckfbc7NfXIIh/SXcd0tPDc7VTUTRwDnSMEiXPdIilesyy0q
lwvEqAsvQLtuKgHypqswSEdl9DDqqyg9GWQFjaea5ozcrt+sFupUTx/WEI3Xh/XNdN0GD/625NTh
6CIOmUOoxROjyxXhZmmaa+BALigT6MwiwFSNPjfNX77tEkFF1MRprNen1qKIVldUCvq1mer3Bzos
Af+bp04Xhti6OcSD4BBW8lr/LhXZZnPVnFZdNpIvb51QGI0mJxJ+uNBYBNcOes/mQ/hK4j70Y4Ug
5T9yLR+2a01haFhnz24GpsDADoaBhHjdfzJRzJen71PKpMRZDXNj6rIU1HrCvLAaC75dLhtMFCdh
nzJdstKLYmRGLtHgKGAhl5wyFkkrS0FT98aW2MBGClsSYb1w+5UUqMaeHhRxtaKHkZidUSTDzarc
l9L25s0AWHBn6FKYknaYgZaYdmRn6FsAdIw45i2TMiv+Ekvo3Sc5CmXop1f8tuhzS7oTuoaGJMSe
YIHnwqKgpp+oqqnorFG6vEbGvxYFktLqWhsxy5/L2rz4crnWMxLSPNrBJl33TC1sXYxj9oRGsHEw
KKI0h3jNJlJMyDa9AZxsJZKZQnwpdNlOBQV2GM0m3Ho08RQ08lSVTt9f1uBsBkdb5SzJIjj4BgeK
wntXnf0oGw66oS76gV16WoXtR4Zr7KsgOSD/LZvW4SuUwGfY8lWwX3+XB9Ei9Oc+8KDcPKf3jpoh
XJHXOBCfFRc2x+0kmFb85rjlsB3lV9y6n6Rj7GaaiwjeqLFZM8NCBt7SOj7sLL489dRRT++Rov8I
hPSBsTWVasmKrQr+oMDWsAQYdGKEvZIWpZU2paSmVmmgX8miZwk2if1VklM9Sozycs6ecMK+LIM8
LIn/Vsa0nWMe0eVNNUdb9gMasKGbmFImN0s4oiBT+aR0+VNSkXY4Cjnftmxgg66ICho7UvaCncpZ
HvFbmRelC6WSIF532RS8ZlxNSOL8DNsAl7JPtM6SaH5OV1PBdZPeFo/kMJGaCbcYkPbDGxtbyFhr
z0bq5a8muo+Zgy0kslsucR4e5EBG3RjPLzJImigpkPGDhMImblPYQEhbQgZQNwHtWkLXbCnTjnwi
SzkBt4emDT7popd7cDZkq9SirQZTCFfhhXuLoKkWJcTS7ittw5LakCVwZmUZrnlaXza9lVOVPMn3
BjtHh5tr1bYuHRYw0SF8Dl3ADm39Snt0h9TxuEti09H2MHjFhfgu7xIYKlI+BppFm8kErjJEQULC
tNEsSbzHRVvPCHH8cGLmtI62pfVBt5wnbVVbtWktHtf4iIXN5sEngncRmNtG2/0kNpSFUxvfWE6w
dVmUy2tTXI/oV5D/f8eplBXXqFPuicNzIgdGc3lJR0Xpcs+O7fWkrPQW7Ezu4ah4bjyxMEWtDrwq
t2PTsTb78o1C5zeqMottsGIJM9Ru1Pa+JHRBRa2Mg9I+gAveWtoKyOsF7xyQ/IfJhShTixiLoPJV
RMZYtnknjZ9cz4m3QjJD3HAkjoJ+uQNa7Zk3nqn24zS3g53CxNOGR9vpKL4Xt23m7AlL7fBx4ev2
bIwr7RJuRY6cXpX1dAiX/gOXew/Q5B4CFp3FJqMm4WVHs2wn7Gb3lg09SFQoeTQ4H2hwLXbOkGM6
msm5YEFi9e62RaL9JlhvWP759tyYGJHYwRrXchaTjXGtdU4BYfucddWIfHxX1kS1kRvxLknGikab
z1U7Zp84DA9tqFcMpxcHnjOKO8zcv3dkbV6yDnIwkN9/47AqZi8a9TQ3675ZLmLNC74obqkN29zS
20cxDvDgHiNZBoKJxec1zk1KdmvGyl5inYqZfvGYyATu4u5j13GOQ4NAtdXJFgvbTFsE9zwlX7i6
AVpmvOHEQkaew4PWpbxJXVbew28QcBizBDWZfGSORwHt2pZPEw03Ob3Ne2sgEqAQCDsW4EyjSDeb
ird+9R4dc/2wVlKGrSmJpNV8VqvvEFuLiEQbx7MICRGbaL9dYHfHkiFK3nTPUMf5Xgx66Ac0rryA
QAI6PGJJ0RDWDva68NjHPlVbHZUbzJ9ERDAcncFlYOIs84gdtwngYMDm3Vg5GTAPzShbmJpVLvxY
EgW31DgqvEPPJGxbmb2xpZAG0+TEFMDgDURRPnZdSgp/Bepcw49LGH2Er5Cyk7F+rnr6F1OjP9mV
d1/aPt0NpJRx8ZufB2NBT+uMxzlwbikM6+TtQhEF6KMkmankoFIn3aujT9v+1N81KWogLVQoXYZ/
Jj8nxvDlon9YvB+JZW3GuTCPpsij1VE/a5J9dgZxwY0h7b0jq7PLN9DUAHZ++TZ13I78pHM2MQRF
55CcWyXVdXJW+Q1NOMgUflwPkUbU5Zl1BPNlUNwGUi5EAcPcuvkCsUb1o05w50AF+0lBVoDBluy5
Ds+g07Bkpw2KcRreJAlSlxqwCRpTeNel9VUU4h4EGF47JeoQ7gDQmeyVYS03hkXqbGY+BzkheDKI
92GM4Bn7ZHcLTrIUWgKQ0nlKb3H7SodneeN07qPbp0RB0aDNeNe5YbrtRMTktNHA3ezGlLdNYu4h
g9vXvEyza6i7eAIybkc/qL+zldFtAi+xNWuTR7JZ3G9EAD1gMriz8qknuIDoTZV9OIOi+aG+IyHz
VfR+eW3YMTEOS2YxBJQAK1ifNbE1pAla/YFD9JZCLjJDeHCJNU7fxOj/StyCgD3qVRhoHYowufTI
KZjpngoMd5i5GD//6sUQKTFn6O7liz9YYjeQDLgpZxMdwQ3W/TC4P5YZ0UR5MZMXMvTd1Hv3YY83
1cDXt33pn6hyferakifFJnSjUyvjoQTFXeRDtfN0SPwQR660hjurGt5CvCf7ui8+7HB5dVENj0ug
EjKr0W5TywY2pSYvKjsVHNpg5hkxxIKFDiBLduehLyKRpONdHchLanLvLCxUGBJL6A/M4y+H2+fT
7PFE+gJTQmEz66itQ7JkmCdl51PT40ISS/NQkozJCNSHhV/I/rXXeM/wsmfENETCSeQjFwYKJjmr
mkVm7rucuAB/bD4GWGRiyxhOz+9Nk8T7hheb4xmlODFFNT4RVKZN0Y7IScMl+kNGfLDgqw8rte45
Yk+kJr+I+FJsPFlO0mVJVCBM2iZYpNgkrhNSIsIsGL/kvVcZDnAvpk7lQaDZ8DjpmpgnX5LWWizW
GhXu9Gj0o45muUxNo2fmGDpTjxLL1Sw+YtLbGQC1sIh2dnayx9CK5YE9NT2lbMGm6Q0Mi7pqW9l2
FlnI1SmZRJhAyy/2kJ92GzAZkuIUBoD+5ClekHQBzqd+B8aOR39xTg3qF7G3xFik3Qtn/kPmqb0T
mj506GdAKMzGpqDsMvXNyRr3YYP8V9ML4KdMTbs54UgEicqad4vnxcAsuJsEBpS5zW9lsF4Xi7hV
Pm+8jUP/UyVsbkbFO1vK6bIAiZGH4p/MsZPbXlENayT+QeoWIAqPOOWF5hGJ1IrqxgbntXKLbZqb
nTWkL1njcizDMr+O9a4xmmpLnc5tnfH2zy7WzpS0mh2ZXZCGLgOMcYhrynt8LxJFx/ClMH6Vdk8Z
i1x2ip8eb/rA676auDzdcdzWDYd82ixryv3y8OSFTuRjHrsJPTuS5uDflrGlzlRRUzyd9h+Fz/EB
hG7ltUFrjyc1nPLcDzbXoi/ipyCM6QEd6iiZGPakGm2xbVPCL4x3GcTRKx8DklJ9WW5JX3tO/FQ9
2B5BGUFvaY2wIz1PTG+pSb1h4E936OzBbT1gjclN09gBqjo3nrU4N9nk7GVruEdqENJLz0QZ+y/H
kxXNPOkK5xDP4q706nxHGQAFuKrcI645N5iPziPVu+eyz038DjAmXdK+lMKdXgpjunfNYbjOIjz0
q7uc+tQ7ItiP16ELnmAHWBkx8OZY8W8oKT1zSTSJBwjNy+/f69REzCsFOtfFxhoesimOgcnNOCvl
XnUxrt6uP3C2bDh+w4hx8DktXe2cQQXs82hY5Z5+mjeRHYhcM69yUeZVdPlr2HFl6HJSusglwv7r
lw9J1di0YhGubvvuue+REieSe3yiAc5j+CX0fLRZAJVdYCASjPYk8H9Oara2NYlT2yUg1LD0JU1Y
ATVi7UQeiQAPIUI3nU5doHacqYpnsjhwpZGAX/VtfQsE85TDbKo1hMIQX2rurVtWYFZY38a03aQG
D0B7nEMeuLJ/mHOfaZhH1YIrxn3AlH230tl9XW1aKWJJnpvylH2zFiitlV+m39PhAl90bM2BPzAF
D8ZYYUJLO3e3EVCjzFFzTr7l06Lq5NFibFrTcn4iT+g4Dr06Ngnhw15JrEhV9CSbZdtRAVw4/RRi
Q6+fZjPAUN06xpOZTccuXZyrsda44tYQZjAg+jvrXgVhlJHLIsWdJqiYsQM9+mP9TnlveQiZq+xz
p96rhttuZwUmJgCv2rsOSHcObnfuUoDRxS1vm5R1nIi7g9XYhPBZGWGGDctm7Q/pHmfTWYopvxb2
r9422DUxmMs5xaet16jZT7F14Xxhm/O8xXqZUCvaYjRvVtERr+cCd7hqEE8TqXlHljde5SS8KRkx
k2iO9SderOo+zgj2WS346EnpFYGwS/L4CMxC6yH2WucljYxtq9sY+BYoJj30SxCfrQY+X9DzPeMM
JyVgouJ6euj83L+cTKL3z4bH8WYOFqitKawYKGbemT3wlaiuej+n7itw33woMtlH4UIo8IiLcTRI
2i7jF8dk4JXaAVfDsNsG0+Ts1sQdLhM38WUxF75Nuhqc3HVwyk9PJKS7IJ+5JFTaufM6Ra5Eh7fG
WWN2bod2jzFNuojqJtCHQtsSO5vJ7UCLjI0FpXMfvPHgO6V504xheig/wpSSyQST695iqLfFY0Fb
xNRO+6pAVVuGYYoGuzgKNXqnTjBdMvx3UqQxEbAkHmzMDEa4TpEgNIx/2s0vBNBJ28duuYbTbnKo
7TCXIX+ojew8WsfJbkY2BjFs1k7Gt5bPMEMErMrUWTgXgpdEVA49rTaI5NxiUeMxEtBGxc1+a6GR
R2FpcWLXLzowK6fv4YnKzq+4N+Y74gapFzEdilFG1uHKmQ60j2ouN+sQZEbvYOaDE5XmzFkqT5Ko
IpDEd24sf3T3oztAeJgpXgqX0wVJ5QQaB+5D+GUjAT2Uo3igbjHZ4TkkFL0f0gNrPH7Zuh5fTLO5
wzCzNSTx/7JeTlkT5Nds8HAWVJyfpnLZVzUIWZgFZ8KOwLaT67/+b9S/DEX3JtN1ge2tgSoqSSMF
7ZZ2VvBgrNionAVyIauYuDl3I9Ubt4ODSQTfgD3x/Vlmdu8SbrJs5oqPWeEV2bE0VLhdG+ezzprh
1lBGtSfOTh2pc1/RJp2KKbk3348J+nwR4ozzY/o2Ctk/kv396nAgIXwexKa1ku+G2413Bp1xpPwn
kzC2ciGVe8J8eRkkOwbJEsxvJgaF0AmbgZJLw8t/1ZblXiqPVkcxMOyGpYUCxYf5aq5Inh1hPbql
06IOLLC8Zjfb5cmnx/3UtuM32U8Ppg5IbMn7AlYk2SRUu7xZGq5bWKXA6zYGBxMXP8OGWrSfkzYO
9hOpK4ATlAT6aII2ddADULvM/HuxjsdpdR9B4ehv1SonZ9VVrBW3yR3gVHJMY0RNJrGn2GFcHziv
cTdOJ6mzQ0MfypOuOoBaEs65Q13Gwp2Pv/0aaXfqPI/DqDMdR5X/Skyo1l6goPZj+Ugc1alztXdE
pt/ndCJsySo+HV2DxtESOET++O0acElkJX4PpMfxX3ozsQhZAU2dJD86/s7vFfo8ogyZRrWcDqJN
BsIVgx03AGgmQJXCibnWpGe/ovmBlfd+ktzN+AFeOq+mT9A2b4xEvrYNs/Wc1jY2wy6i+6ffjKGs
D3YR3rT4V4NKOoxNT4TF/XQGLMYqATPKEpQqmnyJAAffczTI52ukT6dYejB+oYb94tXjKAcrtx00
Clg7xXVgYkQC4r72dN8j3Bc0wjNZitx9W+QLAvreKhtZLuvo5et6Js6TBhC5TGP6+RNKXPckPh4M
G1zRc6ApZZf/yI04cuYyv9btfONqyLFEnjE0yyYZwGoMMi79p1WDkZNGJDtYyQFmctLwZK8bHXN4
yqWD2I9n5Jt+IJlS9+elGr/sNIhZQ2SWkJm+RjQt6l4IXWUzXpMTCZp8kbaZ95TYXyTfk6VRzx7m
c9Hwp9RVTpNtHZn+JZtGI6Imlwcm0+G7AY6jUvdsQ5OmGitVLS8vVMhERiGu0zwq5oD2I1jUrPfe
XSLgQw2pehpXtZv0wVCgERpkdVK+Lp6z79of2fA+7z2rOq9i7nY9abCU+yH2tAPmrQBKliZRkq/6
08IHsUjENdM4bQpXOy67qaK5uHcfRmP8LDV+ixTkcMDu8rc8XL6GKQl2SaadtPO11fjuzFtG2BdE
L1DfqXCAfGON+64a/HU1AmxpGDj7jQXDB5twwrYGhlfIYRyyWLg1TDzk0W9HMegbZCK8Mabnkyfk
9xAOedZAcjEhnjiaVM4zgRU4lj5IAggzyFyCSA/WPPT1fTp6rz68M+/5YYR/DuGg6fn9VQUERi+V
vhXDSs9J+b3FhEjs5M7qlmddLkUj/SLRttNzCm/tafA60wg2uIUVCdf5BuhzgpVBwtDANpVYt6VG
uIP+seh4fYtleephvKHMf5iIxZmGv2lmeAzqk9JQeKbxcJCRu8bFvsS+S68xEwyaTMis5T93Gi+X
GjT3Ic5B6fyIK9LnqmH0Biod6py/oUH1WiPrg4bXfSh2phYNM93hkUYxsJiZRysYoeJ74HelXJzk
4TcHKl5AxxdQ8nZROfjRTyb0PHne7NoSoD7TqXR9R5bub9g+IZGrhL9n8rehRHzlWkv4FI4Q6i0r
I9PhSnc1/D7NI5dm5VI7QfZPFvYm60MyLTrZkP/5iAWg02YAkIqLBWNgJNl5oaE1GG48vAOjNhFQ
KfOAkA9154xHw2St1oYDCzJroxRgrmGS5aRiUpQd8+LMwy9aU9KjF5TvSXFenP6mwi/ak7h2pjT6
2OEaiwwm5OTkjIdYagvHb0MEzogMh4TCKTGWzSURyXuuLRQ5XoomLni4xXeBx0IyZzNKTBepxdyO
DmHGV93yGPsSM4zjHaaYsxEa281kdB9FPd55Ff17xgpX93tZ4xP22/CB8yPQFpBlJIbbxhUS4g6Z
tE1E4Reh2Q/wXltI6Fl9KMb2ecFbApzzamqzyYzrJK5IZ4oBoHhgvGegGpBsPbshM+N17pfHkIUc
C0th6gBQbWtptMGFtgNSHABLITMzQrLk86rtMEQmvXgdl87fRhkEfIzNAP36ZZ9x02B/ZGFJ2Q+M
kM8BaIbn8kEbtAkndYyMPmVxqQizxZGAVcfEs+NyIEVKhjgicM3Wtp5aG3yI7KMWluGZwvuzaBMQ
XjkTGcp5Z4gmmDFhO2O/3Lv89LiEsBHN2lC0oqO2TT2fZxce2dG2oxH/0WizLlMXxGJhDN8EHiWl
nAMq9WOmzUthONyauJkKXE0TqHDdpfYZ7BaBxcP6ZJio1agNYFbjS407Sv8PFvPDxjUVa/sUKzoY
fXNY8FUB2NLEkTrvLGrTKcN7NeLBwkxHNmi73DKbgz8MniAtEFi1cWvEwZXVp0Ebuv7fQgyalvgp
2bazJB2Yo/+DntAUwN9+EdVYpJYHkOzl8ZMjyPDPkbv+k/+nv/nfPn9/lf+aT/AsjK6h51q0E/Au
Epbzv+5juJXj9FnSyfDfGVwMH1n976DC//zF/gQVrD88AncI8gH3Y5oqXDiAfyT5mH/4xDqZ9DME
BMNZxAz+K8nH/8PU3Qz8FQgCfpff+ieoYP3h06PAoqWvt674v+s0NU0d1fPv0TYmuXuu7dlEjrgg
EX/lFGoamGp6riGlG1JT55TkybqaD3Nbv6olvJs5TtzLmfZB2Q546YN9lvotp6UPL/eokCaumv3E
OyZYmvJWyC06lRG1yFeDYophxEfqBG9XDGDnhQbfbshB0FJN1C7E+8dAiSxosEekmqyY0Q96LIY3
ZtmRMRlvBVZ4c3DwQDaOuwPPn7cj2AUoK0Ry3qTdK5v3tKkqfPiiQ/+AGYzIab+rMG83FGBHrJb0
YcoFw4odRFTH7ZecE2NTVsEWdoLkVvxmW+66t9nE3dESnPSyFKi2ms1r0M03uO3nzSRmY9O0TI1a
NYabQKXARHW1M6r8YhQrHMVQv5mQ1y1h/VPbP6OI0lkNsoHbxLgxcZwDEVYU9W2n0avpzHEuWsbd
DoWd4eF374rCpoeUOVlEw9LJWkA/E6/FntV9FfrHtkPKqagYsJPmyydFXbqTzjt7NrCkYxQG3DPt
eKtyyEneBDtTSAlktdJn9tpM7WGY2m8m093dZIJcrdoS6cfzuLNL+ZrmA5/2/3g2/hP85e9lNmA7
PA18SN2Qs7sDfqE/c39hX4bSYx7ZQ2+aZtDuRJY8+H2Akj8NYlNSgr5yZLYC461p7G//+3/ZFH/n
bv78t//yWJv/VpW7WnNLk3eNLdsh5Hdi7A4P+FQLAgwCcNFwHAnk7I8Uh9UXR6DMKYN0Ff9/8HUe
W7Ii2RL9ItYCHDkNQpAqUssJK6WjwdHw9W/77dHrQU/uoLvqVmYEuB9htq1rL1CqkfbGsPXFscmN
H8w03Xsr275G8Ncltv2atwOUUpgxyuq3w2rjhyhHNHabD1PRJedhh80Af619H/gZsOyaZc822W8p
d91+Nu5sNhMo5Xt68ZWQ9k0iwZAMUTBCszXu3HG/LaCXkR3CHkXiEor80bQGKO5DGB7rlDSxyfYv
ZiYw4QAOa7KMB/IKVDx6abBbdZBH5kH8IdSJ1Yq8kAPNbW+0/tHKsg85jtUpqG5CUX+Fc4MDnFoM
n8Z2OctQO81A5Wv0qsqM946IvWptgqiSVFD4UvaMtVyXTBSQ/1RCzUVjFIAjJsBKslbHSSyU+k5w
sQX4NNEBRNuUYCvNQdqMcUne5IHCA0QfbVntG6AjRXjycWpTv9txq6SFAAGcjBLL3qFvO7QIb6uR
UTrNAnDQMnzxGWEv7caYLTToWQ3rZbGD+fS/nx/B6f//D0QP6RcuOQ8NGek3ZmD9F+vLaRU0YuA2
O8sEwrn6y7tWSu2cwg8AMAr058Uzk1SKGFNg54F/SFn7C1XpwEzhB2JOsQ89OPQ1zCe2ZEcxgVh1
apfgeTGg18beH7VEE5hiSqDOQB0v2fRv1YSdySYZALlCg+6hItIzDC9qgbgTrXg9db81/IWjP9vj
raj6E8a0A2M2gEoBZQWQCCZbRAI7EAng7J+DpIjyzcK56TpPhYdFxV9Cbz8YT22XuUe9ODY1qXIU
PQPfPLm3ac0wPPxuQV3tQjd/WNcFrONQ/eHKPK0t0Cm7PbgzsqaxbkP8mP67KMabYXhbu+fCO3vN
Io7MGnFjJd0xt88pTltbVupSkeSHMp1mTPM/sjr/Yb5Q2up5XOlK1xYRl73MKMrZsW8O845h8p7c
ksKTkMhIeSwghYc8KG/C5xC/U9haPg49zuR+aO7+eUSqvGdeEFgfMNyvoPiI3VwZL72hiZDep7UY
RwfyalTZwA/AlKP2zuujtN10D+jnd+ncJ98G55RWZLgy4nq1MyJhAAgx5iVTGhf6hLp1ugHDiscV
6BFv1WffLHftlkBc6d0nTRqFG+hew9wAX40mverv1jlnVtXNz74GzQSprSEYfYzaO7yseNq1p2i2
sz1BCXHp4OktGBOOoDw1p9YFjyMG42j33o3Mh3e2U35Mlm69+OTGZMsz4po15hiOg3LAJcnNtaRA
rVC1djlj4656q1MbAYLn/JIr+ILE3ZUnI21JBwjNe8M0L2CvexcqYfFWoLwHVm8iBKSzbdfHvLeG
Q8PRWWGix+lpfSQZPbQe3Qz+cqjz/MXwEYqJpMcWW4xfUy3bmzyFopRZ2UXH9T93dHJMI7YIhSLT
hwyjaLV82pP4SfzrcQ2wpuffCj5olGz68m2Iy6hAygE/olT/5uLQoh2ljohpLlzzh7qAv2ady7Pd
PjciOw7jfIvL86/E/qQT9Q51mt7DJf7ClHuzdt1XZfzZjlbzD9V3N5ruwYcDC9zT+5yUQPRrafcz
sBgeZAk8CZM7ykxyj5D1a7RJdloz8VqyS7Ro/XprjYnFZDYM/Mc0goUm+Kx8unJvJQ1wcA3EAOPt
SjwrPKHsTPoguF+EFaHTsoMLVE1YHRdziHJokfO742A/Dwcy1+bqVFKoMpsjULKDnRL1wEyOc2Gc
yv6RkYxzBoV3DDoGhE4WxHYAhKwDnnXcWoZh/K/scIpQMRIRbw2YfNQYV8h3aH4vrO6Ui+UaMLxg
y61HecD72zklLWew1gtIA1cqSZvYc0i1T5wNS3vu9ZdGLa9qA8Iqvkwj2a6boatvIczdIUhEFe9Z
Yh+ahBnahrphbgvhq9w+XVaBg1fvum15G7Q+ZQl+NAleWTBBmrZeo3a+bszEj12fYHD0Gmw98+Ap
mZnNbqK/neTyJFVSnnLjBz8TKvBHlnR8rwtjJ+HKyK/kg0FW1SJIaFzX8xwEMSqYZ4BV/t4IEkAX
OEEQckRAz14rpzgmN/0C/pyoFxhZAe/aVsSZpx6dcrlvwxtDyOLImY/KxiWmpuUoIG/CufRINJQD
0r9swyOLBem2wq08+5fKt4J9YDtoKoDTFN6TrJMbHYKBHK8jebC+zJ38ViLggRoxndd1ipORjUCw
mb8rQRHRGPbYmUDZVn534xCeYypoi0YTxv945L2ZHPp2PGUrB6ZDMCwHyEsShOaFPbQIUQofADPu
ATI1ChslmDWU6RHHiPY7jLumrd4c4pBwbTGlysIb5t8vhCDG1gJcSKHa6Df54eSIXMylfgzMD1Q9
3mHiXua5weZHORRb3ts25O+25Xw4RvCTScScYwHS178moDlejfXKwT0ZDSPym62Lke5iAfPZ/MoN
ERNPApOuQpxQ+0ZMA+MR6EeU4lnbTeN6Dh2w/yX67J2nkCGHGb9PeItKC2Zo2994Ts9r9tATMn1g
5jGQHkIpFNhBTOo1v2DKpVW0TH6CiiGwcuApJxgFGd2M4atW2XWe+Cw77fMqmCC4pB+FlU+EFXEJ
Whu9EI2z943udkuZtvo9ETBzpUTsmXgcQhuImiJO5tD3IBLzxUdhN3X3hfSZ61LMIqL5sVeM8k01
AyZBiAZ1NSRI5yxaxF4WuSuXP0aLNzkvq8fWYFtjripksylI1PSf6lGeWkp/1i4oq0b3Lc+vlwJi
39qSHO5onH6uvt2tyBEZs1/MnpW3U1N/003YRwp+8I0RQS2RhmLHhX/WXFmIPnJreZUm/MuCzIxs
+Oozjp1kQq+5+elt0IOlVmyXdt2KaRnAR8S8K+VUDLBq6ilzUH+vhv/EMnNjAbFH6MkUU7k/ea0a
hG4EsXBmAQp8SVy8dgz1k7V5X00D+GqnPsvBICupvS+UxMPnPuCBJtsegwrJfcmN01hR1vc3bus9
jQ5TzdxJXnQeWhjSWZFiRzWMDnKr3Qcr7+Czmxh2alSyZL+GJ2fmNyl16rSfzIzDsluhT412qbZ9
muHfoxhhDaB+FLkwXA7NN9UGoQkj2Lmhm49p+ombCurnGFxDD8Sbyl7acD4qyWXnks7D7PBVS6W7
JbtAyAG6Qlu5eQ/ygzf6cc/YjaCeP6My6Fz1JzqRAF/SstbsHiIz6CFeNeokbIO5pnpw0lAdVi/7
CXy6vjygL2aY4/frb6s6zL7V8hT6D0wur3iQz/iDNlY+xosrp2M52ieLC95obMyIHiQRSknVPcwe
2CaLW2VHMk+9M++lAUYd4yHDQIBwc4jRuAmO5GYdKrdil73yZEg4QVjaynucaHTO5Gb0hsTWujzX
hutFNG+Rwey5gtrUy/lqzII76F5waVJYDLK8mIylYG9bQCyH9jIz8xYhwEelM+JUh5Zv7P/YgJ6B
mwtS6JeBwIKUsEWA31uBSAXi33pHL3tZ/hbh/DhW+bCf67o4Zj3/9+Q8NkaKPL84Bk6DslInMVip
dbtW+LLUut24lEH1JBgxUPXuxsr7gIBBrq1OjesnZz5sDXlqLcS3onOAlVSwnvAC+cSWfs4WpZ9X
hAh68a1Cjv92GxKEvLV9YnW1wzIsD6bpXjkGc0K3Tq9qAjcqYA+b1b0sHHn7jiyBvSh6AK3pcQvL
JZoD6y0zDSCWobFvg7Q512ItDmjh6fgzisrQ+nMIj+xRNexqpolIW/o7gHc+lSirJSjrYMQ+FSfQ
VuB38Is25ht74wK7kbZz1Rh1eeR5I2AbOLvLmlGJKzstHzxlvyaM8zGjv7hLCIEzbQmD9Snsxo7H
OUPiKqvTspJK6TXq2hmLJ5VmzWmEWRh0SDFyNj27wa6XkzKs22SwX5VimcKblQEuoYoOWvdjRO7O
O2lrTCjspDezbBcCHg9Unx/g6B9Vkv0sWFAW69sdjWcxrvFU3YdVfhy99nrFQLsrlt2MZoN4O2c4
sV/C84KMAszcKtWpQVhoJyjn5p4dUTmbwY5xx9VcU5Yuy3gOsRIGCltil8WNosBSADhJaYQrkszP
TukThuZd5wsLDwNfxMonsl8ckAIt9JOQWLf6YRyCryCfEeHWBeJCPRclNP24DSego5hRNSdvK7v2
APFEZXN/mLqeVVhwQajwA3sfIl4ydl5uxrUMqQCszRkR2A2bCgBI/p3XiUMeTjNRYv4ebeDRo51r
0+HLF7hsGlEc4Vtyn6GjMmBy7B1XHCl5JGQhfkemWO9WSfcazEwOFkh1NQEvSAuhK1jBHWV5RVOL
99cvtPCrqq99Z/ioc3c52BlwM7Qoh4y2HbnzZdv6v0swUpWEL8plXN1b0A1CqfZh0x/pb18ym6V1
dmuUrG304mq1Lm2nvUYMBXgSgfYeFx2Uw/LKHj+KEEEQlyG5Ee5jALjsGK7it/35B7zxFCsL17bB
K0vkm/kESmfDm5SE4nfuSEQdQ8yKLtkdZs+RPzD3Lm5bS2iuDKSOBa+tKcFeltRVkUJ/7KOz6xpC
JuAXuRSzG9J4Eh4o3ndt0lwn3vCVUdkz8IsQurPCsQeqE1+i4Oy9o9u4PFMVMTtwKeBZgdyB7/Wz
mqwciXendg2yWym5fkdvQBgYBJgt6vo1xVT5CRw2QWpa0SCHpYt3FPU+gHMkiNkPqr+fxmBxHJDt
aGTgcEbEqchHn6UUZH/+OqM5XhIJMaFtpl+38PiHiETQvkKZ2CoZ8cp3fAL5gwRYuAfV+jcycN11
qTyLkdKg9C20KX75qKpXRMZIhTvW1kO9uMfCLzl+JK6u4G4L5mSf66yjnO6n2mrGS2kR5+QKAYIg
PhBl78QXUHkufyBxwIDwKCupWd+8uomsHsrGLC/ruX5ChDwi434S2vMVjlwxwpy4Gwuj3zcd+QdI
ERuS1VdyfJrj5DKzMnlbHGQ7waC00JdpLa4GigkYhC4XpiRqTqKORcOszOP9kKAU7njvYmhshMKw
ujE5KooxiHoTRDKJRbfAbxnfUo0CGWUkKi4tEJXol+b7PjFHiiGW/QwLGif9sDMsUEVXfhuluhdD
gK22prSr6Btk4M80liOcD8mRtgYsRBWuBowg+SdAcuqwgSaQ4dyXvRHpro8Sp0o/5KDfNIc5ivtg
jCO2VgpU8kTZu2jIMYlOdtqfg3ZVcWYi8asMOhpWsR3W4DixzCYOFn01BSAawqpBnDTDwbGrd+Tq
n9kqTQLPrL+KXEXHtfIDEqcZ8r3zmFCrLSs/5Kr41RukVut4V5lcUkNoFET1hdf47p6XoH7xu7+w
VQ+lwTNc+QiQWNzdy9B5MGp+ZzukT51XcIXl9BG6G1gOotJ3qer+tnwjhAPXBi39dYAVYYgYR9xs
dzmpqHEHVIAoGZu4qLWEFOKZJ8R8GIKD4E7Uxsvm3CF1Y3yk0wvJb2JIlVunSufedmb3LRi4W6RG
IK+XsMk2ehf51Zh8ehioYESPxaHUwVSWY598Eao9SmjBNtxeEavVL0I59UG0RXBIECJB3UV7QYLH
Fny2LhyOlUkfyvweosi8XtgI510XkiopSpz3Zc3QGJFo6CNDGNcMowpxnnT1aBTss3BmONArzPWi
yr+6IJ/iSmZAJzpQ5uuASjoV6OoWQrd81dyu5TawskOctjJGypO+P/fe9PePkmlbwW0ikmdz4NlT
Lclu3TPzY67a1P/lezpndZ/HDI6W6AIU7HJYw+kRQ8YToiZ04EV44t3I1/eOeA7fT6s4XdzsPLjE
LZLZkl4OqfXUWMFV140k0OXc4dKx/rCGfowOswB+k2jOaN5hJt2CmCanh9DMkgrOzZPXOkkoONlc
OCH93NxqF4cPSoAQw900S59EBTM5YmWCZkDneXBqPruhtMjYuwYNWV8N4zYc8io9MBxG1mIkV9lq
/jZAZuEvir/cGc50vMG7u0CdTeilfER7+2VZEW6781/T0c6WieJGhvCfhC3ZuDarXUZ9kkwgM51O
2Zedq/RKgZg/CH2M1PQZ8NG9i5ZIyyitE5TNORtYkuSpiVaDKL/VPLKyB2iQlBQf83AuXL+i8bmH
XoKihDjnbfoqajVcEmqIeWcOv1JLPsLr5+ma/Ku8NlXkhWVzCuvc5xd2hzgcwPA7NSinXnh8mpgp
0iowDyRNDEe5bn9Nkt8y3bopM//L6i76hruhn1BZkGIRkcxN7QItiCQ9IDUmh1hTk58FvprmX18s
9rYexrrsUIUYF1B9X+0FgUfVeOrSqxzjij4KmSmuVtm2V6Je/YuWS2YzpxSx8UzgtKAu7Zvc4ngN
8Eik1XtlIuqGQt7AL3V/RMs6p17UA5lG6x5b20eDhJw5RnZZkrs2tK2J1ExiLGxJ2NCxTvTm2J8m
G4RGU962eFEvpVve7Jfe/6GPp9ZqM6x1M5BEVTbFzrd6MpiM27qbrsumvK5BfVtl+rCa0PULfZ8E
OvRTBYhojkOZPTuJ+4Ak/BI4rGawr6+yTT6GeUQMkByAFTngKTGfJrqu7WnIMgOJDZEm/QUs8B44
SHK7LeSSZl2ArkW8mi26tp5YIQ7xvVrUqcfEu1e+82G5pc58yD8HF/xX0Vs3pQlbQi/La2QnyDxQ
XW5MOtD0kxIgKnkzyOmbsQvtcTL+FoxDq54BxtwypEbZL31RHljUuZGvYBSxE4wzeG6E+M4xmgno
5yYCCo3U7Gb+hbW88tIRdod7XWvqD67lFw7ai3/9Rp/RnRh8ui4Br0C0wVWgp1d9eFdUFHqlS+eb
e+q9FfLWqJy/omcWpfd9hUPXj2oUAFa/8g5Rv3pcoG2zxBNZWNFYBU8mzm7mJvwQs3CPk++BSw+m
CxvpNwMHpE/lqjNvRTTJ7mft+RX4zJn9LlwcfrqiarE+oe7xd/Tusa2SyzbvzkwXt93gg56mZPyP
xdBE6BJVFY20vQBdsmR2gogS7LNBP92l+xFI4y2RTYwTiicBMREjMIR4Vp2PO9eWMGEyrGEiG2PM
9cnJJEs3yuzukWH2lzO1d5X0PsCtPTVwuSLrCuEXx9bAg+N1xUMW+jaSK0JhIXEOrPnXOJXhfbY2
4QUmykg5BfBPV8fWcY0nhhkXiLpgPjKDwIWi/2hAZSW0oEZrf4S2UpdBvaG/TH5NlXoMPPhQWGTv
wsJ5zkpkE2bLWbh5nKSp8cbQ0rwUYn0YzPJVjsk7gnpnh4kEeZtDl2mnNd/oXF335o0Dd8ssmB6O
Bm0m0Vo3pow3DCj8RRY6WmVNUNE9rJoTT51tbremiTfPSI+cJvo9AZJjmVNEWl68OBnni5EyswS9
O89stucA6J45etz9jH779BcXtM2eQk5gReu/kVqNM/HeG+YzjQarEa+HlJr2z8LFpgS7w7Uz6l/v
B5NP7PR4IrPN+CPQwNg3IR29j05lY6PAGojC0Mcip8Ec7//evcCQRVSI5ErqSFGB2OlgjfN4CUj3
UGP5MAPVXYOBUV7ZXXcUNJuaGD3VNZ5Idi80z3p0WddARGDlqZmPWc4lnhEXZGHXsXAgfgO/JBPW
lK9rWj/tuv6SC+op1pPvjVqQUaWIxspWXU5Q+5DJAezxPUWSgg2GO+frSf2cwAvfAY24Z72srusR
jeIGJykZMX+G4fSnClYFKpcXRePcgY9Eh8fya7fOoO+Q5oIsG2kbTOj0q/Bvc4Prskoy5zI171XK
RjMpJSCFtX+YbagG9sTv0Y4kj4sWP/6y8JX5/GExQ1oHVioFPZvsykOYpnciyLwTPt/9v0RUImBX
6LU1b6XJON6EnY9I8LoRqJaHEYNWbkN4FR2Yguw56/HwwGxq8kTs+5oBezD3mDHZoJBIS4E5b4S3
eQNBdIF7C99HW8zMfV+RWzAsFFxtWCB5YPfWX9qkLY+4uRIh6X7IZFxR30aeIL7SDGxm0x4RRDJ2
Nv2xKPkDleWLurHy+cUhUZzNUOZQ19xyz7bjk2H5dufqc3+pDoozuTdFHXV4lnZ1k13iz3ruq/Zy
2K5Qw32PSvdxk/vhkWvGyLwgu6T2sfdoMFMjsXnA31rz7X7rwh/PZ5hOjk9/tEoVS4M3jlctrClZ
iBfB0OLwnVXuFkuz6DkYUAzYtrKBwbF/V1mVUQL/hnb7wGFJ5inXnhBdHafdFpM3c2yRZxcmemWF
B4ta9QuuYX+cFKMRf2Jm3Gxsd1QoURJm5nwwkCfDjAvjsRkfvRx9qdOiyRZ0TVLUGgeRx82CtovZ
pksp9uK5RrIDWM/q3YRjKwRtr5vSm4ZUDyZQq35Lwc5ceTYfYMqSNgzKuPun4U2v0F30YMgKf93O
mpraJzOo6EaX2dk8R6ps252Y5+9NIWQvAqTRyn0cxlNelI8S84aWEpQPaU8N1rYAxaq30gBvKTmM
M3NkI9eyOkuSh39z884vuji3bSP+B3AU3WtlZ8k1BmM3ggIwRtXSw6SDe2O8BAz0HtOGk990t888
cZA3z3QFxkPHPI+JkWNfF+HoRCTPMWPSFF0LRm1ZwhVvAHJGeiEXgCI8JSxdMNsSrFD5PsiEIclP
KPADFKE8nSvcxMgL8MO7o3Ni/HGwfUgbo3dJg4xWj3JXOSwBwEwxVfLKPUmVjMUC5iN14x0bYbDx
tE+pw+c2w9/CRlM91a4902mAxO4d97ZD7I3Yg0rr0XLEm2/wLpbBwqGimFOUe2dhBoq1WR4bvTkb
jfRcIbygHyJA1RlBBTnyvgCRiKGBwO8pVxdJWceOwYDEtGv76GQthmAzQmigZdqMMIfWwkVQqOkk
su6z88ubfIa/B0v04JTct+QPWDu1gG4vwWb1s/vAKcPAUxfnAcNuykD3zvZZECIDRpd0XG35IDtE
pR1fvp8YnwShbqeAFIBd366XgZCvLVG5/SCOGAueGUE+FqpY42xggGPDE/TMF9FgERtof/MSG5tA
RGBtxNnXsJbQE5M4hS9+KguXwCNihJp1+C0s9CcBnqeDVBDrveLzH9U60RzfcV6IETS2SC66iU2m
4brZGJRKt7kOce0c+JwiwlnJ9ODvRBWMV9YHGSga9KV+XcrDYARPc8V9h1nmptRQA+wNBYLY5gV9
4PWSURCkIWu1DjcEOieuDELQo7YF/dj6HiO4kngISYLOjFAKCf6BHIKNJAtwg9xZsQxNHIU6an51
mYJMYZbullCireRSplrHVpYM/l1/TfPlkNZFOrCXbR9KwxGIK2Oznn0XFgAs5Ch7kl846fLU3g3A
1yJCOB76wXlwy1Fc+rPxg2Kcj5CDmLe33dWOZZzqBkG+J8hZ89qVxyrHWsXe5Ka5x0XETNVm2mhK
BifDnReEOGLNRxJmPAYOwBI5lxq23zi3Axhjke0vF8SJ0EOXuyFFh9OsVDNkVQSHtMufyrLheLLa
9dRXKMXIJ9zNA6WZHVYFBdMqTtjPT9XARRV0Zw/VHXGYJGp79WcA+iV3gYhAO4jASD4YaGwtq8q5
pQqmSgjk0gdLfbfMYc9z1X/+KwfHxExOU3VCdlPFY8vSwSutiyZng0yb+tGA+4HfchWYiI0aMiZG
UTCDRSrurD+24FEYBNSHfr0OhdEdPAxRjGlzVLUdy6uBtDP0drxXarhw1nSNXPbkU9ZDVQ25x5rh
sQZdG2EMAeFZ++QsW+0lPLYXe+XWr93AoL1lFllhS6gW2pxEKN4lH6AzKpJo8Cf8VToXh9hwcnXc
FVc9K5IBBQt2yR3jQK31cu5xStMjBtTpW8eilofqPFpBdoG3FlbrwkWx6YyeqiRQpmN8qRhVXc1o
52sCfZDxEW5CxA+VjHVloiMpyP5ZLHHRTv5T0YzoigX+Sbe9BveMe7XCImzwwU1jOjNm20HCMMH2
8Fau2TfigGejI32I6m88/hOKSGpN9rtrbPXhnuRBmx2GltXY6CkKgyu6YwJU65SjZayuDXYjM/FH
49SJC8r62BvwcjgdGUkBfkxp8dzJ2fxbdY7S1nZ7a2LnP3fhTTEz7l6C4bYGXFsZ8sdNkywW7rqx
e2MxPeBXuw9XbCSb9SXdNJbp8kxjCQ8Aftrmj5EYpbiBI8/fIlnupVeFToQyN3HVFQYZ89Sj2Sju
xEJYWwt5pSNOytG5Ugt3B20NVndTMi936A11CtU8n2TbqcdM62zKLqS8TE9mKvKbzSV4OfhlygAF
0ntWBFzNfm7SrqNp00vboa0OYb7W52nDxYOYp90juj520CuQtvc3STZjcbTJ0yLQgW4IkYmjydm2
bF2mOCALSOFyjeFbzNVbyyKR08my9mAUyn3nT3+FWx6xfF+T6AI8uud06jtA9TrxK9DZXx4hYLNL
xaHR7pbOByu98Qv93ET6eH2u/CFSBo+G3Mpbgt+Co2MDqcKbU8SGzh6r3e2SGcV4YGBB5NO8fU5e
C61FZ5YtG/FGAzFmGXFmMiDXrIc2G/Xi19NbHgZp/DM6Bc0W4sPTuWhsMt5WGPZSjX8jHtkjsfG0
Xc1jo3f2Rk+6Wsgs0ret2GCM1Evy17B+nc2Sr0LzeT2cEhG3zQPs8q9Z0lx0OseNBNuXPif/WfY3
2HpJetP7uv7eaafjuOAamspvWbEo7IiIs3RW3Lo5PLVzi8+lo6XBEPvg+aKPK1SC3NbkzQnTfh48
9kEzm6n1Yx6Stz5gUloRVJfJraNfp0ZDI3n2dZod2WsMX7L+lgHQzndMUK+SIE0Rt8K7oQhJGZV6
v9hndLIhiZk6NY8Zz46ogpABHHJfRk0heiJdf5O2F+jcvVYn8Bkdg0M0extZeLBYenL6cHZC+QGF
0C1g4G0GJSCmJJZpxqRmqN5x11NLj7KlV6O8ZmyMyMTkrtIJgbbOCoz+2f+swYVSNWbRBIQp5lht
onb4UnjBhmB8rAkfTAkhLDi4dCZhr9MJA2IKu428Qp5Z2kQfArGZmw+TRaohLPe/ROcczlZk69zD
f2EIlNM0atYZrk5/wj77guDQOdVasOLqBEWfKMXFPYfmh1i6j4yJwc6ckxdKla+FeQiKT+zwTfWO
PvhnMfOv2Rs+oFPzcej0RqfnKQtx/O24pRJdtVmCSUGrUx8Ll+AkwmJOeR2S2ERBObK+OrIcAvLU
V9/AVCibpv7SIlDS1MmSs86YxPP9HmSjddnp/EkO/jBjiDsTTLlayC8Ci5ml199iv/5r2b+2fnqf
EmkpkLOTXN9Nl+ju37wqwP5Z43nq1LNDIKZHMKYkIDNlsEecGlhIm+hMnaHpGVqIwvo7dQHKE8/I
clRnbsJ0W6KMGM5e53ESfitOrnFydVKn0JmdgvDOUqd4+h4i1GxkNK45dAYi6CMD5vuwRxzfcddH
tk4EVUSDKoOqI9dpoR4203mEJh4q89d+Qy9GkpgJ8c3USaPw8s516N6mOoPUxQm/W+wQqQ8u/4yg
0kYnlqJ5wWJLiKkzc264TW+BX7ihhoOGiRVpgiw7zHy26Yw1W2eiQtHJNVVcFaSlIoHF6UR+qij0
dHQM78qNmdLbzL4g4B9CjaCzV8clJTo1e/YVioV5/KUCec4Ja22GQUY2Tp8MMQZFT6zLuNkZ3qRH
+c8AZ2D5vkQVddNc9kyKt4TZWBIce4xIvaxfSRp4qnR+rCJI1s3pEcOQqmrvzWzXSZsdmnG9ClZL
fZhBC5WiuE9Kx70bZ4elgtSBzHMDMzxtX5bueyzhxOtkWw7423BiBJhjt60K08Yse5/pNNyM+c1x
JCCXc3olLjcBHcanZ7+KpvnxCcqJCexyWacTM9tlSLWeQNguz6Xty+uWJhOlVt5fQv7yI1fp13xb
we0kWsfh1scGmjxWai5xK/yDYLJE9bDVByuAMEgpnnYS8T9M8iJBuroa1T0L7WfUKCcCC/DO408Y
Lcabc05IRYL7l5WN6GD7pUwmBA+lMIeXKS/jajwZHrGOMyrPvasgj5F0CWv4RZgg2cLRf0ZSxPXn
TfgbkuzdA79z2vztlGX4FEH0oqnkFRVtzxRuILU+E7yw7Bcql5sXxyWTtqWO/vMfbrBg0bnrr5Oq
lgOGJQ5Nlq//s46axv2Kin3bpINdEyZ5nX3g3PgN07E7cozGdYgJHjoLX2Xxh8fCp70fTbRZ26EN
QaIk5TZGxuCUR6D+ZeRcJ+tacKLRbm6sNCaZPpDBNqErJjlsmHA7wKw8wLf9nIZNb+nYQK02kzpO
e7jL7LnVVL7D3YmtCj8RcbyvWf/Y9sy8+ERdXlceL0Vf6BegpAd+lLDYgAWP7mHpbO/K51hmuOSj
wLVOueRHWgkkXMyVnIGBDWzxLLojE0tYkY5h7/3QPCrqyz0tHZm6YsBZzvvubbI+2SXOev95LvKz
+1MME3Fmld6Rzs1jITeK1DJ/qzqWh0sr6wir0F9peqd+sg8BiPVjJmYeA6CCiDSc2CMgBkbDORhL
vJ+Vq5FMwQW6/4+ZtTrTc3nrbOSmNR3YXp/2qljfZMtGdw7NR10MOcCUiTyZbhKp6r00A1bwZfkG
4A5tafKEiuITv/ufZQT3y4ympZBQFdEykiUZHpCmCDjtOp2U49KTIH5b871Vw00bGoDgBvO95DNB
a8i4enpJK/+Cc+8hCZlw5XPCDD/UNVXnXTWIYWJlrBc0UX2c87GwB0kIbe2M61y+TkEQIV7SsCFr
O5UZZYDonRjk4j0PIja8DE8FK9WjNwcQu5KBLbrNuriryBWlCnW4fClXeVxZ/lUHhHA0Cx7qZDEV
W8z0EAGNwR9+kwf7FgqH3/sYRTOaY2Yv7WGF7d63RNFlOBajYJ5cAimKOwRCugtM1/BlSR10DsOd
WbOZJPqjxi+OAC7bkgE/OmcqpkArYcwI352WPii6/SCHk1lQ9q+sEgwCcBJ6LJvSe/E6gO4uUHDX
sDrsq8yDkEQg3QIG0or6ubDIpDHZ0YipeeVSPptu+DiHG3RIReRU0hKSR3dMCIMRsch/s8hFLT3g
VX2ernvwR+VWkNXhnLLRyY5WPyt4Nsx6HMO9WrPlLPQPam9M2hMq9q5v6AzJaHf41ezZyU8DQ3q8
AIhYU0fj6JK9MfpoRelNgf8xfhbHPofGBkEAoD7f+pQT96iMgn862buV79zxGBtA8Qz37KusiEom
dkOwXg8N2mhDZOnZrZp7KrJHg20y+ydn3875dFfxQ5fzKHg6qHQdc+oPc0iCGUr38+bY1tViT2dE
FMZtq+N0uyE9Q28qltW4k21f3y8pd14TmWNePqNT/unqzbkKZfvASoQl1/+Rdx47kmPZlv2VRo0f
E+SlHtTEtDZzNxfhMSFchFNrdcmvf+tGdj8gs7oLeJNGAz1IEYkQlmY08p599l7bug0t2+MpRRDH
KoPvRg8d9tmjc9D4iTjM68poCA1rJMgtVN8oYBDXmIlMtzpWpja+Bjejt8nTxjZx2qhajRZjbyLI
7HQDHQX1yKTfRiHturQQeQMgC3LcI5D0ZoTOMt5qU3PPIP7BVg3msyNKCivMilnzR1rG5tV2se0W
YyUuKotG0IjjzoAVYMQYW5uqnxH+3yJrFf9rKoxXHx4aq8JXO9Hy19lo72MYJ59wsGG/dXSEzvUz
SpR5C+PhYOT0Jnfu/KA3WgVyY1mlVrhPorbY9U22ZVS2V7kzsFiUEOHDtDS3sOA2hJWpV8bi9WKm
8iKngvA6pFnMBZRiFOaX3fM/XzQZnstDLEUADTJadXYLmF7ybfPI+0bdBFcudMR6UktnkEcZommE
/X2MYMWX8pxhAaDFjyzxgx0zzzvhBCVSYOS025feG7uFPmDMCbX6Iqg235AIChdZX/Ccnct27xUT
RmDPw2/fjMSZi4IH05y/0tIUHYomOHt12zxZyisy1cckTcG9k3lWa225dM2w4CFYFUfToavu9w/r
sfw2yGBwiYJvtNvgHGmCQlH1bxk70EiIExcZI0/mr+0UTMLvH9mWKrU0CmPde25/0vpsOCXU1p40
xA4NC/YB49l0GCEEoFd3p5jSFda0SIWYXM7o7ULZyyfj6EuUeReSFRJmSqo+MC6qKwJqttfSKp9z
5hl9cWnl/B2NSbMj0ka3BFtyTAS5fzBzq9ynnXu23JR7JfEwZtiPgHDQPq/ZwjWAei8hNc+rpgmr
VdJxpCizbqeRT93Rw4EAWo0XJ/LHU6rjSisyxSecxxO+lIkMivFpNG3DhgG9vQoeTBYrL0mut2sn
c74YC+YVu8WAbjkqscrK2iMhJRu7x6zGItC4M/zv3Ch7ZzO18cnKLTPafi5Nnryps8VWd8VwNJoT
cOHygKVLrjvVH6IJtsGk3h+b4jizCHsgdl2uxnQ0FxXu8kdaD17xXJ2Ensk9i8iYzbw0WV8lO4/j
4A/HlGcyxvFW9KwyHGH66yID1JLapMAZF8dl5+enyvNoCO5GxkMt7s7AgLoz/2vQljD0LhyvslhJ
Wq6xzyk9DCJANMobSnUBBALemTa/VI1JXEU9TsMszi+//9vvf/NbhU4ueLxFta4v5pGYOoTqxKfB
whEHHijPZSvKGw+y6jY7cbKJKhutWfJyM1+CMCwM9/r7bzP29quxjsrZ+vM/mHXtXmkm+2JVj2bJ
W8PX284efv/NZT7a5dYMt0/rUGMVlqEaXQ0qnwttg1E0x6QrDxpombuez/Uqr41oLWhaZ0zS558x
ISAYWR6YmFK/gEXr9/qMfbQKiS9UTajvu0x/72RGwYTZPcfa+1i046tP1RzuBNipjV8Fa7+lrxau
+LBJ4uin5znBizK7DInv0/nKKS/X3R/JbNrwITt3EeUw9WqDiKU/jdWFcvR90brdSS9ZYvD7RQxf
sFv7geWtYbdf6Hr440TR7fDnUNVpaN9QuBNIwQ3P0oodCKnsvRZWrH+M8t4OBhwqJOZFUFEsFgMI
SOPLHLPaSBrrlqq9o25SLv9KECFckbNMtlmHVpJaVcTqTo27yZAcTOHjw9ObA9s0TH3skzAsZeuk
YyThvLkImugtLziT0SyA/C5nFw+EeZFpAPNctRY6c4MY82GieAD5orWMHOKeKuIV4B8kqyQAE8xz
0ZvF0sQbrXbeRKuDqjySN7wBAAMz1EKvwTQPDJvzAMRWbh4+vhJbM1n44arPI/xJZF+5C/U0/wSR
Rx5O6x5YouMaVb+wAGdqsHZb+5r3WXjhY2xR9JTRYr7sjaZZZl7jcQQoN6Rg65s1hl+yKjZ2bU/L
IMhoGfFh15D+viRUZuZ0UrMVu04myVU7hx6vO9RyWHSA4JiuDpltbom4ga4EzRQ6dCyWwXDNG/+t
TCzSbhU417Rx2ZZV2JVmmydKb5i07rXZqZ+xvDLjnXCivodQmhcwBnB0tVhI6fZ4C+BJLArdqM4T
TUzoO3TWdRrHynFQRub8IFsrf5g55BCECz4qKzgROixXvoVnNWDp30NTRLBYdmhyOHXME1izYg0P
jz0RpILA0/ZWCeQuKcNbr5n+Cc1hUXl9vy7QgBcx54RlmxfXwcIAE/cwMCOXMa4v94mhQ4qT1sYi
gLEpqfBecErlnm2MlKDAiFl2OUOvjuSQsbXEXMm3JiCAyhC/6QBpcQ6uluhCn4DrJAdJ0/qpYS4I
/JaAGJiTTWi0+7yyi10JMOUwmDeaM9JnL3JU3AadRHParekCKbK74IbJcdy4kaQyL6BQHtR8v00r
c6PzbNnXg7j2jC9b5aPXeKTtGU5jWoG1VTP1w8pzWnbgmB1Wc5ZjOAm8twjCZ2eBthxny92xKYui
X4FfDo84SYgRUkjCMhKLM7xVViscvgtWVOswMRas3d083vCqMJLmGnROauKxuDkPjTpFx/38zFPU
5Avjyo2sUP6R7YknrTsnfcTVYCxEPnzJPv1ZBTzKvNzsNlUtr7LqnoyxOVMZni//wyPBbU+Kc+oF
ALEl/SujrIx1mur7gXQnqFlyORPxzlquJJcUkG2+Ejs7OKcB3TrlMD6IkMShChA4Pi4k3TgARd82
kdxTAhUccXpthJAItUgd1cKFUIUxghXOWL92pSkBdESYtIKAyZUO3nA6xBpedl7UOkNf4zm7Nmt8
XJk7//qPuAv7LutUHNycfwIPS5ec5bZoSfeJ28+6blpnUabDOQpGeFtNvLfbH3M18I2jl3if1kzq
yvXD4QGQFHdK8Ms0rFAA3z1UuvlL7yHwABgwV9ko2cUE7w6XAD1HB1uTmxSzAKYW+zQDOYWkWz4g
INFIP1zaJHyjouXgsRE9OS3OOOTsfVaZe6ZhvvoN+6yWuH057/99FttQ6Im/oSlsx7EsxxGe0D3n
bxUaAShjY5Swjp0eBKn14pWScGcKxE3cKAxiUPCqzyClWUFiPE9QtRbdhIA2NRwdEgWsct3lv39N
4l9xGaZj4bl1hWmQ8zTEX9EGtBmRDS94aGDDfEjMdZRkLAbr7MFsKAwnfE8l5a0bxvfE1K2lm3GJ
OcbAe1S1V2mOlzFMH/Gp4bQa/W1tOF9j11zJ0CSkTr1n1QJmQBrsGufl379w1XrytzfTdBzdMFxD
p95EGPpfX3iTdk6Xs2ZnJ11vvVFnvWjtLLhyJ1/y9U6daEv4XzuVz21QjLscsOEKDRdTVW+A58jH
cE2/G9EwRf6pwumplgnVGNz+Vjp9F9xquXLjq+CbfGwMdPLGgqnhtHufyxJEni6PldXfw2bk53rc
AIfcxJpKxd2//x81/hU+YTqm71mWZ1tIF/7f8vuuKK1YJ01BjoO/aAZYhDXeg8RPtwLiBsr7zomq
pz4TVGq0PfdkbkY84E3lUC9vGTUXRucz5c2N5EgPY9yiDpe/fr/O/2vFQP8PMnVU6Q0wG9MwfMdw
XaGri/C/uCH/0vmzewf1qn390jbNe/H5F6DO//Z3+hOoY/0BtocHje6bsG8cQ/0Z46+2++c/jD9M
unsE5T6OLlwbl9N/8XRs4w+d6Kbje75rAeQxuSjasu+if/7D8v7woFDxW2JOtT2QQP+t4h/P/ev1
96+v/G9AHc/3xMx3n8Re7rWEtJGmKH4efXJrwiehkleIIvqYX/17U/jlMQT8hNuBcB7B7IcmH051
8xUZ2qnDGJe+OxFGVVJNeHdGABlhISnUKLYGxFE6ZanVAmm8oCUuiIKFQvainsXTziSBE46E/kJn
b2iS2t9hnxXa3RvJLYfQcIbnmOwGTah47Tse7SlJv6D2lykH/qbxLi7WQE4cNiE833q2Y/tnrcL3
g06qqgucz87d+b2TLwasUwiN/Y9silgwutD+jLqCsUrnLwQY2oeSAEhs0sGhgCthNLSzW/UTHyxh
9+EhKoevLMUuQ01nvijiZov5XERItVjirOlgVXDkJTuDYGg+alUy0unTZxExpGIoZXETm5h3lQV+
iMTKkOXKqNwv2Ow97+eoA42Peowqvpvv9AKwQRmltKI24iGWevijAZERKZW43QmH+3hf89GMVdZs
4U7GDT/4bQsH/fIUR2Ajm3LVYaXvdauD6MUg2gOzM5UXn7gmJ/kG54lb0LcB/RTF12TyIcC21DJC
Ed3A/k5aeQijACxGQj8gYOh0k8bdblpa6X0cxlusnt0RG5W6NmNiDc6r8DV7O3k9LTraCqHo2yHM
Cs3PAelgvVoGxwk5PiC4QrBjT5OOBRoy0cJRk9DEBPae+Dql1YtT2mBkIoNt+cz+ifC4bopLPbCD
HTy2l5Tg4avCn5c+zAD59Hr82RLjTm1ARVZEQbU623QjV9EkruHAPPgzQHVJE+zfQ6Ghllu/bI9w
rOorChOdo0qhf6s/Pew9nuDiTbeKT6/muOjF29TkonU88zWT7VNo2O8gsi6c4fsjgYfHNhoPJCxN
OEtejp2zWuWMuWuJD2SlKZkbCRaNLSFzh0GaUmBmWo0tPS2lj1EeEfgJ4AEb880V6VOLfxq+IGA5
a6qOyaFhNgetSaVvLGx4gBWms+S3G159XWNBQdXIrom9H9tujFGPZdD3qNHuLqhyxjsNBcuSmrGi
vK5a003gbBTHi1/pLVi78/rYC2svDEBPZCaCBSNVvMrqEdwCKUcWVM1yipgTlTHTmlh/Pcya1Dm+
0prQDSY7aJpbSoEVnMDkVFov2pB/mg0etnCIrw4Bg5CVhKCPZmHhWFg3ImF2GTjg2iYoLmfkCnEg
WkHRpU/4KJz8LcBLv/JKpZfD8wjog3dmG3FVkpOPXW4yE/tDMxYsiTmYO6qywuaYb69ae3hQXBPP
VaF/o10TS4+PVJiRyQJr6g32IdTkc96rtbgydNpYKCHEGCsoO7dswHeU9MccKPtSt7l+fM0Bkie6
h16wyOGsv+l8htGALpqx4ItpieEHWx9ijH38Tb90iHSprBa/mQVlLZyFaMXrXATLTSPl3S2ehDvc
5769+wygoi0PVqp/63N5y8lwQn2ju2c69TJ7k70gzV83DRqwIXYKShA4+j7kErc5LBq5tsnsZMPg
sxyLA5Rz1pP0uy6ENlxwRF1QJOeGhKrBEjl06/fAeK7t1l7ifnzHSULu8F6m3RG/y0tZyf6u03+w
mE9DP9MOBmqMcFG0MQtqwUxCEyOb8mVf5f6tLDw8ZQkfjWgpJGU57qgUo3C46Q85dJVehFcP0Jpn
mTNNiPYaRMJHQLZcbddGao6zozSBuQI9aVDbEq4ZmJurcsieyii+NqDN/VkcSzc4UnFMDsSN0cHK
eKWTg9zoUx9t6miKCPVV+x6e9Dpsq1uSFT8j3pYuMd4yj2XJmCPqxdxmc+H8DEYVRDCwTxiRoKfb
eQBrroLjxg1Xzq+wCF/DoADQ49VUKE/idWqJxrQy+pl20/s85O5qqElnde5JN0mc42eLl75e3Ey+
JYcomeGHVOBI/aptaLEXdxsEDxZMnxSajktQF/XS7V2KzuTO6IynzhL3eW7gt9Bigm22e+0mny19
c7WNzN720HWD0Xhh5f861AhllHKDX9GAOTtjsh5wjLuR++KK/HssxJtbdNwa0u6SlePVC3CnJB43
EwMandcnyUKToOvraafbBli6EE+TPrLor5tD0PSvNnwZKs5x3s0ddUcePEnKcHdlDv8cnQe5V2B+
CqrwcQh4vHsuW4NMv3sWfRHM5xrG/X7lGASbqpb5S8zydYSq5dN1CSUfW+Sgo+eCCI7AAE1brTW+
WS9B+3YIybfWq1QbJofUvJuOj0aMPV/HOnmCtrUb/YvW4KVlRql8/SPKOGxUyOqkeSFxcUymrBCd
euQ7EpTA0ZtMe3XC31Hz8sOPwGMCfjlHXr2vS9M6+eU472yGavqolPkIWkDrEfV0Ua8Y1s5j0PN4
bvqNFeSsjH2y15VDRgON33DRAJhMsTZ7WLHKmmBs4TgG5AUggF0+ltx952pXwNsLNWzySefRYGii
g3TeBTLsanQs9qPaweYxsWjVLxgzlwLvuoKo3YbONpMc9atEMEP3yjxPSwLQcfLwZurSztESzXGG
m+lScB1oqVhyC9/4Gi1Eg5HTodp/4pfGqKBVH2Y+4MTFdxBly6iRERa2iDsZsV80oqhXz441jDZt
kZMb4OrAxtkn8QHzJf1kAJq2ofWZuYV2zlt55n7e75Iwf8bpiWWH/t4uPfCkuUVje4k6+zMEDVPl
8mIDlH1I5/hhKhLrYFbJfdAu0pePbj8hwbTRMY7pwZmKYJtnBnmzMv4xYg7ZS5KAeUPFfDpzmTaR
vuEO5x51cgdb6LQQSrDSt63zmhJ72cY+tjw2R4AWTtO0qbKWKt7KvmTUrqs9x/NASBphZNFJ+8WO
Z7j8GbqkDzjCCylZChLg9hIwP+h0AFCLqAzuAorzqgmUewIpPg6NYUUBbrywiFjjFs8f88h2Vyqp
4kXuzyQzd1aaT7tkHiC0UnckWS4veyk/3GobON5wDLPwMLqcbLn2Hy2gGw9zGfL9YzMuT/Dutpmb
kPzFg8A7/yJnins9YIPC8pacPU6mxKOBz2xPMwObZhjNUTT0Jw+E2pR0CZwdizoW7lesEPgXIwvv
IQLj5Ex0X0bggmi3n9l7Hlz3KZOmdvBxkHvQqLFKYbTuI/XM9lZdb1+rwCi2WDXJPunHxCFX7zjk
ItCt13EbeAQSCD3KKt9HFi7zTg8XNCegDbhAIINKBSsQMzeZ0e0a1PdznfNc6LvSOlSWOCTV0D+k
LKwxi41LrCIUNXEPWAwaRBOzVTVnObakAISWwzqp74OfBeEXPG7OG8wpf/jwpf/t2rn50lkd/Rzu
qh4neglUghTQ0VnrYxLKhJYAxOnAdser7MGYKTv5gJa2IY57zwEe7c0qIMJvvqcx5RCtoWsbw7Lq
5dTHZOZ0enfqNdbAcrVtxrZcQ3igi8jskRUJg6b6Jg+Tg9bFuJB8HM1uMpLd4gOjsIsKz9Zk61W9
66NNFQ6d00k+b7TAyo68JoRvWxQ7Zddo63otfzcES33XAik/srfaFn7xSYmOvZe41InakmBzis9K
rx4ZWZJNa0BU0zNvYWv9O3aOGVf6empod7MgnK4HH74IZD/82rE9Eat/wmfELh2pbVFPzUcDPR10
MgQKgSpam3m2JuoI2XP68EREVjRvOLiXQF6czngbM5bQZEYVxSQ9BJDW8C4gLhag3OMGDdSFk+qn
OMAdfzZQl6lUtLM4OLLt43BOHXYRkeqi1Qc/2tgthYYprRgNWpD8kI5OfOYR8E2KIubN3PJkqLpa
X89tNkAjc9iy4om2lbNIsC8RevmurVsrTJZlOKerIJQ73VcdqxDqsFcqAvOQnlNWHlVu4ygUX1pI
mX0bHApuOlxr81Y3byVNWYvWwWfqSFWA10fPfeN8R2l9A4WhywSvljY0lzmCHMJdQRthmvnyWI97
oQ5Eg2Wto9ZwVk6U6kt37M56K96qgYtH56c59sBmoDtNrP6umaaz53FmZrCu+WGUnrlu/Phs2oa7
TnCM8UxfcP09GXWK8d9D9mud8lFQQrRlXxcugCphxe5+1WKM9lZjDQwAYjuJbNjogo+mHEfvmqTm
0Tctb2cIFQQG+sDIShfUoHHTpDPAH90nIoLOQeDFv5YCAoZrm5fxk5K17iaoLTVbbT7ks08PVe2d
ADuBbKzyFSHu8moSoos1+YUjYNxmhTmeYcBTXm5Xxqox4vai7lSdbHAK2BfDH/ULmoWEiBmQj36x
hlbbla7kk2pRBV2ngCaSRss8m+82wO6lgJWxGnr9V2x8MyYy9M/RQ97Atkmm9KEljcN7z6DMbcrk
Cc84H2d0l7b0kEQaTlMDbPVoTzY2mx9ZOmQHiSTJg7ze+bDiNpSXPbLWW4Feap80aGhWCpZHD2AS
wdKlvFXXV+lgHmU4j8e4yH/R1Z2AUsH9FQUNgJ22Cbely4rPYxvOig9SjE1Lo1X39r528aSUcUHi
atRfYlT3hBPGi2sbV2NyX5CWmscEIIDrzw2p/JZRrGGDE1A/dvWJ9gCKOuvYORbCHOxNtnBl+lJ2
c05Kq3J3dZl9xNIZDvSsHtH4umeBdtE1YlVXFt3nSauQANYh8B2aYLJpr+vaA72I0YYv2LyS4pzY
obG27JyC8Xngtoz1BsY2KXdL/xXGPdscazcG7Ki0JLJYFqavIPnA0uMUtidGZkObr/MEQ2aS+aXW
GJsTjqJSzvCP3OJ1MqV3jJrxzizebgkekEiUMXajOj9NnW/yTen4lmrWqcxxfUTz15yl1RF+/8bo
Y/wS1szCV7Mzsv1VdaF3nav7dxqd5hhhi4Pdnow+d5dYhxdJQTIV3ULlfdM3SrXq9WhxuStdswvC
Sx31Fu54lf0aOH44qcUPXX/FsvdIfcOjZiffWchWI0PUEiHYi97+zNvmZBqzZF09vvRvdagSBAk+
pCD5qUddv4zKNdwSbd0L2CjW5OGW5UyzqRNqlkJ61oq8fi/mZpUnRbvGUR3J8jjnAQACKtU4TMVr
Ko6sk+QxH7Ff2XDANJfTBKuuZExcdU3F8J4a1sqd5Kvrznu3YLPXi5gO1vLEW3MEF0/YVhj3hnXX
0rLxRmMYVWzT7Jmqg3FZBbMPLaA5x2mCUteNS3KZJMgAqhEGjHHiNszgrQnHB6sw4Xbwq+goBFqy
4L3pdflsw/R1Shh4rFVuvgy+RCmoeMnH54qreTa69lp2+qOe4w5gffcKKMBBliEbZ8vVWLJyDs1g
74uU834yukvTUdGFPHmiHu6KOwo7XQvMwGzsx9zP83Pc1q/JSHukjfY1qz7JfIrrpRw6GCOGv3FV
62QRG88BNZQ4/QA6UiXZERHiMUZXJa50piT9VlNi6XbadehUq6UGAdmI/LOMEPNNzHSm6sAk6biy
KMUEAdGf2oEiqUk1ZlqqO9NXLZpuSTlVNNKs2XjM7vmYHfSh3LkxB0PEvF61cQ6ql7OmoNNnk+6E
/Ca96u50sh+l6vK0KPUk/n3wzcHcBOyx4ZDaK1LnPLTjdUebzc6pJtxrrLNK1RYqVG9oQoGopZpE
iWGxRJvrq+kiS+Zh88oNxlrYqoFUqi7SpCkvDQ9S8xK04b1VjaVNJp9L1WGaqjZTwQsIqTftWVcu
6r541n43n/7uQO1a6nsE/DYtDHcyDnZt5TDmenTFqFdAYwbUbYBAy7TrOf4TnC2RpUycb0ssLFWi
WiZvRnKj8MM5p9BemDm4IksX5zjLYDqPqkJfFw1JrwYcAW2boCwVSZPbvL0kmBXGiko5E73QLUKx
Bm2d2Bmec4xl6Mp422duMqpZNqJidjZAF+AXJbcZ5L/EoOEMzIcjwa13b7Ae+xSfAH21qDgjSWsF
MKLLtnDdhLZYnIaq51bTGLh8LXvUBSAQWopx0oaM5Q4HTNuiJ8YJhnVMqQ0LVfzgqTd9A3jB44b+
wDTL7EegYIiB8jSa/eirNl4etSXtq+Z+Vk29YrYhnuSEMkW6C8NEgZ11fSMp+IWZ0rNyHtJN/dR3
xmsclPe+p22x8eEaKyN+3udvscg+S3bcEDcs5+bOxGQjohI0HXMoTKgbrqgdFtjA1jyd6FCikjia
dQPi6iU1cbvHfIC5ai82VY9xSqFxE6hmY9VxXLcu3Z1cE4nqP44kTciFZt59ngYQZzy1/09XEVJV
ovqTDZNoSZTczIZmZW1A83UyIEsu4l0m7C0O7hbwBEJRoKGWmYiWDWXNLk8rPkyOQvpIOLuh0hlF
CS9mc3Zqf5fXhcqnKxvIIqVy60CHtTeMV6rd1mVPJNwdUCa7StbrS6W6pGsdDajVOk6BRDlpP8SP
3QxbWtJ+JIb5RQYUTtar49dkdZpFOBFgg+d112rCKeaM7FI71aZqgVFb/efs8hH5sniRtUdIS/cZ
p/QzhrTm4tL/Z/pfBsd2tn18fm5hHZFrOD+SXQdqgIMh5DOqZLqJavpkkxb1k8GdodySZPV8j1W/
P2b7MmMgwq938BSk0A8f2dpyltNOQ9gtjL5fDeBim9Z9Tzyn5tTDLF+FzYGP6Qk4dXbkj8tkkZ0j
WFrNmsKGlCzpCHRv68bPhtkwHSTtCRbAXkTxzXd5wZHuR0tTy2GgNN5L5A4v2IAG8rb0V6Ed7ZBb
DolHKKQeIyWcUlSfocQEevwVRrzQkvd4rJo7nQOIKyMExrbp4eHe5xbRpbLkyjDFLy0gjVQL8iU4
MwCF7alspH/2pGIAMm0/pA+wro7GCxf53WmZJb3yyaSDa0sB76M/p2Bt51OTzB9RblwT3z4pd2I+
9+Rq+k3p8RbH6ulg2fyhZWYfKrNUWGLzUKcJobDJLqmtZt/RqKo1RjDZCbmzYFI5AXU9kySgMyTl
EaQpmp38kSj+hc1+J8JBa1h8cdv02lbfqeVfLdpNNiLyULobHesmsR4x5pjjnKNI7V+pBcmI9An8
TNmco6Z48aS3mzUkHksvyJqU64b9zZxZTFFp+WawGxiHHKE3IeMcdtFrHEffGDJs9hCEf2m4XPpJ
8oStKl7BnUTJD4vPEc6lrlcHaQ3IrzMxjJo+Zhf7E26bn/ChYM5EobGfw88uaz+SaPhR6sa3m+Fw
AATDEvfN5qI6TqK9i0L+iMfkDPnAXndK3Bs+575nsPXdYt9jixYixkRe27+0Orp3oV+uexopkJ/m
bJUPs9wVzGX4rdKn30krxKRin7S0NppRfKmY7XFb4sx/bWkLWuMKJrmjby3Fl8nH/kMn+bkwteE5
oTh35GHvRxvb68+lDx8zgyg99xdoDu1K2P0nVpHiMfae1E3UYNWX+XSE+VM94u0gCc4yiVLmio/U
6fVrO6hTiLWfzc+sI4fpxumT6XEziMSPzi05DWQWYgDyPgBYn/tOE6/JMR+xPcKuGoihkZTq9uxF
d6gB7dZSHReODmqQU0ouH41KHobInG9CdI92VJNQlWSlUkAXuVd9ULBNmtAGrpmErMuMUIGo5uod
zvF3i+UPT2RlA51QHHBu97jvxa4U1uvg8V0KFb5Im8obVkU10jOFtR8EabjxEvMbGLFWnbttPfW8
kMM9m+ncS6K3NROKCwSbxECliqj0jgx2H+zoxDgyct3wZxFIcFHPs/6gYI6CbKNeHGrd21ThfKxc
grW6e4syWmc163usO48eXaBdqcZr0FkQpvOD4VcgtsKXuu3f0iDfy5HejIZxCMBzzpy3gLS0Bet6
K131xSflQ3xldrYC6LFq350W89D/aJ3ux1hiq55iC29tjkICTHYRSt62qIlwU1sHTXInN0MZoCHx
X9Jmz9Ed1Yi+wUXu87TVw+GrV5Q2g6jmNjRJcdX5OWw5U1t0Y3sJFjqPScqmEXLdDDzX87i/Z0S1
F1EV71L1GJD50fGvlK7h+mRtMfvHwPe3FWCboYytdasTRYs982dJLmAxvfbBOk3so+oxIIp2dkR/
gcGA/Zbk6GoKWCTw3UPRGbH/2DSTaAkHybEBSgPaeEoQ2WJsVGHjnaPc+mVJ6zHSOEAMPKPhMb77
BGIhG97mYEquUyX2DC9vMnGe3Gx8iIfi6IQC0djzb7qrl+dgivgpKBIboUHakmjRVf+Zye7WWmcH
wzFGs2LZhShoehbthlL/NnXqdmWzC4nS0CdFySJGbFhkBioQ9yZYWrmwb9CdVu7gm5wwuDt7s3ca
e4Y8CNHc3zixRjVfKZHnjyVMhoIPmbPnq0wYJqsKA7ERcGr09OAryPSvdDB+mNh5e7Nkg+/e4JYj
pnLWSNqACgeYkMNnE6E8yBImLNR8QvFAz7XEJbhI4jcKuw9nbIDAoQR5FGwRSOLC+O2w+P/cdWIr
S5b325hl266LT+z/7DrZYjb5+h/rtvvH/yyK2n/98x+4Nv719/jTb+L9IUyMRBiKbEwlbDrxe/zp
NzH/MPGUEDr32fXQE+Lh9CiQ9zCV2PofWJw81e3keDoeNkpG/pffxP3DUq4k3XBM27Womfvv+E0E
e76/GLv+fOWmcscJYbi65/3NkUZTt2l1dcuAAN70yhk0Tyb/RPEUpGjKd1dlayHdQEoL5kP8QWWw
sa3s8rsY+W77Bl/0WoZU33WPbcZgAqCUPX/HkIuPZh95rgZdD2I278CWgpjHiSpHxI1dZsffoYmC
oMe4HwKDcz13EJzO5hLonrNDNVd3bZbQdT5kHDar/t5NFJsFt1EEH0NT4pBWDaIFznwOjzOLknb8
meiwCFEn6OqBAEiw6dji4Fw7AOcOspcUziol3IoDljSseiZnix1UEI6RaPTinaJIgAN69hI4AaVM
OkSQcuUM7b4ueCVT99nhkFnGLr3Rvt4/R9W8YkfoLVwxibMwsxMc39T+mfk9pJK8vtWtqvswdGub
SMJJNbUS0PmGBnnA2aZY9A3YZiubM+glLI11Y9Zvtok7crgFIAm3U8e5SnbNE9OntTZH1KaydQhS
WFjoK8s1oTBIfrNCu4S6f40C+kTT+sSK1lmDtd2bZfRdGum6hfYBowgAZNNZ98Kqj8xtoEj4J4Mb
QmpLM3rTvGp1Jle2VYEQZRNnZUN3sDEoQErM7naUPKQpu9dp4qA+YVePbHp26J/QNvNx1lI4vB5P
0xIH+JTY3qIvw1UDjg/gcOkgFMVwPvJXk93wsR+HQ47deeWU6qnoMUOO2r6sKYDANAsOy1vBoIsx
TYe5lf9IW3FgyXaZg496oPu6r18MJ/x0InilIXzjwMFCHfeC5g1k0Y2gyG7hw6xUEGCuSGZ1af0y
jHZF7ln2y0IvtYfa+ZGEKMlMbs0d0qV9pUVz6xBngwUMe6uxt67v3KOcfYjjVuUaGWfp/yd557Vb
u5Ju51fxC7DBWEX6UjMnSVNZuiGUFnNORT69v1qnD7x9bBjwtS+60ei9sJc0J1n1hzG+0Zfd3hwo
DmcZsq40nnrE7DgxCUOaCfUipmcs1+h/fuu8OfWqGciXZTbFa9Lxx0n48quNlaEuH/B6beoqROCQ
gOodLZCuT3UW1xe7Dg5Z3rYUHxbNfubZq+RzzMt7X6H0LUdd/bUW4BTB2yYp1JhYA2pH8wJiUokd
NdbFyZF/Tf5b0zX4WzKSFmLoclwmw10+Wd45ED9FV8qjbLvPKADmBGnfd4V/zFthXhgtvCwtz2WC
IOc8FvF46wbRNSasCc3VYL6ldvFieKTA1jUUzb5gU3rv4n9DC0ycUBhWP9CraeNeO0NnIONDQGvJ
kHo5mZmXngcqt3iABxIZlAIQDCkFDMTNwTfm0zRoYc8LMpP5LE85SLm8ZEwNs4H3Dg8R09E/eJ1R
yedLtDFSDeiqV4aXjLel5+1xPIIkGqb7FgsRizO2PxKxzT5AbV0PU3twS3UNmOFXjkfi52x8zpmb
3/hRBtuu8KKrCnaJLyAF9pWJpwAfHI7skCtdbYZenmxJ8A6CsGq0g43pdq+iNEHmEUNuLP3tJAg7
IP1nWw6JQ85sg8oiLgXE/7RbcwEs9MljvMp8s7xaBQ0y6yVBNBHrmbpC5miUM8hyZK0u07QeJhc1
f7QQ3IoFpUNoM2AvOpT+e5PM8akHE8o2g+W0zYivSitgOcafPE3urTneTXokYTa4Zxe/0YJyTRPO
8UbMDstYjA6L7TUHc7awhFI9N4EPwxv+Wt+e6kx9cFxRbeX2tQyw3YH7ybZ55Tkw+n370nXZLaFy
/KgQGrx0P3mUOq1IPU3iIAKNKU+aYo7vSBbBGZ2dUyzNQG6w8HbPM1XaHORfs8W+FUf1xRHaczNS
jJpkCa5G5i0EHnds2kDKSb8/IMJ/NqmAW0vr6SAuEJB+E/pYjZkN5anxVVqosepY5LhHBQ9eQCTn
7OsD6qiQx60tvM686OoaG/29cBp7ZzfpZ7L4d4E3M8Qaoz0/eHW2h+pBTtMFL3m8hrx5NMa8ZqZr
fimV3s+VQQKtRHWQTnQXJljlOJ1ZvJrDBcIjNMOgvYUTfzKxUsgYC7+BJpFJcngLSvTBidlmZALp
nFjeBr7oKsbUFbxh4Fdhuxlgu+C4deSlFCMrVIKm1lY6Y43sshdi2G6bXCOSyxbPbfvMzqgb4heO
CXyTrb3ph0AdCQQBVtoP7kaZHFbJ4FNRX1w3ODLxGO+7tOUamy+9Vb8nhnPGuQRLIJ6eFniiR7dp
T8PM9klk8ocEM4YSGBrR6zCdRnFjrkrH7UDED6/Cnt1L0XD/pomWVbSK/IbQYLIPdqOEm0jeM15q
vtGd9EM2HAYwLO+cyxCm26LdRMT9Vh2Cygz8M60RQkUylcKBYLBYEYk2CUiN5gzqH9sAMQO0ZJ6Z
wyIKPsOAufEk6gCNHPM1udDURE2Nkmgx623hUgrHoGpcEkDaEs7q4Nq/uUiMPWJMBGPB+wQ3D8Y7
M5jUscqNG7zIIQm4EmhLdJGAB2PgnpLGfSusnVA2sFfiG24y7jFCl4+0WewJQ+PUue1rhE2dHwT1
Y0FE8LyATfSmkM4FM2qahYckmtZlREwLpgIJ4KKPL2Hs7Z2YwC0fUWJjMIxE9FHZNRpV79SZVnjT
GobaNLjebiZWgNaEbjApkS5VXr1FuJud2Ke98OXjZItMTHfMZidPgFpl/2LCFlp58dPCQGGN7x1d
EfOyG0vl8Q7fTrh20hB2cxNs1JTwkrrFqZhIyhg3ECx+i8S6cB4zZTJw+2OOyTr52hNqFvqRc4gH
uib6PwReCI/iqfgjxvjR8POaHKfs2y+8+6R22WVBx2bd7ZPn4bC5Sq9jv9TbYEIeqFyp9YxLtjPL
B1RUfwxzFvelsbYauSucCIkNO7q+rBlLkRIC37gLvVtoqx5zfbVuQZmAOOuxhKeMvWZgfbbCM2yH
Iy+8tM+phy2gF9GWPPYndCqfsIV+C92D9iDZV2it1ohdjlk6MuSeHAljrfxpWrpGhe4HCDnSogbw
TfwZuEPAC0SM15Izr1cyQnYjnI1PzqezFLUmBzJfaHZtXjgAWfX+je395ndwgAeW2G56wbB88gd3
NfgpRn6t8GF8retGVMM6MoHpT8Yys+FrU+WTQAyKf5I7FB4HDAqNn62fRYTjScac3k3uro0pvKa2
ZR9sXZy6/lfrqHOsw+eDrK82clj2ldmesiX/kzSO3HZTjzX11MXhLZEf7aqtTXbJ1S4bx3cKM+xI
07QeXeSvEXtaWzRXlaZfYCzRilVGjknLhL3RNtshDm7tBFCUGdGwDrjiNvhL01W71K/gbb7N0MXb
1zIMiKJhMzgBiea9220sGwacO76GbRJuCHvHrVVNmyYJyj1IwZNKKEsLou17aY5oCgDHFAPwSDE9
VCYgq7pv55tqaN7noCA0fDYgNAT92SDgnZk1FmuHwmcULw0TP3ATb1n8x+5VBASMK32Mv2YkcAA0
DdYQMkQalXi7EMXSTZC3pLHmxGQYc/anqaUBBFvsCne8qwDEGRpVmrNfUd7A2KHnoMv01+UiS60d
ihS0GjQ2q2Ikvl65arPUB0z/wOHxnSG5gVbPJJigiPhtdqFh1W1PVYbKK/WvvR3/DrFxWkyCAshF
/FMiz2h5EAaIr6vcrewVwklC4rkc8HLCi3ZpL0az/HaR270wC1mW/rmdzLPQsnFVItyQfvSp+WNB
7NyAJf1gAUypirmWpytLtqINCLbFygkxgzT6wCHbxBG/bpad/BScWAgPrm+9zyCm1MQxsU9nXGe+
kVxYmS6rvkyt7dRDEeql+pPpBYJsy7egcr39lg0KfCDVBjRKyJOC5guvxDuLexiHjqK8qINNqkpe
NyG+srG1tqNYXhnEFiulMPAV2EHJAiJrtrQ+B9XfhcAXLAh7B6+GaL4sBJ/nVvwSAophqBWtDd5P
Yh/IBJ/Vy4AlF04APvKHtC7fSisEVwISYduonp9SEU4wm+7RQ8h6m6SQyFSy9nihoXMN8PEjiAms
9B6tXn3kLLvx50qY8kP7O3TdC58apKnCVavawmBhpWg3PbMiWy0BibhSL7UT3LHHvEWMLUESERFV
1t6hwvalN935DVDNfLcIGlrIQJjmFfVEVFjQNqAWk3dzqJgL3BRwHxG3pC8lRsZVHJCuTnjIAFt1
LkCcs6Cf0JPms3gLciNbKU6/ajSf2Pr9jFzg6yjyry1wjvUQTC/6qL2ZL4gU2eqwKWK/XvPs9682
HuSN5ff3mAY7H5kLhIU1M693o4KPHI7Dz9LSdC2svncNR82lghyyLIBwJ4P9RO3g+o0X+yZEX0IG
223qR3/Yxn6x9XuYBpM5d1TQQiL5uDEKx9g3F3zqRPAQ1rvuG7QCo4BrpnBQZ1q1hiTty7Oepgrr
nSW7axV2IGaHian1znNFdGbyuw3pySWZHySHlfFNOJXPUqp7u/Pind8jIGuJnh/wqKNp4VUhHxAX
5CYzXouSWLrKInmrZcMWzrz9IRCHZfZ3ytm4kt+gYWm/aYBDR1GytipYFFmHZi7KTkFLUVxjf7dr
tlNIxmkagwbHNoRAqL735pw6+zkIjyaf/VKIoylUtA3KZFgpgnZv8NU/d63zlfSKozUOuPvbcuP5
hXVMRdFswoBzLUmLdTCzqqwMlrqqA3qJa/askcP9mAwHUCPACy1347fWVWVodoIiTneQijdWmrAB
ofxfDZF4iEvF3IKss5tKyPsyXv64BP6tCQWiqwia53TygLIhuJSj+Gr6huKxGC32bcuTzXqzQY+M
BiJ9iGX1kPAUQU7TQ3r1FNpQWuHdccEyPYnT9DJ5oNrGkPpiqRg1IJp6a5ZYO2KXW4LkXiriPOol
Pww4hhfQGqfWt48msSc3wmDCM0RcrsJvTkWfrmcDVRZJTIy9c/QW4MdrFjN5e6rwjYJDHe/qxAPE
XEmOP+PYNVRPnjk/2XwvpiR8jnfJQohWRrfoFZAAIqNqm+Bu8Q1ijdZ4iOLNKNJn+rlhD84EZzvR
UsKmoQzK4QsVn9ghOyjx8hlYWKhCudpzs++P5LGsXNf/YMnJ8t9Aa2dm0AMMCYKQofTBZ850RIZ3
caM1iMeA8yhATZzGXwJ20KbWjVVr9/c9udU3/sCSO1xsVjgdidx9fZaOeodaNe2HfDmwW5oPpde8
NWFxK/KAdfOAvjneUuzJ2brU7kiwrgFBn1MGSVbO/lsWLKyN9qPu0JHGmbUaYuiXwuvqbQUpL/aH
dR7MgASK+biUL65TwgtN+aB9b74XrRh3hB3gCih/usECT6GKZ+XmLfB5hYYzRIGbAuc6Kju/H7Wq
ftH6eof4kKHBH6+V9ykS/C423oXn+DzE9qvrFwYHHlPoyA9emMf8Jsly3+AOWzETvSppbqMaDbat
jTVh5n7YLv+Dft45qEKgHZzfI6wCCZaBqS/v+78eArs8YEeKV7R4xKdppwGP6XrMuE6UdiGU2BEA
HJzYh96U2BSqOn1S2rdQGLhIRuWB/vAhQTVNdmLGxAy+wjCisD64SAgzY1z2ZorIXbbRXQrRNLTJ
MWLeVNzUWCgsrBSV9lS4cEV5dCXr7DhGcKi9F8tssAlZYjplUFlGZd0ax0WLEycgro9Ivl5qjBzx
IwYyuvZJfcJT4wmynom9/7RZhZraB/Jvu3iYDbfzgnMs144RRfRnWKwwWW0pD7YuH4ubsNxulwNb
wn3j9fY+0R6USbtRiqh6N2doArhUmrC9LNhWHOwrA8AEHzvLjK0ltPvHUT6O3fi4KrtgZXV8YeMM
xIgQTw9jjLHgkBk5oSzjF98uLWbNwilEKjB3chuHI2NC2W577bfxMd74Bg6cxUMkE3KvUCKfshGX
TiLFvdC+nbxJ9p4OAcm1p2eyx2efFaXpoV8g43Y3a/8P8xiMg1iCFqxBLRahGauQrz1DhAgi9wdL
SrPA5gOWAEMPoCyfSTdZJ5uxscSAJLUTyY6hsVqYk+wFjYpJ0Etms3yPhj9+P7qAw+BWlgZMMZtB
gJPidoLIs57t8hSp+M7964eaiu8Fg9TUkDgksKR0iC/UZK+Ddug3pnZVPXjaYSUiAqe15yrV7isW
tbfFXz+WdmbZBt/eglnLBPtlGgRxfiaUQlkGu6J1M8Fk06Wyz6Ci0dOhj9AmsIHMZXAEHPL4wyBC
latRW8ZibR5T0oXtNSjsGH+tZdpkZmi7GcTY5CY7ztqGhk8bwV/hnH0caqq6j6ahQF8dIEDBw2Zr
M9uobW1VASIZb7irDW8kquOOQFS3tm0j3viYHc3BKdaNtsplJDmE+fSQqWg4jbF7C17q02uap3my
XlNtt5PJTmr7HTjWb1G9uyV3i1EnsH/NP0bCjcMsGQYrbrKYfb3Upr4Ud9/A6dzlH8ZwyHD+dTgA
/2IOfJeyM8UdmBE17Xv9x1y45yK7Ri5COfrmSZsK4XzDvcFniOyH+BswJtqA6GkrooZi6r/dw6PI
yn8/AzX1LYyyIJuiVYmf0cHX6OBvDKX12ijn19PGx2lc/jg4IUm/O1raGml3/msjoRa32jap4esj
PkrXfRBI/1j/eUSKDy1I+EWJQ5/G0SbuMRWmppYwaHPmjEsz1HZNXxs3vabLd66Fl09aGJ9G/J2J
NnqOJpZPCv0bacK71ekkFHEmLlO2uOy9q2g3oZPbEfRHOYaEhAEzplKw5A0OFG01ZcpzrVzeS1NB
yArxoyYDc8ipIvZ9mgRe+209uz8edHJoLaCwHU5Z9AWnptFSv4GSMm6s71pbYO10+NK5lFHtJjuM
g0ePjWZuk6q4Wv72v4JBmzbVorP8aXHZSty2PJfNkxdfch5SmpKAOQ1cPbMFLSu0WdfGtZuTkLD1
4FPsjWV4W9AC4QVwCtRhe1WRc6/Nv4keIwv8wK1pPyOOYl6orcINnmHsXbc2c8cUL7HXZhtjIoKo
gTy6IQCjxXUscR+rOHjEL3NQDD1BL9J5uac2tk9OLVA6awNzEdEHTN++NjbPLSxPG68zOM0dG2C1
YQC76RZG5gnMvLX5pqcZEePyBIzN1J9VkV/dks/TyCkUy5x4I+/amdkd3zVfjeCKEB3GgMx+qIsS
1oeAWaVYv2JmJoTXjA/FoC+NjD84pJbOupleoxh7VMnqgniRZcdSj3/bEXvBS6TckyByj7ZM4cKM
smSVxEmxlQE0YTsRH9ls/AB6QXJeLrteFt+p2dzlQXFsNdi+cX0mGvYr5Jl4ndfM7R5FYimurHWn
wMf2oQFMVJE5JXrMVJX3MTsHqHDtREqFK9FV2V32xX4A/pRxHAZYLmH9nICXQYHAiQ9y9HNIsodB
+jssg5yfEQVrVxbnfDY/U2309QbzzI8D1M9SJgNq864YiJ2Y3F87gUZqIoCKhwkfItBT9CtmM7x5
V4f1yG2f1Vq4DhycOXh0mEzKTX/+oSc89XH8FPMR8W5suK02nsN0Msw54NnArCXde6d4FZZWHIIs
qNdjRKyEGyK7axV1psNOAfLWqrFKdmWz/wdr6wsRvVtUwZx7CwOTDJcxqSQbF6pku1wkuBnkl+F7
bMQ/iTc2TG1I8Bonc4MUCjv6VN8RnXufE5c8L1WC9JzENov3VJlTdBthFMPnXv6WiX3J5+whtSkI
itrGrjkV25iPbS0r0gFnC+5hnqwEsVaQejZhfYTPgl1ptO7qzrrznXw/QVHM2uk5HQmwiMbHwuTv
S6nBCuXInWVdPVb++7yDs9POCdHipvdA5g5lIlaPOm6qDQPaaNs43jcsmYcgoW91vPSprPtr3H+L
LhRrShVIIrQLmRetTQfLlxBHdtcX2x1uhyT6QS5Ef4DajDzhVV6LvTNenOVQRwJxWNBSt6HHvxlG
oHgNNFrbpIno/fuUkNdYI+UdFBBJNj+yrbGcpLhBJ+GbUqyj1CNxk6Rmow/2cIY4LAsdU1fMM8NY
G//iMt1VXlCuG++jNvkPyeQ3+TLuRxL6FE4BOcSoidWzZQzdoa3k59+gGHzmEOm4JVN/eOOyu3IQ
FDiE010pS2b+ywa7WXuLxehhnMiTbly7Xg1ec+lrAkZUb93Fs/U+DsPpb96iM+rqL3loyP1C+sex
5dnYEXnjY05wfVWnSCtM3zlGsn/DIdjir2ku5bIQSOkmV8Nq93wGwaEDZgBNy973jSAruzHvekhc
q8W8ALvrHhxbz7MHnlXpM98pGb6QhXrjejEiefHI9XERLKIOGwpUQu6SRDxjEGQ4gjUhadJ9CJKP
/O1gS+Jxu+kkl1KKz+lUDHT6xQXRNAdkYMBoTswPkyuJjZMINp31wJ1iruKGjVneHg1EsGvfQi9k
ey1oHq5umzjaogyMy6xQqxCv8evXUYaROrnLTYvchRBRczGyml8An/iQ+3KXim+G7n8zYf2CmA/j
0vNdFmL1sSyGN4lxgRP8aiZol6oYGyqkBC1nhrZGLsXTaBkvucrvUF87mDjnbjUW+jOzkteszU4E
s6I5dZk1BLV/7/cBx18VH2tOmjqFQ2RGO9Enz4Gva3xE19ImK6yLIxR18qNjHhP2JNFM+c7h/V1R
BT1B+/yM0gXQMXkkUM8YncyKbEBT3JM5x11zrngjuh7gFdw+ALCkSMGMeYjC9g9AkNeOaF6B1ufG
KeREEgO/+SJcXmjqI9OEdqlZEYTdPlHcX/sF8xAReOw0+H/dblwzlr3AiYEN4DJMHFO/ZISHeCpT
YNL/9iMI7kNSuIkpV3wFZvjuYPVESU3tTQCcHRCcY1iqQ4RLocBm8jOMKJQsJA43zsiixTNJfu4B
58PMInBiZj8hCuT5Pr6TIiHwjoj5YV/jz9PM57op3x2Tzo56STXZQ9sHF1oO9sjlYzZW363k4Q6M
Dynz8FBYpBlmhCpnKS9SU5So3Jeq3uY5i06UiUxXgHhVpYacKyLM/EihUN4Q+pE+Zg7Ky8ELqQIk
MS8EE9mc8SqZmttKlBqXlf0uPhdgWmKjy+WKa/u5q/oXu6by4vq2TI7bCDsRPLgOdw3JpCiNSRFy
mdJ0wQtKAP1IgnLNoMID1WiZP0FunGs+tr4u8z0DVZIA7XFXh91P2hAgXBo/yZyUR5qccTVnyjxj
kn6qLYGPqdfwB1Kfo8FbzW2BV9RzOhinSBBbTLnsCfLbpQnfU0b2KzYi2F0ZsRCdgLzcDpu7Ihye
ikhLZvtpNyTNfSr4SBJW6TROUDfBTXwog1O+jIeLH2AjoyiutzAjb+B8Qlwq0y+WM2KbBCgTo1lD
tW2ehNBg7xAXYJT8Ob9jP8/wUgaruUF0Ath97+jIqLYLnrBh4VMGyj1YEF9iB8eHTvxx06pcJU7E
0BNT9ErWZPpEojsS4d7gyuZvCMbI3tRod7f5aNClVO6VrEbmchZc+nkMiaZwW3WRmaDra08xswDY
XyjiByJAqljU93nyQnfcHd1hSk+cLMiWXYTGNtEsS1cz6EE9T51uPzledRHYhm/8CvNAn4c2tAhC
DxUpwJVaN2YoLqA4Qk4NKF4ttV3dUpUBM18XlSSmhL2dLPGdjA5M3Ya98DYY+t0yOLezN31O9rc9
Fy/VjPqZ+Zu1ivRDqJ9RDYwky/NSdXohUE0s+5rqGxTA7YAZpmpc6l+mgpiOxTGxoI9XGQkGztIc
5gDcs6jgyCvvMpaolR2PJiIYfQq6CJUIZncyJM3w2ek9tCHIWa1w8Ncov55c2ZwTTDpmXP1ZIjaM
Y73tMvGQDvU599zjgg2alQrNYncyYyLjUBs/4K0AKz0/Vv1YbB0LOmXf9SzI2vM0oapBuFwFqSCo
DcOM1YCm8TCqVctXpHwANClbFSadjfp0wH+wuJQW3Ue2LSmSjxSliAkzfb7MnEmM5Gg2vd5aFfOL
QxQNO5D0Gyk1T7SMeGvRtHPscixNjklGMMO0wOm+sGx8GQaVSVM7v7GV06vNWz9lRwYymrIj9n8m
Mtw3bstNJepIbrOOv9J3sz8I1IlfhdVY+++kkH/hqNXSiPYoh/wsKnmPeHaTu/IY+cPV6ZM7P0v2
C3kyqHWBx0eIrROi5i3hfnRoMi5t/siAd2QUsVjgVpfoxR8ScEPjG7DoiCTW/q1vuy9+uCfPAB4c
XCxqv2IKAVgyhggY1yUjRbwsxWFw+y8Szx5LopZCuIywU1m7hQATJANJ/2kuy1OQeIxICr71ZqP/
TSi8HvKAxGKPHAtp/2T+uNVAi7n/mpruBIfxqqJyXQLqYElhb/sJb4maxKsPaRic0pStRjzpgCzD
PQQU2g7HemtqPgjMVcfAZbPTOVhHtbwpl+rValH9u9BEA+wr3FVTtHacZY0vScf9UhVaY/ZClAGa
3XGXiuTAs3lIWqZ4zejf2uG7nsjMBS0lVPAdw4lHswN4VDRfVZzyHkxcW2nn72tpupsFrR70/gPO
acITLIuWF55L0SUPHS581MfDVoz451FpbzDtntDq8l5E8sn0RrxzJI9l7CPxWuJrRC7YJbtE1NPa
teIP2oAP/CyM7CjyUL/k+3TgQGCVxGizQq7vbpj23TkG+q3ivquCfSR4UmKxSZb+3MYNIPG+6g+9
mJ6dGJEAwws2zMwWmQqQRJACqZhDLgjQr7yJAV99USNzN/2ffkaUP3WmfWd29fdQN+cubwiddIFN
I9FEcAJX1ezkecqRMvjm1UShC5tqD63qnhHTpxPAibBsfEssIG7pNjymApYWLV5qUBXbzFtuoVZN
XDAT+3+AEjfSHTrOcIiMI0Vf3cEu5vQmduW3GMWH0rn0ddytynD8Nj2O60lQGLnVsELNBAugH79Y
j18bi4cucpAngHCyrpYWT4xzefArLDkZ1uOax/S+l3ufLdbSsbyW42uHDhINfXGo0EWR5fYqBoYD
TcpcrwK1NQl06UFzx9sLTR/XJ6Jn1JXYVKtzW3Z37I6V6E8kCoGYHsjbcu2gvjGLLLyoqNkMEvN/
xWaLQ8p/Xm6Kpib1gzDPaam+rVg8capti3yiQA9f5qIHkF4an74bJpvBSOqVUHeWnR4Qwq47HI2c
KP2tkMzY3Xq+jE5y7U3jXHvIPhBKDSu9nCJaF9cN44mmrY8i6dgS+vEl6m088e4OgsWFsU98cDof
KyI/a6WC+7C8Hz00hyxmefKJ0fMbDqRmJgODbW7NvszkJpB9sG6Jhd8SgosheuLviDsAHTyM1mxc
Au0uAsR9wxtAu66uDeMMQEAIWqagPDCYAaoECSVuenwm6pArko2DNti1qLuiGlPHUPDwDozX8IGY
yE47jALxXSIoUUZnfLHC/MthGgpMBgekxW1i5jhCmBwcXIwxR7yIN0SJIPTSBVFkMY6Mxk3liI+g
x/fhUjNiuPUZfuhUaB8SJglyxzBtH1NNFZvorbh75kLvjOWi8M8ktGEt7hTicHcssOFT0RAmQzPt
yb5GxJV8zB1fPBwTjkjZnygSXtvCe4gsfy/1Uwdm79fMnbXXp58k7aLoqZDOGrzUpa3dUzGvck/W
STqS4DeaHU3IdG7HuzwlhSOe8B7RIa0JQMKiwvvdtragbDDuRz97SmsKLagBx7hAt9NOSQ5Ilrgk
EjFWzdIU28rs94yqH2bZf5W2rtOk5DNT1S6PzeZkBQ10CA8rbxW0uyWX9qUcMEQAfidgZFWDRWER
kOGD6+DEqImBVaHvBSQ4gNeQSgySiJKuPAMR/Sh9Ga3joL0YYfiSWyPkdUENzEAgs/uju3yj6jCf
WPJtLehbq3CUDwV53fTNkgFt0mzbBlUfjt4nEaE16aA103jnYM2OxohTzWKhnCy5vZ/s7DOclh9X
Bpdhql86m+JJyEocWnpGjM7V1WjwWY8F32c+y/uOULixqp7JAt/j7DVOiEcJrJtWCkmEpdBOVhGF
wJgzdWiJcr3pETgpnKkudnXD5DNWatyWxOsxbwFgMle92saeYqIR5UiHmUZRap5IWDaxze6NdgQG
L84ZYThxxnHnzBFe7tep63/aIN6jrGJ67rKtMKt9qbiqfFZfm4kY3LMVIXhSeGDNZKLTcjmIupIv
CDww0/BcAB4m9jvPse+1u1ww5WMznK/5MnbM1tKNoQ28UwDpy+xx4ZfsrrQdLZNvUeORcSiK0zSN
+NaRDWEiVnZbnsrIMFY4bah7FO0+bsuN5xqPSdt2Bw5+JJIQ5phghQ5bs+kxwHO1TOoZ9cy0tn3E
CFGBlGDhs68HIlS6eL/oI3O06Ol7F7YLE799VjGBZ7H3nVW8sLNMH7plfGZzfABjwO2Rjd/2Yh0M
etEuYxkKr0aMiPA7AskZR+MB6+UPMtEXsW0w5Sw2P6nlEqYNVpHVPqOIcICtHVXaiHdkxQe2NnRf
h8EItz7ytprGNTX4YTogfl10FYgik1o8uB72ySIjLYCc9IfZql5mbk5b1Idw7vwV0ToMhyBJh+gT
4WetqsC+Q7SHYUb+9AZLbGCw+hLs9lFbbGyrvEPmjtmqVZ+xjUB8WeIfMFU4H7nU9xLt/U2DfZqK
wDrnXUjWJRL8Oktu8pBQMCtZXmHdd03BpPDR6mK5Klv/ARreh7D7P9PM0ccHnNOBUIYEhfWWm7S6
Xl9mSE1PlizLiyK1ILEXbFpPs7R2OG0XamU32/r58M4E6fzX9fH/tRMGuI5j+bbt+YGQQuJa+fuZ
fKv/Hv1W/xt/9e77O+k/y+R/Ja/+n/4d/0le9V3+qUlqkGVhafUxtfyHE8Yw/+UQZRPghXGASloi
0FTef3thXO9fpivx57hARwPh+iCV/9MLY//LcW1YsaZDOhRM4v8nL4z7X9jMMAV9i1WGj98mcKW0
/gt59Z8AbdB+A+DoEBd2lHh3BbRqs68PSYCWnhil6rxAtO4hW4tkuM0grYGwvpoafd0V8pxrGLaA
iq2q49z11aqcPj38sWtH47Mxm5lrfqdfJ74O8LXhDuy7GEEnRHYyS1p2iD6SBN7rQ1m0KVD91zqM
DnmDEq2E3123gLwbxqabGrZ3hNiQU5JcBajf//g67/+DlP3fCEC/B5TSd6BsNdP5HwBt/YHYAaoK
2xOeJfh++Offnw8JolVwuf8AoHuL/ctpOK1Q1xeaPO7OLhZRY3o21HHIcOyjgUQspOj8Nbe8nprX
li2Cr6mfAdGLylhDfPzEubb1NfmcIunQeMPO746ibOwbNytApLEZwuBwZfEmGfJcCNTa/xuemHSE
JBqU4Jq5TlgK7SgQdgWNHZmX2MrQ2/3ff3emZRr0/D9/e1aLwrHBe/g8EmwRfUc/Lv/47Qvc/jT2
ghNyYppDwhfxjH1wq5R9bTKH0FFrgSowe/auImWFPOZgYyy3YcbCK+rPo8SVLAzgoeQKfNRJiNMJ
AkftMUhzE4TAhLpiBQF2s5ibNAnkJe9QGw8Wa+qxtr7ayI6R1s3uWsT2n5ieQi10aYqqH1rJcAJJ
yvKQ/PSsRJIuzZkE0DpoiTlg+of3n6kmxzd/ikD51j6Re/fEBhztnkkKVAWTMwUXntK7Z8YHGACx
ryvbX6s2fW57GJV1c8QMmhUi3ngeDisu49uh3niY7ds4dfBstA/SzC5JjJLZcuXJ7YDlkR+xuN0D
/cxVkHK7QnFxZrWerw1pbyov/MrT9Dn388eMwawRIjJP2MsjyebIqBnXW88ddhxpPS41S3ER4LLJ
WXXHywAXx06v5A3xDD0wL5RkD3HJC7dJTmQqMrln8Ai1ZGUoN9q3VQhKKkPyErMqiUqENE1/dn1r
PPh1Adq1j09lwnXUzZoQGgfl0ZHGZywErIQoRQKWeh+h2VcMvONAz8LEZqi6+CwrGR9Jq2C/OqO9
l6nHo2j6KLgaQZaPmGbz7Or/ajOnQ0dDZeJl6rIUw8CE04lXC6/xDXPXC/NaVPdl3RyCqvgxgiEi
fCUt9rgX8FtP+H/tSuanChvpHdv9jwAn/8ZQwjogC6URqEV7O/A6HLNJAygmEHF5IF6Xqr0f7MBi
DrrM18y6hFkRfcZR8mI235wC7XtBrMTWJPrPS0ivc5QgE9PbyIgp59JF4YtIWnx2o1hPSWJpxfce
RXD00v8P9s5kO1ZkzdIvVNwFBhgwTO/d5e6SXO3RhKWjxuh7MOC56g3qxeojcpCVubIGNa/RjXvj
xgnJHcz+Zu9vE1K6s6Vx0USnrrOhQWcQpt6WCBIDq0aR7mZhoVTL8p+yNqddUqBVwujxFsIU22Su
8cC4yL+DevuCkpaqmxZ0M6px3HHrT+vBrI+JaY5XSiMM8LHdX/N2N/eSrFJvVsdmmbEYlX9hA4ti
OnT6v3pAgTRX03tIS8ErVVVSgYBYJKdEWE6dMK75SC0zIF0D/2O+G7ZxcdsgeSwTcTMqtznHkTmc
LBY2VjujxZLhh277504HKxc95ZcmSTNrRHDxS2zt1tBk92OXXLGWtc+VK5snI7gMMoOUYwfXBgzT
rQNpiuBX+1s2ALfITMmwg6h1mibfwCFSW9YRAs2m5iyj9pucU2bw0teZ9xd7F6K1GPVSA3qaJA9j
/0+g1JR9YOeHLJGvbVxnyMZgegAZfGjYehxtLf+ItDaYc5bPE3b8fTLpV6c3+1PjhItEIb6LJIKz
uvLPs6l/MvAlq3EswBrAbajz8kvVhCjPgfcekizK3tTzdlmDg4WweAPzztquWbUu8eXVDGTsGfec
fJNMl33t3tUtkoY2WXDF40s3M472mvnbLhnEqJkNtkc7GaJ6ZPAFLDC4xK645Ub5hV2FJOyz7Vnx
FiDMQBW4/LxEVFPRboMvjIRmLZmDM0mfcWZX46e2iGJBvdE3Zbs1JGeG4Zm0LF8meIVtAz8cHsVc
yqvNsWCUzNwcOhrylocoJUergWSIao4UWmGDjTV30hypyYOb6sBvtf1uNLle3SJEmejz5cwgp9bA
id7xv3Vn8I27ClPFNoW8tQsL8ZL63NVWSZJeZ68dM3rX6WQevR3hpqg98gYU9/AhG295RINqy1VD
dnaT3LqOKWRn+u7W6KNq04Ws8MviGFXRsGoAyvA0Fi+23/4mTeet65Zk9J7ZWTM8TGDcSGUNfueU
87gn4I/YCv2VPaTau6LER0g+BR/xOP9FdUuydt6zHFtWRB4T7jSS77zcByuCCVfqdzJjFot96qOh
YNxbUZqvCiO/+E0V7hF2kAsVEaNpC3RtWXLvMx5tveEdSQJDXPWRQrdax1bb7qoheyJkBcKuutf+
0xQwUEMo3m7jm2L0FRYlSDkA2Ihf67uhzg+UNWgtmSoUaPmBxCK8g+KFT+UcOQL1cWrjepuTQ4J/
eO9KpmPIFnH4RpJA545RL9gWk/ZyjYBvX7sOSj8oXI2i80J8yDM+MA/lF992DZ4zUsXzrurXeoIv
EMeHYHBsqjH29o13FBmrPSMjBqqU8P2S6IFpHXpBJ9mFtW2fhr/IyJ5J6dyiAax2vQp/ijqZkRTE
VIJiC+sOuWrpRiwxGRppkulX6HpPPvJcDP/E41UEyBsdQeh18IbaG/Ju7zDVnsezO7MizqNTVvSH
Li6eaVWZWGxRJiIGZg7FPrE9igoIVNa5L5g03HXW2Ggthmofaza6dfqQCQc1hlH+CRtCaiqmWCoJ
HpjR34jT5DsFi9jkRrgpMmLMbam2g0eG67CQT1Qd+tda/dpoFeuIRPGCWqYIcB4ILImsT+y/TRbe
Z6kDLw1Hlb1MhlovPiTZAjqE+7RPo29DQxnloHPpgPkkjX7ltc7r1AKUGIdV+4NECTdXvIcOyNBV
FI9lyUDWqJv7EVLdKo2TV29C9e2BUWvRpSRlu/wAX3nAoFaFmJWyMf0U9SP+1LawDzB4FKEx65C7
AJbQQ10ioAIwtEl95h6FJdJdZfjQbKsWtAQCT7PL/X2QFUyNCxRczakCZim7fS1JQLUctnhdhSep
zyA/pEG3R0Z9zX3vYRoc+A6alXvjjDsZKJ49SBLMOZBkhs57nbL+1zsNzPYcBpcQh0TEDInFLkvC
bV0i/jOwNR+yoVr8t39b4DB5nVEgcNQwl6N0860Zn5J+xhLIl1gCuIid8ZCY1abGJHfn+rQfsO9e
RcdgqEaAplEYUB4yU4gbEEJBsfdlFT0GI+hMLxDmHn4OSdsTq1FD2HuDSRYRam8gKk65PTMMoGof
enPnNIOxSix9amKBTms8INv/9Z1lhe0wXilywp8qoKCiuLEptSHx0rm7jBUWGYQtcPHZJgnAslHf
DNSIYjL40kwjnk46dc9MWm+yYywa/5nTxUfmhuQwGb+m/6Qqu8Y9npJ+hWK/sN1m11sIByQGyRz+
hjOiZqhbatKaULnlxMAwzjkz6sVCnPmXwK2/0Jdf8gqDN7FQf+dcwIgyGsDbvoKoypaETcd1EVtx
P3vphspvYb5baiuC7OTLtNxhkEzBXVeHHn8p6wLejuGGOVTdx4S4kpXpPAPoVZc2qA7hDEcFJCfm
JqtIoNbVR3IyGBUl0yN8airUZBmowejoJjc9uiKlks0noHqojBvBERso/4RfBVc0tEYAmvqlaIxD
a2fdsTX0Me6t18GIb4Sh835wfS7M33l+TV2Uxtk0c1V0lzZyjE1czVS7rMosjHoNLkQXHmzCumEW
4sPkfQPAshFgnkjRqjfu6JF0iA2sKvrt8v+AKvORuM1eBeo6pPUfp623QJqfHD99mySjFGFw+ZOi
9FmWXbqH9XBE0wM1U4FJ4G3A1OkZV5nOoIM8TJewAs1katY9bxIAwIwakRDYlgTnPkT9JvX9HG67
yH3s4zJd51HzhSzmyXOmezH+SZJxx1Aw5+Sejjp0j5QB2R502hdGKMmTnIQwbsamfFKegtg13HkD
9OGYSVFc3AZPUrdDRxCjV+6dmBEY+h4+8/yF7dtryXu3yRU4Fqn3U4herKwRVDgJxi8WtqzBKWVy
mxwNHqW/kUI3LY9xjnYlZgxNeB0hV2GGMpAYQ0+8qYQ41z5i1jUWY4EUv9/XPVtZEV9bLCxsBl3e
RUyWhIYjARfPPEnxrvfSWwui0U9IL4wtyDUkR25HYCBIkIdm07q8ZDlxaZtlaypKF1DAYmZe9r1m
xOovIgAW7Qhj/dzqtinNAgbZTG47Y5mAZt6lSgVbwg7GrRxDMgqG7E8czY+TgMiVkzkLiOnQ00AA
WpbdJf5IAn4+1aD787m/5cy+hgACEJVVPnFpbaZoMleOE+Vbu+8XGa/kVI251arBRE+b7AYxcUXO
eLVAIqitI59UyqDTseVNs1QN406zWw4OPMVvVGev0kIci5qS65Zs0XB4TH3G/gQOQuc3IBDrlld2
7KlP+Ot+6AE4VezXSdluyf3EQcIoZNRfEgTmEAd8NhYWocEI2cfw3rTEyungiwRisw2eJJKC2OGc
seyP2itecyt/VUbxkM9MFHqIPG4c7AFwONilQLJqh5ktcghrQ27TvAwvYAsdmArnwOUpZPZVJTa+
wQ7NNLXcQmtSR8K14SuuIZNmW8tqL2EQP7Zu7J/5WognCZO7dsbKORkYZDznzqFV7xJOmqzIWYh2
H8QKWtgfgP6xy4ZW1S3b4tre1/zVJZTZCZ23iQ64XKTB3jdECLpOCI2x/NSVT6Y6JPC18pJDOyXb
tkKxN9o3EtrZQXPczZE+ZGa/8TpBILdAd8IYKlutLGw1pyo9dq6L/spBJZ2wwXPzby/rXwLbZeeh
xpM7Qn7olkvbZ7doZ8RSxhgEDTpCT1tbShV31de0+Es+KrCGdV6Id91QcU4BvOFeWlc/Vlerml5I
6ANX6ETbXLn+gUhS/lKNMW8m4YYqEvv2vsZ+kCX2Hw1U7awdcAgNa0MqBLaxKDxBBDpUwqY6TlaK
aDkFiG8DW8jNPkOqnhLKG8Y4s7ni8XXpC8a8rRHgLMO1dSeC/kkHNFGxOadbHZUvys7ITQIys61T
wPbsJOuOV8icSiK2r+VA+qkP7hCPs3zMBUrGmW0PFfIDbqGPvJYfdajZFEYT4t9oZIiBT2iTOk8+
+keku7BOXOy9eTsRl8NefuqahPASHn3eVmxPGACoQcGqQxQwZgNRjN++9ibchLxhZhAjk4l7tolc
H7dQFizn6/Ps7OG5USU/yJhEgYBnfs4SGr+avXwIjMPmF8Yo3MkYkkr1zttDFqrb01bG412ekhTq
NNzV/RLsGTpQtgQ3NLaRwepBpFn5tVQxSnzzF13BQMkpH2b1wrrFR5ztT7vJsRU3JI+12WG/wGi6
ygZ9H/XqoivE55Gd06mKcmuK/peMvJO20+fUo5aWCXKhMgrOLXPe9TCeh7F/FYLoQmRoZ2kzCYUH
DKUkOZtpBNsf7UidSa4ogJsUdQTRKrkracSUTxnfAlAF1ROsOqYa20Fzl6WxCzIY9TgXO5pLln2r
iXBDVgLBe/Qz99WaLDn6sP4LvVSN8MHQmyU9VsBI27gO1QL/RQckQNvJi0GnUbNTD/OW4JqOhDrG
iF6FdLeb5Q9J1yQRObT7cLyHY2chpHNm2gwH/QFd0PCwuDdKU/d7SrwLoQ/HZnbfWyHgnqfgIHsg
FOu84gWUGMlFhCAfUHqxUntViLfcwqnEnc5o6zufqoNPbCpxLOGdI4HSTqp0tol2Nj0+9ZWeWX6K
4tk0PBI2/EZCRz61JKRvh2b4srR8HKv5O+zrnT8/zC4Oj44xHBAMgUgMQlyXW7QgMeedKKnRxzrZ
pzjZA8YwyuvZOyN4sT24vVyOQCaI63TkEQUKph3H+YAiA4WJMEenF4dWEK5aNv2v5jpek+VNFhni
awwg1yzL6CeI82EbtXREXESFRPOFANnv9YtQECQZwyanOonXptWC2GbPyvuleEJNWv3hFWcHsm6Q
IlYw77gkewZ8oHsMAONoSzpRftAGXis5HTt7eC5JOS+Ete7Kkeca+ARsmxOEeXYF+MpzSvQiyQ6k
DsKXe1TK+1ZkLEf1R+sym/ANZOCTIz+ybJd4DPBMmZDwrpneliN81qB/SSrsVuBWBUa6/p1z60Nr
m9ojelKPYYJngqU+KhbKgnCgJYTJl/IRsvsqmgf8y0cCrKFeJ93faQGx1f6Satp5K0mdeAql8dSj
JaFU+4ld1DZaJhubETNCxWmjZurh1B+xzZGXvgllo7cIg3mAzOlz7PEse4DsMsP+wUuPH2ziC5q4
rEOtr34l4scph1FCjgfXMWos3YTfteRhS8s3x8m/WttRhILiFPmJbU/v68ZEZTjV3poIN7E2Ur8/
+JP669mE5jRehZNn9qyrLLy/IGWQokW70KMnshDVjBmuMZ3zm0qmJ/S2sMIBPR/bpjnVIrJPnQBi
aXSfrp2+MsRc5x6WRi8KvW2jp2Jbi+K10Cg3nCknc3hy6k01sL4LUhbuPfRRXySMhThP5lz9HeYf
Ugj8tYhqqNmIvgumSXmKPkRLqEoqhKRDXYq2E/O36Tw4hfE6+uGDV6fpqmaiAAf9ZDPOL4caB8A6
7cPwYD4Erbo2BHkF5LlV3rm1n8xkZtGa9L9eziUburN/p7PhY5z4xwPQL6qkYcKCf8Mr+Vh4JugC
g3eB2Jeb7f0Cyn3lxn9p2+DcB0Z67Nvlbe8fqsjFblRqpMaLEQdTYx1aT7Gi2nNh+WwLhPJqmH5Z
Ws8nXFqfocj/1L2W+zAvITPxZZoteJQw6tihZ156CCduyXmhCZjV0TdrCJQRWTCW3tooVlitpjsV
8OmhfXoHenTDjX+MOiIrFslXTe86k2EiButv61fNrllaC3qJzynOGM/6/JAy8gjmNGrBwI3fGa7h
RGiNsRedz/WS1Y+sw76smIeT1J8/dmleA5S+DVicfTPpRzHQqTIeOlWAo4Gdo8wle0Bm0X1DB4FY
tWKUY+onU9nxMdCnQmf+YWRbtr9lusY8Gk68N6ye8I6adAewqwUCJXhiG1Nl1kZJ6uOmBXgUM+4U
JSKbCXm+LjdF01s7OzXajUcszqryXMKEoAWv6v6Z0X5/SursORINtVeY3AAnMeIoJQlfCPc6RCiZ
ZLjfDVzj1tM4CL0akLxxVBH9NfE0UWEpXIp6Y/o63MTKe8gKdQIhcBy72t15A/pLh/HYKnZfQy97
yulyVshgjZVdhBfhYnuZZ+OHqHTkImZ0awy7xs1kgNDzSh4kVLpLkiAyE5/6mxxId5nqTt8Kxvd9
FMiXMOTlrB2HUJzwtTBQ5Iaz+s6K+NtC2emmgUtTEjoH0P18ggVtj1W24+dIy1c1yGUwyvc7aDPt
WqkIiiZix3/0ZkYWfDst+vGaYDcCSfJ6OWn2tpNh9575pQ2IC0aMtLvHlEGoD0YBwhVDcMUT1bWH
mlqrifwG38FMB3RqGMW6AXaej4xZwD4BOx8XTYkT+ogCBVbx+N4hgZfz8Fi38THE5Dc0DTFuaIhc
8qWYaw0p2k0+UCH4DMAyU1ijSLM+uVt/WvKIWCu6T4QQ49Omhbb6D68F9lw1l9KgaC1a9AdhXJI/
fGIL94cGz2PJcB8DPU4nFz1UuwPXtUGCAfzXZd6Q1uoNfMu6rLwfV52igKbEkB3i89g6JPE8EoLW
fDg5kcYpumGASmyLowofqpAPzojhuZQjs42GAaaUw1Zk5qZ3rD8VFr8VGCZ15xILoMhZ3vA+OFRY
+VnNya7ADgbmufvrMdZxbX839HKDCIawkkrAufYe0sK5ib659GV/tVsMIjFyShLdcadwioRWcsM2
cdRNe2hi3YLf2DG1woKK+givENroIWfr0yG91UuRSL3qh4Deu87/a9NdB84dC4uPySmBZ9FFRxEq
wcGnOTScs9O75yHUL2nOiRsssXus+XGFofDgKHF1vw5Ee9UlVVLrtHepNoGXtPxtrMUMxxBitaKo
92VphiALgv0v6RfdfkDyzs+5dPy4wdKSbCWyPvJHT8KJdKJXbX1pn5Vjqb5D1T/1nv2RwQjKqnGL
3O3dMnlztZt9dfriVe5HWsPaKdkObquaZ4TgbXjR5n00qJHHiklp23Gi5WixYoOS2+7T5xhN4zQN
wIyNHe7lnNjBhgQD+BchHsRdVrsFrtbXgA9k5dYY7qLsxhzwrnL7p6Tn1+qTo6I13BmWczcwFE3y
4d0mV53BKTdSOxy8fPqsCutehQhgJQBXSCYPpY3I23egp9ml+sCL8gvVYs1i1yetbEq3OHNL2HsG
dlMjWI++9Y4viSQI8kwbv94biEo3wC79jd1Ur8uLj0nyCPvvZC/nSKqcO+GgdcZygp0bxlAJZ3nZ
tMeLO7ENA54uTDfz8BnlgSSxidvFt0yQiVoRCTXMl4bJDy8yJ1RY8s4t/bWuUNDPDUEQnY9jxh0v
CM3LjYiw+mbcTD40m93YISs34FxV4in2lstZpTuEiqQCBPop/yFY/ZSHDyYhpfPMtK6cD9zh97yr
3QY3iw0Y3LwOLR8HtXAzAYNygjjemhoxI1b+O5ItnrXBcsrpcohl4bakQlh3MRpXpe+KLDqFRIxh
0sF0SCVexMjEe0ydaYbhGCs2D9gj6OERcTwPMrtt5lv5sO0jnujcZVEc3fvLXJZ/BwLQe/Y7PJgD
umpV4xz164aZNdPFxD2qSlyEpfZuauHP7JgDG6+lBD0Wt8OVCJm7SN/yfHxGEUp+QDv9ZObB1gaV
3KQxzqTquyQoYcu++uYIA0Z8zWAdAlZJThnTBvoDZzzmCj4qlE+M3Pn823GFeb13gMBDqrvk6ZF1
oXDHxcfUHPa9WaLkRX3FumAlDOdDkg4lynATCHl2HdAI1vSh+kbvcJm/VAWDiDLIvvJmuV6ZvTc5
Y7a4is4wn+cNIRzDqnQVUYb6NYc9trAeCLM0+mBvFBLQk0kNm2I4N3H1lbD2VzrmmA8DPj3eydQJ
XyGYL7p++Szn+uLivnON8GIRSrfymEGRPO/eUiN4LcKHES4a/1jxKaUHGyclsUEXr2JynyEkvzL/
q5Ghb22hueZj/7t26R3MIfIYan2REkJYa/aFe5zvqfc2hOHC7afnG3w97WqbxZvZEP9uetH9P5+o
v4RzzHH3N0hL6LEFTdH4JlDwu9g8VcKTMRSKVEEad5Bj6ORx4Nj1ZRKr6KXqSw408kyRVNdfDCgu
teI5DFKcVrZ7J5r3vsJCUUP63pW9ojSVz6oWWO/ygHl6V7GazZ9o6dv1j3CT8eRUVAZZew1MtiE2
j2aVg/0KJ3bfTjp/l3bE2DCBeqi7R5ruYN21Pbno06gxB+J7wliONTOv2ZJInyKVTBraH8zCE5AX
lWYDLoJixdf9QCPLe4tlMW84h1ppf+awlsLhDerOlpOZnD+yMXLkiknFtelMxbAmegffWBIeKgml
xtYT+lqqtq1985x2Ag9eXxiR8NmWWFrK6Mz8+pxLnqjQ0dlxnvW1A16+ItXKWC8sC27ndTUESGew
/2tJfSpz0NWlz67TSA5RZ6SULAWDsma8SwMflaF7Dvr0Vtfl2Tb8b8tyUN5mf8byD2ddQBoeP2+P
/hcptNya+QfwySc7wQ+0oC5ib2ZcrAtsH+oQOvkrgpsLLyCpN8I9l37yDvGFYjbFDcvmc/ePf5ep
eJPjItWdu8xXYcpCcj464QuEImA2Mf80q8V9Z4bbf04+VQXouNxho0ZAGF5z6YZg2wVLJBI6nXXr
jT9BT5MxTsOhywkl0DEiFSe5JzfmpCJukYVQT8TPJU/lM+ynL084p7hnh1xoVLnDJTEYw8xIy1Fj
kt0KtM3AKpSxHGRgYgWnYJzlOkEDCmTqgrT0kW75yZvTg/RpNgqwbb7L7jg/MzjcMSdCkE+0Rclg
0g89DnVepATxLhcYSyF9DULCqlTFaaluNYfcukTy29cTPjP/FlTlITW+ozokOsPtnw1Z3weaCiT2
3Wc8lgOrf5xshRlyUulzCckEyxsT72EJ6Bj975ZtRj2PIO6LlWOq3ZDNn3pmCBTa7YXqmBy1ysMJ
Smoova96dGJR3C96psTiJjKSp7BQd0ZMRUdqDcIFSddehVGJTjq760Uw4Wtg5u0vYQ8Ff6xFKNk2
hphnMvXojnXifxLvc1eMDcFF1jvZCL/8W2yWsSvb+VpcTLuQQTpLs+DgNfyvXe/txKSca9o+Damx
b8qq3ZFZhrZ2QJrqJgzrpM73ZoCF0KbN7kYiJLp0NRoUj0yRuRwdVnSae3A1CvvVaOKrdOsJKBpg
3s41oNv2W8zbuAvkdTb8kWsXg441Dte2Gg/jAH3Cchch0RtJmiZXezczWpKD12zsX+QD4IQrtP9l
BBkIdw0DZ/lZNCbGWVO6FLzVl+WwO86MX46gv+mIfGVUUOWTR8sYhi2pubtgyH7Hsb8vqeut6qWY
dHYVDXN0x/wOfetYz0kN+ZU2QMXlVxGn29B8CGde3mBmyhGbHLj4Vb+6Cbyqd7YG+9t3ZmSkwXc/
8MdUFTNwyjASHQjMgudxjCO0W00tSlTtIMUgb/E0ly1I2+S1cjVqAcZjOdttGU4forJ4qKDA2N3Q
bTlCGebj8wi467JUO2RyLTvdRB6TVBwR1zx6eeYR2bXjtslKUnwlCL1oglQYJu9FNG5jnb/pyDy1
fMMcyRnDf+cABmw6LFXDHCMMcN1dXg4eO676Tz87FwHymjhlEjO59lyrx4if7vFRw2RmwArYjnxi
weJ+2w5mcOpH5J0SC5NfUkWU5vQya4rdKW8frMTF6tA/u6bjnP+h4WT2cxBKRp/V8NB2xacesi8L
KQcdEAYFK2bIBQzKHl2cLuBO+ZXsNxoaahIBqLNL7WeknD+G5UaEj2Y71XGJhWTArm2FJ8McjZ2S
n/4SpjXkxuuURpwGJdbBZobLVIIwxIF5bLrygVAPY+VqjfybvbcRyhec0rhFNVNMhE4VbAkutQEb
jxOqQ71QUjqut9rii2D+o2jF65fJPTA9/iYEG3L0cl7Kyb7r2awinQVe3Fwdl5GlZpDolqO9S+R1
bEgjeWvaltwH70+HonGF1RSFuFkSfMpxmXn7vst/x2n0Dq4d3XBcMuvzxY+9SG2S8JGioae1wWvi
hXplgS3ZtcazHAO5SSSmYuU6lPuW2HphuiY/4jouW29Q2way3HXh8zEBH2N4ZBkbz8n63Vx1P1VV
uq8VaAwCV/bzHL4lOaVuM7VQ8+G/nsZY/DE86J1s/h9UjF2TfBemjpHzEy/dPILgTydvOC7G/uBF
w2M1AeTI0wzSA3i3k+UF5BLW3raag7PVMue0o26f8CltLSDu2LWYczv1T+sPP2HKEM2bQPINClVo
NdV7NFmfkVf8Hd0s2FgdFtZspNyMKjleStPEfWna7HGwNVNxDc2xddM3kDAvAzJLjFrPVWcZ93Zi
ogsRML5Gvk3UYc45jon1scCDFKlBHg8zFaMnGM7vEUHJ2sH+PgFi41Bnelg+hIOmj52HdSurv1Ex
XGNbVg/sY/u1n4ATaOGUYW9Kv9vaAcfWomKweouUs8bj0XSPnWn0J0Zd93h0zxUuRoLXmgdfLNay
YI6PnZCcL9BlwSRP74PgRyJL6tIToYBhmkhmc8hvosGfQ67Gx1Cb/naqYc+GM2ytSOAnbsiN8pZc
ODe5o3gQBGuRigwgAqcw3aJUd2lt/WKyHbaFrgiEKX0uA7MRqy7tmRnanEZtzSimLvV4YfFAMHuS
/xqCflcWwV3NqAWIrfkW984b83YK/jjY+XIkaKW1EMP5GqgVQTFtazUbEt18Jk4MzvLBYZGafFNg
PBPIh3M6wzfsmtc4eG2rat7h039C5RecuvC+boA7+2ELlaRC8jaCLN23Jf3YqL37rDYwtykd7WvE
Rzv7wWDNeptsrW5N4AC+LvFdYgHABGdknJFsx5OoOZtZEVyZj8RI9RiqOrdeicdyJtJ1Fow/rWZK
Lvj4f8esu68gYe0r0452oKF+q6J4i5aUhDxMf6t+QN8wvzezuNoR9iWogJVDJPEMToIlpZ3tMtTg
TopVvCGwpSuyTW/qZbTunawWHCapZjUs3xRFoG4PM3K1j6icTo/BTNsQdWZxyD3eDa875Em19XRs
3Tlj+6Q1aCkPsb4epy+7mxidlTFSSEOfsJORcIOJ12jxEXv6Ku18OKUeqPkojPHPjhEDDNLfO6Mu
Tn0c94yz8htsa4zgnPCMxPNrquWO7eT3rMyHbqjuLVWKi9+mp7pRBxkX1ptPcNO6iKLsyBbxIwhi
fqiYxp2/9wRPrVjP3zmWnrUwaRBKg83oaIfmVUwvkzXt3YGSeZEzDngxt8LGvSSc5DyKb+1PN2ey
oWXDXz6McfE38Md9YvTe1kVBYZpicZyW3R5wAf2koc11OCk63c5dqlJ5ccj5WhUKGXmzhCpSzxLw
89PlargOHfB45jwmtv11gH+/7zu1KSLnkSPX3s1e8jiAnQzH84yNjg0uydB8l0znaytGHl19F/Tp
j5iIlmw2BClWci1MJz3Uy/lv7BGESVSF8AUE27F9E+rHwRCvYwU/tPwrkgq14vBVjQxXtJ34u2nG
DTEX+jIQ2732suoXBuhvYheP8BcpEhucRED++A26gOSJfwgFiImmnOaLOPpVFZAnYjeYcxN/dnd+
nrvP1ci0xkB51UVFAyvlmIXwZviJURDF823MmdQWaXFIY/ad0eA/EryXLr5AVt6g77fC16c8c/El
uU6/CFGP+VBOa89CBhT6s7g1gGewPq0gfm7SBIg1JeZjbAFf750U5per7rqmdY7aGPay9dBN+cS0
saVF6BvIe5etYhTe+3kbfLOtfAQ3zTqHxXXHgdU0fnEnJLXO1F5ropdQj4NYEWzrvjqFMETQYQWd
plYKeICHoDqy/Dn5zhidk5Y2LKnV3gPGO0OHvATLtdylg0IDL3cNQ49jb5ifvqqAD+Wheb8obX1D
HQLPUCcLRbcBswXexPwawUtZg7P7kIU2nhyr7Y4qo7geQ/nWlQAU09C61WUnCZxyWbm5qXvARga8
vWivHi/IIYosWKOasi60R32fQ2DI884+lf3uf0TamjBqLYENXbEbFMKo2stIBAvAq5n+QqmishSW
YYDF1XonCxrtrLgCFrUZalV31L8Aqe1NEL0KOyJz3EJgGCVUcN4xyIE5ZgFDjrqbDmhW2IvPN2ZG
DyOFXuJOu//vC8MKA6nHCgDD+HizXB9n1P89Ienf+uEHve2PcYv+1//kP/4tq37a/5SW9N/9ef/u
EfP+ZTFhdAJf0KabgS9JK/p3j5j4l4n3y+RAc0zE0hhy/sMhJv/ls4XFIYa3zKMJl//hEHP+ZfEn
4itbHF0unML/l7QkW0r+qP9iCvrPn8RiGvo/TEGxW8HjVRQybZ4wze6qHWoXZB3a3dauAmBtU5pj
QSYTcQaBqrDb3FV24627jKe+RbHfa/ArNk5YeL/EnFMlIFkCIlc7sNzKte6pplITIqppRHv2MN8j
IUBBBzbZ44zweugNpJK4ZJOsoPgDDxi8Xee37d4shkcTkwoSTlbb0AWindk4LnrXedpAgmaqRIVq
QqS5C3+Fk42IcyKy7sfu5JHXnXMM0Ag/M8buUczQgxRYa6yiZOhlvKZB8K36otgEtBM7HJovUWlE
2IWbh9DHDjr18kO1kMhY1K9aDyToOL3V5DXunNo7u/HCLvb1DqxLsyotsBeQy/DLIcJhfsfAbav1
Y6eFeSKmFCGdDC5qkROVHQ36r5j5PY3aQi8OWmLJWTOZALATMVOmrfh0Nn3Kyy4JENSej0oj+Pa9
JU5qvliMr/YqN39V5CD8gnWEeNXbOrlJLzaEf/KRZY+hg/uMET4WernigyEFM2v7VdGQxTwkB4T6
9C8N+0uJE4amOh/XXTHG28Se7jzAvd2iXjWdewnyZk8TCK/B3JQIyIiBcFjU0P4jguG5mNVnV78x
CYNAl2IuDiP91FeEKKZucwnJKBADtC0o480d6dlirfPpIhE+1wUkLB9FyuZ/c3QWS7bjWhD9IkeY
YXqYi3GiuEVmWyYZvr6XetgR79WtOseWNmSu5EIYHEUold+yRwl3/lIqlPbpPbkA9mEJ0XZPwfcY
vy+OUW8Gg4F5kp+mmGjpKDR0SAU8smlkNTiYfyY5M6vRJHbJG78im6I8Fuaz0T1Il+jQwbprakYx
GWoK4yIS95r3yyaLxCtTIwtZuAvRDhRc2GB3aPVgNioLSEGs3yGxF1vK55nHrTsqB6IXMYHp1vkm
iEEex+yYaFO6qnA02hOrnOYGKfCGOmYj4fZXxrhPcdoj96RDcpjsVXqMPyZh/YqkEin1PD82XcWs
mMz13BsdbnatLHcZSxr1xcvl3s6smVRTWEkVyOk6wIfY0+V1gv2abfTx1uIlriRzi6bL2R9pDZO1
/KOCSjfj3pX164glZFVCCPQNAw6hN1LlDK9RHbwnE4E/NelBZKXxtGr81uTHT1mIdG4E1HUiIhE4
cyQfLNGbTNoad41tCYFb82z7CG2rUGOIRu9ODN1N9loPArY5NZmKugZNagRow2sKvJHBs4qMj9rE
I9MR34gexrrret6VPgO7xLY1IJqHA/VquPM/MpKPS915DDVQY8bO8i+dX5o5alY7WaoXQZzbPQco
dZyR/+vqfQqotU7Hd3uudfgLAs6+9s+xxWpXGqjyrPAuj3PzDCj8GAfJtRyYZtkgnVdUKBM7b1wG
PXQjOsst5qlXy+Om77uKsfuCf69y4y+ZXfwQOHu/BPfCl6eSGHqzQkoamyMkzE1UGzMoB3YzC87G
jEXDgh1nX6TVRy/lE8iSOmNP2uUPdv7EUG5hVVDuWjvYhxMD83HAgE7HdUeK5n1H0lkcYyCwXinr
7zqCx15GVihNHBYn9AGMETpwVJl9CwWfp1tqaW+R3I8eC7eSc+oUE6jsad7DlG+BXlQwSfCmSeqU
1pT73nVOVqbQ0UaepHcMtqjAEjadWklkMYfIbBaL/aQuQoRPEDp+iHex7lCFTvIkWWXtA9P/8ur+
08OrsGM9ApWr7b9BDBFBM+JyYaf8kky8s5GPloj6/Qf6yHiOJNJZn+J8G1AKrcSEN6C1onnVe7nL
RQPt3yCOVVrjsmbEvG3r8MHJ53MBUmMy8CwsiumW66GJCaMcNbtAAVPFns1RA7g31DC+sgfRYYXc
aZn155fDl42JFCcNpH2ZI5lia1j1/lZMxDeZ7qazw7NLmUtVDxk780jcKX1IELNJumyc5izCG6gD
lggjMFjl3h6dLzOGOlLxU+Fa/WXKIfEzMx/GCTkYVFjyy8xymzdsAHIK0O187za+fxnJFkHxUb4m
mSQDJi7fQx/PZuBENQtlVz5Z2IX3JgOfVSz/fFQmB0wWcAVI2sQLh0bV5798bpvCNdag1mBBZZeQ
se3N7tG8+WXOmszm9MBKmkJAqPfqqGoywbsG3RN7goEngb025KCYWWCbBXcaX5NGzzVzNH4j7rsW
guMEqjzOT6qIa/QP2A7CITuosWCWMlp3qq/5bhh5RNIjaKEvgA/FAcSj/MMgXt7y639p7oEAbOwf
Nxn2Jp/2uh/ULYv5hXxudUf8Kai4q2nGT+itRHULMpDhSE0tgmDLmlsECccpilG5FcSr0NWyWqUj
xRnJdzCgBadS0dbNVTsYqVYWco0UoBPL1D/CGZwZExmvpAj4iLOZVblRsTdbj4TXvr0nEGWvuuAN
U4NDUhqw7v8zaAtlv02RcSkieo/S67/HrSZqlYE6NIHBnF4OxjoYAMspFlioE5S9LlFFwQ1Dxsoc
M2bL3lb7OcQbEjoInjO3unYFWOASBod+K/Lt4i37pQnNo9Nbl0Q133WEpMxu8EmifWeIxHqxEpxX
RAvDMgyG/OpDYtq27ptTRwxeS3ShhSgm9krTd2O6/mZSzTFHFrRZcARtuvDmZYgwYlX9mJb3GBP1
sOJB9da+Q+cc1mW1LUjCWnsMchbyySanmdeDY3brPtKDDSo9q64vNXjMNe0wkoqs5CFCGwExmO6o
RwVUJ/wkBhAYCRpUy8I8gFsDn567xxnXCk/WbJFDhn4fwzXNbownufc+LJfG1F4+O2vK9wVU4l0f
G0ciRZD8edERaE25Ht1l2LLeOUhS3x4rcr3l8MaZilKbjgtRqPcQUrUw8+aUmOwK3LqNdHnyUihu
jcVUzuLCGlmBzQnGY5d/k2PeIvvM5DMouzLc9Ci8tprDVECcBlToEiTNKI2bel6PIfpLhYUjKRHG
DcjWkRHjDcHDsAVR+96aFKlKfvWiIj3IsGGDEfrjJHW0k4n7NE1LeTSc7hhG44cyNjkZAnNaNmsP
+Q0iKnaPx7qltRc+y6xkYLaaTWtLWUfXKecNG8kdwBz7OHhvwKlTZsklf03Y7TPysMguItaiSRWM
xEjsyJrb24aVPAZyfgB+A8Aux2xX+rJcMcXzNmRMhuGYbpMhu8ZuQ3JiLnqe1voGLZYYipBBdJyx
wuhrkl3iDo4hSQXHvMMsI2s9IXcZ4zjTkG8sySISjAl+QZEcbHwu1lTd+X5CXAdDjBT6zSnTGxEv
KV5GK9i13dKuw8KRexOozQb5+sBJsbLMEZxdt7fxHSBP4FOfymhjuB1kQJI+r06yb1XSrxCLY2/K
dfSqyYQ9TIhcYaE9s9E5yYrPbmBc6Lo4XBPyPmcZpJvQ5DQe0QUsboaQzYF731pgsfPBnrfYps8j
2xbLGQlNRh++YkWAPzlVakPADfJXLN7b0FWfNvoh1y4+q7Trd0A/+Q08BKFF414TrBklwT/r0H/q
Z8vd0eMNvHDrdmHsb3cLKX3l17iAoXMJW1nKhCRYv0ao/eZ7yReK52GTpj1j0YCYzuY1qQYBJAKF
RAsZlZAca+ehTT3EyLMMO8ZPLa5uYaS7UEyHsCc+jRxJra+vaqoL88v2Q3TyLY4wYtw8RJOsbUCJ
PvVK7KQJaCrzgd7mvcrWWOkoTwuUR/AZUWhwgGP4oL5OZ8Ip+eAcVxaXehlhP4QLTY8Vb/oJE2BZ
NZcws18MRK7coKgHsOhW15LYonmo7A3oYnR1QWCc2Bs2azpv3qF5OANZytd+XNj8gYHBHnQ+YICL
OVE7uGQ5tn30WycFRtuJsv6UxLxXmDO2owVapCufTIwMKyumUg74/x+61IfBjN9mtDN1ImMnXi0y
tS9dWUOhgyMUebDrU4d/famNZetNCy6L+MaUey9BMm7kqL2RPbjckoNvXGYW3t5BOoQXssWTKEMB
kaS9j04i2YBl+2jC8d6UcjiS9Tiu0wpy+jzdJcgRgCNCtUvy/dAM2JGYuV+tR2Ow/D2Q1GcXjfDF
9Mto3ShEwOwt4gsMZCylyrKZ61nwMY3CuXQj1POpSt1zM7OPx5kht0lTYt1SeKPSATBtBmyUmfIC
fJN9MJkQ5sF3FDx0VKzHOmm//J4D35bkHgQ69C1Ip7s6HB4ilaKDrpgyK9OTp86lQ2eEjgCbpfom
ANJxibIEVyJRqGsFWH9dpB4ojhHqfNBf8qAS5yYGYF0Tlsl21+zOrb/oGJ/ifvLvYWIxUOz6v1ir
Ans/uXk2bEfaLsNrb5pQaEp8o+GNFUC/SVT9rzMJQW9DSgPmDNNcQ6S8JoP73jXyX5AnaD12Pt45
mA3bLAm+JwxcgLLKQ4g4Hrn9cYAKLf36eWi8786Sj3m7s6Nmzwf1K7pDQlThh+RbQAq+DWP1ik8T
+zsFWlM2PcJrbgaE7c8YtTEBdYjWcVCvJ3OxuEiDj2zO0Z5Y7c5Mkl+nLh7nhhBlHIlUJVJ4WzUX
j8Bwsk1gqZWSxqn2vyE1f4Fyi9dBnLFwE/UN48Dj/B1MvANlAcGynHEeh+Zz2LBFL/Fnz4W1Jh1z
3ti+jlygzvUJtFjlkfWTMPZH3PzsVXqXxNmrSFeKR8Eo2cDElvj8kjo+c+y4OHpiQed50NhDKTZm
hMvcZLYwARWhF9kRI+Heq7qSJ7JrmcEXQsGQL57Rc90Z5UMmJEkvI97oPsq8XRYq7yga8wnt5iuu
yJBlm7y1uejWCFl5QjQWdTBaB/25dpyJ/htF4muQMjWgWdcXFvmZpkK/gG3Es41DYg3A0phecfjr
JEzL6XaDUdiQK+rTCMN6XSvrL0oRrrmYtREwbYKx2+V+d4C3ZW6LhmazcwMyqAg1W43IBPoIC3I6
uV/UJ9OuTb5g2Gw5x9274LvzmmVtYdI9JpYSGM3zLankJrOq0T8BUuNOzG4DL8QxGztnW3EjwHwn
UbIp9GYxmsStmrtt2QfevtSPHnj+TStuOVzE+6DKfuaESKUKGRm2P2A2BsfGjDOmuZQzcTiR6tEw
20diTqON7c3xRWXLN/P6UhsEKYb/pgpFo/9EoDLpcDWOEIKggJX30YOqzzbofmxxUCXIwAiqJH/M
GqD0QZNCC2EI53ff3F7PZINYrOXJsTL76mi3RnOyc7HH2EwqeesTotVl72VCD5U7UMgElbk0vHGF
H4DOO8UU8GQi/DqYoFPWlVVewRq/8GbbtoHEuJjiTeSN3+T5zNswZZKTSskXLipMiCkGMqelJZy9
P/J26E8sbE8zbVkEyjt9SJ0I1s/8V6UhTqzlQXmkwkqZY6QbUIJ63bnSQenSuwY+wHDHKH3cvuaT
rRUKKn2A7+PDVTGD+YlvbQikZj86BEAk2VN3GYe5fMKXPq0MMzpSdqGB9BKdpUkcEsIPW6XTbi7Z
K4DVw29gIPxsn1jOH7TTIJNPXNQNAUipHJ5swcTJtROCeJv8EaK7uzL/yFU6cN4S2VWZC0ySx8kO
ktUz/GN+vX7+wwoOU9AmAtYrq7smSTEwEkDI2suYxXzAVkiqVgMURKRHbpBjL3jipBh3pjYcO1nO
KeGGF10UpTUD0VJQvdD3xFrS6QlbrMf0wUUwl3ifcRmjoh8btt7uHXZV3FG2/SNHdV/PiC2aTD01
IuaybR1J6/k3z9UrOuo7X/ZP6YhMkeXntioYR2AouDYlLbri9EfdSgh1wBWZjMuzl1Qsu1ASF5R9
FnNVtObmP+Q+4zqHgOWX7B2dqXzoy7sUu5AgTjkOESeiptmSmnnrMuT4MDHu3XqBNhsSrFCiknAz
tVNpoNdiJFiUP+Qcjlsg8j9NiTM9jztORTJ1eYnQHmokR/QvqZjd0HMCMDs1df3RCaYsduT91o57
JrZ+0C7kQ47TuuuQrOU70SU/yaS22FYggAr11LnDO8BWsU+MmvV68xVF8GkJOZkbVixhwFfnweNO
PkXkfMoof0xDMln6igFmjGYYjwShNo53T0rXLUnlZQzUCyXl68APRtvInTQlu7TCkiK0zseu0QSC
Jflq6+AvjGgfStTq8RigTok/bL6FIWQZ7Kg/pAssw8dntmfymLPLxNfMZLYBybvNUbKJ+NePusfc
BuOBYGQlO4mab+EjxIO6pUVBi0zyg4nnsJM7g2hHK2v+RlQxWPWslxDjHCUZ9u405GHbIes5wBXZ
AtHZk1K8KaeJEtUJHfwko3mQebQfihyuxbxcM8kAoY518oDC8ZyUC/O9ZktA1t5UIyPCObd3ZX6Z
sUeVw/zewHI99nhZd8j1G9hMxXO7RNEabag6uc7snYOcyYtPpG1XDZtWpfkRduY7tWixjuLe3SwM
rIh0iHZOCH/Yyk3sP2mabtDUoLKy+o1jOIrxEP4JARoAG9Y2Er17CpdbORLTy+hB7Xl0hsFKdskA
s25Iuq+ZWQ4i+IS5u9r6FYdtAE4+neOfvs7cHa6vrV3nj+YC72gZXwZf3cAef1YYbNmzVyT36qgb
/xdzX4zthXLwBb/xccI6DbNqE0MrAXevueF2Df7mN6zymxn5Fxvh7Riiau1ISF41LkYIA0n+rLNJ
zfRCms4WHvV8M2pxNKv+nUzAawb6Eecs01sPKXNtMAIOprniTBv2C63fpp93zEt+u2l8idvppVDN
r9aKC1+7eKxm38TlZeAJIlSXwRavIWebCTgJZTZb2LfeNAFLlAawUhJ5HNwBQK6wVpK/ZWI4xtdB
NrbRHPtSm4Wj77jwrn7G39Z7w5cZ5c2ZxM+L4CnepcaIwIJ2oDaxrPh4bQajlGsGaxR4Wfvltszk
gfsvXQPpxbJQmOKtKUXqnhidAbNjvG7KR3bvVIgOq4J8RNnC8Hk7KvnpIzY/GySnALamniWxdROY
3DABHUfjsdzRyPxoLi9Y+B7bKp+hA0B5bxbnl5EYNPzWvst6QemRmwFTanUI4/ati3iG2ZTUVX2K
NYbARC5H8md5HVCz6d6OPgzHL+gXlEPNtnH985ANT0BanmybHcjcu5+1JP7bJvnbYBUiyCPswg+8
E0hhWl59rzZ/Jt984vj1MExrYHgqb0TPM/WLGNgPeqdLCBrZaER0lon1gYmQd3MSj0bUxJty1uPD
3LwaJZZC/gSxCp32icYj3JWYQkUb3pnU94zFaWAqO/quRfPQ1haOCpE6O6aPr2mmDZieEZwCzTK1
9uSW5iBmcTvVDEG8Zdy3VThekXYU+xGaREbBveIVebFC8zL5LV8x5KMcBMUabpgJupG065bcxzDf
Wa68jzlajBHH6cC3NtExpS41hvAIvBDiI+wscIlZ0pwWrghLom3P3VgyrOVmafL6nAb1h9JEFSMn
cQgWdCPFt0sytwwQMtTFF/6Znwa0/+j41VZ0PgzehFG2S13cQ9zYZbP3NYxsV4TQ5jHTfVVKvEls
U07MFH7pA+AKaX2oK/OfNmgpPgWDkFkmORd7ia95ioS1VGHAceRkG9vuH0VkP48uCwFOahKeszlD
nfZoOBtGdzcPW99OihJVWXmS8T9DPRsO9zkpmJRGvfvEPmWrg9bQ0Gm9Yd+e+UZopLCjyL4u6ZyM
o91YFOG2whWKLLoYh2s+oywPYspiNU2adf6GMeJoJCSS2pOCVEGMeDx6jz5MXM/oPyWPRhJiTvf8
4sdlxreP/fyloTqFjcf8wHWhKJTefYWcaOt03kcem58BGCzXaMTO8mnuq6r5mZrq0yYsdzVGgqYD
gcY4KGcr+ME2Tkpipfhrsrph0OpjXqvUYSYxEiRuSsho6MD2VR8+K9St17IXGRO5dkzn2NHQTkMU
bJC1PpXOQP8UGu8MHee9hXyLPYGzojphlkSLkMicEVNGU56ypbFmwlOb6d2v81ub0O6Yjqtl911x
hN2Is8I6L/XgnILF/oMx8znZk0mmIyOMqcpPNkCLET4wJA0E8Wgf9r4YI47s8pN36TK13V0RAFYq
ZfuXN/Tj6Sk2qWabqoHbFs+fAw7UVauTQRY08pjVk7uk7ot9VPrXwF0ujpzvGRmyFYAohZZ5ZqhF
1AY+n7g2cWMGIExdK70OTHPXvL9vZdG6u8piB+yzsbCKT6rND/53ZAVmjIXKIdjPWJgATAsmJ7iU
DNhRuB77c879Dnc8efklUtHFvcQMJ1MRv15eP1pF8O523q7rTDQ7Un3Fdm9t2QaWXv0cponYp5fZ
JR7ON9oDDoyj7Ij+WwbjNeWXJecrhwkVkf+xtF+2xU4jsPLLMGONzwW2VO0AWdZyb/n2W5L0B46s
d0DyvEXMaPIZGkRLlFgkEQWbV9waL0qBnwvPlBFT1suba00XEerIQMrBPmAk3HlsJ2b4nxhrIMLa
wGdGh2vTGB60lttv8mUzRmob9g7pHU1gUbNAwHfLB4AgqGImv9wupoSNldCiuR5ZF75v3kWDcbTc
fD3mjAj+L1fdpcfpJ8mtRQo+iuUvHvA5GN07xp1nsbArcCdevsTp7zEHY3xgtTi7164kkTRhQ9+I
f12Ri3XdZH+4A79dtplrV73PELfXMQkmjHdh6CxZiptkvghXUf4EDoSCJvhBcEDgdUwwMseVXGf2
d9svdyGBQ7Wv+p0xxgLpYbknu0nAbUkf4HvCMuG2WLXdd6KBHUX7gABO3rGrVqdRqkvdyoPRU41b
aSTXs7Tfxnh8wV72FxGaawzzdbGWDzi4axijJJCxoXUEjJRIW+WnHIwW/bqhL9fxi/3INJ56y2PT
mjJpm/7P82uOWI3+jCQwSDNHBzeXjK9Qs/HgTKD7x7/Ivg/V+D4tZ4RhypnHbVMpRSc2F4gWsP55
MW2HUSGOtV7wlKw6BzawKM1DY5NV0Rjb0Rse/i9+Zyg9deFf4jS2GK/sIcrAsmTPwOojv3DrqU2b
PMzw486oDg8oXK392OIWSBaxcwz7Y3a5OZuGzX7ZkW1GawgAQd5XAU1qnGp/mE3oABGTAMICE1KN
Vz9UorsvE4qt2MmeuwFhVj4d8px7qEkwkOFQZZkUanef85OzvUKXb79pawDwyhdFeUE4LAvxiEd4
9MYXq9gpkGSIQw28muPBJb0GaE52Yp4LECIK7vkG+GQAHcF7CEgQTEWNJiM9x0b6Wgf+MdTRuuWc
Pfpm9+Urb8M4jTeuiNbD2BOhSVsJFYElbOo316yY7WPCqnUqlu/Cx00pLJQGMNRl6nzEEYuxTq9u
GGkzkJ6sNwAfKF08PIKlziYxiGdGrLrHBkLMnmW/eWW7oT57GyKC32aHeVSe+hdISrjDrPw4p5Fx
ikzYrq0BcCd/GBz7ZPgR5QA7qUJlaExLMJIM+LBXxO6nxZYDfTwZFlOb3HVdszPoSkJXPiDU3hkS
6y3KFMACBZbk7L4Mqo9wEA/wKn7nqN86DniYBBxilLGMXKKGSsOjC4NLcmyMBc4xBp+8eIR0/si9
uYpHlpjj2Q6j+SFQYcSoLTuZDhejKc1XODfuXWhfoChiNRt5IMLO/Ie+8Z2Mldv/r5rpgPWYTf8M
wlhyz+FW6EaHyevs7hh0xUeln+GJG9xKjZ2TkCFjjT/DxOLJy31NAQVF6xCqnjJiaCwgoGlE4d31
ebdrS+/Uq1Fdo85+9GaHFOEUQ/3CobMO7vmEcz0cNX2s73YGoy4McWQHJHSSWYc3PqADcWYU595W
+HV28BfvuTG5g4FbSgJgmw+q3XY7uYg38b3htiGxzm00o2JYjE2yGH8uDNmdSDMgl/5Pr5I9W6yd
67Un0qdf0Mpw2Cv9ZC3DbZHjg0i7Z9f5NQa2HPghsghDivipbIKBB18HsuOT4F5n7GhMK/SHCbVF
ummj+tDmnkICEh8HEcPdIBrArEO249ZdLoRaGRiqINNB/4oNy1/PLkuABS7xkMtrbwSbhUZ9Hc8g
7pur7+cXK6n4rl2K7w66xipEIs/AI/7szOLNZsbiMZ49xQYHMVbVhfpnxTNDukzuvpSEhptAUFGd
oT6KGvEbVKT12U1zEtL+9IAkrURXkyzSsZ9naoU8NiaBNjLMg1rAPagAoYN086uDIyKZSS2MEuOh
9ZZDi6JtiyIbkVkUYHWA+Vt3fCbENswr8+wqyCpe5D+LwfmsJ2T0IV3mJJ86h0iT0I7E3k6HAzNV
XFR27O3MKgOg4OkDow2hCokmYPWItnkO32XhfeJ3RaLs16xNrTjdlxih0PxrtynnGy5K2DB6KAO/
Bj4Cg9ColrdoCU8TxYCatHm8tf6NQUKu+jS9xPpDaVIMK4Gsf1Cqsa+jzFnnEj+fY4F8UkfMAxDe
J3fn06ZtGPZVHBnecxvj6upDdRhLFLap6V2Cbr4mjolBmjUF+n3Mu2ZGA9xZf33AQLStP6ZJF/hD
ocuV4N4xhmXVeuxLI95rFwyghdrtfxs1NJFjZ46vSG/gQNreJR3ar9zIznhKCYt3QaLG5qNwAeDC
OT74IBNWloWZXLLQR4HocdZz+RQ60RxPjPAGglZpMv2i+40jHwlHrL5jEHdXviAyzWZGqENv85fV
wbol72ENv5Vnp7OuHXZgp83+mV6hcPqQnRVAD5JTs2coTae6/Pv/3YtK520iugxJ3ExnK+46eB9b
zwTYkBiQvQJS4VYR9nYjAVxI9CZaO19wAg17uvpPw5jIwOXBcaR7coT36EXGM9gOwkD5/rkmOFlo
TnXWbpU9Lo3HzCjTPr8LebIGRtoVmZFU2F7RH4QOfIX1y2FsuT+QufJrNCQkYpFyZMaIgHEKk3BS
F+aWDDbm4oXQHgpzj5h/DWD5VE2sZXrH+0SWPzP4aR5tif+1ZHBoYNTbEG9JBvuSfeQwtQC2JuRK
kJfAKLBzKOJUcsaGAJRWBkfXqth7Mo92y2Dn+4NxtpepOVlTkjGgyN4M3zjicWiJ0INwlSw83VmA
HX5yU4SY/oEFdEndPBirVlOEHNCqYCwQ71t4mKbs6PXuF4EsVymyO0bmf/Gc9LuUogF7SjJtYIQw
Ga7Mq+iJQBkKj0+nQh5HqFUNFt5s1rkKzrNXs6yirZ4D/6sktQV6S9MzK1Jf4bjAYmgoaB86g4DR
AOjwrfdA+0vI14GYzV3g98YaWQM7cIbmkeH4W7Qeju7h8dgNiB8Wpu/pbCVbkSfJOfvqzETtO1yg
azW+eOPGVlm5w6sK5LiU1xpwPAOS/g/GNO1g3vZQiLjEI2CrdCfhR+r2t3Ry/mK7gwcGHQn+2dkD
ub1KS5Kbh6XfRk5UncOJdC5r41SchVZDSeC7vOnZ1AOzJuJhFZQsWdtAHmJg29zZBNMIntRay//d
TLyhYVnRg57B5tk0oeadSqlC/IqHxy6RQjXLJ+iZvyQD+WB0AEeB/Zwnf372WbafiAKCESVVequk
XxzYnr36C90gFkAMajF6kCjA7+72T7xP0/aA/Y4+r+rg90XGLU+CX2uCU1O1L1ajZQKR+Igc8YKW
+c7uuPHMuP/jve1u/kTbFxbebvaotQkeq+8Iq46S34nJocY4aaNp6L+y5ORCMcmK0cCnAvLTpBFQ
AX4AuHbDTWo8lNKcqJjo4RJylGe4IQ7P8QkLKQJQChuOjpGSEeBUptFTBlsCjndwVDZcKgWfKtGg
Knf67U3AVREEK5Qq+anW7Gl82bzAjHSqrP/qNfiq952jUcv7gFqqLyB72kNDzhEM39QnCAiSJkfT
fZs8KQ3VShP303GY4A7mq1+wTjmYELhi7ta0pyE1fdojQ2RYZMkPqjinTB5J7qh+Y8TNJ55Wapif
jC8nwgE9lIdC47+QgxMCDJ5vBAzGxIFZpTpk1NwV9vROE8RYllpGfUvK8pP1xqNpjO8ewyW+AnaD
zrwzhvRQaShZp16FhpSxqIhZLUO6WiCYSaRrlkaaCeqLjQ4+KjXurIJ7JgMAaIPNqtOFiTaJ6o90
j5tJwmGvoWljjtgMQtEfmFidoI54d6Zcmnkp+AU+64g8vTo7oZJVGxTbJSx1bVCX4a6exksIuS2D
4OZzFe4HyeCfaZqFBsDaRPDeMg1+m0TAXsIr4Xga2qC7s2L7B57lwwAzrlMpkcj1SYTA5AjTXtal
+awWMHNlR7ZVRVWeEmS+rVE846sRxC5b+NMx4qpi+nFKLk8eM6O0ie0xdd42vr5u1fgadOeVpwFF
xDrk1GQO5tdrlYTvTjceqdyvte8M+xJyXh5P97DmoJ5pqJ5n9TGS+CM8xngubipSzAK7iNRhPnzD
2zs9eL4hncQauHi1xoMXRln+Epenas4+rYmd9ajSjf6PRU/W/Yh5ihF9eyT4HU30X+mvgBHYkNW8
KhdK+cVjSmVBEkQXNPHz+mErRyIW3BjTI8nUVNoL8o+eS1ZDCduCf5Vd+ZyDTGxMLLqs4g6ZkeWX
yn9MUYyRTc6OyZBqM0A9HKZLaIZoll1xQSfDG20hLlGojDOIiQvkRE6pmqMMyZ/BeWrZ4iLn4W7C
MMvyBy9xLHmjNIoxQU21azWecY5fhPLvhUYmtvAbibm68/q2vDHbOjQkinN2rCK3Ieod9CM7SKBH
Dhvvxp7PZW+KTQzved2PEo4M8EgYHWt0+b1H6kKt7ZZLfpx0RHEH4kLeBlGjwiQ4DyZlBChn8mhB
WrZAUmMrew2w7CFZVmH3KhbQlqaGXNZ4z0Tk7nqNv/Q0CHPSSEwPNiZmdCCZPJBYmEib1QDNzH2q
NFATZQI5sxqyqbdhVD3OpwV/s6rHe9StSO6ZKtsipOOhPxpBRa5dPIvYVKWGeXKVsKnJiYwB88kR
GRASXL8kGgEao4LXLL+n2rH5e8GEgo3f8kKNV2+S5APAEpUaKjpYC6olO9qmGjjapAyDHKjix0DD
mebQj9cQKecN3mX265y0zQTDffY+2pn96V0C2bTAIIe8Kn9hY5UBctIAVKJwuUpnQjdn88UMk5tt
Obe0NicqBkiAFRzVjPW+mzgakh2efY1a5TXcuiae0SQIf2NHGoRwYOa1Ss71XJxGdLAnbCZE1lF/
wnKdNNRVKaK8q5A+72hr6CuiRcGyvtK4Gg2FBZ+6UT2SKJdRpYGns4If28t2i+F56xbFYeJixMQA
mYae7Z+iBmW6vhoq2iENpbU8bTWDU4tzmcU05Nqp91CMaJgtEgMWwb1iy9l/5hp422n0rVsmnyYs
3Mb31kyY0K5PgBmIAVx1UxdeMIw+JAO2NNIAtgGjkLV3GKAOHtG7+RhjAEY1cHjZge5xU5LOuKbn
DQ92A5iOPZnG9yoN8o0HtNxQ6dGSs9dk2bQdBkwUBsmOyDleEbm8DqX/mTpYIC25GYQbPfEhl/FP
2sXbRYxHso3pawf2YTVTkbkZ7si3/a40gtjTMOJGDocJOrEawBQzrR+hFit8tRvmLqyIZ8RGWcg6
LYNyXNbHUUOPPYtHPw3LV4sBX9bARabfZLWg3mvTfTQyFolIHLDDkKqoocoI7jCEw4pR4JazlMu6
0whmW8OYHY1lnjSgmVyMUdJ7zVBKMUewZg2gORsNWOdUA56TT9jz/bXX4GfWmATPe3scweTxptZD
KaqPtKwX3hygcbUGSBM8ch00Utq2Wn+LfB3MtI2ZR3EHpHqwkZes4EAC0XfQSZQsFjlRuq+ByOtN
7wGxXmxw1kWTiY00JugUoK4xRLHMd+YNwZyPdlSmOwUXO+PX60JdF7g0rq1nPVvpTWqUdghTe9Rw
7V5jtseS7zoJ7Leu+ByZPiGuWzZpD1s50ZDuKguPET007O6h4/v7nwU/MZN0NOD7f0n/pKHfaNgK
DQEHY5FD0ZGvpV+/MMb5j7pz23HbStbwqxi52TdbBLkOXCQwEyDubne3nbTtjmOPcyMo3bJEnUWd
9RDzHnOfN8iL7a9E0hbbbcMeCsjaBCYDRB1RLNaq419/sdGSfB5agOllDoc4+R/MXpNbOwLDEK9h
GXebF2wffLGBfTwTGnKrwss+5KSufxcLTfkaHGcCb/laCMwz2NWi7fsYXvNlMvx1pZZ3agxYrz9w
r1vDZ8t483IhhOh5RFWIQKQNU/q4FeWQii75B9vChEzdCq36EH71LXRbT0dCua7YaHeWwsI+ETr2
PXlYOyEbjim4nG222buZbt9qONxXcLm3kt4NFKKXLPj9fQfX+3zeZ8dAnn1Y7uJz+E7PI6GF3whB
/P4wPvq7FeJ4w2YxYXtkl3eXwXqo+2BlXexaFLFpyEA9P4DE54LhTwuh3lbI6ZniPwM5ftuHtT5n
SDMXGvtBO70axcvfUiG4pz20p0KUPp9E+QoCe2jwIT57ZhTE+AuhyN/BlW8HVHPWQp9v4NFn/x/1
jsFckqnBeRaqybMVnKlP8xROXCHiH8LI33ekf0ZI+sew9cPqdr4EI8Esk/D+DM+cEPsDEnweCdU/
3PYxOxLV8HxwC8RvzUaATIZu1rIkIGNbwE7WBuhk+wdxFQe/DQpryH77RQwlEJiDBV0AoPeMbMga
gtliAFZjS9awliUF8/CmPSEv3I+IqNJsz0wPjXYeBPLAza/ga3JZeLAbsvogzN7HjAWqWXy7cTFL
Z/Ld8/GMinGimPPJssG9ClmkoKQBOBBUDHN2AyC7UrBYXEWT2ylbGMayjuFAUeEM7JvrdPNhMN1A
uKGuMnY46JwyrBkDDU141DH6PdzPnieLd0ygxATMFNnYuEBbHN6ZWJZEJId1EbI4IoeXsw/saRlB
cLNpEWZlA/ZQt0P3ZtybYbfYareLJjMG8LAuspyCWPF2ILRoq8XuTeLg5tS29TSOIK1RyVQoM1ZP
IcT/Y8zWC3hWh1fwR8hI/xiC5xUYUfVLysrf6c3UUaI0lzNZoqHZprFnQgVyHryJLNrYKHZCKYbK
LuYD9W7ENg7TtmAFF5dLWdOxkIUdoazuyGQKIIsuR1v9VPfmz3fs+EjY9TF0ywTsN6Qno4SkZjFK
rvdZyh7ImD5CPgQ+M2FyK2wtKcZOX7TaslCEwIMxu5zYUL3uDyadFlQiUHhTA2nP7jNZS8J2NgJ/
UAyt9Qp2gMHbaE6xus0uk4ksNQFV/3ob7Q8lhkvc2kXepecbD3mgeGHetsFOTJmG34cYv/ZGGAL7
9zNZo5LJQhUtq1XasmRlOqbt1Y6xzO2XM7awsPqT3mMK+HC/XY3PR5sN8IloS2FrMEmeZXPqBFMM
yyBJz0eKIfkc+vxL2vvdNgY12iHh/mAPMh/KGyLk6XtnYCRlexcYGWWvByTA+U51em0aeH1ZNISZ
osAciUoO0jneIPyZB/3D7ZlKg2v4/Wa+/wA24V07nf88jfejCzsA4d0Kf9Gb/m1/B/+IzQBfT3Bb
8wVDd8shw6cRu1Wfzsgd7fyXdDvu9hbE2BMHqkfHv4/zmaYUtG5dhPuX8d6tr4er25la5uzMhmc7
m8A2mV3nK2bdIFlu55ubaLNRz6hIXrdn8He2tvQuBourFvyCzHevLWTg7IvZ0Sw+CzW48HASwUWw
se8nw1izuHH3gQmra2brgSxcZz34/2lrs01FL//lECzLY4cM4FGKZfkeM63Tu/mAznWbfc1nWC6s
cTYZvM7dCAYHurgmkjbDZkwK5gZsQjXmVd8xEBtGJKg9ix0YMtliBrAyQbK33V/H8T3Ep5Pr9Wg9
gRqqdZHD4QpcgSJpr5/jZJlHyMLsMtfzq9H0YtqDum3Y3nb2yea3taXMB0ox2adg59nhpuZ9Fr8l
M02/uEUDkWE+a8bvR3Z9M7WTu8VuDdMQqAK0Fpb0bayu+vv5a5i+KJONP+w368E1Tmt7m2+u+xRx
YE+j+mzXZB37pb2Btux6IkSEETwAcMaas3Q6eAW8ArjmNGPMn4R4sZmwCWkYwUqUTV8ldvd7DJHV
tk+cm2/nbMuZvYfeLb9SuRPUCkyfGk4GDqyhApvDpAQjCYjWbPa0TyYv8Pvh2fQcWwlXpIk/LMer
zn6Iw9jQ2fs5HdMbnEPLOV71Pvyv0YatBT3izS2o2nmoWcw+lIV3BCkJiBsmRNfnl8v9dvILtKrn
1IHc87i3BKAvA2LryerVctJaXi5WtBb7jL9wXgirtr2baN2PX6Zh6xbdpPi/7Cm6x8vWCxv2fuUL
ruZ6jO9f3zmaU8+38Rzo7OwVARiLMkzeAU8Dy8GO9ogC8LV22xuqaRicdE9MnI+vQ3IIKNXg79lt
3zGMTHVznVzI/3LdfrumJ5q3p+nzTU77JxxAh7Jt30slFh5MAE5rClTxi/YumYE2ae0uWjRTGNvm
QNj9vwbCed8Pf8uYP7Ot+W/bKd/Wu4M883YDZP5qsSS4muzXvzJ3wNB6b/N6M2AXUdhenhsKllTC
w7fsBMjOeylE0pn7sJjaD7mUjhaTwRtjzB7eHN4LkxrZYG7P/t9QJ5Rrf2XH7cVkmS13r1fdfHfb
XaxGy8WP//i0AfewK/XN9L/7o69/0ZPu4c5vdrPuP3/o3I+F/W+xzLO7pTpmT0hsGiWaVa01BobD
7zr86K9+zajDw63uuYFJgziKCYMUpRC53A9PRlMqBuXHQWxCl7goKj6Vj7nhkZy+JImvP2Qh0q//
zVefoBDS9f0/f4Cr0MYhS4QbCiIJnHOGYgzkEnLxjUeCUIGJUx05mCP+HgHcTVeTpegifHqTmiKw
kPZbHv3BFxypQBzEinmrVNXfPY9sE41IqndfrIH26907GisP11N//yFIAssBYHLOlGr+4N0ro3Va
HhD5i79JB75mDVhC/9me7u8XhA60TRIbV68cXpOjQxAFkTOJ1tQ1i+vvOgxfEwTsNGFzs2gDx8rn
yMaueFJs75EgwkCFOmQP2sfLR0lwoC3EOd9iHB4K9Mg66CDVcOZErtT/ukrA1BPFfKIqWfgoCM6G
5Wc3FITDF0YqjXX6UfmPVCIOwoRFKGy1L3WiMMueWUud2oekTd9vJJJAJ0IVGYaPWcsoYO4oMdZL
K6m0Vs2PRBJgItlAyLzZ4ULnjzRBBZoOgUJXSk3AdqB6fmkC2GfT3ErK6beO8Y9HbYMOYKyNjIN3
priKM+iXIFTqXHPbkBBCQTCaatRerrqRVJhQ4pQo1MWn8rF3GgE1mi6i+wdpznelEzogGiefQBbF
VTsarTBwcYQRTV35sZeiUJELi0PbRBRYicjqmE0ZxbPWo+soYKCf05MCj6qMiHc6YTjYjXXChoGB
dY+ycmkH6oJAYyIbEl34aCaVtUlzTUiJDVSisISPaYIKIg2iJwwrTfBREFYZewp/kfKkmMLyUT93
nGSbKqwcp5+xpDqJv0gwC+IsavZRBcoAW4tCYbiUy0cJiMc8RRCZklKEypY+sW4UqD04CjtJ6rMg
Etahn+JMxBrYRAo36eGqhw5xAMUpZKaRKRTCS43gUIenKMLo0GAnSbAOV10jTECZkuxL2F0PVxHG
+xVMUjxUzY8GcTM9CwL0mm2wOBHqMjatomk4af0LGFIbFb+rWeRE1qCIy3nHR4kV0SO7FmNdlmRE
C3xUAgs/YuOgySSBvGiihtICEhQcicIE4Ml1lX8iCB8dBb8+an4a4oBNqoxek68errogNEzRzrqo
ii29rDrEUqVuXH+KaVAwBhLFjwZPUWAdLaGUumRx+agRFOLcKRwF/sYw2lpedY2wgSJql9zKQ/to
I3WSMJpaP80qXQbKPOmRbcBMWsuRgTe9kpCPoqCLEH1j6+or1Wl6VySXNELLJLsePRk8KWhFR1W2
uHz0mSylOkmOSdfG4C2+VIqDKx/WuEoQPlagDFayeTydBoaSC52Pulkgo6DJafAWpSr4KAGVYOAb
O4o0SCEgRZZloFSPosgxcRSEDlUgjZz8iyOprhdGq0kcSd0Fvjwb0a04XHWNwHTEkaasUbUxfNQI
Vk/EzTWC0EGl+IyoOv41h2EDqnzasDDDYysJk7dtnlmkNCw0zSkcxiMaEQZpihGtDgZ/4WN+QTQZ
nyK/oLlNKV6at4erphKtKIhp8uFOqpaFj5gHqUQ1lwQIKGswElHdTkZByEAjPT6fJeBsrJubB9p4
MXUFXcFf6pUXEjBpbqWCq6gOjXcOg3Kqbh5NOrYLWUcjrwys6xUYQghKs5iHSiN8dBhSqD+FIHjn
KX3d+pkQs+AYeCKG8jBokDS7CGaaBA2ODibtfccCqkrbj5IrSlBUOysFEMPpqRKY5nk2gJeIPq4T
7MyRCCIiaQeOJK2QLj5mlxQaTnAMCBcorVGLrGquNUGQaNPejWQFmXf2kDb7CTQgppLASaAJWpyF
B9aA5xdYGMIpPvazDGlDHuAESVWYcPDByRbXg5oLqCeVQgV36OmV8ZR3SmGSOGkuCSrTmEByibIA
V5eEBRxGiF2B5PwMoQ2/sbmTFNAPrTtXGYe6mQyDiKiJLLz0I34eDgcqqbmnSAJFuZGSw0Hz+Ufd
TpogJOMirapyDR+jhzRk0UVjM0E/ItR0qKq0qh5KE0FGOgYbeWRFvLMSLgGN01gQjighpqhQdXPr
h8PQy1AOxEtVjSvSOL+6ucDAVPOz4QB60a2gIF87FDR5EQ9l66Mz450qgGNNGzsMwX/xlNrgHQ9X
XRWoR+JJCCKqGMLLeqQsvG18JhgxSqQDVhmHuiBisnDwyfTIPoUY3mmEUlRTTyCICMPA6ao7CioN
5PEhXIGlHynu5JdVSGhEN/cTxA6OxMIITv5w1YyDI+5mWzEBZ/mpjw6TKknSPIjCPB4wsDK8dJRk
koVDGEzAUBXnfezcgVc6yVxJivXTgLyKq+4nGDVSYD189I9gDU7QzQfKQqlFMqvy+Wt6oKTgFBMm
FJrmmSkAkNbcGDJq5njDYWX3P0uyAXyYQ8uuFFDhkf0ShTL8ysZ+gZYcNTyO/aPtGaqP5Nchi4LL
QMLLKiTh80naM4Y2tsI2FsFAvXXZUgEwSezvx6DJxxoczLQnyKjEQVBmE+xjcdXsg0giZC4P4GX5
sY8xg2W0uHnMYCg3OqKCSifqhoIoGzvp6JtXgbSPOqEEtHgCO2ExNxTc8ApHQQMiAPhENdLHJ6dV
d4LI2VJfMLBsVzDoul1gvArgG02q6jB4yddA3n+CEQoTJIqc0glg5kgHBP2GqBktqOxFmcH65S9h
XDhBkYXZbDAsYv8e9RKoQ8JQH+pQmYTCCPklCsrmJ4iimbFU4jCr3ly98AY6NmToiJZmKQkvLYSL
ThA5MIgOkkdDWFE8Kk96dDxUADpdK87GwQj7pQngNE8Af9O0aEGLAxiqPbk4B95/lW8TLfgaKTRP
qo0wutC0w9keLp70SAdo4oeWDoiXzoHylymS3SZNfE3HQbB9VU710E3CWfER7XKQkIengTnDE+CC
NT6A+QhdecN6dYHZU8BPdOu8zCkhnmquCjSfEpsQM5Wmv64KpJSEETBWVE08L+1iQvrTOGimMwtX
AwXo0gQ+NAoIG9SAl7GzGIXmWYMNklRQ0aBXDtfDEIFwErRLOfnvl2eEeuwErSgJDYBMIsvHBIB+
GNDxQgxSXH4Gi4yPNz4KtB8t84VaoDtHjtHQs7TQgHk9JQGuSYja6Aw1cZBECMxXC+lZoQp1QZBl
UoiDBaOiJPAxXI4dZD6NBcG4GC1qVKHqw9Y0wpJMmkh6MYWYPI0ZDzjNhhpBGZqIAxz0o4xnMn4N
9kl/qiwcJO+TlSQHhonoBGyA+AkXQUpSoYDrdTZODiyRjFp+rLF4JwkKpiGj9Cc4G/C20KWtQBr1
hCqG1gXYD4Iqz4aPoRORg21uLXGclkmJj+Mz9cgBQWgMKaPppSB87FUSQZ2gQQMJAXkVFZsyRKgH
0zTrwAvDDOelu4Ag8xTuArwvOq/KIKkuAC3NCNBTH/1mcUOfrCS2AZxb8yMh7oKZEWEDPVz1MhMw
OEBPjKP7bBvIik9A80UNFmwXIXV5JB56C4YlLAwuVXjhp5HE3TX2FiDaDtlDBZF+qBEgm+CS9loj
JPpp7jaZOgcWj4l4tOKgQcMBcKKPXSqMj8ZSyACblyFVIMe/8AdHaRb/mszDaYBexVWI3C8rKeS5
zSVA2Ex3hqi0yh9q2UUM3ZeNqEpXxScfAweJoAqj1TDfpEtFZFC+84cRlIqlXlvNXHlZg1GEgM2L
UBx/WnIwETw6nC8aQTOvyjz8nJ6AwiRufjTEb+I1gcvXzgSlhwQGJTYOlOaxuJNPxgGMRSK0nVBR
cbANUzWNMdIGOlCITIQ7tXjselzJyA0sRwlXKRQ/DQUwnMZRBOzJ9O7Y6VA+aV07UojXGUZmJrH8
+DsC7G9QoY87Ps762ej+sN0j6y4eWwLypT+oqnKff16uszisrDA/1P5Odn0Ut/60++PHGunNgT36
6MOKTfpwm/I/L5/v8zvX7lU9VPUvr7Ju3snv+rvDB7vyV950xiwHeZpny2VnsjteN4Hlwgh++ikP
dpQcvf+vffOrfLruTu66rZ9GPHrr7K8/l90n9//z036VV18ugjKgmVCppnc74wvybuttZ/Tkvvvk
52mWd6svlbtgaQDYis9pfKNpvsjuOtUXHX05atz0y//696jbuu+2nuUdJFd939E9TiCpV53dQmQ0
6nxJTNEJxHQzzcedyX1NryyHHhSwkJjFMoHPGH71iI+swvlGNbuZrtbdEWL7ab7Klp1sUhMbt6Rq
Q/AVCz4vZHUpcU7Tt3TVWS0Xj78mB7dtSiYIQiuOBKmnT6AV7IvLe9PepNSLfrd1Nh0v//pP9SSi
H9yYyXhm8BKaG3S5uHn18X8v20vU8P7JxWJZfVV5JxszNZSQEYPV5SWe4E4v7+54eZOs9vIQHy38
BK439kc7uhUyQND05f2EuuQiy9v+X3/yfwfrVH3t4fm4K81k+gHMuDISBFNA9fGXJPmYWf64DeBz
Y11tRnrsP6s7IvmLu1G3k//4fwAAAP//</cx:binary>
              </cx:geoCache>
            </cx:geography>
          </cx:layoutPr>
          <cx:valueColorPositions>
            <cx:minPosition>
              <cx:number val="0.60000000000000009"/>
            </cx:minPosition>
            <cx:maxPosition>
              <cx:number val="7.2000000000000002"/>
            </cx:maxPosition>
          </cx:valueColorPositions>
        </cx:series>
      </cx:plotAreaRegion>
    </cx:plotArea>
    <cx:legend pos="r" align="min"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_xlchart.v5.6</cx:f>
        <cx:nf>_xlchart.v5.5</cx:nf>
      </cx:strDim>
      <cx:numDim type="colorVal">
        <cx:f>_xlchart.v5.8</cx:f>
        <cx:nf>_xlchart.v5.7</cx:nf>
      </cx:numDim>
    </cx:data>
  </cx:chartData>
  <cx:chart>
    <cx:title pos="t" align="ctr" overlay="0">
      <cx:tx>
        <cx:rich>
          <a:bodyPr spcFirstLastPara="1" vertOverflow="ellipsis" horzOverflow="overflow" wrap="square" lIns="0" tIns="0" rIns="0" bIns="0" anchor="ctr" anchorCtr="1"/>
          <a:lstStyle/>
          <a:p>
            <a:pPr rtl="0"/>
            <a:r>
              <a:rPr lang="fr-FR" sz="1200" b="1" i="0" baseline="0">
                <a:effectLst/>
                <a:latin typeface="+mn-lt"/>
              </a:rPr>
              <a:t>Taux de mortalité infantile en 2009</a:t>
            </a:r>
            <a:endParaRPr lang="fr-FR" sz="1050">
              <a:effectLst/>
              <a:latin typeface="+mn-lt"/>
            </a:endParaRPr>
          </a:p>
        </cx:rich>
      </cx:tx>
    </cx:title>
    <cx:plotArea>
      <cx:plotAreaRegion>
        <cx:series layoutId="regionMap" uniqueId="{A1D17B2C-3233-4EFE-BF3F-736633BAD670}">
          <cx:tx>
            <cx:txData>
              <cx:f>_xlchart.v5.7</cx:f>
              <cx:v>Décès pour 1000 naissances</cx:v>
            </cx:txData>
          </cx:tx>
          <cx:dataId val="0"/>
          <cx:layoutPr>
            <cx:geography cultureLanguage="fr-FR" cultureRegion="FR" attribution="Avec Bing">
              <cx:geoCache provider="{E9337A44-BEBE-4D9F-B70C-5C5E7DAFC167}">
                <cx:binary>3H1LcttKsvZWFJr0xOBBAVV4dLQ7wgWQFPWwZEmWjz1B0BKN9/uN0V3BP/930D3vHXgndyU3QRAy
AVEUZeHciAtGRzuOSCaS9WXlu7L+cV/8/d5ZLaOjwnW8+O/3xftjI0mCv//xR3xvrNxlPHHN+8iP
/R/J5N53//B//DDvV388RMvc9PQ/OBbhP+6NZZSsiuN//gOo6Sv/3L9fJqbvfUpXUXm9ilMnife8
t/Oto3s/9ZL66zpQen88i5be/er4aPngmp5qxklk3ifc++MLP/puGkvv+GjlJWZS3pbB6v1x91PH
R3/0n/GEnyMHWE7SB/gyFicS4QUkCUhuXsdHju/pm7cZbiKxAkYCy23eltqHf1y68P2WpXdHNFol
S90Dtvcwt2Zt+fAQreIYft76391EOr/q/fEv6p03OovyzCqasa8066v49U+eXa/X6I8ufv/8R+8P
sGq9v2xB3F/il946FOHbVRSZiW9Gq6OH1RFdOT/8KNm7oq+GW+ARwbLEN3gCnFtwCxOZk0RJRpht
Xqh9doP2TvYAej+NdB+wZ9aSa6wYxXeTn/9uv7xTTneLwquf0BEHkJNnWel8EORm55OOnwPq/5IQ
nSzTJGYeVszNynxhP75SeiTQBkgmIDodseEmHJZ5GbHSbrHpMvTu6Of/c1Y1f62ee7XCeIlgB+v3
x4uH2VNl2qUxCuCvlpEZ7910r8ebCALHivKjOtjSFtyEx5zMYcRtYOfaZzfa4s50nLUeW/M1AOwv
ETwE9i6NUcBeS/KKuTNX3rC7nUwkmeNZkRMbWyF2Nj2acDyWZJHtob7Nzbujj36arUAMmA9haibL
l/TRbqPwMske8rue2vkI6P9toqMQg3M/YVYJM19G/sCCgCe8IMqSRDZqgO8IAjvBAiuK4B1v1ADb
8xq6jA0kE4cQ7UD+/vgQqeiSHYVcrL0A5gb2XsKoK29oCyEjEaIDsvEnuzqCm2BRIpwkP+MYPGFt
ACNxAM2eXOx0D56QGYUsfAVlDDp4aCcB1SEkeIbrV1cE0ETCCCEik92+YcvRAMg/T+oQwNtvjwLn
K/N+GT2Y+4Px2hn83w9xm40FhupiGQ3rr0gTgRMFSebrAAVe3diWm8jgrvKI3Wiq+u0m8Gi81S5f
A4jjSwQPEcoujVGI5jSOh/ZPpAnhOIFDCDfAP41OeV4WNu/BP13gNwwNgPizlA6B+nFdRpDGUn7+
J1lBCiJlPvrRQ7vcO9NAr45IMUYs9+iKQvCxFZHW6UqBl8DheMYVbRn724fI9aM3JS2fJ9VD+/nU
ZZfEKHb33dKpMzt/gW4XRRGzkvDLi9jCHfxMQeaRKPcij21uBtjf+8n1YN/pVW5TGAXeV8t1plFZ
OstBAwsCUSWkFHksbAoPfWPOgSjI+HGf95IQHbbeHdWx/prP3844vkSwB/6TB3beh+xDh94oJOEC
albGyw5nt+qytzQlT1gJIUgy7dzzDJrwnIxAPjbuXt+uNwzV6YbIXXovOcO7M087aHSQrJMKj9Q7
79SVqc2KjMCg3/iuOzC2MpHYOrvYgNtNKUFBQSQyZJ3bOlRve6/ZGWJbP0eoA2WTK+zoj877APVm
fUaA9NpC/e3SjAeGmwWvjMMi23jh3RwBN0E8QrDN2xxBD+41T//9X/+/5mooM/4suQ60z9SOthka
hfL+ED3U1YNB80LyREACwhCZ7cIcTwTMipKI2r4DEIntcLzl6N3RHLohHo6m8f46+G79vZNKD+Et
+p13YFu3Xx8Fxic//x0toT2lXechwjF+QkTwwnBro8H/3nLLeagbSIDycxa65ejd0eX9PVSHvBcS
Vrsx3kmlg+T74y36nXcA4/bro8CYgjt+bZiDdghBWk1EWMS49bM6GIsTQhDUhh73cS+70nL0tn28
k0oHyffHe/Zx+/VRYPzR/PmvLBrUPIsTyNCLnABR9PrVDbZgk7MYJIBt02u9zOmGoUH7gA6g2YP/
8M6fxwUcgbv2wQnqRNuKacrZV5Gfrda9g3t6al6ZcsMTBC2AAualRji62VUBen8IIhxYgeYltPal
Sas/w+C7o5ZVpvnEOhd29ABu2YcqjVoaO23UbjPwuw/qidHVB+XD02ahZ4iPQp8M7+tDhhaJhAcv
fssZgBwdh6EWKG26Sfr1l8a5f5I42SPHu+XgGTo9mJ88p/M+uAXNqoxBQ6TfB7UV0oRnMQRzws6K
PygLAXFy7fY9BvYdtx64eZsr8KFPoYPcXjeg/uootuxa2cfMVRn9/Lf389/Dxm38hCWQdSMS3yDY
3cYsAAwtxK22r3V+q6wbhf+Etzd693Vz2/ZP7ZDrYb/Pze/TGYUgqKu0YG7W/uCgsbsAXr0ArTuQ
o1u/uuk5hp1AsUWoTX7zNttv+drma6CGr5dJ9oThkHavbaKjEIi/oPBWwwy5u40kdLUBhiZQiW/b
g0EYegW4NTtv0/dPSfRw3hP3bVZjBFb8vD4TwnxInCWc/AnTQS26CGkaMNlY6O1yBIE/BPbgr3U1
fJ8X8OWXZVwfWHGWR+s328+/wn0/hGgP+KdP7XwAnLg+0VFs8bWB/Ssq7AixWGgL7HVb95b3TiYc
R0jdyddiu2XtG2bets23flWHUAfSvd7dFoVR4PzLu9va94NaeX7CwfEOhKFnrnl1IAcrLwoInHko
xG1evcTPbg4HsvevId4TkkMs/27yoxCcD2Y8bGOlPCF1IQdOgjZy8CQ9SGROhibv3VKyZmeIYu1z
hHro13pgb7F2sz4j8Aou/Lg+XNOq5J3m9pXZPmi64EVI6Us7/T1hAvoCYkN2U8ftJ3E2DHU0+Ksz
OLuI9DDe5/O1azICfKfpsHl+GfL8vPR8aC/LsM/bzA148+AQbidvanbe1k/zhEIP1z3dNM1ajADU
xk/5C45pQbmVwCGtx5P8XTWNJkjEEs+zrYe305PbsNVJsrx6A3d+YYdUD+6X8jW/DrONAPemlx9C
UjMxh26mEggUYSTUDeDQhOUE6LCCPsrNq7uduwy9bWPvodXDfM8W7xIZhS+mGKuoXfUhzLM4YQUi
wimXzZlr3HHZocYCp/BBg7eI9xz2mpt3RwpsaEgmQBNTHbP/bsC+h1YP8Z3P63wGQvVmoUawzS//
glNNMLJDbDPuXa0O6Xg48wR9lM8dvq3ZedvWfkKhA93eDthmLUYAau181Ier680y5HaGYho42nAo
rfWnO9sZOpwFGdy1fgJum5uhtvMBNHu4H7Stt8mOQqEvPBhaNKQICBNRlDiChE3zK7hlW3k3BA12
REYyuynG9RPsa3aGkoF9xH4H/M1ajWD/r39JqwAGhV+EHBz47KK0UeDdtCs7EWQI2Vr/Df7tWfQu
Y4MKwuPPfYbqb0vEI+FRKIS7lfcAJfhhVYIgYk5kwXlfv7oyAQdf4MwLK8DxiVYu2oc3OfkNR4OU
ZfbQ6uH/cjXmcaVGoBBqR6CW4+H9e2iah6k6pOvmIWiegjZq8AQaieibgW12ntmur47iD6DZE4GD
PIJtsqNQAPUPWg3aVS9OQOlLMKxgp0tQj93CLAzdasdu9RI5DT9DSsEqeYba7+JfL9cIlACces2W
D/6gNTlI0UIXBRZhol7z6riDDHTe1DW5nhfQMvK2QG8nlR7Ee7I37dfHAW09wYB5+NvloOGeCGpc
4LHc9k52lTyGSACsPoGMXfPqHYlat0gzdYv0ZT264NlJl6/W9IcS7snC8xx0Plgnd5rVXHM+CvG4
hdk1rdM1RFqPn0CznQinIDfIQxP9VhAI5yMhwQsjW0n7zMbRq7nopNdfjfwTCh3k9p6bapZgBFr8
QwQHavRBHXiYNcTVU0rayK173BViehZMO7Rc7XbmNgy9DdldRA4H93FNRoDvzfLnf2A08SZ7NyjO
UA7HMOEOsq/Nvu3rc1J77SLbNkb0jsb0GBtUpb+Cdk8qDtfqvWeMQrHf+bE+bDu9NEFg70WI1Ts6
XYDMLyTtyeNcqp5L1zDytkaKHTR6YO/po2hXYgQa4OvQA8dgaD6GXkmZ79ppOCgJ3h0og8eEXdde
r/kYdJu/SLGH9+Gbe7NmI0BfgRsbwDEaVPGTiQgH2RDkbXdl6NgJB/n6tkRbf6IXorcs1fHaAPOR
95PricCuJ3Y+si7Gtks2AvwhZH1o9+EAvno9mQqLosy1x6G7zh301CKI4AQZkraNO9746jUXQzRB
PkOng+ABA2uaRRkBuherNErgxol6oGjb+bcnDHplN6QEcVl9vkXY2fkqQFzG8TDj4pni3FPe3mbP
X6DXk4E9tv0poVE4b3MTRp8/DKro8USCMfeCyJGO9wZ5OKjLCjD5uo3Y+7H5hpeBNPxeaj3cD1Hw
jys1Ag0wM2GmefLzX8OW5aUJBwMGYULZJiPT9d4ZDIdkJfD12pb4fovGL6bA3/v9m5F2k+kB/ot+
5w2w47++Por93fSVNmFna10HsOhwBxZccQXpGH5TXeu2YAgwhlCEYO1xqCz03G1b9m2uBnXuDyXc
Qf01VyBtP2AUAgJ2bdi5ddJEhlKcDNejNX5+VzIIxPDQT9+KzZN++TU7bzb59cy752z53gNxm9UY
gYqvBXXwuVb1zXf1rQRSV7VDQ47IQ++F3Lbk9bJ2j7x0UNnjcu4eU7KbTG8rPwc7qPbH749i46p+
+n3QMipMtBKIjB8HVXSDNEi+1VcFyKh13HvB2pqdQXX5ixR7yB+eqNks3Qh2uQohcn2LYGtehzDt
BMrpWBa5dh5Nt5UKTrjCkWZomX/spOqVXFuWBnLj95PricAhfnxLcBRKYPgbzGCMCbTVwpRocNm2
6qmQwSF1jraflmsYGAjrfcR+A+l2cUawz0/TaDnkHocOak6G6XSorbN1wCbQQitCz8VjpNaz5zU3
g6r6lwj2wD9c0zfrNgIBuKjvAfxLCrIwygSaJ0XMb3rjuv56nbWBjQ9x/eZw85PEfJezQTpoXybZ
E4iXG2m7JEeh+y+W5dDXV0LhFdro4HBF91QkCAGcoIOKbBPR1f8PH9gO6De8DIT++nftovUbsG/W
aAQq4AZuUR/2tghomoVJVTzcXt28uqVZKMlxMKqq5941XOwC59Xx3POkXo1zuzYjgLmtTNYTggY/
9gxFWBEwZdvyy459zuL1PRIbkYAc/vY+f8LcQJ7fgXR7cnGIu/+E8ih0/6K+Hxjqd3A184sXBL+6
fgc1euiXbut33VQPnKSB28Lq0XZbWf5tCelx9qZU/h5aPUl4Pp/fozEK9M/hdodhO674CdRr65nV
O4/Ugf0XJcyLEPS3HkDP/jccDaQM9hHr4X6IBmhXawS24UO2KqFe2+rkIbI9MI4SzlHWV0ZtNH4n
EuTqeYZwVbXcK+BsGHljv23zazpEevjumXbyuBYjwHW+iuIhQeUhgIfx8iLfVd51Egdqdu2lFAB4
r4Oy5qMDx6t9uicUDge0WYQRoAkXog8JJlz7A/cFgMHdnHHpdkyDPWYJ1NTknp8OTLwNyT6Bw4Fc
//4R4Fgf16idrL9g7hT0QkhEgiz7pkjazbHDaWVooYFBFu2BNtjG2z5Wj7G34byP2OGY96iMws1S
/Cj6+a9q4OIKD7fGQIPcRgn3N7MEd7bW98J3AW85GcjB2k+uB/ohLlZLcBywR0O3REA7DOTSebhR
u3GfuylWbsIiieegK64H+pqPoSDfQ+x3AN+s0Qi0/Idhr/6qsYZ0OvS5Nf50t4oO7S8YbnOB6982
gVQvjgJm3h19gP72CIq60L6xPoa1vkmnlY2dPv/ufol9xHqYP/PIzqegg2K9VmPAPHr4+a/7YZOp
cBSZQOqcrw+abxVOMZxfJgLs7ja+6rnccF/impUBYX+JYgdVAHW3uHU+VWP/uGYjEAA1+vmfYQdK
gpcuEUiY7758G3oqYD4Nqk+qP5qAbY+u4Wc4GXiBXgfbgyWgXbQR4L+Ih25+hmn/0AwL27/Ni3a0
AIHed4zqWx83WZaeFmj4GQ7/F+j9Hv7too0A//XAl70m9ZVZcyiscDCPAE64Nfu7G9DVV3zBfa/8
r6ap9tnNSac1O8Ohv5/c74G/WbERYN94VS0AO/2pV4MPBxvhDFt7fLFbVVtf2wx9s/W1EM2rfXYD
fsPPcOi/QO/34G8XbQT43ywz/4Vbk1+NP5xuhIaqdghNN+sqwOFHOBgD8rEb/4af4fB/gd7v4d8u
2gjwr9vAV0z7g/ZkuF8pBRD5EaiaPrbUdSM/kAIenENoo9lIQa+nbpur4WThIKq/JxHbpEeR9/ng
OOawk8ehZx5a50AxbKL9rlPAT8BbgAlG7aHofv6n4Wc4WXiB3u9JQbtoI9ALCtwTt3Ra2zyMX1Bf
CyqjdmhRF3+orcLYSphk3U/2rvkYDvfmdz1L7/dwbxdrBLg3iuwviAhg5iBYfe6ZzQ9XQ8HMg8eE
AMjGdkJgi6lnkdtjunYnBA8h+nvisEV5FLbgKi3rG+LVobNEdZgIZ6zqO2XWr24lACwCzMiB0eXP
eIrbXA0nFQdR/T2x2CY9Crn4kA47KwEQZ/n66OTGK+z6jHA3CeIFOHjT9t73LEXNzduKv08o9HDe
13+zXooR6H8o7z+0yncIqw+9dOD1Qf2n2eJ1q3ynHgC3wxIJWux3R4M1N2/D9AmFwzFtlmIEmJ77
1dAJXjwhcIE3mPOdLRs8XCMEc+lgxvwG9d5W3TD0NmR3ETkc3Mc1GQG+W1eRXkYmOEJLZ9iGWG5S
2+DGOd/avfBnqPGIPAwhbF69PP5Ovt4G+sskDxeBnbRGYZjXDmjMvFwqf2VSB5K30BQNMdoG8K6B
FqDoAxEebm8iqW+AfuLFb7iCIzORn628e7iT3AlWMbOe8HxUz6b+UKVR+8WdFmiPO38o9Z6QXH1Q
Phwfdf64mZAAnG1WcQR6olnp9iTNwD22cHJKrG3CoybYUhQwTAHVTh3Xdsz37EGPseGF47UP6IjC
++Pd8tEjOgrNAYeJoRMEbj9ON/02e3fiK9UHjDfFcPVE3T6/JRwEuj/hylEIBDdWpJcLfsLS8OLx
+kccJCBPyI5CRO6W+9Xzq4UCw2EaLOFNrbgbIIBNwXAMp60lPjlqC8wMLw6HED1IANZLNQLDcbdM
752BJ2PVgSGEhRDx97QBkgiLRLQ5e8X2ztq0rPwVqDc/8kXKB0LfLtkI8IeO5hguM0mZm3TQ5ACa
SDD/HjoCd0aRMDsNSkISvDZRZM8wbHMF9wvVPO61Vrv9xp1UehBvaHf+Cg7i9lffrNrvi7/rK//c
v18mpu8dOfBPAkml98cYVqk2jc9oSHnC8k0vxWaVehtmm8n/+6v0R3eZ4n/+o/eXT+kqKq9Xceok
a7y31vSlt567UaoPe5Pe38jEnrLDKw0hXMsFh9QI1zZFdvWiDCPBYeQYXOy2gXlXcMWsmfp9lLd+
2SORzq/fyPwzsVLz+DfvhB6i/ysYb8PYUdjHr0QRbvTgoLlN5rqxMSSvYdyrWM/237xaVdW0Pc2i
JcTC7d+asLfLx27t1X6v81mY27ohZ8a+4qdwW3ep+LUumV2vf09vhZ9soheWvPf1rX0FX2w2qLpM
llMPVFh58LvPfHWTQtiZCdi8t3h4fwy3H8H1RjCg4Y9tOp38w3THHcydr66WcfL+GNWOSX2REtyZ
LSJwTEGh5qv6HTj4TaBFQYZYReQha83W1zd4PgwiAS0N1gocVbiGFU4I8wSmBhwfxX66fgsmixC4
wAOaojhofIbE6HHL45XvlLrvPS7b5r+PvNS98k0vid8fyxw8P2g+V3Mrws19oCQwHE+HeioE3Bgk
LbhfXpueDh9H79wiFYXE8mNasCk695AmzYyIwzSysoVt2GqJpTuUBSeuJs+Ngvvi2J7qGy46y/yc
V8q01BXRrBTGdBaOoN/5nv6F6My9J1d3yJISRdLiL4yjGYoTM/6pIQWRKmOzpDmnu2oa4JAaJhup
FfHUqsh1amuRSXW2mMoZnmUuc5ZwnkVTxlODxI+oRooF6DWDWgR9LGN8FkJ/GLUDTqeWrFGXTZYp
YspZbGQuFbRStUN/mWdEFZ1shjTzT5kPF4WQJGpVlURNCvssM+PykydrLOUdLpo6rCMoMpdLn0zb
lJUqI9RIsK+YVTVPedOgeqFx05S3Z0YW2EqWyJ9L0SBU14PrQs8vXRHdBaxmUd22zk0nEmksZKcu
h88qJp0TO5QUlBlTPcXzII19WunBD8/KNNXiyquYIQ8hwRd2FGEqkdiicoI+e4yjK75tn/tSJJ/x
vs5dxXqmWHZ+b1SwZobu24rrhwU1xGSaGe6NrstXmk8khYRuSPlccqjtl3emUZq0ktILziiuDM54
YPMYTSMHFVRkTQFCUPeaE+KpHbm3DB94s8jn86kgPHCmnM50OVeKmngmzaqIDSlG8tLRoks3cj5G
WEipwDErDTwMGkKlhiIPOypXpvcZ4Q1apbmssAWfKBkrmrc8SQCgoDhPMFIwZ9o0xYl0TnQxnNoi
99kqQoPGhWSf6A67jFltGsZ2NAtw9ikujSkqo3zmRoKueEz8pWKL00hzs6nrMwXVNO2alYt5gUGs
E4b/6kXpWeKKwhTj6kFwQNJi70oqrIxmIRsqFZILJS8FS8VeZE9tLzZpFuOPviadWX7y0Un9mZR5
pWry/ilG2RxpSUT1GJ2lnnXPxYEiye6lFjuXlRdfll50JhN8KwZlpBoyD0MT0Tcu8E7lUkPTEr4/
y2VygXB1wnDCjE+0ecGyFy5hArXKBVX33YrGcnLHZMLXIC/Py1gzaCB7J3zunVil+IkvypIakW2d
FBGSF5YvLwzNvNJIcstzuZKURakwIuurelgal0zIydSOU1/N9dw7C139mpjGeeazD2kexRQFxUfH
COdSVtyGFSPTOPvm+DJWvVi4z0smpqkpnhBcRFRMy+rUdsuA6omsT8Ws+BZWfkXhWGZKC0Ru+Zj7
KJr4TNJ5n7Kc9aCH8Z3hcrMwqs5tVrhOHX/h2FmpZhL5JmnRlVb5cy3Ap2EY3mae8UVPnAsDxQtM
8nNeSL97FiZKzpKK+mY6xWV1xTvp51LnVFcAoZUY40I0mFARCpxT7JozvpJmPusqRaidFEmAVLYQ
5jyX3ZIkvHYN/LHwM1tNff08xxmZebLgnuiCeyma6NxNJZUkOVyzm+SnjJXNYpKdywL8Xk8ILcrk
peIIYUgtveAVuaiU2JKmaZnfeXqKFE+S5lFm/EjyYp5JsqlKPBMtNcsXqegnZ4UvckpomIziGPrc
ZS2VccRPbGSLSsBGucqn+TfYnzTSQMeUPmdSkkgBtcSMKAbBiWJ7+rnh6LliWlZ2aSaSSLPcPsdS
qHim/tVyLGMaZZkzjXg7plWAeJobSKABFwY0d1JTsTBjUzaxZ1xlf4us4EIUPO3EMZKQumF2kvGR
oSSMOy/d4HNYGQYoFt5R7SLOaaVli5LNErWIPJNqPuwVWbtNSvMkZqzyJnVkh2ZiAPreIt+MtIgX
nineRalczeKI3LpcYqp8hq/jKhEV18vZi0AOVBnkncmku4R1ONVz8TcNkzOLcZNrVHkXgk5iahqi
Ypi6rdhFhC/TgExt35QBLv6TlZObkmE1NSflSo9kJUqdkyiNTi3B+YRIfBMGyfdEJi4lPP/ZdhI1
0L15AuqpYisTLEiRUrdkfsiCSWaZFWEl9gxL4Q3j0hDkSCntIqNhkYFyI4WwIJzzhUQFoZnGZYqY
mLCXzAXiNZdaleSrWeJ9sTRtnnAErA4/RVKxYjxnDsNgC6Xw43gRBOTGzn2FcIFilmxAWVGjxMMX
TpTxFPu5olvCD1xV57mUGCdWIH9PQ/0h17Cn8nBtOw1FL5taUqo6rqsyWqEIbKKDPMnGFCe6fWpH
JFY0y3CpaMs6jbz43ouck8IpZCVx4otUyy0aEUeneaDdupZ2iYU4prqETFUU7CtWyHIwjM51GrHF
AosRSKKUX9uOYNIwqAoa+b40s0nmTzmbXDCBWyouSTMVjuk5nzQ9/VYmQgYWUjYoaE9ypQWGPPcz
c+nm3jQ1k0VOckFxyswCU8VFFKYv/LCjPJ2zupUrGOvfpYiIVHKyjJpaKp8Eqc6rMil5Gkvx3LGs
74zFfyauTVTBKWeFbNsg6r45zaKMvcgt9taP0SquODDYIirnpefeEEE6zSTWpiUjeFPTYK1ZKVTO
TK/0U66SbRVrzBU4AfM0Fj5WZbGys/BbGBTxzMkTntqS8MlBNk85h50xyAynVumpcRJoSlbKPuAG
PPB68Vks8z8r3tAVVg7O2LhUkkibuYyj2EKyxAGjxqyt2jiZemEyrcARskPua2DiOZOGP3QinmWh
o2iJ+bUy3UUhe6e5mURKoJFTqRQfSiG98jlEAzO1FFcSrwIm9WaVp8uKF2qzkAeMMsHQwIsBXZXL
yafcFb9jg7mMNXxZWyPKB/yscAimAlsatLDlT17oJdQVAoGWaWJREiKJOtgQTh3PACHhq4UZYW9q
2GGqpGIImjQtPppZWqlOZCzkyEtpjN0ZK+ryNDPhK0ZQnTFmoKlsQD4nfJVTL/RXNqdLqlC4MdWK
0qeOpy20kr80ufzWsY0FKf2CplKYUE3AHo0wJ3/OsXYZO0FKsek8CIaBlYQFqQkqr6IySs/SBH4l
7xoVRYWZn9kJsilDijM7IDZF2P0olh6mlmmnVE4ZTNOgSJTQNjzKm86fWe7fJnZ2EcDNSmpucJEa
O6w4NVGSTZEXP6S8JCx0Xj+1xCJTTSPWFaG0rlMuv/R075J18LXjcAHNMvTZtsFTIW6xcM3cUl3b
TBU3cIIZlC4sWgTejUs86ySL+HTuhnGuZhq5QzGyFd9nZmZaCtM41061ULKpLOmIhqkxY6L4XBPc
70EsX5QlukyZXHGSVC0Ea574VnhKQl5UGYa5SCzuVsOGWri+OSOYQapJjBiWQrpCJLnUWOk8LMHb
5VKBRlnKKYkLVgWQYSliYF1yIl7yNrl08xiEI2K/GRx4q1nyw0kCFfxqNUOOSz1Oy7544KHolawS
zTxhQJsUXHIiOfanjA8qlTHz09iVGMUUhIBKJbj4Pl+dWZ42r0T7syeZJ27iKST2Tksm/G4H/J8Y
l/7MQc432wH/VQvkcz8FZ1ASy49GKoPGYQh4Gl5wk2RituBF8ztb8mop8zOugM/5XnoCWk5SIyM6
zZNk6qbVVEtzT3FN/Swm3kmghVNDkL6FflUtsOGCQURWAU9KrGnBineW5Szhz4mqQXCkmMR3aIS8
TxUvTx1SmDPQnYojm3MG6QtX1s81OIVwEkiaYiexqUSBC4ixSJ8WXiFD+OEjKkd+pMSRMw9K3gF3
2Di1beOHZAlIRWLFU4c37uIUnKMkkm9NptKpYFa16xVSGwmqzFSMGkJz6zQIpcuyFmXJsx9EL/lB
UGFDqGTOqjKyYY+WNJEZQwG39JvnVDcZw4uXcWadOdi/J77OK5wNailnLYFmrBSf8hz57sTgUqfS
N710VT4vwT8CToRY1KaskJZTKTKSL2HFZQZNnHDKh/xZJttL0Q5D1XJZY5aFxa1gopRqiR6f5KkB
YRUP9iyTTI2aMhjiEGQrYtyTiHUNaqdoIWh8smQNK1BiW/8SlvmUK7lwjgItnqUaCRde5ashkmfE
kCoqsXjmee4JVHFmjg4bPOPwkrHDiJpgCKmTaPYFweY0MkPY4HrywNUGrSIEbCD5hkGDIYzvMptA
uMHz0VlglLDNyqRaRIZXTpM8n+oGrIhJ8oCGsXSKOCZeCIF4LQZggQnjzXMS/umK4OPkNvHhR9n3
Zpr8sHL2xomlErhLOMqIlqSKuqbPeAhQiU8+hqx1lkiydWZK7HeTZ89ck71jk5QaPDNnMFbztJxJ
bL6wJWsRFrDsrhSeRzE5Ez0pOvNcO1z4oEMLwb3nDXbq+x5L9TJhp0KGcmoy/mcdVbeG69zrup9S
M6xkJU0dSYXw2KOazd4YCDzfRA8lapfaXHDNa41Jz33DXnAy+83zjTPOBtukE/bcYQxplks8uIU2
M8WOt7AdGylEzK55wS7OMQHtlEcMoaR0pQUDbjVTeL6ynQ7qJCPufTAvpm4kTW7i8T//eeu78L91
2vXXH+usz6//mq/8OqsV9z9U540eP/Urx1Tnih5TUDsTR2265DVvHpw3gpNqIjQuPZ83ulltpk1D
58SvywWazNHmy03mCOrbBLI/0PoGfXHQyFpfDNJkjurcLhQyZQk+wGIoeEJOp00cydAcsb4whCVY
gILHr7wRDCCGSwLryeMC3BOH2FfljaBs8iRvBHQgRQX3jsG9sSIPCebtvJEh2uCcxHJKcxNSCKJm
mTNsO1eRJUBYJObnuJS/27kTzU0p1C1qJxAgVJUmLgoj+sLK+seMyStFYn2b+pAJkqwY3GhB/NNF
zpzFxVeGPYdEzEMUel8qIfYoXIrEqbIEsVgZMeA+C44JgSlzkefRlQuO1Qkb6meVEAqKGDH+lLV8
TmH0SgAVCG5DqmcF5W0+vYS0j//RNNyIVXkOFCREaqpfhYYi2xCIl251ZtvpV1ZjYtXWPZ2GgnxN
yugzEsX7gBBdFWzZokkAytWA8J+6HHiGqNJOsG3qSsoE4sKXsqvU404LCc0DU+KnAUmVyislxTbI
UmL0z7wprXjkeDT00gJ+WhZQ28pu8hKTc8cwvamr6e5CMxlrinN9ZpjhilgQeUQC8Od5jrwwISCj
ReGqusskEH+Un+wyVRC4hlbun0Du2LtwiA3+B6ebKtLSCJJYwZ+OB0ZeL1lTCYleTiPJ+lpY3lf4
xdrHxJI9hUnBeGdWeWV47JmF8s82Nn2KJOkyADmlOjGuojCf+kJwChcRLqQ8PNF9BpDlmZM4gzgH
VdUs0EGVB7woULtIU+qzmg3Oi/ldz4T4U8rnc8s0P4sVuoMrbflpGRsLm5TXpilfOb57x9jyXc6Y
X53Y++SHDDeFQOnKgnIGDaP4i2TEkconEEtxHqQOI+vPKEc3SMZzI2cL6nrgj5f6eWSxcyxDHsd1
xVOd1eMZ8sF2Skx2BkyY4LNXF4ngXRHPORcwo0J4eq87AVjXqnggvgZhmYE+a+CrRnEG8T73NcvB
dZQtHaLg9FpyhTPRFCPVAkEBF0qu1DQJPsPnTllfdFSUxXMxSpaBZ5zEXD5jzOgs1vOYGp5zW5GC
Bmxwltjan0ySzYLMuk5M9tTARJhJHtioQBcQ5ap0KksWprxWqeAlPMguyEsifefl6qIMfUjRgt3i
LBMcVpEolhMuIi1eYTtTWVc4EZlMzYr0xpW0meYJc89Al0yFuLnAWDeQ9K1oKoMD65ko/+R4FkTp
TnQqhg6UAPxyUbiQnctRfFNq5nnt5IYo+J6meUY537kwuRTcEINTCjNaVA4PyVU9oqVlXYqxH53Y
UXJS+dklYbIErG9pU43TZhyxrzzZgySj619AWQMyn17iTatcBrPFu87cTR3mVA8xQ/ky+EoKkihM
mdlT3Q6MM1cPAqr9D3lntiQpr2XpJ6INCcRwy+Sze3gMGRlxg+WIGCUkkICn7+WZfeycU1VdZX3d
Zr+5/RGZGcEg7WGtb4Pud6KvotwGrIgbaw+BGUgWz6NIFp86qSPV62rXE9FDmxlXFKbDXiLRi1Ou
zcGLq/HiN/a9ksjMxuO4D6IcciOjd4fIjHpWZWRy5W6KmlddRQsEUTpA4kXjwtvto2w7N3FRKyZO
5UUJL2Vh3KbPfO6vqR9RkczcHjdKpmQa6y9t3D4RdDQn3wYXuQR3XWLTDniJV1JZVad0GW+1IaQg
bl2sU7gkDWm/N2382wThrYecggZHiGywCDGtQV+s/blOQm6iFN7CD1va7cQ8UhZy0lBjuX8O++qo
yw1qex90aTx52byGz4GhXVqrrcqmkf+inbnq0L8QVyyZNXLeh0v01o3R16lDx+K1VbBfN/cqtPw2
KpN0Y4ixujXjRsWFWNQB4aTLRsu+K4e+t9vy20x0xZbqwrQkZsBrALU5hb4N8wFl5QGR7evSQz+2
gyJZ03onQkx3nKt6SITfZJPrrancuJOoJfJTy3laz+KHZ7anEPsrK8ctSr15KvdONS2Fv+i90iJ+
hYq/x+88zgy66mKX7lu78BGrNnIPZa+2jItwzKzE7dIzn29BWbUFbB+dtFzG6MycF1oiZlSBQfAu
9a0qiZu2uqEI4z1UsIHeGiTBfGbDLyHElm4l5HOoaW+BsubsN6xL5Vx/WVv6QVeVT3N591197W0w
YxcNZyfwg3RYppyz4bfa6ivry7R2aZ+OlVp2jTI6WVtlTtAzykQ2nptxq0jiG9c5uuOUcYfuq/Er
yIZ131R+Ba0OdZ/k5LxtWqdqFd87l7c5d9zUW5vgpd6su19ZR7BXWg86d3isl1LiOpsq7dd5HyhU
xWVZtLw7iqVMtZxVakfiJPUQOk84/CGlox7TJULYITPk30ZUIqWxdPFTIpylMD9IOTz3klzGUX9M
UFdc6xwaW35dhyqA7IlMN7SVuVSTiKHlRL/iCTJDV9YvUROfpYMCFnIHQXU9pijAi2FusYFXWDdB
k9eNgBYGJTlvHZx1MLdYM+uIFC7bXVV67V4v7u/YkT+nwfPPjHAfUjNxE1RKI1q+OLhy5ZNcRPNx
bhunsGp1UmmdOBWTirJ6ZN1OU1IncgqeLKtupO1vnljE2a+bAYl62dCetTwLyxCJsIvSCKYdtoHf
ZkFvLiFdDgLiQSG5JImavDfByCerptOKQJzMi9o3pfjSuVUaSWy3cK4SX7Y1mrY5i7vaSUK2Djku
fJfMGj29ioai4YQ9uqY5mafNzbkJ9rZUz/EyRDkoarHru1UXfRm9mjUa0QDhiuuWR0lQtZ/RRIq5
hs45GBgdrso9ueY89s/ciNNk1X4dbIb4gmJtahvIU8ENZtO7WNA/yuGV9UNhWJz5xj8LitYw5lnJ
3MIjU5/HmqZ1LD+s631K5v+yrpIF5MpinGnzO4oqHw37pNOp6fp00ygfNuabpBfMZtaKNQnjDqkb
SkM4Nmev8e9hp3FLh3FNpBU5ofpkFDk0WxsmEKivzVyebbUenZheBk+l7cxedQt9PFjchMKkUtYd
4PgxSE9z96sSy6lGqoAmewlGmgqIV01E1mTT7XPpOXfuluiEvIwO9ImVWMqIJOqVjFWHQ6PF4oRf
SdgGyYzOF4Le2CcYXfhqH35gPbcn9cgAC9EubCUnKbvtgAeSnXrR7XyCJeKafTk7T0y2+TzNd69y
XtHjF6OUOP2pufnjCH9kJtDoUSvFS79jLkQzWVcW1dHy1fDlmcsBG1Gra1BCXuAcXkqHA1pghE60
uYcaWrLkl5lWSBdLuVsR1oaJ7D0XFWc/sQs3CIBz9+ryoEscqOU7+GkQZb34zHWAgDEsT7Z3Bxyu
2BlX3lfba1i2/s8oXl5ozL9DwlxyOjr3oJvQTurpNlXTfrIsXQb4WyyuKnzXvK4l/RVH/ZKJcXzv
qcliT3mJ5DQLafQuRNCnxoSJDJxrHMNnsyXPKrLKvFuVX8DuThYht2SwfCpqLxywJVec9tok2lt/
N7X/blkT70YR6txYL0y8rd7HJVL75DVvNl4uZpreGm/l+wXKfDJASZwbcRjniKRhyUXqGfltHuOT
w/2HOPXVUXNBI2hsXGSBQ374/nCOOBQ7GsyHxnf3JdQBn/ofMeTHeqkSxy/fnXH8XGwfJB5R175f
Ufk69jgbWAidaR76NPutVvKlq4I1GXqj0t6gM/GD4AhB9smBJb3Sek6IGjLX799Gb3x2DR2yJbYr
WgZ+rtoRyq661CTIZ945uYk52ztuKL4ohztZoCOSKTmnuF3vtPbNSU1rn+jRGZIQfVTSOPxqdMQz
h5B6p1EVwfZARgVG0aTwVb+Ngb8kAXEurIVFP4rHmsgFQtbBNexlEvZ17sbvepyOSztNiQMVL6nD
XmeLmGCtwmpOlq20u5Xje+u0EOwCeYsXvDqRDRR9ifvhbf5RrV3RtfVbZ5xXvL28yjpeXu2KiDA6
dkqbUPLESHt1fVRMpCI3MTgv1ol+h5O9Lkt3iKW5jNNwK7f6oYbJ4b6uqAVgRm2J0za7gcYo3hso
iPQ9MOYgR/XVOKWXsZh/KTfoP51CgaBQL2feUgbZQnzQDCEcBLXYK+LWLtrUU9i69zq2YTIN8haE
w3mTEdz1cd0JDw2MFzLkAaVTVslLDdU285jLk15zBK9Kv89VZ3JL2HzvPA8X6xte6Dg/zO0TncoT
5fHetyWEsYp+I2sUFstiULh5MlPIQH25vCD6iYQH9Gu5ribxFsdHJeC8mXi4zz0pPKifgcsvqmnb
IkR5/mRRx4620c8IhOrUuwQ2eemMuUPMlIRd6ewpXSeEiBG0xuzXwUeD7Pn/iUTz4y+n9PyrAv74
DxDqj8gCreT/Ls78g3T6C3D94+//1WNizBs83unzGBqOoct4UET+6jEOHkEIfQbqTQQlBOMHDzHk
/wgyjGAgwcVMGx5XgXEmPLHkn4oM+V8P7ieIIO9g0CkMgv8XkodA2vkXkIf5oY/HnwIiokB58NUf
weZfQJ52ZKUqJWTDroe0a7wlyMuJoIE1CDdwkvi5Y8orxByaFxGhYB4+vQaNdhJN7E9MWa/LKi1G
HWWV/MtF/C8oo/98bBjVoMTDgB8ey4Cr+B8gI7d30KEIdNJDL9H8zPMAE2F6Gvnq3gXsBVFDFE4a
6z22+xae49E4+0EpJ41XuJ3GnSB0zqw9V41Hsv/+4B737d8vHANNR3yG2/v4L/wPSpYYWS1K9+ET
PRxOX3ssdTejruUQsXz9sJPLr40X93krlzWrpOO/tA7LBvZmpBFXvNBPdotfOFFPzoodSxagIixr
kYVkHA/e2HhZqXV1WKQiqbZ8zrfOog5dXRiaPmKzY4OjB1ls50TOwWyPis/0Av4MYoJHLL/9+Yjj
KkbOdBF9cK//h4tAHnfgnxgY1gseokYwVg0WDAMUsF3/Xc7zxBxA1PdU8vdXu5V78ES22E2881CE
V2VRv3b+K40r7y1qyIn0Y3RwLeqhP2cDCa6+TGWs7m1Tcqj55C88+Bfw+y/WEMNG+fcjhA6KbUJ8
POXBxdPdsZH/VXCs5yBsOKS9ZDXMEamt53gHLfxSSX+7CIryQoZRNrrRhEvLxbWHs5Qb2CYphDAL
33OFtdZRcW22sUdn5IFlWOb1NLQre+F1/z1Wwa3zlydfQdVQ8RpemNM9eW1HnmOP7yrbryfeNKg9
t0rfbLmwNGZd1sA5TDkFnKFRw15lDX/aJcNxk+jft3mih8rf1Jks0N69jnwf+fam+WBuE5xkPNiw
LkqPbpmMWfMctzHf+1Wn0AzSTHtz/+rN23b771c8+08rHg/LinEl8eBEvI3U8x6X+l9ChQ8wCj2q
QD7i6qdxu+lZs3rKNRKw2FZyhPH0VA5keFKKoxdrRXWTrf7tjqW9zYHed+0kgIzEzbArVfwsXaEu
fRB/4t8Gu3ld1aUNUVOChrqQBdXrZkaVVhY1rYh85yJElf3zdlgPlyhuINR048JfYCrKIlDz2fed
W1eCAuI1e6rA5W1MXNmCPiIqXwfjjR9buHrprGFsb0vZFuj0pyKKxrpoh4PrOfo5DNTdmGW4qb5H
a+zGSbDU8sr18DPulrcuWsixYnN1/h+ubxz9+2INQVfjnY8UD6EJMYDiuYH771e4j+ogXlgAJ9o2
W7YugYdGMUa9Q+9j6/mJQzYN9oTRnYh0VqJ+yJ3tWrZeD7TqXAvfTR0SeOdVks+oj1NWmv4i2Q8V
+vWlBFGV+iIMk9VueVPH4aXTjyKAOLBrJfmuKspTtqx+FnD6mz828kbLj8V2eRhu82kj6Pc5a3ft
YEF1uavOBhmrM/qnxOPbCoREjgn+1ll4ip7mbn6FEpGEynXSTbDnqIneTINurHU+R3cL9lLQCH1s
86Ymd1fJ8ejNedsHPGeMesnA+ussc2ahOPPGA9KjnkO3vdSgQTO8NfHka9qmjpdsvn7mvb3LeOvS
dRvPYBE70Ble7rXRd8AfuGXdC1ysd7AvGTp47nTwmmMC07Eib+ADX0LyssluSPEW1jLtCEn4Ns8A
bpp7H5hvYn3W/bSbN4Rd3ZLl1vPfxtb+F+KjG+xJ4iJPnLaYPEWO0xxiFwCoNIN3sPWGMlaw6aIG
aFC889oU0OxwH4YLdaPmmbW3JXKm7ak0UZj1hMUy6U0gIc7iIBAFCNz6OkxVAF0lYSvNSWXFE3Wr
nYycb+jOYkiw661tV6hO8iE9PT4YdRWuX3gTkop9aPrtK5QY6LQzHH90LUd/q7oshjT0rHlj8znm
8hauVbPzRsLOROh4D8bjieHxqjs7s3rHZlk+4SUKTkrQiL8Tvv2GxBH9tHGTkq5gfUCv2iH89ucj
nkofrgiuMtzO1COmPBt4E14SDH6Q4wf0YB1KQAv8EXIFt4lcWh8i9LsUFQAy2stDu6zVT1l2H008
i8+agSZzOuF/Kft6SSOAfi8R6Fc61MF59gd9dd0OXSfpX7VySFLJmJ7D8kg6P3zlrvnwZwCLxAT0
rWeAVTbvFMaLeZqcaX6tIRfTYPTf21EWdTVtxVh74250Kv3mhPEXvdpw56tNwV/n/AlifxLHE7sr
Nm03kLzJVC3iOs4DaBN0z1kAHBThMzrEBi1GHzEAgLVY0i1Cjz+vkr6gK+Mpxxp688vq2xJS8VmO
9C5W0jx5HmisyjHxEagCAaGlfv/5CtSgZH//AGpDOVj/uLkcjZ3QnnP8+0Gd6+hVPUfsYH7GH3t8
rGV97EL0C6J+om0/3Co6j+fRd0GpDTx+j8trB6gnd+VU5lW8HQWL0cjrIEhFCbjMX4a1gLBmsLCX
Ch6asSrFlEF0/vsBTirlXjo26WxEmE7jPF3++aFp2e6NAFsSj7g5Rpe7irb2a6ndAOIkndN64PTo
mLE8tz73irhD1xpScm45d++NixOklZwPtJtLMNz+l5rcnXr6Bc1aFUvd3ge7qlvYj8GJtXABKGRO
MhL6LTCQnbn5Xo9RmdBpY7rwsQF2ynPbs5Q+O/qNTv58NfC5zKS/Lk+zxwognPoeeSA7G8MuAj/+
Po3+SdfTdKhbl4OgXivgbNuYqVnQPYmb37qn9FHgiDQa2buo+Ytc4WsNgFW+ys0lKS1X4AZlgALN
dWe969U0HQ1ppyOJzLp3QeYBSW4AHW72WTdLlFWT7+6WGbwndDR3sr+I0t/BPukb91CtEBCAhUPd
7jhGWHil7Om9AiYjFzU9t3Uw7gK1ixeqn1snc/UUP3dAzaF9jnkdi+nJVO70pFbYUxQ+yx42Xnys
p6Z6+HB56DfkSNAkpdva/xBIwuelKemBWkAf4uiupBdpPEPlN3X9lTEIoE4AzNsP+zIJbcW/diZe
PwvlTRAKDYCEzRNOPj2+bPsWpfsWhc/xWv8yM+5eD0ie9Et1iLj/4hq5nv58zJhm2BExdl+8CV7Z
0M/ivKhuArGpdFaF8Qi3DlCdARkBBd+Hb9TUIAf9qPyGF26Ky+ZMqPSC2kcUHfw8sIO7x12uUshK
5pmGqzgqf4ICs/Xm2Wmq/lzF3bthwfwsnHl+DnuU7rUPBtAxDrASn4+HrXTZaQVVm4xN3yH0e/7J
KrNA8UC6jmHunmrH1yIBZ9ec/nz95/+iAQJeRNp8EXP11NkaBuvj1KC4d2flvytvNN9Io6c8imyh
cUttpeiZSb/PZN0uRY/iJSsjQvfeiHoTuwOjFS0ZUkUWp5CA5ooFyagAnwlgrlvtWcEl2EFrYn9r
zw0AZ9TBc8E+zg3dKEBepXbb3H8ZyyG8O8sW3uMuYo9M9/PPebqVhFAW9U8hEkkaauWmMQzM+2Za
+Fcj3xEKM2600nvjAlJ/N8y5V3b6FtsjHr87FnXXWfCn0XA264Sgv5mjM/biTN0BARaCYmJHPryW
0DtTUpsmrSZeFhXAwNTBfAIgQ298qZZspR55dtgQZWveI7YnjVY1tjZ/3RQUeIrb2WzbtOujWCVN
E93lAvy9ce1w4OOAEn4DR2fj7argod6nCKRXMM/nug/yrankR2/aIzO5R83bOsjo6C+RKqaI9YUQ
IzJx5HXXcINOLx3MN/BpfYnRLlywG8UzXhwCYjx4b/1tyCjEqSdFJaj83tUvDuN1NizVT5dZVfz5
672i9RFWLaoPbb/PZKvP40jHl7oln2KtgY5PtXqZe2BCUcwytDeimCNxd1GSZrNtfkWbCznavzXN
ttzGCVwS4NkBWUWuvf6xNfQn6Cr+6jFrcu77aTXO7KhXc1VGjUlIZHQJu1acFeiKBA1IV/GxqGz4
UTdQ9CS1LdQu8zRAzTht0iXJJoZd56lnH4n0iBLFXqkWoL1MewazShIGSYzLmoINBUBWvzR+2nD/
01/ge1sa4XfWKBHlNtWFiW6eneGphGi1liEGIdbXFzdGadqpi+VN+7ZO5qKNuGviYLNYDYZ/A2NY
YjJBjO2XhlTsrNFdJ1PdVgnT9CVovC8eVv0J186A0A2W8uFsT6fRX+ujxKhLUwCWcHcQ0S5eM4kc
z43voVOa7zF+TlWZPO4jWEW8w11zeqjiTjGNJjX0QTw7lzVwciB7SxrOvTkHKoTfNC0raNz1FkQo
mH0AeAOgub0/+8UcTsNeA8JrLQjbRbOjB+YOoSFernP1XM+wXimcqIwMDso06pykFy07IQCIukkk
dXXvwt5iCIdp1HvwZeaXpYIwSJffTuN6sKePpcvPeEiOTgWKu2xt3SzeRmSB1jiJu66fbus2z16/
c3QHi/UZIkB4pBixSanAocBvvo+bLhbpPYACWUy0jI5B/ajZ3F3M5zDhdrihFUE2VHTJ1GmsXZPX
LFNo57OBmiGFQ/gSDE68Bx9QVFJMWRDPn2yIw5T13S+MeF39QNTXBYWZWgAdU78aE8j7tVQsrSd3
A2H+cwPP71TcPQ8eQLWKif0IECZb4HGW07Ls67U7z8DxdI9lGYITTyK+BEnZ2FeCOaicxR8gJKFX
1ZKmHM942JdEvDcdt6mJnRrsDMqYFuNUVn0qL7Y4h7JBPvxAZ40oaSEZ17ovtm79FYPcT611U6im
X1gf2rRpQGBwR15mN7pT64L48Eq575r+UrXxpVTkLZy8KrOClbtRN7eGhCyvafB7RhDJwcRiYk2h
WlvJx+BRyOW6+VqvcLV8weZildvRi5yy8MulywZ/O47BZB+9qTmvnX3S7Q8bqGsdd/1tbb87bhPt
UNctL/3gfrpvsD29fQwHO+XbkA4xIB33gV/LcTtfSkOzBXRwNocPcGUIbjODVwkSakj8ZvseRete
B2OZEwCNAEUqdlzIkK+yW6HYoIVqp7QDSVoYPi45n7xnsqJBa/mUrJ33qN8HhnAJNJ+D+hukCtOw
G9xr00YXTeQri81YBKN3ZXIejx0Ew9lgOXtq0eiN1rwbYGGUw3qq4M6fQ4R6NxgT6tsusev6CwT2
jlaY2vMnv0xd2SOJxKBhQJcmI4rJxnPEASrfW937T+sit8LM8MEHEf9qVpvM68gKF/bGbngNaedh
NId+VgKzE+PIgwzTNXe3gtk3Y4xBryQ6ynVLW3hQexdkCUweGNIVWsxuk69Vi7MtMUonPR2d4741
6HEblRnWaJT6x743QLQlrAanjF9iUydB40J/bzFzswZTnEf9d7uBKgca4qUBh2y3AG5x43Y+PHqi
xgGHYt0QN7/BJmmdFKIw/OeIY0ZhwxKGeQK4hcCPJ0jeQVU+N6beThgpAm8kl70yiP98hkkXxs43
gOZdOgDUiTHEd+q0V0FyATMH9fR3DW0hky6Dvbs4adhGZ1BYG7KBdyorv7wPMrijqHKpI75FfnRf
0MGB3HnfRHhvdFDBgADKxkI17NYI1UjkwaxrAI3pDkJsr7uHX4lmamPbbhsBVHgTgZs8/hCxRWpE
Q4U1uSZknkU6lEom4SIaTFzM7SWII5ujDPJEPGVRP0sUy92y59PyY3R92DNmPLRhpbNN9n6moytr
ej+pzPDTJey5WgVLBoxmpoFX+VkkeuhCOPKUAYtA+Z0t3rimWCFwnGNcVl7SlAg8CUFvCBFD24Ak
7A/moUeUAceIxdQlteD4SUFok2UYL6Qp3f3WtqfWtP5htbhnDF4e3FQ2JtArEh8vEDt6E/uAKCCA
YX1qoNe7zulm4LXOoaMh+A0WHypd9qn1gWkNW7+XrGyfBxHA139vgwrGrBW6iDZ2j0qUyRXquHSh
A8siWqK/ZTVa5ZEgNhKWtraak5VrQDQPIYLCaEsHF9egB1GfTaRuctrD5xKIpQP3TdqFdT44GEez
0bInpu52vEeLjvY5U9Gq0hkDZbla66/KTbgx8vtUgmieHVoEBla0x0VcSFToy7L1B8fThyi2H8YB
8ch+rXU/pgAWRcOTIOoOQmH4tQxewo2jhbHg54khB9/r10wGUTFySw8ze+9oW6dM9DgbDOo0LurX
mW9AS2qDaYC4LILG31EIC0Ct13vVTChhW9JijA8hASO+LNtKxDJb53xuLpU/LilvyymJLCR2NiIV
gRXNqwZTd5PwvLTSyN2BMx0A7AypFD7ymO9qLGwAI0QGuTuoCEMbJd/Tkh0IVMAg4FAgYTcASS2P
jakSyXj3ZklYKL2pNOo8uXP52GIiRMzZNiXEtfKi9A6j07rAOE2dA2TK0BToE6Sh4AJZGBN/8I0p
FQVroQb7rjxOEa/zkCzva4wELwdcuxmTVF6EFq0WdbbKEMOB7vYYgg7OG4i0zAXflCsQWVk70zVn
KGstwa6IZFSQTjHEUwEwszYm6x6rMhj6JY9880l7c/Jp9znUeipgreIImMBSGf0L90UGaxoDFcHL
tBK/wJMGZmy4VG0Yx6Z6A5b0CGgQzX2qM+tFJlU9jNvmPWD8u+uEc1bX02u/hi/TPH7hw1yCMBkk
pgyXDGQ4KdgWEgCgqePQCqmhvPjID0VULvtosuHeHzCEvbJB5A1zv1NIX9moMC+hg0dZ50LmrvwW
0x0A2FwSAP+NnUs7oXfYUAclQxcBLYjaXNlpS1kdAXitV8zo4sKNwDfOalkgnYI11SEB2rYMCvzn
eI4a+ubwMkw6uTko3cLh0ruPUfWBZsSZBRJQ6BwNR4yLfII9BBNXL7xNgwqkymBCJy095FRMkeTA
ktsU69QtWiBZxjFvXtxMR15hX7GNwBEGy6J7tLqjgbvNQB/j3+81MJW6tQNucGOOotQVhtRqeta9
uGoXMBFG/A3MHPz2TThbzpYt793qikofciA4I2kxGThPok57BD67IRNObC89CDhSLhK6rsZvmAK0
sjzz5foxRvbJlVBXKmi6UGIYpqSXG4/aY81c8CYOxUBHYdbS2XWUg9Bo/UtQzieYBAwhrdW7qJY6
wXAFoAE4UwUJNv8KGR/TpONrTKINehpyCZbSODo7mGkqG0OoJOj39NHxMPuyYaIU4acKjkMXiHRq
gQZpsE0ngqGtEwtLzHhVCIDKxvtq8xUGSDBG7Tcz+OQQrRgtl7wRUZS1LkDDrloSVzXd0Z/GjxH3
57J4M0BhfiidQexqh9PL0m4gdvrmqDQmk8j4MS1qPZIJU64y6LHp3R48BzmijVy/eMrHuIokXsrQ
XpYzArA2lfOE9rLet0zwwtddhCHWPHQqcqVDexAxrHoVbHMCL+lpCZ4AOwLw0tPvKgBMNQX8ymiV
zcx+d5i6ojnA2FuOsveKl5WB3jMCg+tkzlXkXVFoAHETRTxd+Ox/1aP8FrYY912KwJYMtFLe8PDH
suJbXtfvo2A9RLM9zCsidSBe55H9QDX2jBF4isRuuuBXqfcczsCHxALXnp9HlfmiGbAlzNCfMfY/
oVLASY7L8AqLhyShDpPArkD73I0gKYcfzdqGiSLoj1nza+6b53WkZwJ8pByuGDvMzdpBVo4bOJkY
lZfQJoMf0vrftSGwLSsADaQU0GuH5/VHuGA/9d3yTvo1SFEyvE4abcv/ZurNluPGta7bJ2IEW5C8
JZm9MtVYnX3DkOwyG7ADW5BP/4/0jhPfuVFZVXY5lUkAa80154C3nuy1smK6+DWxRY1jmkygqPkx
ZWj9yXFzEud7RQLjuWMfn2u1y5a0iRcjrwlv8SLLNU+WgUNoVCJZV5LWOGPTBNFESfNtbDX6vnlf
GMWj+zS3TXdOU4L/c4XZ1imr19EfH436uUw7Ktul7wlOld6+DGbvlCpiPbJ5r3wDKVl3tx4faNwH
xUbpR1sxGbibTHdwkywdf0s1vvtFjfyL24fDz2VfmX+kjeyvnm0cc2sizu97DgfJzAzFcog4GRWm
Mq89LwPZm3a2/oYFWTAEl43wb+Ivw14yUBt6bTL+IoMzuP6E+p2xdczZbuTGeUxJ7je1jt73+Tfj
pB00B/KcvwfvrrSI0T3lyPLJenf3MH6Js5661PDv52t5m6hicWYyg8N7a0Y6TNntK0rzKtTprajb
/8YtPQk9XA1T7wlUv4/o57yeriertuDgl2nAVp32ZNDHmJBhdktzm3wFG9hzp1IvyZ9Ws52uVTZ5
B8WfHVd7z09bPzQt4ftC/VpSI1mXYHg0Bygd2q3wECInmPIrpT2lONefHf1pFGBVixrm9LuUTOlx
QStPwqKOy7HQ1x4tPM4ETTmpQsby9nqph9T4wA+6952BGiw1irMnlg93mS+hjxvLaPNin0skYOWM
L/ixur1hEZcuPUzUIyPYh2F+4yzPjgOhZpw00icuPhRvsATki9nQX2WZfCeyuRw2+70JSvPRzNeK
WhWfUDnwnlS5zulyiAr6uEDYJab3XNG+pvP6iJpdHLb8y+3RU6deynjNieAyhfAbRU+ULkXCwJiH
zB4UrAMnqb16F8w7UYzLt4kLGQc0H1QWiqTp8x+pzcIZOqAVvN/BD9+v/gwBXgJVbZ9llV6E3AIU
20vQnm1kRXL+/oO2y0+9OsjB/Y+x8szEtuS+LRRG341cxzBRhrtr+jLYEwaztnlpbQYA4RA0seyj
nlUar3O9nHOtsTuOtP+Dg0TQtvXe6PB2NttCJyinM6maMlEeD5bju3XMW38GrIDqZy232TfPYnrz
23bZW3LzsMkFbJ5ZiLIQUCwBFRj7zAdBMJZ7haQSTLguGBkniu3XTbuv+5wxdT+drCuOtuul0Uqg
Y3OND+XrNJJ2dS8TbQxh4d8xD9sjof43u/EBd8zZhaE7IeSGFqGpnMfeuDrTdFaTuc/mgFC7NpOh
J28J96YhYNEx84uET+tR+9lrOqWflZ/fK+b0L9GEeLE55+dxiXqDncWjUjWt53r2PltS+zENhY6H
sU+MieRqgfGdJwSoQejtVws3Z/CctqG9Ky02IT7clxVaDsVL+VP41P684jCe04Y34qWVxEdx9Hy6
A7qluFqFO0aC+DLJXVSsrTkG6u4wXRcPSWLZ22PwIc3xd6X6dxkQx+2G4TAgHeHjtofDUnRPTVUm
uhjrpEhLOouZ6kQv0G/m8lWkwws1aZxqskTK9NI94fZqP3e75t4/OVLke9uGPEDYAD1psXdN2RCv
dYKaxCv2B9vx58QuG2ae7tTu2pBokze6QHE6zESTdJbHrGtQx8qNj2ttGaChyTRsunor5YMzlLe2
UUVsrn6Mc88h2dSphGFvJJFWCY13xFIiHHZznPkzhkNTkQP+yHP/2U9D69giSSBLTCXCbEuRWYol
Cpf00lv2DwwQ2bk2mFS6VfYa0owlnifwDODYB90UkvggyVK05amonDu7IO9Zvy7Gy8HHptxUxGnM
+QrN4WDkyLhyQGlcglY/dc1wAAb0svkdb5Kq9+U/lzdydWgV2we+vwGnCZqfNQCxoB15GQz/l7DH
v2wNfswmWcUzklYU1tZnha4ce2Mjd2V5sXzmytoiqm4jJZmvq28dcgMpQKyu3AfV9LPa5gevUunj
3U9aruEDQmjDUbWlSctx5UrwCel2Lr7triKF5rV/CYHcOUp3kI7OiGFh+qiYr4Z+5UbjeG9dhHnK
A6pXJqIRZrbgIGTBvlmfLWM7Vl7xN3M4hc0CCS61lngp2Z0KWjGdj+K4dYOmc2Xxq3quYmfrJroO
Zinp02Kn33PPvMxvkdEagSWgyrb1kA3Lr9KEC7Ew7Qs8nKjVJi/DWtU7weNw1pM+t5trn0u3SA9l
SlJwFQffzyhSVk3vb39NxsRCMxm+iNSCE8OoBZvvPJxUwytZx9844GZ0idBD9p3eclaGZ1Hl+fZq
X22nesiTVnq/KibTcGrUkxpw4C/cK3YoES53qtRhMjn4ezNTHKQuGBH6bDQAim5ZCzkJF4rnGM1p
fkpx1h9WNK5Ij/0rFb/LQS1mPg3Rx8LFT9W5vsOASfM/a4xbZoaP0tPDwdkefHrJXVaHWK7yvy2T
pcEOkQwcIxr60f3RuOri+yVnI//Um6KKGfKk73t8yhWdmNuRN2J8ZMz1eCarKA5hU/3w8vJZytqn
ZGI6ypRltwSdtbPC0dhvsKgkclbAUKwt8VqUjNJh4iR9KAf6oFbEY1pIAv0fVFDNZVpgAoAxSQRD
VBZvud/IH7Rq+/LaeQHXRdG+RQxxoqx26085MAeW9o2OXs3htaJ5tET2O+8GzkBD71KB/aDg3Eum
3ir2TLHTKMwDnFCdyxNZU6i4/9FyJyRLqe4aszWelfgsMyLyyCycZdPmPeqsOgiXN90s0n3Ye4hm
4kdeIwgJv2t3dx8fuZPhaE6c5Ct2kCEwXsc0rXZB2M47wCZ5TIcKWKzq/+sqhZSmSFZnTBUBTAz8
9k9rDEgoSAPyVzAbO9JilA/FkgTMe0/9a0eQ6Gp3IfHpvk+qyaoiniY2ky9yZ08BSKK4mbEcY/xz
IylYbUiYOxJIGiBTjlujgU3k5eqKL8yA+fJJ8CZ7sGWP9pFmcEPU9FhhOoZB9KceGv/s98NXFv7I
W8Bg2EqDc9UL8+qZ9fvW81wWXrDgz8jnmxtmz3mPwjGYk/lZ2sQqPftYdV17CEcmvt2TS90VL+2y
kWto/wB1y5X4GAwsKSOVhxt4ZxuUhym98oHwaJZP3xlct2RNMcAB+gBmkhZ/wL+UYQ/qTIiOxny+
cP48VI0YE1OyVxdDH3ur+7fPg/yUV1u2Y+oRq7CLDa+Yb43n4eJvK1hoy1N/R6b55Fv3vjasY9in
lw4+1cltNKNMHACO90gKzfhaJRJZkFFPydrLnnVIwpjtngGxCf+mmM95n6U7R2sCGf7F9sNzPVlR
O9sYI9zhQzRox1tLtnAbb5jg9l3dOiSQCicJMmWiSTcCqgKKMKnXbW+6c46iZTbPFhadyBIEGB2B
sb0D3tEbtB2SvMfOzcPr6LOVO2SOk6LGqT/4ZJYaozg1wU/FiPEyrv7J8WivOuhrSVu2O7EZf6uy
eLLWHO4AFjZTDUdYQipqF8Xa2Kod8pkTYb4HaGBDS2BeH2/LpnkTAxxxbbYfyXNJ/YvtKojnygZk
pzgHYD/sq9ZzQMwE9nUY5A38ES913E9eeVy8AtKFoAzgWmUFJo+jvaSmHcYqj1ctH8ra1nuUhDQZ
3oiVva5h9b1a2RCJybs6KHkJNifcUmjE8XxXZQ05bIj72O6D8ZR76xvZy7VnNCczQEtGEEZpsBsa
LIdVaXw3VpmTYhNMYmnpchVSFazBgB5FFqHAEVH5HQtdP+fG+MTc2D7YqvwqtuAREtA95ZSh1trM
nqf2pXWn6zBJ6FKmwnxSoZwK81vr8mltDTNZ6PgwFtMOmuQb8nItgH1M182lDs3C/mYa5sUsp7Of
u4yvQrt+MDzyC5P3Asjn0ELuiYTYPic+6DY3zSj8BNel0343KQM2DdSNayPmIsG0QXb03qqOg3wf
x+2mKpUQAuwje+nfjO1MBvGdbWKIgt7ejYwQz3DmJGXS5AIjYbMqpgDowtV1w3OlGdsOZc8xtl5H
q/tZGA4swbojK7K8bnPZnF3VX6a1DE9C+n+UW+KHsyh0a7TyaK59M8YgMuAMmz6EvdKpKs7fsgjy
uO01ljyyTHbmzKfGRBYvpLGQTQgPWCuxFxvui0cO3U+zaN1SxF8iou1QH03ZsSdh2zrS/8bQmQCE
aWcgjYu1x1xrIsAClBiJ8SfPrI6wCr8ozrZoEV3IlKTGbETRFWWKc8DazG5fuz5jPWNvuKZI+mYl
k+za/wGbMo4FCe6oD38u6u49uyunOL+bnUv3NGHKa/DBcBgRAffriXOK6GIvrIPQ2CCJSFI3co5h
ITjDZYK/mBqXwe0/sizkoQ0zylQ/OK0b0SgPH0zhrRVWoPREKCuBi1nQX1Cf1eGY47X0jk5Okgir
Yq2M323ukwq2u4MuvQviTkonwImmcNVHxN0eLWTPtGiAc7Rety8RB0CCFDBf+AmmzMx3NhC0BZSX
1WgzRiV3Yw/rA+1HkqbsvGVbATHRVQ5sU6QJw/AYEiJgkKVgkbr1pV6uALdQRrb/6sK6sh+vicKc
yRr4JQf/Y/S2OIW/d8onesvRKnfZALIuX2oqwPxH4GZdEnTN76D2nooOMskMnjJSK0Yk6dyUUT7P
49btw6Vg7OiiQlbGJg9IPLVp/E2HRjyhyFrKP9SMSyuDQppAzc6aW6ZT5P9S7xaYtRfVkllzzckx
5iTJjTLtydMOFIj4oWAJseB9+6H0ACaNItvTwb1adfC1EehjBANfwWgmHCRVgov7TB/lxtBG/djM
mj+qF6++7pghk1OMGHoe8vwrdLEiFJPJJL8KRrahbCI66uwC8lvOVnePyODz6qlDX0EBCp0Uo6sk
mPvf5Nh7vxncwygsphXB5MZTUMqIDDcrBLIMdWPPURM2u/K+XF2l+NiQ1ETa7bCfc4bOaTz6vGa3
GN5EtvQ7P2f3VkzXjSV9LrnG8mTfi1M3+O4d/ZDf29UQB/XOn7Zja/YXuVV/C+X4+2EZ99t4GUhQ
5cScIAyZf5qpPTDP/ElhhkVpAR/lNg0V5ICapp41QLTsrhVwHFXRiqMpSXvF5CW82QV9K7Yf5j5y
I8epyYX1W/chkRnN1G32Xo88nmUTLNNwjZvRxaNgt8B35g8YrOkOv3YLNXThDAI+WTntRReUpTUD
pNE35yTNSMzVk/0gxfLSmv6068Ye6tOkfq4h46huhcXphOODQXZiMNA9DYfCZxbviiE5I7JP0Ej2
qLPjsnCkz/n3OmxtLH3CFY6f/mYheoe0CBEIq96IOpwukbHKv6rzDbLd4lC782MbGAm224tRmfVe
e9MLRwYbnbx/XK6ViM75DZ0VV0vAgp5xoGtX4/Y4GfN99jxtb/WYQ+lRCwivPP9cXbeLu36kKrNg
iATPo53/N+XGZSPDghPF/9v4kdfzIEykvWNgS3gVbNp5zeGQMPYNI/cuIpvNb7d57t9r9z/MTG9E
Vh/EgsahGw+jcZB9MdJbwhwfbXln5oWUqrrCaq9kgfk9HBLIjkw0yjSCIEpa1hF4auUFCWqXpQGL
pve+CAzaMXEkmKAijwOjuNZ3QXxsSmu/jMS6R1//lXOOKy6VnwFZxePe33jBnoaVuGRB1IbqGzrh
z6HPjEPjaMqLLtyVGstaK8S3ZHi0n8X2sSl8AhqVy6hxwPa6BPnUWF+Thi+GFdHq/f7kdbiukIE6
VDByeVO/t3A+JQbrc0gZv0yrfp9mxmhES4bdC+7mT2DDYVR5vtwrSJ2MkJFdV9M9o8UXt6I0Xmxd
JB4LOtrCKf34Nw8fjPWHNepf1VT7kVX61c4E1Mz0/513rUpG/DexoIDmv5Xw7Mw2JdZQW3Gs3zsn
fAxL6wa6xof7iXzXdN6pdSyboSAPoNOa1WETNLSMeLuEbfdsZAy5qFttipmWcYDJxrbN+cmW5Xsj
eSJy0otJEbhTZFKZHAZeD8Uh+IVVfIaVIWPN7tfO5mvTt39mDvAky4JnsoppMoXL+32rjdZr4Mj7
MMLjVGS24/jjh+12MG6D8ckkGRu0L/aIvjbVzU+y81iG5+kPAN4g2eyqPSi2mmur2su2+cBIDFcn
nTNxsG42oE74MvN0K4Psr8j6b9TCl2UyN9Y93uLeIUhq1LBb1NV0YFqpKoX47AkYaWQJfWLPoM5M
jpHW/fas16UVnNz+8MxEC8jdtLwUwQEOUfYQBGKf0pNjxaa9k00epUvz5vv6yR68/BCMadz3xWWZ
cFw3MmepmFVS+RsZ/4+6aX4EreWjOm/0PSurP1WXclvxyDg71+cnUDXbqlIPTXan2bRVTv80HvtM
XsKeorhz7KPdqQVbGT3lEKowCkltYyV4MlesNYyfzybv/VaLsyl0tg8bIH3aQvN1lHobeucbFxhb
aw51bu0b5q81UyPBLCIN2dcKGB+MgpBODVtHemgNEHPqYcYtN87FdDLC5T4iYgTTW88a4lsc1nl5
MOlDrLKYDhnlfzxl4iVvNLoFOJaoFf5Tg/fede07StWkqwjVGwI8munGsp7FtxrhnjkaHgRYxleS
AlQZZZnA/X0hkvVS8BRRv/eoiNtraju7ufMyDljUE1JK14UZMqRS6outRWpQMvsE6Sr2i95uRVe+
t3LHfLQ6kec5bEzdLn1gn00LyU2QU6BW4XAVgbrUY5msxgacSVvlPUBVxMO0AUvxq/4CjBzmiTE/
dtj695jG2f6M86ConjxzfbX5XEwf7iJrCV4fOKXb3Q8NCPfo9Cp83AKDIoZzEB62u+YY+jm2B9ch
OC0ZB9k0lGEzfVvOJg5LIMnhr9jiZ6pQjvbKxHe9ZibUUAh/2R1vazTI3rL1oB9jByit6RSgM52F
Z17dLEGwZnavwjpZyvxbONhbuntj1dvj02jRdAWMJ6N0I6ZdD0ytxu7Bd/RP29fLcSLnNmfjemo8
9anS+iYqAMjb1FA37yn2/NW6du487QOjJEhYWrtyrWSMVQQmt9H/6u7Ofjy+8ZRn4De9odu35RTn
ASjXcN3ZW72SHH93nWbZzyVvNFGDJ9GL+SD9eUic5s9Auof4Uv3mBduPYYF0YAf8xZsJIZQmDkOj
f5rX5UgH/Tq69o9t67N4kxQ67Th+jGt4ANbzWCjyHBwJu3Sx3nNv/piVYmxnGpHOjO6kBPOlec4S
P/fffbv+m7vbTzRyiCwSDna7PAYpgFx8xHsiRGkc8EBGhuZDUDjfPSLKKUVbbC4Usqo/p/304fne
fMUVAUl9RPcI/Dm23PYI5NrZ2aELWXiDpZgPxcuMd5j/DoewMqlTyYgGlBDRCjVDsNNHHdUBJZn+
oJIiMMZB1mWcprOJeRtoTn5o9IpN0vrL4I1tqpAYtdwPbfWRIZwSk9TyYhWInchFzUPthMclvBk9
My6C3Mj+33nVPAvpAutYUBlnJaN+5SoEg5HhLoXVGfWV8SFIN+1dv/0Oc8prJyiveaBOqoVEEiKm
HMFGCnJM0FU5jJGQwjr2VUiR717Jh8+ARSZMgrWIRSioNAQPUEcV65dWNA+0qpPHAptbt0AnFRZK
FtHAESsR5erWHRuMBJAImD7hMYmxwfx2xgBiBo+0cO8q4wVpEcbj/Q8sWE8TX1Eot0MmDtX91CZV
KGNMoWgQwUL1vmCBcABQ620I7+bjJ6Y30J3R7kCah/vQsO1otmq01+m3JsO6BwH67dTgyqq/wndl
bA5WHvcpCJawK4xd6ecTuj6l0718rg16JUMzyZjK4hx04OOnakX3dX8TYzGu9aCvK/37Eb/+G4Mb
Bkv+bhwl5sTqKV+GWz56VIFm3NX6RjilepZb8byCBD87XQny8qZD/eJPKwRJo7jkEqzlCm+UnsE/
wQT+XDC3nLTsd3Uvr6vceEz73Nzjt/AvZltC0nAHAx4V24LhfEg7bw6Um4euAdE7E75jplwNtLyd
d6swNu48mb/N8N/YV9FkvHePVNihqtivQ0gcQbZkJOf0Y4G1k82o+55xaI4Zy1FsSZ9irPREeSwy
a06AduPlrCFcBkUNltxjFlwSZcv9X2XlgCOqQd9sdzxQsF314szxpPW33x1SEcyXrMrOC2L6/dl/
cYuseEYJYv0Fp0Y/FGI6VH7Z79MQwWYq3/VWDLtgiUrbDeJsCh4c0BlxFbSnecZmw9Byl+fz9BDU
w8Eo6/IADsrAaOrHwQCsxrWq7EeGn3wVa2LC8wiQ+hHf8/q8tm/FNhmM+qD+NLl6WDEBWlPuJAag
HQLbj11qNQfX42cd4ckJuighSvAFQu6KIaUC3ZBjdVefcrc58ntoIsu5j1rfQae5u4uVVi6MWA77
Mgiuimr9botxz919LNDN0zNE3xg67XKfliogRnqNZoOghDOA2CaLg7kCTpmGuTVN6a8G/0/sGuIn
oZcQ07gO//pe7byPjNec0odqtXoHeP9wx7f1akzFU226qDt9YUYsw0c9eZF26hLk6WjuQz/7UYNq
OTmwoLkq4UsWMMMGyzT2cEgVlqPiVJMV3ZVqZ+uxTQ49MYPd0qiQdTepyKDHkOa+zsqzMRZP1QY1
vvXL+7ySDywQvNHEwaxb232Zi/cH9MSIz37bG6lbXXhNeCs9uzmC+lpp8gmkBAgB2oQ5180XnCcH
gGu/FWn1k+6dXcZ9DXcF8zfJiZeRCm8/cLTGJgW2Z0xfnZ9s83223vsDtmZtwSQx8A5rCmQLjSRa
61fmaOT077NMtfbffd1iBuWGCsooqhMgbjvoI11srd+BTdNVkI2KFK4EpgnrT6/rwZNUvULAk+d0
6jCaeObR49BuR5IdLSL4bvAAr5cbc8aypTzzqiK91FSaRPKxAANGaa2RDixEgcVM6ByaxQK0DOs8
HDqsg5YLorvd9tvAydCNirjSUM2MzQQcWJ+/zKGksvGb2mb7xd/mZiV1ySZpZvXRDAcSOitEkZy/
LbKc4kq2perwNNrS/mNkqo2H9Nyw6fCsbQfTeWpR+9CXpiLBQ7Hsuyl/m3rxF172EwYME7hiUhhz
f9ty6AHsCsaCwTTUgD3oIYqeIJK7ywfGGiKXJnOd8WoOMMFnHh5usLhs5fQAbe1hNez+sTJMl4+P
UkyO/afVApbsw+KKpOzjm4Lfm6LkBfrVotbjVgzqNyNQLzbjhkPq+jgvpPtKOu+/0nHzk0tuil7Y
Pqw24jpiKunDZQke73i2EPn/SOLhp4F1DDtRYJc3iQwSB6uldia3wtwyi5GtlvmTZWSeezQaoi39
PTW6uYGIQoGqIoc+f2wER43MwgPIeD7XUDbPy0xWZJzN75lGE/EoP+M26WJ3SjHwuup5SYOA6kk+
t+54BReu4JWNQ8cBs75OrjKY7qOPMKo9c8SqowHbaa/xCa3WeKmqvD2HjcEEKbO3hoTeGGY0rLXH
9ULlf7X0ixOwRn3vKOXR8bAXNOP8QtfTYwuAHE1qvvil5DJG2+LqR0E4/SZH55fLWBxUJM9ydQpk
/xtfICRITz94aWg8McP47oQmUnP/bvbmePXs8NLKzrwORZjtZ5TtlMHKcSTQrvSCadLrsGYB6E+4
kqXeoYDgUJTlups3ozmPbTvYODmz6oglPtwzxVhji6tsbs79y79fzZaZnfs5vf7fv+8Ntz4QxK+O
5ZUua/ihBBGfDQc/0KsstjDhvLgaJ5E09WGYXbz8o50d0JPhG+ZheqrGPj+okOoBFzoRVZAQSW3Z
0xOGwoDoK7+P5BETF1l+DaFn7yj5rZ2BSBoRtwlIKRbp0RypuXWgTxASEtZz/Y3rn70OA5w0GvEK
YxW/vHPvvwffe7Wb8FdfFPf6x97enYqBgWnJ4uY23fbesLstBfdBFIsv3uzg8M/Kx3izeHbAcvz7
Iy1YqYdlDUd02X59gWlwsDuvOfseLkQITM7b/+9bjr2bofz3frLn57o/OZnVvHj3Lxg64EgR5DIx
Sjjr5N5gp7cXZ10Oc6axqYH9mgyR3aZ69G8zxN5br9N9gwvzkjahe5K2+VrLzRFRXgdncKF48Te/
uoYjqB9leRcosd6FFc8bq9l3i8r3L//3Rc8yuMxlgKmLC5V2ZCbQKAN3PBHKc18aOYmb5YtjqGo7
bup+ORaiqd460u0y1c6LXszqDaDKzZWL8xgGVX4T9vyuVj54wdVOx3409IsHieW5ST/kuumXYQVg
6Nbcc7DapX817JZIL2GOYQ5eOlCFHZV++sdi9QZuVZ9d8DInuUkPkltQ7TfBXUPCC9Kjd7cy+fhG
drAA52NZSfWzKzkIg77+IGB2bufQO0iCHkmdF9bPgrB41DY1uxQx02gNrRB/3cDsqhjAKwW//zE0
MOjdY75vhWwJqgIp8AkSI/2vIZZLaYN3V7lVHqfRNR/+fRl5iP73q3/fWowAoqLojhZi2NFYwhAr
FE7ksJ7fwjXPrkHItMvD+pBM7uBh3zPlnmiEiZlGLO+26gs80ZM6CW5syKduutSOp67/98VPeagb
df95m5MVOBYekf/vS3a3py6hee3xDZ+afxF5nLEDrRE0A+E6eUyQaqUVIGLJLRPjA56l3YS15Mb9
Afcft7uIjJFjZELjgr+GYxxrVJU/iHo4EknPjq6jvLMx5Faw+/fLuQB8T542HkKAEdbSypVNkAPC
A8cydMPzWmG/a7q1Pi93Tosh0m8oQt2BW8usS7BsFjevfNod5ATu3lrSNw52I2Itj880bPhYyjss
CEtV9+CtlzVtQJsZiLOmts249Rr56DtoZ7ATIVRn0b9JgirGc01aeW9W3QPG+uk/2/Gufu2K59bc
Plt77WIkHfMlYH/Dnh7sar0ZB9u7gQ+t3vnhJiIZennw0HLr0v2w5GSSWa2ISxgTvmOFcho04Zde
8uLiERtnuLAyKkzt/dwU62kmQkDZkNPG1F17T7GcQP1gt9OW+9h1TXC0ayrx+o7S95sa/939ffj3
JTOx4ExK7wfXpPy4h4VnW1xx1Nsn954Bz1I02qIgnmdZ2xBX5FX2cvz5v82iIj2wQeyf3bJ6ZwKD
TnCnwCgcBYm5dTMsLz55cxsA0ZYFN1M5DgZ/okTqwuyqH452b71LkkkMv5z6iUGju2tYklREQnEl
j0NGXDbX0uDSn0Dn+mKSu4mXu+I6MJ7FahJe8PqmF8sm9bqVjeZ+MZOIsJxeMJBDNoMA/YJj7qR1
xgEebvW1zQ0rDg2/uBi4KpbJ5yK2/tCJm+it/vl/X5a2eyz8FvswSMkhVU8LGshT2cOsXMIiPAzb
9pPrRJzj6KXNwab0QynzIXTD+lvMacExvHUPUNtadjJ9KjuneueDys+ZbeR7MgH1sVLWeXEc8z1x
gRteMlj3UdCm5YNue4Vd0f0puwWBUHA1GRyI115k81vn92UiNurK0XU+rKInK8iR6jbefAAp0P7g
jr3X+2ShGI3p3ZfIvctc43mp6k9HOyIZhq46eWP5XjgbCIjV/tFbS3GreIgyeC/fW+U+lci1p8xi
uhPIRX641Fg7Yx2aPTa5OOPenIuzBRWNaECsF8IOTnO+DVSgjtsyHl3txC2wldOy0QNhd2fXbsnI
TM1MiGq1Ewlt/alVLprwMnDXXav6w4QT/FZh8rwRIuG1TOYfEFbbjhgCRhdahISRef3Q51zV4fkD
dxvd4VKyCrInZD0SpQhdh81bvde+0CIOAmJb9VrLB2XU4aEvfEqlWl9cAFxczdAx1CpBMsrgnfDi
cm1Mj/uqFmyitTSsB1bhAHVvNFvjSiE6vzrGRFPdPQMltXcIRtQmglsharEu8qinwYr/PfZWtU0M
18Yvzxi9H275Z5kofj2E6Q7TBXQfsnI2Rkj2iZyYXF3S6LblVd0BD+RQ7cv/Nh8JfmG644oQDl8R
XZES02XAjZO3j66F67x1zAgH2PpLYPmwnZC7sO6thJ7gRG2UdmcezSrlt3DVoQAfndfSfGqM8Y9V
YcvqMsd66IvWpGLsvR+2ktec5DXGLLANLtFVX3mkPUItz2ADmqetzP8fZWe22ziTZetXadR1sw4j
OANddWHNs+TZeUPkYHMeg/PT90dldVf9dQ6q+wAJIiXLtiyJwR17r/WtdKWhsEHpj9HAEs2XUxpo
sfgrT6OeZ6cWYsS2zozHTmI7UnWOX6jo/EPYGzsI9ncbMo28DpiJ7erQYQqLMj73MNHa0aqPsP4X
aEwesJDJ5f2N9d3u0dB7fPAVKHjfHo0N5smMKs0xVizYPgYijy1w2GrH0AAzy+JAG5Q0ouNgUoHF
to9kQpU/leQiH7AJuK9QLWvhmgr4Cy6utwxjF1zJ5OA1aFx/J8JcW+A4miiKewwQo8KIHUYfAYSL
J8II49lr7ewc9icLvTMEzAcOWhbPI2FW6PixQ5R0cZXHhoulT/OMFKe4sJYiTfX9kNIhL6GqDSHg
CkFL8L74j+GULCzFeeCmSC0CrxWH+2GQI/tvaOg0YaDTLhMRMaevNWsTmv07Gg7MYXXIGuJZ0JFC
QmcSV4o9EXnearQHwrXmw9AQitLQ6oQJW+NZt5xxH88tvcSIzza9O1ujJgqYDF240M/xmHa9L+Ps
PYVRdsJdku9ztD5wS22dkzTM6NVVHRdZFBQWbr9NqtR0Hou5jO6DK7Afb1MEwvy991GcpC858IvZ
1PgK3MA6dcJWt3za1rDeV/clZwjV3mqbapWL9OKPfrOzjJ7GYFgPZ72P0ROzFG2ahtw5Dd0r+ZV0
j2mHMYrxMzLuEjFuoSYfK/QAj0jAZwpyAZ/JQIde5zMTvrIfSH9rEMLHzdEb7J69WPqUsfAsMTT1
rxQ01Rq8JqDb2Ial041HzC7ahvQWa40BxHkkxw8mVDLv6a2IzaYdLm1bRhuZ2svG77Zm3YWPuU/9
oObEo9hZTFVUH1Vthmtjpl/8fuZEOH0b5hUQ+e51siQ15sgGB3RECGhnLvE05MFVjMktr8thqc+n
jMDIsU3nm0bahZtRi8gBLD2fAKqqQrOeLOsqj8FeoGoWlmqp+ArYZcpHu9nQFITEjUwjmDZ2iegb
5zMBm7SndgGZE4VJo3IIXWMfZ3Z85Cey/a1K86yD3oR33wyYgbJXF6fcFrdgytYfDI47opwv/Sk4
QZZdeHZ67PqPfmqdi1XQv9DpVAYY9S73c86RJTh0p3FOfm/m+1CXL3Us97026G89gqp105pPmGjr
i0mnWto2mC+qUijc4G3sNIPBXhWzihevCIFTDyILvmUTOFbLS6etq1ecqZywNATj4Xj/nwqPg/1j
9gJNdhBdcH3ZV0FZerUTVH1VfhhSXyDz+a+7kccBZgK7lg4Z2/jBWsUkg+7btCM4w7CK5ahrG3JD
jbPdMBhjp2Bs484zrkJV65HN2Yku2kZVcXmMZ2YeFgT/4NTtlmQ5Sh7YFsu8qxPwekFy0tAIspwt
J2O0n/Wicw+YfuxFRB/7Y+ycJde6VUZ+wM2lK71pG8wCtV2WzCsj/zhabXWQU91d3bjIdi61/IPo
gu56P1TCOAV69qmn083MHGbeFJeeGK6pP/mHblRwqCyUNt5YHiK7ORSxlR/quPVult2v7xeDfiIE
6fdntS3Md9hmF6nxcRBNkjxXFpkPVSDdJVpgc6OKNiFswLKWAwAodM0jdKK6hQbeWwfZppB1Bs7q
Ce/ToSihI9O8oviDnodcUuaPcTFpH3Q/mVlYdrCx8yle+BlmqqqOZydVHZzvB9sQwbkJzHFfJ/WO
oau+LMoaukvcw/2MjAGxhoy1G2cetUTiP3oCiZ5o0foWzlQxMMQzHVeC8K7A01ZaFyWPhvmcAoxD
4W1zPYQW1DAl3cjCpZlSVgkldGKSeyoY+cSCa3VN02mMw8Jfh6TrrR0W7Ydw/kzjgQXcAAJjZVN2
1EGt9lM0pMdhPtht+sGiMHDJiZJD6RTV2isnzN3oMJ5HqoYWundhD65al33rbbHd3Gwl/EMr2QGa
SK/3Cu/pQzT/JmMW4VVO9S0HNEceQhs+RbjNF5XMwm3XdYBsEE9tkAyhzNUdfOy0mtYOCCCkr0Z6
7W3z3AWptbJCb1zX5LhePWGf7yCohAiNddTp4yFqEW0VkelsmoSZgJ0qGGt1/lq1VR/sLKskaxfm
LzzutDggEguWnTf1C42900PZzjEfdE5z8OrwpK3uhu2p3MxoGKRD8uRH1o0Wj3oyJnoZUZx+Uvr2
HwnepF5LU4B4ROfONCVNjOy9ZFrtRe99xaNRH5uwcnBcMLdivjvtch+lWVbDJodDXF1NpTsbHX/m
vrZDYBdjYNB5JykjzrNL7lvuUoslwK7adR/uT72loU2bMg2X95sYbFjR8pA+b4O0AgFSsrRyNoat
ja2J53TCc0y7XZKi01vmIRFOgX/aQAprE8MjfANuquMbZ5Zd0A8VsMUuw2YbD5q6dg1EMSPA6VE2
3qtB1A21E3N4kqxQJ8yK+oUha/tIuWYfLcOPCA/Knuyq2Ca+F12nXATPRh9yAVKxthEpksFCTPVB
D5tqHYYW83jXXra6jN5RkQKmQKB5Hgfte2wrbZVZVn7tnXBzX1A1sJNEsPU0IG5lEOgH25mSoxba
J6Tucz91/isjTCcW1xSg2whDptZQz3e6UpXuem8wz5CSyOCQMZwJxwxOpoyY7XtMi1GlNtV4Ne3E
uCTuh0/SGMrBfuFIzd6mUXsWIqNj1fA7MBAydGH3QkvFMPajOpRZbIOO1FtMFje97ZiCzl0tdi3E
tyjtLNrmySv9hAXTelf2OO2sENcxP7FjUL5jX0u49H2jJfOaQOsIUerkBZvaTWfNppf1W8Hc8jBI
l4sa6zTNZHCNxvRtJGWC/Bl2qq30rqWhB4fMt8K9nVKqB8reySD9rMj/DKwYnTQIWbWyyPdlYFt4
F+lH8cmLdAAcbH1r2QFmIPVYeahyEMYTSMzWZX/nttmG81FNcyACbuyVqtzmCHH0NcQAeY7ng63s
y2DW+b6CJ2IE/cZwUuvCCdCDGJobmfj4sn2lbFqOlf1LyQLcQtKHT+OPFjvHOs15pKa300HY7crp
uMaUcDjHRmivlUGPDOZTwBxUvPpNFlyBJEVvhI7guKhqma4looN1FoPOuluR8zGHx8+6lubfHege
jUBbuVAici9/v5lVZrc3QTP9Jp8leudtSsa4OHlSfxOSDDJnBgmJ9tbStHHVznF/eWSqhak37kZ6
XHxVgiy5mAuKLqkCUAQzHD8qX/Rg2mthjCosfZoVq2cM/tH1fkhGCgI7KY0DnmTtBXEQqehXrXHC
HwBbGcEG6lMmeBM7LbG2ohhos83pScSxIEWNoAhg+1v6Od5MW/OqVaF1Pu9LScN9Gttu739WfdHt
66pp3plQc666747CeFqmfvbkueXMMWcfXufT2k88E+V3VW8tvavJGVoOjpj3KaP+UegG75cXEabE
kN9R3XOSdNt80oDZVUgC3NBS+9Yl9q+srPHEtitYByZ4ON9u/T2icMw4DlRDQ6vf66Dtdj76qkvE
5niRph70tMEkyyvyv+hUoRn3PEhrLJosxujPSGB30Q61+Vkb9lavV2BZAC1rWspsiGpYe9BMeTQ1
mB6ZsL/nTjWRmm2cwayaF4GyX0DF/X0rxSBLllex1qETvE/5Iy1U5yO3dJqpQ9qvjUE5Hy29IdiT
RKJOgKws8w0MXrcqRsd4ymKohhrj8wMUAzCwzDzbKP0wtJFAJ0w8y5z1nWzp8UnDB7W8/y+KGRTe
/9fT8sOf26/MBplybEXydj+YUY1i0EHFNN/VDm56nueyte0ypKyaA8Vi9thkk36NuGK3sQJoyhWc
arkeAQ50Ojqx+TB5AAboRTcLaopbb2c6MW/M/+HYFUh0sOS7aAaOSIzm9A4QDXYfejtiWUl3CdgR
NL3B/FfrT4U7HMWEoNOUlENDu2NzGh/MuZqoerY9Xp082xCPPmCQvOEz1igGQFREIm1OxL8QUsN8
fpuCnV5bFQp2A0oKVgjns8Jic+0opcvgF63H6HY/MLY1t+H8hJzc8K761+Bg+Yy0oLtZBp7EkI79
DdUyu8u5KksG+CqFIIEpiLOfCVpYeuwquVSYCZbsa3/2hV0+d1q7Qi0HfDr1wfXXtr3G23i1UJ45
KaG4qGWXk+59DirLj4YTlG9Ls6WYQrDqPtoNL2I5gHQo5pOkSKob26vgR9dRj9VwoNAnkBpmldlL
FTO5R3EgkFGT7TDjKvSpWQ0DiYyBclxBn5EUzHyy+JwG4AuaEflH2oEb7FAOknEZWsehRH+eONV7
grttYYSfNWrmQ02FYKn6luv4f+91cFeoMzRkNgBa65mItwgD1gUbLt39jm0Z2S4pTIyWa3/VDcRc
VgMxl8p0EBr3rNJdmR2oOQ6MhNYwYomin7tlYgpJoZsvHCpC4uJTea9Srdh3aT++m3reLFTmMe6g
uEg0SM1q0keu/ej0JpNEXsLbrT0WLMnv/9QrQCH94NXPFmpJyCbZQQpyN0P4L1XQP6Q6eoBxLMQz
KYTofhsl1vebncxhqNXiCQwXPESXaboVDu6PqiQ+3eiK116V9UZpLjLsuomfQ3f8bihhnVVClg7+
M/OcjbibcjQ122JCskdu/JCuklE/MQvGGTL3RSuSvW8zSIZ9I/dpVqBug7TTPWwiwGSRw0OCRtt2
GW9nprVH6Q0jYEF6oVnaWN/1ePxBfVo9NqiavUldWO7KLQDPDClxyQvosMBoU1RuMklvnEYUjuUZ
Mm4qNmTAkHEhjnSe+8l9jTXj1E5kiCqoWYEp1yCB9EfqdvGImAKZv47y2vSYKDgwBm51McsgKzJe
RdFuuoqiUTeYPrh1Mh0708F0NL+smTMciHhNNwYSOuSwrVyXRvUDWwjOwCLYsfS4+5AxL+nATvek
07epMfG+McRFwCKwyAeEah1osWSrCTfudSg/XUZgCzgh/RtFAGxqx6nMjTvwBkdF0a5bWUQnAEfR
yfULJqV/v2208VNN02J7v+vv99//V4QNMxUNrJKX+YSYNMrC3aRPRMz818FRgLYd2/8Vkya2vd8f
2t0w5+N96rJJtO1IE/owoF4+jLaSO781xSMM0u6l/V5LFII4CHBq1s145ZVmWufq6QOrWn3xc5BJ
XuNF7x14pGUQmslOzLz8ulFbTF9bfaC0gIhiPfq+f+LiML53DEKpMwTwscJ7KmKkPNL4VRj4KgK9
NV9kzAU+6tXWFqC/7vtVJPnmrh2cdcHcltMN1ZzyaBnemxIVsWGLEU/MY2VozY1MS/EKn7r9WY6i
W8iYboKwi/SAlIKPgw0XsqNXdz/0OnFwCoEtL/gLbYGdV7TeyZkPGik0+nJQ8ovPpQl2Xxb68vdX
cEhvVK9jBP/vR4P7msAFTJQhnSqvgzP9ouEhd/db90MFMnrL5ZAA2q4QJXYotFy1PRxsURdL08B1
2eH8RT5QG3va5jeV+Oblftf9kBah4OQHt/NPX3D85kXY1aUuQW+7TRietMkIIK6kb+5UtftO78wV
ry4RRJH86uOx+sC9RPd/CuxdZWXZx7hM5/llYdpi59TllWKVzrAjzUdldOy+J2G+opjhE6bp5Uvk
5I9T7a6Lthy/9banVli1GWzD69vBpluPOHqfpr7gGk3g+fpeXcf5AZX0oogCY0/OMnrHJtUeCEjy
CXevWdLpVf0y3ZAdmMybbTAik4Aj9wXHajbe1SSmlkb9puv6TguAZylRPEFkUQuj5BbIUYbegJoY
oU9Yxh7i2rwmcbCodONrsN9o/bM1lU68IZITnxRC80VrxmSYxl28NyTSaU2v987sPmak5aEjTOc1
FY2qQxuhDj/YVhCGNVi0g83WQRVgoATxlxk8NIygU73W4h8Gk+AtKaeA7piMI1pZhg4kVTvGfe5R
brpo5hhuY+gogSmCZikOuqGuft8gaVJhSWwk2uqGE6To/ZkYiCTY0oyHsfII+QwjY4FaMoGzMNvT
6NIhe29utk9KfTJ/Yw7ykxZFsvI092c+dz/NFlE+I/5FK2q4HWwMV5WiZgtD9sh98IvEH+oK3A34
g5nSACmuu7w647iCaUx7z/cuo6HFADFdd6fbyS4yQZYwAC33qWVsXJgqxMRVIEqGIz3M7pJhXiti
s3qoyqnBmOpIdIRZuJosttYtcjRPKICYGF7smAKKK9l38gcLnLZI7To1Wz/N8cNH/vaQ66I8jSVS
5cBsum2DHTntsYXSgNwPysxuU8NyETHPLU1aYbMFnuj5XednR9XmR+KL+kVDnU5KqwEFI+IaSf9t
ObaftU/iCDU1gN0iuLaa4R11AkZKtwWo0rHLj0qc2lQzdCxJSoxabLyhg+y8LXax0DfFQPCJ6Spt
XVg6WJ9oqFjwMXVZ0OgXTVZ903UAEmlXAXqRpb/yzZJH0NrUxDlyknIRBmhYbVTSg22Y3zS9W/ie
ihdqioEHC7XLUHJsiwiHZmdcQ2a3L25o47sYCXvSkK4bDqJFq/GvaIVpfs9E0cnXZukVVzQ2QWs9
6b1d1ckLPRgyRiNm9iD5dz5xsLuu0pY1e5qlS84ARi/wa1MKBGT03Y+wzhaNaTSrfjKdbVQuw/DT
xzf+SITcQ9+W0W5qYQWYLn9ygz1wnxO0x/BMPKSz7BuvjNVgnwJCu+xyJzn2EBnroKFdiumoGltw
L4EzAG5l/Dw+1ORqop5IHqEbMLnKul9g7L4B4RhBKBrNuqyGy1BiksMgms4cS4Eyazk6w4drhpAR
E8edVc5710peEOyZK4hnrEUdhWtvfbKJWklp/bLRRCw9e6KkGdbmlBA71almHpKSbMgm+EG2pYmV
LFvrRufv/QrRJKnnM+8I3CIIQkZ9E0Wckb0kGqPj3Ag+cKjSaiw+yWMx104v24uBjtQxoSVOZfOJ
49x6LVkoC8/YkFv2FmeYReuRQSWhcuV+iOSH5mCjK2zrGkQiwzSHAZv0ts/IcXilQ+2bR6N0nQ/k
lIbdrYQqTFmcrhMiGhd74XjJxWOHVE7eUbDt/2aEzSZuYmclWHtBRfF5M6tP5XaffsIUkswQQtUC
MjHKsdqAFvgeOvmPwUpnEMgMRoK6vghRc52K+VRwdUOsLHiyiF66egcM+G3istwRMrFqneeS/sHF
iCHwBxLUAhT7tQwL8xhFPsLpegCgQmINFwCWKllCtjHgfVXotO0RR4TepemDKsiM6E2SDLqFsssf
RMOcI8Mur5DV6RnHAI7oagCKrJNfagb72MwR6eKKailqBwm2tWt0jazL3r6MuXksBTJ4ZkRXV8Ip
N70p2jXSjmZ59+xXpuQACorSoDu1ZFORO430W++yRxJ08Lz75beuQocxVphA/amrlqGUq6nOzT30
Q0TP8SEHPT6rec6Dk1+9tolWpR0ckkp8abR+Vnlfbgn+1kiGc/29zalHU2ealhj4ezo7BMpWRY/w
u0WNDHj9SwP+CPrLO1SNG6FJ19/4JL1VEdxCtHNr14aDYirhcKr1OXhWXjEl6mUhUfGZBYo0zYIn
0ma/YK7BKowWeRVgphYS3O6rKgHKpln7lFSat2/8S1XjtMYnUi5QlaJCsphgeAnIwaF3LmkFkWYM
ejRwrDtr46oprh30mILH2kMrKRnIU+/JnaG0dIfJEBd/WJNTnntnAp+ile8S1mA+tgEJEJDVT5Pk
XBP1GJ+0Qfsa0uZS4j7blDrxEWMvvso8f6Pzgi7KT77KtnvJ6+m9nuTZCPGyY9EpTeTPVIQz6dSA
e+OxyU4gGdfVx9CApmn1/r0abWcvFN60nvsx1sK1TakYJ8G5Exbj/uZNBYP4Rs+3mcP54TRbJuwr
p4/EgVPrCaAPu4xUsckaMRRAiEM8v4lHIg9jJGFunNs78NNH2+nPNur/PToFuOB+tM+8gYSKAKdJ
o1X5vo2idp3lfJYS3KgEuvYLv8rOSW+vMTL8mgL92nTlRQSFPLkq2Vd1sCWzULy5szwEmU6KXDr6
5nkRTyrSljFfe+r9IKdpxbKOZk7Swn0otCheD4avn+X4MooRcWl4tBwdcWLBGiwNLErSRC8CP13T
H/Hh4V3HDb0dovyHB8cn1lpnZTXZQtcl3WZZNBtXUnlUWq8v/DFAX9ZYqxZ388ks2b/n4KDsWiIX
QTLSFdknLcLu3DVoW00yFGhgLbzZjo/Icgmf9TbZxF9MTnzrMIH5w3FqfuQlIRKZba5Vpm/KNPjm
6+Wv3BpQM4FFoPUOF0LE51w3ky0DhYdE22iEsT8wY05XEv/FhknLrdPkK5S62C1+yLj8Fg3dz3Kw
UNZgyVnTrO0RM4+nvgYR66TlF468r9jIb7ihcCIwE9i6AxVh13iM972o3IuhLvfUTIyQTxX+l4fS
g/Bj1OQLIES01i6ziudykG8CujBW7rxe0l1OfcDbeVL4WJ6nR8S1OKiTfJtEgEnDzr3FBLyyHfBA
MgGjWEm3RwRmoSCzzHbRlMMu6+jOOoJ8GJ9C8LE2mR0IHZ7lsExibOWMrm6RAIfQ0j5dWFZwaGpl
7nqt29jKWdi1Ox3rLEFdVRNla5V0b6dLiEj2V9drNwzgq544mpeGlaueAZTSfuZjrc4VMvsphfJr
d+66/2oC0aykCdShQUVSoBRuOq8kWR6zijmEx1gVHKpg42CPnfBrnTyKq4cm6ci3KO11bWUAGjX9
uxuU4lJmvn4B3924WrD1YEjuRZ6sUVNR+ozTazhBGK3N5BuWH+3JFKrZBYhdHkisfGsY2y0TXzzS
QLARo1npFqWJtR2VC06BSByHs2TLoBa6cQmZxDeG/pLhas2yxtizXf73sGcwRIg1CJWGMN9A63cV
XtQ4INVn1OmCwZgjulpoNESsHqE6MTFZUJ6x+hnPdlEeOgca1mAsUfdIAznvIC5DHsbbPHJ27KXX
ReoxXGGUuQ0SUhSK6dFOfDbyJj3Hcf2v87OETTpWkY5Bkc+Ri/SHXEPakJQ84UgL8t389X/IJ0N4
5YDfw6BdTyTNuC3gnDAxnZVLog7TL3QlDldERINBvlK81KibUQjkrfskR+tHoBaujAyGZihPkmg4
/+tnJ/+vbC/XsHR+gTCwQ9qMYP/47EDFsPch4JTMKa4bSTxA6w9S/9Zaa8yFvJTKidZWpq+yxBwf
hdGgbIjeyKk+cdnR1qqEqkf37Yh1QIBmYSXJJZ3lTNsS/6G/Tfh48CKX/0MomSnmgLw/vKqeq9uu
dBzb0HWHNtofn3etbNA/aQt67z4wgUObnPF7oz/zRvuITit7ZHH6jpU0305UWL81MfBy4INpJslB
uOcYXFs9fbh6XGtjbe9711P7euhWqJGSZ1Mmz4E3ZusA3TBDKyLfI61F75jpj1gc9ccWY5emYNBN
mLVJsYCMoFcukMb0tdOt7tjmcY+XWEnYD1a4tBqQoJiVgEGaxBkUBXgB342OCL6zQ1BMw7LCRUGh
ZKxavyquTSvUEy+ACbiLBAitBPSl4pJZuKBDmep5dIjgHi7Qz1lYJ/uIJXuASdPEEasitLatAssF
Qw7vU1W6Lu+uBZWtwobOXqs5dDlkoiQS84AX7mbhtSsQbKwNMvH2AYZAiLMgbfkZEp+T1DZEmavT
ZBfhxgzHYBGmZrNGT1/trVKDwT8f7jfBqL/G6BjXf78rDfNwTe/sFVYDc7GGbPuZ5kEe1fxd9++/
f6sT2uQYkBtj+lN4sedDlWMBlrI9TnWJBaNgayrAdC/dMWe8yZiJNUD+rHrlXhH8P1RzM7EOeveJ
7hDhHgLYuWT3k3TNCCSdQ6rgTrQWynwMbOd766sUxrgjiZaALhoZq0HLU0rwliiSSNJVKPDm3g+2
sF/QI5sbvFLxCjdPAWmlcrae0n6quMvwIUP6IPSy2N9vmkl0GRnHuEof9lOWPbaNVW3p1dJH1c5T
Qy7WZMhT5yEFhSD2LqgFd2NoQGwXZUyiAZj9QY32TdYl0g2XpAewE/7xfsirFEiFo8CamqF2zPSC
mlhvSI6hzrrVfWm8RAAVPS2enqY8lwgKJ7kMqKVEGDjfAk/2+LZAoBgBGT1yYNTUVP3CjkiuSel4
M+NE4T/yXniTeZXlKXE999LIwryq8ewkpra22sbbuwOCgr5uANca9sCW2jL2pNFAeS/r8Xgd+FQe
8SjXqJytAH6Aqps1IxDyhScnMo8N+zJtHpZi9Ur3dx0mF1s6MNNh0IL8TKBYxfiw/gQ6SpapkzV4
MsqFrHqxHwwPL6kctUe6JYxF6YYuaFHGNKqJU8grMSyS+Txp5rMjX3mBnW5J8iveujJPHgLGW0ad
lY8mWEE4GRNRCjNIgImSd7QwQKx6lnMStSrI+GSMAdbV310B+MLsJPYsONbXNMAtUOSFswzteQ8T
pdD6lIOQbSKU3HGGei+x2z6QvKCIX76OtYuROkZfwTg22o9u8EtxhUCdMh6nyUTJC6teyoqgDLvY
NW5c76RHfnNB92urjZE6R77CS1qgJPMrj4nJfF/MekN+GdaTWrlsVSihUYC6VcX7qhkHR/POBM0l
PNsyPKKh+OlbycAw+0TRYB5900K+muYfzOGtg+P3AbSjGkNgorJVbWKJHNl7+nMirFGabE/0XK0i
Urg2Q5YjwNDEJ2qK8Z3g72jtFZkJW7BngAMjWFkDVmPU4BlSKnSerhd+4dqVW+aW5S6DIrnsWW4W
atRgevZ6eY2NKdhimT04qacuRlRbFKtl8tKGnCJasy/MLD0iLozXnXL1s0YI/NKtvXRvOKh4zaI/
GbjAsaQahLoUMWSbcZ+4cfzRzgDnMWkdYgwEXQ30DtjR0XJIv/1x9wER+Do9xNobcQMDjKq9OyIK
gh9rta+ofQ803Lytlw3OJtKbry7ssluUDtU5F7rz0BhGe0bBaK7GxoiOVp+M2052H0VH56PrMQsP
zrDMMGaOvq3eVP4emUh2A4M9Rt2nBfUJBMy0OzdWO09XtGKDXaO7uLa390NxiohQufi+qe3G3K0J
FAkfdN+gdoCadaaWYiI3sesQfa7hf6s7Is/b+QWdR5UGxjSNMAX6//avErbQMe6hRjVB0O/r+WDS
QVu0nbRW0Ey4gjqV2DJsy54n6Nxbhw0H2UCUioYPmimVMIZAY+4i8jGWGu2CH1q3BbGTH+jVVJvM
8qdFMKJWoseP0jrLTiavwlvW+wBNfX/YM6iVvxN//88fAnXVX/+D2z+LcqwjGof/dPOvz0XGv/+Y
v+e/H/PH7/jrKfpZF6r4av7lozafxfl79qn++UF/+Mn89r89u+X35vsfbuC+i5rxRsNxfPxUbdrc
n0XwWcyP/N9+8d8+7z/leSw///Kn77+yCG8lsN3oZ0Ol8/tr90RvS1JWev9Q9M2/5G8PmP+Kv/zp
o8jzz//n9/yOAjf/bBge7QSu4cLRTaHzC35Hgcs/u6ZrS8+zhOk4uqUTvfu3JHDT/bOp68LS+aqO
qMumbkQJ2IR/+ZPp/NkQDKR1nSYnlaUt/7+SwPV7CfoPpZ4uDNdyhBRCdyVVqvlPJWrPrD6c5rLf
yNp9WbrvI5t5PkqAHHzpvbdF/LPDlohu5id6IsxXCdEmzZuvDRfSZ3Zhpe8Lm8TTsvNeEjARtAFB
LJaQ3skiqJ5pYmA2KKb3gH7nygSy8UDneTsoQKR61T9F0rEfSgK/8MWLcydHMpOzcsfIs1nBDtnA
6EALbMl1bgEETknyWXj58NWxTC6lAoXsS1a+sU/PXJLpuHjuczfJDDsac3E/zdeTCx5lGj+Kyfvp
JPKHaVftxtTar1qa68oy82shwpQuJql/Zl2KB02HZQVXa9PqdH2axIErRNxS6tSvgunVA+WASYhQ
/YIpF/8hmUZovRjTBfa736E8zngxl6KEk1E1smKbLEGk9NpnIPzVZNefmk+MbzUpoJ/+Ly4i3gpD
Ei9/X+0x9WrMbxjLOU7HFtBSI9ry4IaEbE4mgX/omY9p1f8MBmrWURPF1tLCVyETEFp02hq0WNMY
/uqcuFsRS/+9c/wvijhc9MX0lTnRZ6uHjEntF5vSFwJARbOxgNCBfqFHBYA2yjMkAyG65wRXqOfU
I19FBHt7ABoATxbdu6rK3WRW7yjA2KGHfoXGDzhYj9mqTdRP03PWTYzlGunoT6eMn/OcDbMxGnB4
KDsfoC0+mm1irsrGbUgQyy5CpmrlJXoJerp+Rl1wo2T64k/+nmWI3stKAmhusDO5OMSwFr85PLlC
DfFqRJmwI3B236tBO5iR/i3MdLKSCIghbpNeqmH9qE3jZiIYIWOif5km+xJH6kCiTLJl0EyGddiR
f9ok7qpzkKUU1fg9Qd9qGdFbSkNimZQ1mRNlvmsa+zt8I+x9k/dUF+IcUBW8hF7wK0UCzuv0JAYX
tEU2IecAIkT8XbrzNHFFMwDzz4vlgsrxOSaYcilTVycpxK8B2nl0VMqEukqS+hKapFlhlZ7fzCu1
E4olNxk3UTx9p7e+0yJ5lVilH6DZYw0PJt4us/Q306hfqgBpkB44+dJIsN6VmbPomuGCY/vSlx0O
vvYJ20gOt1t+ekm5UwIatK+cch3UWB2x+lybZLy2BlSvdGC8G3cjVKIcNEJQvwWNXGsMPR5UmykQ
Y/otqiKalFD4w8zZ+OQP0C3dtmPYs2FAIW9O6iVp+2//Sd6ZbEeOZM35VfQC+IXJ4cA25pkRDJJB
coOTzGRinuGYnl4felBXVeu0pKWOlt2VmSSDGPzaNfssSawv1r7kYxUv2OkajNo1yTnyeWwyd4nU
eFOCrVth78z2RVbRKia1FDAZ7jNMl1vi0r/akAbqXvtBe9ydueSt1hCGezczt7IwrvDe5l2jYP5q
j1aNcxQQ9kBJKsqI0J0fPPhQ2hpexiWQAGLlEusBGTsdv9eyAranG9Tn5SYSSedYn14vP/MuBmFI
H2TRH9rQ3jhF8Bgg3y24MGcBga1bz1ntgD+tZynUozTV+yxyTkNAYEvHx2YFJs0wOiionoZyF3/V
xCoWKCZnmQqvBJojewv1IMuyyPr0Q0S9AZdBp9qEOsWVK7Nfwteejb678RAw+XDNZ7rNX6g6+hyH
6DnlpyeKik6jsg+HouIO2+/FJTKI+7t4N0R1wq9yEBS2bVNR76TCctKF71xb9nL0+ap9gnSgYv/s
22xv+zLwdq4gEYVRFuRtdJAkAZbVRDWDxKOAIZ6er7XwctxUQ8VRKDTkuq6cK+tJ0OcpazSntc55
DTkmz8wd5Sy41POBe7Qnz5hX34PJVBSNEs3K/4TvnxP992iH0RNza8X0bWBa1PmJSyL2Pm2H4wRT
kuuhI++xFojXtIFZrzBAiNA1Ht4PpR85snm3xhITrCjCRqoexE50+Rqf3yojN7gaIb1eyj6H1QWc
C+JREMA4A2ZzyYdwU8YsgIn8EnorzJleMh55Fh1SHYYXw8K7osWq10iW6MlHbZSnduz2MK5eSo8d
OcZMQIMlFQq2HyarVE1Pg5Gqg5dZ3Js9G9jRwhnu90DfkvapZmSzhu6cmtm2l7RTjU5EU1x8cBpC
l63Z7Bs3uY+u/V653ZMlhluWxm9lPmG/9hB5Qv3ZGcq3sMzOwNm1ZeUV/L92IAFZlMBOzc7bDBMi
YdgMO+xhs/pq5Devgf6huTXlg0PMKnXeK6Vr/PCb2PZoAQa5ts4j/zkrUFrImzibZgiqndKyfoVq
F60tlwWKlznHSVfP/tztSVodFOEIZCE5eIkB7YyOqdB49UqHJ9A0/CpEFG2IAvwUtrYCRndSTk6o
aTijNfN70Lpj6MlwE+IK3rDZoVwUjGruoM2PwSmDahYxD8LVsLZMoffUh0ZmQm+NwQUnblYj+VKb
pjsmN3p+LQGarkWd3mBxf+AhfRv8+A2o2DUV4/PUhHvpWbA9Met2jvbSWf22D7rmlrXRV6n70DoT
Rmd/YDTM8hgBGVOQ63fDUod0F86gTOLIO9tx932J7FD1xK20p8rjq5uu++SObCgTo3/18NqreLwG
nUPudkaKYS7wL2MMhq/KPmoRjOsQ+jhR7tTaRG35zmBEbwrGqVUikpjJSOXnqC92ppqlpHZJHOam
pcSR+iFbVaC9FoDX3b01eeMRhK+ASFl/YxYDWCRQS/wg25NRzijiscUpjrs7QT5OBTlIPNNArpel
+Pa04LVR5g+LIBiHKrXE/GrBejdoLdMPudtdAWbIPeIw2u/kcxlQVRihtHGhY13GY74TVvw0KQos
OED8rPX2I2qLe1n3v3XLaVZpoj68mu8QBNN2HlOWXed6K9OELKWzuMQnp1goF3gnoeMINx6XFO6F
B0vw97LRIpVML7AssXCYxYvjBexy4nTrhug1GVH4PfjVaGkqSUi3b5JtX6bcUSMpngF70lyZhA9U
0XVGQ9GumaCXJ6yH2YAjw+c+72AOaCBh8hZ8T8ES2y4pjTG76JLRuNUiPfk9gVZKXTaQs7iX2xmw
W75McNsbL3+1CIvPZNOJCbhmxTMX0lKhTXdhgO/OJtjpssOapP8+qYGx1j95OB6WpMjfcl27W1JV
q7IhIgbd9Cj68RwLUMEalJ7B5pFWldS5JQ5gnI7IjKPfYKyxHeFqrOrid1kRYgWTtoKa9CxhVq4A
Nl4qIFZpiVefP4JWH1if/VDR0lS3CD8trEnLdhaYHW88kNc0qnw1fvDlEqEIO/6rZH3C3qjIFrJr
r+YQHkKXY2rVQY4pHOjgiFP5yiMjtwrSiErpRD+WGiQ6v/c+7Za8izZR+dR5DxUrGtYMjHCJ8xGW
+qfCPcXvidNODDYOouNIscDVjBkZ8EzM2gV0uSovT0r29UoGMMUrq9q38MQPVa5+W5aUmBep4Iy7
9qA8si5B/WUP4xkG1BOI33BNQcCTVpd7DAikWtjpaSA8YRl7C82cQKcmJqwF+FWU5fwqBWp24QqS
ztS/GlOVESovPiSoVfwkwQFj4mHUJ7b89cXRRMV1p9G4Vfc01nFCuJQGFDRNqBe42CvaVyJgmNP0
5OXi4lUYWDKqsbJxeonH4kh8Y6mbw4lD/rTMJoTgtDTLdRFE2wRwC4/9fKfiaUV48KTs/siEEO0G
0AEXQMm8himN1AprlxTmT7eY3uoi2yatpq0HQS1ZaUVHv/EeOba7RTdkij9rPEREm0RAtCzu/U/V
W9/MBXfXb8B32/JholFxE7oOu2GYhjhe3xqf9w/u5uzVqg3J0jStt1aTP6jrqo7KzrRD5PLdF054
6iQHMKJ47sOMMI+a0yXThn0SFh+aGg8YpbDds3+uwUUt+JgrqJeuvpqG/AtP6q1uueXjZo7y9jBs
U49yozp6ntLmRhl3u7Z8/y2KZbXq7Xof6PSnglHhNAH/89JOs7k2BeRlEnLmZAv3Z0JnXWTK4cCA
0kcMIa+OU83FR342f/OgNTAlcVvVhgEYynVh2VgVGarue5yCdIVDFnyvynYJWxvGIu2JPMB0GKvy
rcQJy1MmGz4gDr614GBW2HwvnHcICIb2jyoi0hZEyyjTn+qGXhwdXdWU5rEckidUOO1kxs2nmLwX
gNW8r2rzvUvDuxeQnGkbxtgORuSK5fuNmCm/LO1oBnyypV6dHUn80FSHKO52Uhgn2A7buDG+nJYu
Tkz/xRryz88mgdBHsCJjWdcc4slRC7PKiqMbEI0GUzLDc4huc6dlgTvurGbcdkVorcYMkJs5A8LM
lFKTKngWZrXVrPAtquEYef47oZSfVfiliGBmVgQYMtgkEi49fnFLd7KN1XunrALs0ATnQYc0Ec2p
Lc0TjzCF26WFlYK7obZe7cAZ7Wn3bLmIBVX3C2tqlx35li1X/Gsd8U7ifQfAyOudVU9I5WTFtKKH
on8GA3aDTs9vzTEvjZHedI21imoH58nxugtei0Mlx/nf2UaqvEaOd7XUhLga29h9sBQE0ydAId49
1i9K3oxNkdUFA6fPDDqQyhdXzLVPdouL0RnTc1Nob0PDGlQo+6SVacfyhps9stee6RHtMchSd5uu
lF+iAVJbZ9UPNiYThBwPGhBPfvC810EPfkEtPxNnJSZoPbWlSleuUT131IqtfHvcVyXw9phj6GTS
SgOHLV8T6V/ndnKZcmwtzXS1XLiHfgyyUpf1A54DywmXMHCoZj7EYXD4ohWQ9DJwV57VHTFv/jZS
6y4RnVta7paWx6XAYZnHkGXTZNI/NJT2UqfjRXOvfjXpi84D9l+5wcNwFRpNV3wZknU2EgALtG74
qDsBzXtc5bkUi27qhjU+7xmNh5yv8m+6kWGGlxC+O63eYG2iH0jXX3sCVwTTqp1V1Ctf0xx2nFxS
g5/9shzvOU4xACeArSybk5F+drpxTxx8ryoua4cQ1/Jv0ts/pMDr32WrvyiTf/mf/ydC5f9bEiTC
oBD/SYI8/8h/hn/RIP/xl/6uQWr6f0nEQuKD0nRN3XRRwf6pQmrGf3EGEbrnWYbgBGUZxr9kSO+/
5LwDlthsWZd7Fn/rnzIkCqWA5sZBl4OdYZnu/40MOWuM/9IgBd8avB7Dsk3bsvnO3Xkd/Yclvmng
ozBn01nZ0rE6YcOoclvdJJ6Xa0NH2fEPH88/rpL/lqvsWkR52+AS+Lcv5+nganQpMQ8AtfvLdlvX
upiaTUARwrSOcaOfVTa9a4a+HzlOUyQa/P2y/JN8/sev928/nkBlRWQ1DEAV88f85x8POETtt7wZ
qbNoiT+CnQ6fRforlu7/5gv9ZW/PB/mXrzT/5H/4IIM5xYCnkDN2zn42HOJHZ4k7tQwPryxWBrDF
BOJ7UVCEaHJoFoDLuB1THAYiHtvFf/6YuUj//FsVOr5srg0uLmRD0/rzN4PBKqBhCciJmk+mkkge
UX9++bv//GX4GP/9AzZcJGxOMCYYyH8zgaAJGPrfuhIY4XmK1cRFBpLzQVp8NCSZcxnu6wauXOJq
b+7og8zvSiz7A14/tsyUcWioaVTDt7Y3S0WvA271RUP4i7d0+yubhM+KspvWgBlu+Ba3rLgYGltr
nVQYqZsCi1ljfoUjjSW6dGngUFQlSHo660K/jVl78Qy47FXNkc8x52D1D6dQD8OUAe67AI6j5q7y
sj+RVVhPechLiwYD+irwT8FywzAHXinSxE/21Ks+4KWWNvjlMGNj65mSH02A6jIS86yT6u5o04s9
9tmyi/IPerAvgP3yZdHIub4VQO4UzNzwNnl0uYM3IDn6LlpFJiXBpgndtH1O+gogWyFgH+hfNmN4
y+GDzw4Oqpns2aZv8SuscGFdMjte4+h4NceAlTIcUYB/lzDPugXyPt4jL3ihuOktYVMspuY5QpfG
JctKurSQIvu8v8iRw0Ts5ZdCaS4tTdg6yZ49D5r3cygp1PBQAgAz8hMP1b0ZWEpw4IppAJuIZZjo
Zf6Yvk42vZDhhOPMhC2lV9qWuh4m97DEwxuJ6GIQoq0EFVg6km8X4bxl+RgveqFWkmsjox+AJppo
1emJvjKyRC0y1h55jU9Bg+84Ytfx+ZejKj5FZrapNYpm2ERiF3byaKPz4oaoZVLs0I8YbXGNkSSB
r+mcHcGBqPGSmz8mgEVc9v4OVn0XpOZaV+DYkPlZ70njQVKPGnJaselgmppvp9bgdJd/awmDmBIN
009/fnHHOZgFv+aM0aJaVrpp0IsUB6sBFAEt9mpV6dhIBz0nhQVwR3q7iW9xAY3RRD8fPkL0jpVO
UQO+ancBUWQz+or6wO6Mo445E6lqEw3hc6erYNOTfV6OOW2OWFp/TzwoO/JFm7YHxDAK4ytjM7/g
iqGZed5pBAnchrrcBUSd5stjNmTv4nB6JW20ahQ4mjR3KcMmjFIzjG+mkBIiGyKbSucdkMIjiZWN
zIY0vqoBx58VAp1gRoGuzHl4gvd9CB0muzSyPypGs3UzwpnK5cNxoRVjAIJqw13q++Y3NkUdwaUv
F41silWoixyOJAM6n/p+HMOzobiNygSDGoiEaNMN4msS0d3RwZHVMfAER6coNCDyWh2JrRCwT/Zh
X/poRQ2FODXG1u76N7USHjtKAJ1xFvMjOAUtW3LNHUesLu2kfxBi+2VqwSf50wMhsNWQNa9Cq385
bMeX5jD9aGH64QZHGsv95p5Vjr+UpNuWrk7HhZUSSzKwZDu6vaOwqcbHB8G2nzw4JO4Q0W6bWs+1
w2BUD+m45uV1j8a56GHYU41xKh3qGjxtrwozeKpMIRclPbVgEm1SU7LbCFfCFRoYz1pc9ZQ3qAOm
+1U7Gy65Y+451N6oVI9+/qpjXXMpRu6lqyAKJQU/qWBBsejr6pP15/SWlmG7rIn+cziEtG66mrFy
mxG8c/1F7Hn8dlVPnjBL71FhPzul+GE2eIktp4OrOT70JItA+7a0BJrtTz/ERKRVxUs0lT9qGcAs
0op3i5KMIJx2Run9DHqqU3x/TzBkKf0uX05pcme82bM0fB1p/lb9oA4+5jVMOXMGgsX3voVbTFoJ
TBXaW7IYtIFMXI+GWQyQvj3jDSx/CChN/k5Ct3mB4xaeK+HdvbzrVsr3ucVMrDJWZOkrwczOKrA4
4NqHpubr0MHd9LV0xachur2tQZzJoJcVSh50B8JWBqdxUY6gtBsN5xrZWRQnesO0IX5nPceJJJuX
mIqnIwjq9Uh6kHpPn52Weq6R5SEPhb8zRfKC7RsBarPeVFjCOWe/eDol59LexKEH3FF1ewn9+Whq
3YkLjc6erD9WVXnIRvOhacAbRwLkZEi3DU0s+VPJ+1AfWAnkQC11273WfnXKU8DZCQ8wt543pheb
YUdP0SsM0EIlzS+8c2mw+qnZhLCgejXBiGMwQUulkh4Cj3Ahs1o35kXaIMWw84F+VU2i6ANzJEyl
ctWY3ZGODpz0ETlrL3ypNJJjrZB7UDjphgaAY0BqZ4b3YrJgWkI5sqdhz2D405HNGt2WGyp6mffa
xPRS4j881qpSXZqclDYx3ts8qR4wwX4zSyO0N8ElwWS4wEa3J7f5kdjxb58QqJNp1wwDCFdLvctI
prUInX2R/w6BJ8mhP48UEHdGdNED4GHjdKoiomd0DDHTBcmjifgBVFc/xahWUDQI5qi+29Z2O+06
O4qgoXv2ORmccK268a3yHZOw9oCbRKOU0eMm0ngcgtLJz13nzbmEFLM5oBbPaZ1FAyt20ZbOUXbQ
DnKjKjdkynpSc94pMJNhHSVROWPXrEMXlV4JjZzReutrvrnyODmdghCqGb8Pcz2YmocdaYiXuqOd
OILuarpyyXxjsYcKG1Xqp9Y61Kik1kfYDSYoc/kWFmTn/R62efuS0O+T696Ha+lPUcbwmeXKPuDG
uQZtS9+w2bIjFVisLBpEQ2Gs0npIdlBXViFo/kw4e2fot0GV3KbJei0Eph2MXLcBnik+y+Za2jzh
4VRsez/9jMNhWlQZj+suXYeat5ZWuuPn2BWdAMwNrDgYKDufahaYALoqn5Seeib/8IQD9ZE5zqFj
3aBc7WxgeksbIFq5cZWg/xwnWI1Q5jzFIaqaBvD6KamSRe7Sal1Nst8OWjGse7vAnF11xZZgFusB
W0P2IKAM1o4Qn+e+a4T0tXo61ymL/GlKHoZ0vuui3oGEutfoKyCPgPomtdEvTO5D3RRvfU2ve2DS
zmoMQDPUyOM/OBYRSDljFhamvqIHrYrn2kpA9UXhLkcpfqu0p/iCfjwiE3sKNlFuIRnJmDBbPk1b
CTYJzdbZGqJ98oiCErlj5ufptxxiCE0QNWJE3BX4vGMWPsyQNCnKi2mrzZB6S25++knrg1dPz72W
/Z4FnDktGU1yBfaQR7Fh4uaN8LM2ez/Ut6FVrmMT2EIW7/N0vNElhaBMdhKy/dnBnEvIgNozjAR0
PWtwB8nWXClqp9wtYK8rMcDS+l3kVEc3o0veYIzovjCsS22ZH7okqsSCe+2NA4Uv4KQXZmHcsr7N
OLSG/Yaf+jAKogqs5FXuvAFnpkG70N4Bq3g0CsH67BuCa1HKTzbR1We405OGBrPTo97ZKVYX8CbT
T+JbPwIh3wXSeNI1zxrU8IIaW6hZP+xiPMOJPNuTdg2LCrihh2l+BAkLGl5KQmrwvRdU3OPMnRVA
45oY4ZpHzEGn3RkBz6QW2B8vYsLjRVmb3o7nPJN3w1O8/OShz2YfTXGnvW/tNtQYxHbAPprDjO+p
Lditd7vNqNYxw/1IrW2iqm9HRxyaEvdlCJzTRFm4m07Pnk/5HaEaRhbW3APvPq/6GaU1IjMPXY4G
FZ6TBSTDDVI6p56cs34FCQIn/KL2YszS5OCimDyUUANcGSh087VqQEIJvyBMnXMKt2cSP93pGOw5
0A7BtxcG3afum+IE24+rg2cR9SSEb4sU73fWREcdRmAYxDhdvdXUO8/SNvaxdJ5jVpRnlk14i7FY
Srd4z6Xz6Tji1NroWCR2z1bLkGaP1IQlo27sAzsVdE1p07oDBULMcbpNkQGUzn8PnBkknEQjvaw1
a4WGB/uin+MhgXD8c2D3kBA1wKVx8ha7XYA9FNYZPzDAWp+Rpk2dfVrEq6i3CSkToFxPrBQuWp/I
9zaHgqyVAks5bnK45tR2hgjUTkxjhCzclo/JM65dgpTQzb2TKjZz+mZ7OI5eTlNhvvVL/1JV1g6/
5rNhe7+GrGsXdVy/6+3A+8nQi4fUOi6Y3APn2FGnnhjVo206zMblMC7pBVvZVJC4/fDqxZTogZ0h
3NjkXxwwIqJ9XAKdF2UvNX11lO5wgui6c1zwcqjSABtjlJxFM22tqqHk1eUSSX8U8bGDmWOWRIld
jlOtlBcznqDn6L7QL2j/IJA9+5cdT5yf47bObsxcFDPUApNKUWtMJblNr0lB7AJMCl2BImo4D7J4
LX26cOv1YPRHLcmuRkhEScI3Vpx86XEj2h77q4EC5SIzgg0Fr6yZ6i0gFA62mnuoBP3LuaHRXZPS
Nr7sneazLqonNymgKWvdujfrW9aw3XaIo6Iax+4iEm5DWXANQU4yPFa7Ma5g32vPU5TtjYGC0USn
IK82eeo5bFZaG5gU5whVeisKGY/DpGjwNs4V3NSI9V/LBL4C1UsmlkPNyjPYeQX8mGwCqfBUqLjL
0dA/MIes9Dq7+6W+jUVIM9Yg+GUlYWjcSbM9hB3ygMYFvTWy+tNn/9A68mjJYU0Sce1mAI2BMtOe
+EK1962FNt0SSIoN/w3zPDU/g39NwV/OVJAz5Zg5toXSXWuF2S2wsC/Iwq+sMoVJreqXUAQTIcFE
bUTYvgRNQTKI6MuqATWxKHpaXlqb66OyMM5YA0F8z+d9bAShByvV7jaTrbHiLZh7JQD/uiEs3XEw
2thR8lomSMkxLz8QEK3HYI/dDrsKz5NmRlg44BxkaLwIP+oZZAlLMeT8GgzW+g329YBavEWQo1FE
igBTBP97inBdhLX1g24JbdkP+aX1zWeGlnd35PYHEHhXWnho0vQOAgUoQSdAgQSoZ4LTbcYMJ8r2
GOrVifv53S/S7yBokudwvnTaKlnrWX+DX5vfcoCeRdRutczfy0AcHI4BZhwT+IATkNi5Otjcmoga
Q36uKzN797MWu4VhAByXzaaqyFBFSuKd9zptWeek8Xqyi6yIcow9hrob7fhwCSfhj3A/KJL54sW+
rgp/P5VE10lSPuqOh6oVRrNFXVJf0rHyoIRmyktiY/EdU/B7O+MH521Wqo4eHBv8juCaor3S46ei
hiPL08SJvSMtMQdkD5Jm7kGn26U3vkoOfaZzLxMJ9gAGhFmkywqL5ZIsRzlHH3+P6czqscAlVRJy
ls6fJCH9ZStWyZOtb1v6ZViwjUce5rzJ9IF8EuLRhjH7RF424pDIB+8JVkoO4V3iaPlKlrQJBbKc
/i4X/v8t3tu4e1Er//sfTcp/8g+ff4zf/+Yg/sff+p/qvW57DoI18r2JUs7JAkvy303EyPewqfnv
nsHrgxnPQjv/l4sYmwXHBTRnmzYSG2X/n/K9ZCNg4SLGm2w4nkdw7Z/f4Z+2LNiq/xd6uqfPUu6f
BPxZTudKJ5aJI1k4sxT8B91ZZX7qNOTUZ0SwWnrhuO1TcUhz8j1TodEVBzaLpVc6+cG+yyx3xdx0
4B3yUbgUrGFIu6i4XbUxqGuL1VLVeTf8ofqyC81yNW8lDRPyfDWV2jmbifQN/FqItss65LXW04FQ
ZbzHLM5GVJe+ahEKpOipp4AovBNTcnaS6Jl57dWDH1fVghW9Jt4UnaYQY8oT22SS33VDOnt2LDJ3
zrb9CgO+Z3QS6H7g7qmx5E07anTX6OauYdPvzTCuLubEFdJhKEeTKcyuD11ocDishVjQerfIIhLn
QPy2GsALVEVzQnWvBXdwvSfZs2Sb2y442FmUFqX0CUujWOcU1S55MdwH33yndvMJ7MywhSe582zt
iWF1Vhr1bTWCANEGZECpu2Tv+7ZnMJVnxeVAbxBWsNIn+uaA2LWr82BSt20ykkUqeG5tJl670m8W
UVkEsrWBy2mJoI2j17UvCqmqnWHoHSv9pdHRaUBAkoOzAj+rBffOmkvpNaC+MYK0YUefUwz/nObO
hSlo5umUvx97eztRarwya0J1E4anIOdtL9PiClpxZ5nDPdeqU+YCJLXpce9ruouhGK9HEuMbilFd
yDgDkaTWVbCBOJYCvprD6mztIz9b1hEnOL01D5Kn3sJxk0/bmn5h5Hpv++EHZ8WP0tFfW+Y4TGSn
upnechWvMau+W5wrSWspb2MwWa4N0/m2hik42YnY6E5IGRPvUSg11Tb0ieJkpaLQtu+HTRQ1E+ys
5uJP06fVTwR6KYNZ+47f73OthwvQ9MUGqiAGRctd6E761DoByWNsNXUXP9H4sw1jjIbkjtBN8wnL
Jelrp2m3jCMrOjw+ZWJ8tY7f8E8l72GuGxhyCaTBR+YtIvnMK3otBbFmJ39FxMOwHADf8wrSjYP3
y/NLzFFl8JmHzs1LPBdnOXiG2Jp1ZpUuQN1CQ+Flp3C39ynMLyvzMWP1DMenssXA4nMNCoCIRtF8
x4kitV1yyIXZhvWHfa6lm6wz0i2pDAzevvrtx+kV/8ShpYFrmQBOBdjihAinUbgEKbmYAMiEQ/+i
h0BOBu/V76yfWkC3Iwm4lyifjhOuJEu6byLHEdfJQxlZO8o/eD/rLEdCHyMcXTMcq/COBH1NBRUX
QZn31nJII/0FIOw2CMUzXW+QPiw/RBzI4Bh2+9ounvjN+HvdnzzKDBE3Xav8KkebQ87kYvSgkhCe
OwZ9HUqIMEqUvACiUB19Jbp5IPx6yWve+BlXhJPhnfDzK7z3paLu2qmZBwqN0ITfJVcycAzpOfNX
RBhyUdvj1auYgwH2EPB0IJWP6N+sIxdmm9yGGj6NyB9tmmzHdlrXuSZmT9nWi4LfeUKjStm0rxjb
0Jzna9zSu98JEch3HoUfjpIf1HLew6S7QTVFJVDRbx0ixrLzEqJgf4MfUZgItag7e/TQ917ymnBK
Haa+Q6ND2CQohWuwXkMNZqarmRGQQTHD60t4yVflRvK9yWROeld/lzkWkXLAeZDOMwFtzptmYvQY
3HvaZs7CDJ3XqsiKte3iIbczCvNCd37mx6M4J078VOsddAMDNdtwwLnmmbvxYgbLWtWfEcnfNdju
717BzHXCnZ1R29pFNPJW03Q1HES0YKpXrtc/i5GJANbI3nNG1mtj6651/DXUkYtxpVz5bFnaJ4qG
tbRE9KQ55UOys4tD7VA68c0ts6twoydT1YfR0R5Tj2TvavIW1DTzWjX0QZODpxzeqBzggh3ZmBhD
Zi+EXV7IaZ5bSbGtnCtcBr1aVq42V5tThWZhnhUchNyWoHAe7lVWvzIII+eP3pNeOVByPAOX4UAo
Nwqfc6N88JsjTZE8BXn2oTMvOIhvgpgab9tDyvLDiRv+TTo7smzfUtZn9M3Rz7wTsBOgTF1xiAqQ
lE2qgxAczy57jVm6fKp76yfFsk9J1W3qnMVlaOKcGniyS5cz7XxxpqHRrowuN0G9NwbPzjpdNtLF
Macr+l01tLSQk3kyyQN9CfrblEoKt2YvSmIZX3QhrUfapW0nO+QVnURkhefDroVHJE5ORIPeMhj0
tUGx8AhQhTD8ibDJ3qnCzRRUXxPVUG3R3Cxf7fFkOmCMupWeEI2nf7JZaU1JL3X/okYaCUdKZmR0
c6R2HTR5IWKDyUcLXiI7mOtO7PeojS9EgHdGgn3RJYc4VsGTrfUT9e/2zYFA3ZDHWursHoXZo5Eb
QC3yzheLwuiuZt4/9wJHM5MKLQ/Gq0kUFr4MVFVbPVGBht0sBnripuPZFtXFpE4L7XjrNhyWx2Fa
KZCZNVBY+HmEMKFOYR2Pf8cduFFdniN20J7T3ClW2CVV+d3p2H79tlrRR3YpAE6qMvzpGeVd8asP
IZnpbM+WbsmENeT5ng5APuQanbgfCRv49mecK3IBXcc2aN59uh2l4SjijB/sRf15QzqyKjUMwq6s
TtN5hxqQ7l8mrFXdeb9qN+pCTVO+lPPu1UW1WviGdtVlv5yU9ZbZ/r2d97WpIIeURdO1Q5Gw5p2u
VrSvpp0wz+tUhAVrn+VvWcZ7qtGWamQrXNTm1mNN3LIuTue9sWFSsNHah5yFsjZvlj0zOmYyO2Jn
/+SFTiZD0R+I3AAsejobeLAX0FpH4KTFuc3HH4NNPWrTqVXdB1CIu2/d6l7ixDgglhyzQD2GKLob
BDBRPxliY1p4jyDBmX7MqtvGJe2qSF4eNWri3tXgw5WoHtSjfMqM9h3pec+NUe1zOCxBCUK0CGDh
TPWbG6iPrLBfgkmcjNLl/VwGX6FWoXEGgIMUTBj8toa/cZsAVJ2XxKi8/pelcZ/RP7PWXBuePHzc
skweQVaIVRsmUCiyb19YryLJUgoDeZIqNlJl0fCA55K0MgcQqfnQDe2RYnh2y2kfFe6PwvfvZYn3
26VgZmjwf8XBgK0KoCXWAHHD9//spApdjul2SJ9M02AJlj4iYT9I2ZBRt96K0v41CYe+JQLSuTQf
MpMAztNYYdcrf7VqvuishlIXaJKg/WO5cgdJcUCm5I1uHSgHqaQlspwI09XDUychrxWV/opl/Fc/
lIDbetN67x3nh9K8WXS4O3F+JRsOVG/KfAbZ4SxElhMBQceCMFuzLVkMYq6PR4swENCLdHKPbLJG
wALmS0IeHdvGzaeIzS3to5vrryUVaHrsrWMHf6aqdink7gG8LnfLix61OS7L+M2f+rciCHlo4JMk
0szn+15QQdTHhBB5E4/U3vGes3BmtKJ4tLq3Z2PcAF+wfvsN54CsLTZJqgdLIesRMBtCPGG1e1sY
8bpN1UMjiypjBM64wsEAr4PiHlkBUu+w0FdeSjetYJnbmkC4tPxKldNx7FhH9wNFvnKITjSp8Wgf
uFI9u1qZMMIIjPRblKxzTWZIYGWkb+VNKv/drtJNB0XYtdzn1pBwCZwbuy8qFdgFU2ZnfGdNuvHw
2NOYNq5bLNbLxhq2VqbGs8yrk9OPzf9g78ySY0fSK70VLaCRBrhjcLwGYmQwGMHgzBcYh0vM84wd
aR3amD4olapUqqutq5/aTHorq5u8l2REOH4//znf2Y+a+AoT5wVrM9THFPSS0EGUuQvvTmsTczdO
RAQj35g9qom8unWzezOmoZvxJFr1OhQpt9ZWs710gRFKN2jrTQy6gSNx5qjYdz6WiCzZLxtxLM31
qiFzxSYPS3eEiDTfAYn3ogJt1sGOAYawX6lswVf2ABUoBlv1i96tadmdW+tXWZvnTFk8CIkJ8rFi
NwtwjvQfAE6d9AFUmVdiT5iZg/pOAcqAMayfTUHT9FjfFgSn1m3J9mOSz2lcnBQeDD6xNRV2lsOp
XjLc5BaM7MlnC4O14mJlrNTBzIFq6wQuhNBG5hkKaLRVQoTTbfJ8a8b6NhRz6iG5fkKSeZjA0Oq6
fyozjmo9GV99+CYmi4WF7nLfFvVxlMFDoMLHObcOmRN/gR2ZVyKQl2EWeGMMaMvNBqcehulF6U4o
E5JjskMt8yIf6neQrGMssy13OQ5Sa5OZzr5qx0sR2hvNNb5rAGe48eUlq/pjmiSnjHPYipyNQwoA
1Nq+yEHAObXznTrAJrqcSVCN8NCCvt38m0rx31utEVIuLrW/r9Y8R2n665++f/3T5QOr8l9i379/
8e+ijfjNRFbB+IYbTTmgUNFe/oh9I+KAGnSVNFBuyE/9WbBBwcFZYpsml3SBivKHXqN+U4ZlYckV
liUdQ3f/Eb0GI9l/0mscnb9b8W3YWDoVf531F5+gWyGuM1BwlQruAgq2+549QNo2z7Y18UGIwG7M
Uc9zbiDs0EEMnVpC3XNHPBnOLtJv9qN31U08dO+JUR7dvn6RpToT8Tkwc7O2sRISFTZ4nLskfulg
eVGFsS5aMoUEal+jVG3CYMHGRNsmIvaUcUE1zJXdcc3HaJLKp46W9qAlxRaUxzl3tsYIBLufpgPY
jC1FVwDu9AcK458JgWAMsTZaKU8hSq8u1vQ3WOSu3Yd5sjYAsAhAGZx93ZABRUnvZDC+JAE3bgwS
Duz/di9nNCoflnI2fVem8Sgbsk/M9WX7U5JFaMd5H7qCR0n1nqqZRX+5mJlGgpw0nZEVK4zOM6mE
DQIn+IqM54qr91Jt69nDrA5RlULsWgJmPohcaGHsvNTR1sIDE0t4Q4gZSlYJ17LicY+rDaeerswn
f2oPLvmP1WzMp8o1PMr2KIRQzZV6DCwhpuOBpb4Ze3GSA98PZBF6JEkgTpI5GAhY79DAEJHfaNzn
btppeo5epTPDglgkApM4ZQvzkZxtjcoz6/qmiQ/S+n9gR/zfgSEe/7eEieVA+g/gxP83WAhL4FP+
Px0UtwWlCe1/PiD+/Yt+PyDkb4ZQqKZK4Vu1cNryYf/9gDB+s9ByF88svusF88Cf/E3RRbRVNkwu
G9FXuHxu/zghnN+wBiIOGxZ4Scn//EdOCL7krycEbmxpSsGNRQrbtP/iWTa7tDRHbTFnhFwBByuL
dw3aIOsB/1bR76F+N83FIDX5c2ljKwxmPHMazd7rIusEm3kXD6trw+0OaCQMIDtkVfHtt4Vg/dUg
WST9HVyVcRcGRbdOASemRbHVKvvRDN2tSdvDpJMf0IcvcNz7mehwOVuncWngMIF5gObCLKMRicmh
AlIVN7EYWspoMrffxAANmNdneT+7KClaanVfqtT7jTGS7ept5xxoovWqcK5XneOzOlX+esq7b8hA
XlPLE4hgnW68Kd8NuWKJSaiR+xdLLgDfvkkPkPPCEo1AEzmrrLR/JeSuBp/7/BLEctT0MizRrGIJ
aWmktURUUg/fEuLKIZO6pLqUa34FpdzrQcDFrOAa5fTVnb9EwXoyYSHZsJ6M2NTTcrqExkrSY1lJ
jCzrcrGvl2iZQcbMGqAwkTnLUaSzoQJbRBhtbORdgCfk7FgBuzYSa3MwPlZLhA1Nqr+bllibvgTc
JjRwopm0zpN9MzUTrwtEwyUUZ1lwQ2n/3OtLYA5L26XF7bMCzkjghUgikqs41DWb9SVwN1OSVFAW
ueJoYlhn1NICCDmE9FzwO7A16ABtP4Xu30ak+fQIDqNThmpNPvWndDtxM4F24jbSeF0o6jUBkZJy
JEHRpOj2EApGrJLlIZeXZgkSirarSFPh2O044SPShmhDbyAjjn4L6c0mj2j7JjcUEopdFHzAau1Y
hhrHcAkx+kuc0V+CjbgjkU+mRSpJEUIkQq3s+kuxBCIls++Kb7ZbKVN71sf4M8UiMtByo0hT4lix
+clxiS9ByyAe621B9tLGeLUldF97VEftSvKZtN0vN6X4Ksp+8WIpYtX1z1hOXkRp1Kp3xP1ozDoD
r83dZcZwRBC0M9p5m4sKdYiMKB07x1oW5zSEc1fo2gMt7s8lmxZvJGGqkzQVZvqYofI5M9qQSxbV
X0KpYuBRYy1B1WmJrBLMkceaFKtOmjU0a1a2NAaPxFxTm8CrX+sYVSSlK/JWkog1+wyVfQnJ2ktc
tqUkfuUY1A/TdODs0iVWi/MLgYqME+z597LHer0kcEniZkskl8D5SSwhXfar5UOxBHfzJcKrIpx5
GlD5KvZ/psx95QqP3LgEf5cEsCAKXC6ZYHtJBydLThgf06pka7CCBy+nTdNxLZrBGWwcArg3Prok
ug6nEL5QGzZ9ITxVUygmuYN5RrX0UDkJjrH20kcY1FQUreZaIzpo9OwzOP7WuWB3TIHPi5Ha3+kA
O6F/Sw2WNrX16sYN7Rpxuobuz3SCyORRiHUHP/dlmn3nQAKKZFRiw06ht6zaFb79maT9bRNzbccb
deHtEm2rVLuX81LaZPp3GALtt64SONjiReJVoAT2cdW0K6AP1QbZn7oau62PcvCrR7ecxLWJkwRk
pHZrlu5th0dzcPN7u3KfHJs6F22aWI00+ms+YKnKYv2hijUWVbSl4TBZhx3IVzGbH9YAFw4X015E
wa0xUVOeBBRwhQuA2uru+ce5EzbdS96E2FmBe9K9Bh6NOyvHLp/N2nLOpSQU71fTbioVbiiHCGte
nicTeVsl+r0+tXT0il0OxW5yEOuNgJt2jRkHs+fcrbN6XipKBkQCXXsaNF+uDdm+8l8eCiVeRBE/
1ZgIgjTeOQnDTwslgC6AX5lB33BC9hCjJFbLus3PftmfpjE9yGK6GzX1E7ThowiMMwBormTJdNfL
huskDn6WJm3jZaF/pwiErnGSPI5Ke6xwg/V+e7V1/2Z0+pzPMSWH3UTQv4jexoAmPWlj+It5PZrA
IT8ClQQG0J7mgmvEN7TDDMHve/A/uQrcR07lhVp/iNiSEw6s11bk3mtj4TH3spfHCJbY9Yb2hQUZ
TE8Dde3bWE3w2QwaYe1gHzPehpRPAZns99XkIsjYFxdEpNfQhOjZJUWLRtuzcjOmmk4C5kbl4DfV
Gv+cRA3LEWwcKT9YG0186uLN2FebzhxfnFId7BzXw9yX1z509m3XAWAvtkNVPSAQrxlTv62cnCdm
Yr+KN/1EZYCEEpMYdDzWIGi6eDuVyXkg0IM/F2gp5FrSx54fde66jCNjTZXrC2Gg8BDwVtlojvFQ
i3Fa8aS28NbUA9O6Q1JeiEPfo1JI88npcJCEORAZIFmvpOAIbU92dc99BXLzkuqOo+qpLrt1FBYU
UgFxn9wcGqK+giaCIcR+jmYKLnEuTYA8IwUVvQxavM7Y0MYGRpxrnaak71FPTWMjyxyD5PQeuQwE
2JrWTGWPY14ftao6Axk962F6Nho8FVPwpdXGsVx8ztLosTqyYu5zfJpUP0RFC2vKOXZ0/kSO/xZ1
MPRHUB7kqruXdBIPQ8WWwJbxaSwcHbNtvsYL9M1WBXqkbI6NJt9SYPlkscdd5qhrXuDlpPMQIDrr
5EJrXjgccKrxmN7qU0S7Q8+by622re6DKx4/GogkewoUWIRPLDndoN50QaJuLREhQPo6z1ZI0mSD
V3HZ445O5tbTu8H1ZoW9VE7dl56bKRFpxwV3JcUSX/nFKobcyxjfjWGFfdb90DlAMJ8624kmxUGM
Hha/DlvMr6aQwyYu45ylefaYWfWGHelVs9HXm9QYV0mbsWcW4beI+ouuuhOxZk45t382B5VyN4lJ
yBQWCIrAuQz85a3F0qNAPXYdTK/RzPghu/arDXpCToG4FOzHjoQ1bmMN7CHR3KfE6nmr1zW1fJN9
Ypv/TeHqpe7xn+kB6diCpXPYIXNBJrKTiiNHtKBKKZ0suxsyywR+uvC21XmjpY7xbMTdWdOK6+yw
6awT5ynqgTJlc7wd8FDBMUA2i/HYRi3Ma55iqzhBYvbFoO5pJbc9weJv4yyv9hA10/3oA8SMW2uN
t79dW2XJFjJ67YNua3Y2Ek/xMQXTug5BhBdlA8iMdqRUbz9Yx/KKYTqMSBfwDjaPmkshEbQU5szu
In3CdIInAUceOXS4SWcrpiSqArdZ9xndM3a+AHMMtdWpJlwXYGLpPwg2LHfeVUP7ueKty9HJGRpv
YaiDUQLs1Bjis1VSbAcoDWvHBG+k6XCUCXR9t7pOn3cHYhj6Ng5HNSCXzoIq3bDhV9wJhUcoG65G
C0A3TrRg3arwIktAEoGOhqySZlMaANKH0tMbwt/kQHfkvYjP6TUTVGScRpq3Krbx7GE3Vdi86Gn1
TPyTuJpb3AwGsHeRejBwFoVfuwZp+wZ+3DlC4rfRvLSH3l9Cc90hHWLQvseypztVwAgQvvvoRASx
2BIBmOpzSlD7lOgG/d/GUlvqXu3a2VE49xHQ5XcVBYgBd9Taaz+oQHiGX+cbuyi/IjcJt3YLo7ET
Fp8hs8g+ixDtLk9wO1gGUT0/1xKvQUN1ZHPVQyQKpVcHN6J2khcG7i1ruT7q/BPpRcfLJ/gIQxBu
HXpMqp6pwKzbzfJyTpMFta6FHsDK/8gvj+yB6wDkqIFYtRGfmFpuO5fpnd6/PT7iNafkuV7oahj2
LYoThCKlaJ9qwc7ZKt1zt/Dc0ij6pIaSOafDDao/6ROfDPaxFTClgp5SurJ/wgp4vHQvvrA/6HHc
aXkAvsB47EWFS88N9yyssfmC5VP5QDFDVHxFUfYRVeI9DubP3kwugQx/NDq1p8pGbglpFkoz6jic
hv2vFtYXFfYfkC8dvvHk0Sqs3rM0yDCiTZ+sCJxJriCEKhoCzZJcGB7PfLzlVdzLsI8PTp2UO+A1
xb2pEENUHe+Gkbl1DuHLlaPDYkTTVn3uf+VmflIA4bDlYPIt7TMXZ9w4oUsLmxhBbTcnWoQaNlNE
5QrFvTNTqSeL4TPDFw+znCM+u852cuZhvLWxriNAN6j5JXRZjX6mWuMoFmDiWkFolKq9fQTtGSer
X6LPcGjCOU4ATPAeQvPVmuYCxZ4fNqOkxC2tG3iQJuNmn2xaoEO0Iae3IZk1t49JYAGrX+lDICja
G6ikyeuz0/sAEw078QIG7PVQdW+Eh0CwiGcJT4FbDJ2Ofs80lpgwdmyt3Gc+6RyzYcmMb8+2tqbV
7fUKF0MX56cwNttNmbc2lbUNrht4YkMwsn3u5l03qXIrLX0/yqG/yDDOifYPDRYQE6qEPzzMZQEH
TTYZ7gRf/8pnYWEHqZ7gNh3defwque7EWYe5yTxNLaaurlPrRsYP1uCsDY1CS5IAcVEfWtffOqN2
6Wj21lNK/irOJLFUJNIRwYiRExeCB/hvIsx/b9VacuvB9ff3VWu4x//yz/m//POvBiNABN70I/31
F/H63/+O/9CmHAcmgK4r3dAVl7K/aVMLjXQxDfI8wEFo/EmbEr/x/5oYDXWDUQ1t+W/alACCSs6e
2c4wJX/m/CPalLX8839yGzoCTYzmFL4FLmeW8bt29Se3YV37dk5nHKOOm51m6b7rMat/pM0TDZdv
qpI8VnX3QwwTyJSFhFfRrpS6O/an9a5Dk4gAzm3KDOe/YBUGp6ndqkq7jUhUb8eiuY3YWE6dw8PW
x/KWFsG3TAB4u63zC3uEZ+jVr8QFVqfUDxcz/IqGojGBhsqdlU93fsnmnPIFrNd6Oq10I3jRqbfB
J4CAgVMkTyDudZLLp8XPuuoDI71BOoo2zdA+ZcEMOLEc93j+4IbErr2N9OCmiNJnu6LmXQ48USuN
n8x1jvZgszqV6W4ctDcL8OWKn+xzrEcCYC3TFE6IjS6nZytrfE9krboBanMt/GGAzRLZq9HhhBQt
S+bYGI+RH30jkjPuClOtO4pNKQKanusxN9dhZVnQ3qJDMufv/MhqTbtOutU6ktcIy49LOUqL2WBF
36Ll9YhiXU1HUGobKM1E5jat2zNrDoFJrSgulqqJWWobXElg13/Fs3E1xwj8fyf0tVmEF0d10bZ2
q0/iIYyOmfyh5adhG8DFNE8dzGaCSF5Zmrzs5X4IeIamZsiSrAbQ1FzdbtkK8CoWcb1pav8z1IOf
fhmYyYpd0/EVhQF3dbpBwtk4c/dlNIDAEHBJMYvuuyvyx1ybrotCwnWXJA+Ezlq7+ka6RlA5tAAU
otDa5kxxMQuHtKeQuzOvGZW51ugz81fBW2vUVy3JD5UevBlaeWTY3uBM/RgStiuZkS65DB0wloOV
DBcnsGj74EzZbWJM4yp2+1OGjq9znI5u9hzzWHX05Ay6jExLeOATsK8059OvBCA9YpWF2M5N+jwT
a4vn4EP1zge3hb2mBw+NsEsyJ/kGNQIbH/fogb0DYquFEKLGGxoN7iDPBSQr9Y4aL+ilB80xT1ZE
YTd3bOFUxTUI5F0q3emrDotrpNrPBHmx7CQ/QLPvK/dIUDE6xGgQyppu8mJprOoPElCAYxusS81U
HrSeZ3sR5CiJbr+NGuPoDD0QU6DbabWljp3imBlz0V3ThD2V3HhoR3+YL3bXT1s70vSdFVAUMabh
S2I6NPJllEbFEJyqUPfYfrDsD+vPMTO6u7SobM+sqOuytcqHE2QvD07dXmf59JrK6Vwo/dHq1OJ8
gDanxZWP2MdDPrMCMEa23x9owCifY1loD1WUZ/fKMqo31SYHNONx65eMXEFell5g1tdWOFTfzp2X
D3jyiJm7nqnIjuRaiRFlLiFnqtzE5YkG1sx0m2tSkPHQcDafot4lGSIBUubBNtRachm++T3QW77q
4G8S9kieg5AWXHsw36K6/oAmYqxrhDs0hYgUyazeOpHfYDQsPVKRr2ymT1CabzOQmLeOjgGVGyqy
oJimFc/6gyDweZ4nysKD2dhiVblRdbS0Yjg1C3n7h/WYv5VzF+2CgtFWd1W8bocCR1eZ3k4VO6y5
D4JTpDp/3SKzcS/C1iG7cAOJ8Kfp+mXFjlwxjx2sKHLRUWQxeQUQevXheZIp4pYgggbidZvEHTN3
l+0UQy0HY/UTNQh5USdnrw1MBi+LodZ2t7Livtfn/D9BS3ZdWYHYtJLzUIG5OFnhZB9dv7jgbPP3
oBhO5pJQaeoy2s+KEA0lNBjF/KTbpTk3YCwulcfPBBopx3XsCs+Uw1NLfHdsqmvQNTk3iknsujHF
XAUWj9nOPSbdIlgXLdaIiVZ6hVnBA/upc3sp8edikEW47c4wAlmDzDi1Jm0xunGl2FXt/Nom7g7i
xIMNajErE/MmmjB0QKPgwdJgabAL/OC26d8bo8Dmxr2S9BiYC803rtier3aWkQyZq3qdUj01ND53
l2pKPNpH76dGYWKoKFQqJ93BpMlJV2ktPMXJhLoYiEcKwZftIHVtuctNMTa0eMF6PspK3kc0ytum
igHg2Wd/4irT2e0ZAfRAWfnNqPkPHeLBoRL6RVBaua8792qWIudWJ8Kt5jhUFGMdNw0kYrbJfJTp
LPQMZzqBIGDmJNjqmbX7PLlRs2nNHvtaNLMvmK0vbqTnbolVFkWD1dJ4bgvWwwFKkD4U0XaOm9sq
LEsmzna4C02yjLRoYK0igkb1VYq8nf/CRXsqVf1sac7HjH+FiDYFlqFb3fouasQg0OhcqDjrIsGW
THdSsq47fY9b2UV21kyvmJ29ivxXDolTMo8KIU1dNHfcg5M5N1iEfccm3jXSwtxT7IvTn05HEoCq
PqsgxMxR4shjQMAHFBbfLerv2h7dL0Jx88aOZ+SJqb8G2Yh0odAvIjsmEBvKT8yrJ9VLG70vhm6Q
ONpajJLfxTi/JTW9G/6iCQt3oPIyMH3P5i54YOsUUbdoJPSeBBalthZ3wJTaG+p5II6DsyFyeg3t
dOl4y6i3GaK7thXgYEvfGyltWNO/XiILdPJmNkOx/181xa5mmfEiIBF2z6wqU/YhrqAHA79z1tbv
UL6fqkw823ryzC+KSxXXfscf+60bFF9DiyNOxPVFm613NyR/Wdj5MR4A4mGWXsz/xn2e1eHlf2b5
pW9AZxX792f5t/5XGuV/Hd///cv+8J4I/Casjpf1rbJtlsR/bJZNE6ohi2Vd4fxg+/y3zbL7m05O
CL+wZfIfCONP07v6jRZl26CjgLYC9tX/0GbZsvib/jy94z2xdf4qxnf+Of4prhB/zgqN4TgZYY4N
EcMa72uxjrvhSU6wwWmEBAcDI74pbvuRCl93Du+nwNiQgTsnOKI9hIqb2oDHaNnJ3klZt7A75HYK
BWRVZOWj4EkIXS7CcCv8m860b2kO3TYLEHXKS68rik0zBpBe7Y1NuGVlmuWTT7evEdFz6Vrahiq7
nWXoLzr+ujGEDhMUxtegRxQToo9ZpXHBO773i/F+LrOWEVMujINdwAZay0kQG6ZKWDka21lvFwN6
ehR0A+8qoyNQaDQOOBo9IYhH8F6P7SOaeXxwXWAkYL+hu46sKfOZzB9WDdxD6yz2eygbzgk0/C1b
cRKOoXUaXNZLgf6pN1q7Lszx3u27+9RACTeGBKmMIymgV6xuucHEg3vjUNqY2RjD9eImHlm9QAg4
1kSFmmRiuCb3KjUONcNoP7XK+WxHdssRy5Q+onBZx3Czb1Quz6pgv28SUXbAgFoLFZO9JngLxGXX
DG4pst5GOfnPBvFNJvJTHx3yAoW9j6rs3eRpX4J4GqV26IMK+jAhKGXMq0Ep8L+BvvfnhSHFr3CY
30ianvtoOIdm9JowcSRYFZiF3Z1TLjSjKoHybrhLvsT88Z3+1VQ+zPky3hKPNxk4YnflmDwDiXHf
GoOi0BL/6cCicY1uZxI6LR9da2YZjhkgmulTDO15F8PQRzSmiFXX7nuN8PDU3Ze2fB5K86sAxew1
enLMrfyXP+LXtM2TqK1qZyzWYPg/m1xWdxlJM46/6lJzA4VaCnSsdslP0dV7azC3xmX1JFSdH1iH
P+dBsar96Ja35ZNJC0PZKocntrHTQ1r0jPrN4BcnbXXj55RT8D666IFxMFWJ892l/W3QijV4dpRi
ox/2voTNYNCZlTG0zFnu1WZ969v2Ya5LqBTjPY23zaG3ofOw2XucgxjUahOx7JG9fTC6SvfKqnkV
1G6u9JrNjdRYrCLRuLsGmahVGukC7aZJeBekY9tsM7KtVNOWm9oK72Qx7ylQzbxZsoKMea6kclz4
065CNB7puq2AaNIoVV61zHhoqw6ZKD4sGXy+faJZgaR52K0jcSi7srxOPpeV2RSVR472opqKFAQ0
k3HWknv6mCMM1829GfS3orSurgSVlFX6oRpE8E5zmrltLT2kjit+GhZNvEW5isEG09z6Lk2Wa3m1
bpP4zQ6m+jx0mbZV4/QWa3zAegd8HIgST5pgIygIuDiVYgcjuq1utw9NWU4r+gP2UnceGxNMUlmF
j0jELAE6dU5I93lJ7v8qs/GbH2aXCTILshbbVOv2XcMAIhNrvjFpLN7VDunLgR7xikSt3+qXMkqj
fZA5fEv6eJD2ZJOncSEGweMkaa/WzsT20uHjA+QZIXswgk2Ria2ZFegMc/MaG+134jBKt02NaQ/i
xqpN/S01HS57PaAv4OdvgqqBPJKX44ZPfcR1m/IUdOPmjjpuRXDcwtEOSsodBUl5v9BvxmpSu9SV
R6hrNzNCrBe52kCDRyJe3Uk70juKAXhZvpvN2B3CxsWYEZpck6l5t+fisWIS9TvaUYO2epJ5Cmq6
rPej21aY2mj96ydGOVeoH7PFzd2MX9rE9cdJnIhzwmWNMpFomWfeb8kc2EdMUxXJtzzcwyuLvC7R
YeVNN1VSNJgYUXb91KC81fiZdLYbw+Cswjh4F0FDm3vYboqENL1tmLAYKVigfwLe/mSeWneE9FVg
qMD1PRYWJN2AuDQUBcIZkGrCMnkACYfhxeR8BIwNGmG8L3NrACBIKp0x9KjAC29LJ8dnxKzNgsq8
L80ZTEQQf0tX+wQ2lW67WtabWvdf67g5mTlYoImCi0lHaeorDzOEV5TWw1A0zaGh/tjjGrYrk/5X
k4tNKU28hP4ujnD7z6pY69IngJ93J5CqdL51zoNZj9bKFOlL35T2oRz79K7iQw0rgremk2p3NWWd
XhfX1HeHil63SfvRaqws4MsWL0L4CQz0ybJwxTDYfupW8xDZ6X1Pfb0VZ+AVFdfM6ddU9z68BEIW
oXEfF5EL+9baYIQxz6nvcKKGxBQNcqZixqaVOqBVTOvIKv19zHjoo1c/l0jChUvAN83wwc+t49WN
uKaiBZc0OY8shSCWtO6zm5cNOCvrnRoLMBQphotai6cH7g176fqPWZqQH10eDEpv1xN3d4DxQMQC
ma7LmY8oh8lTo2VofzVXtqrfAwuoVoQo2f871Qkp8X1uk22P4sEDn7dZISrYj/locw/DOipD3llV
D4NIs0E0ZlHwJlXldTxdJIcCDqvAugS01XnJ5B/hFIDvd3rLa9F9VmMhcNTbKatuYi6zNr3jt8KI
xZrRqxPrHigh9Xb+tgwjFi2FIzy7aI+Zxo4yyaHQIFJE6zEnyNqHP3Xm7wjBGF47Dc8J7Q8LKa6v
Gkn6suJZI5fmYFhGFpv+VU1N5oy2GbTEmdtB44RyMKjBzKMIPXNtLg2TsLbd7B+Hok/WfiruzLa6
CtE/qtxCBukMVBN/n+tQ8mdFXJTF/2hixG3gbcBTCE//M9Nb5OF1TN5/f6Z//ki171/a6aP+L1Vi
v3/pH3O9DTuWlD+jO8Ozg+b/+1yPvI5K7ywDv/uHcfxvjlFGd8uhgczSDRdX+d9UefWbrRzLQtHX
TQtWlfmPqPLo+P9lrocQDKpaWmBYsa7+xVM+icRuGm73QDEfAPYs7/mPxlf30AgDBIcMq2Plr4e8
JfxASUONHy6Amrab3Y9xosGP4KklLyA+Wb/BwBvFJm2xb/gaHVDuUuTwSqHOZoQU308LsE0F9wuN
TzZiSxTtLMrwJJfOARFT6wxrxBh2AluU1tvnGSxpJZqbBokQWueubmoCKt1dqLMG75rzEI6IwuNr
0jrvzdRsRMGnZzSuNgG7ksIInnl7Mx0uUZy8ZKJ7lWogaTau9YrUYcngbH7bbK/lFN+Uvrm2eBoY
TBx91R5BFI7W90RC21Ff5H43QeF4Iye56/5C8kaFTXeYLY6+rh80ajfspVE3sZ5aK3h2p+YgFOAV
HVdD/qNHFVqONF4dGLqqHheImbzQFn9N7IcsrQ92T5WmgWmg1F6yptxifd+7FmtYdp8s9bDzEJ6t
AF+1FS6d/M3M4meMi41uk17dR33h9TlSg70FSUTsX/KontelE+7gR1zm6baytTVfWQH4q9pbSNP7
tHJ2lU5iSAjfXCWW8Y1ZHXfWGO/i/B1jlMfpdg6C4CY0YbXiaKzQZxqm7iKiUzPTL1UVbeCJbnxl
enm5FpG2p18JITUkZ5M+F1O8IV5UrpGMvTGMIf9N341BDaN0XiMZPMxEsGxj42qQUxpWF4nBcIK8
kV+Z3q96ckuXBM272c7F/qJPrJCRpBWjKRwaY2PgZOoGLjCO3r1Y9KjkJQ0dE7IrnGxJrRRTMBiJ
gixBtoQKErWGaXyIY+skyBxEpgYPVMLHe2iXSAJWQd6L00FfwgpaYG+rNj+aPYmvJjwm8qkn22Cj
s/RyNHmepBvdvE3qcNsCbonJRPDLeS2XkAS+1HVPakIZz3K4s0hSUJJr9xuAjAYZC5OsRZmULynZ
i4QMBsP7jUMmA5YSMdeSd5ErBnwsYMqspf0qqxUWxsXcscQ7gEQ/1w3moJDkR4pWaq0bZ882cANN
iiVzhH5lDuO3r0tcHgUusnJvY8YSpX7bhTAUs6REPTUp2dLbktzBdBcCi7DYwYP1XQ3TGjQgVz1J
QaVv46nBGYL5uZrY9RySiSuRHkx0OPj6c5ucJlzi6cTaWrA3AZdwMOtTz3xniHxt0ZOakMCaeO9m
ICC6TvtwyD3WEmNwou6p9ly7YbyzM/N24DUiJ5LjJmlpMhcYSCarw7LtHy1ou71kZ5Rw5XO6k+MQ
zr6peu21TLPvNJD31NF6k8reAxPEET3N29B805OeQl8yk6mMbmYr9Joe9kSWGtvRrtbS/NWidFUd
O7WJEcOKw4cxgU0mso2wmxRnJOQu/LyB2guBiqwomNL3OLSwPu3GmOWRGd5ZMDAZBnIvohONC2yp
Y05EDwz55tOlfSNdxdG4iflkNPKxz+WyiQ85BBfT38HlajGXZ4cfde53VYiBPrgITJNarR3Yz3H5
r489ad8Ja1WN75QXxKCAMcIbktvfVta9xfxpjdnXLQEqOCyGJnaU6WausOnS5sTLaZS4uthEjVys
k/y7H4f1hCBpp9XZiCLgyAWD7OjhfTLWHazIar7B1XE/iOVTA5qPvLxLlWRvrpsAoOFS8OHiq11P
Brzt6IWM4A+XQdw2DyR/djgYyH+Xx8XA0+LpGyqkeDhEVEDnXKa0BFYgU2pLG3Tgt3fZv7J3Xrux
JFcW/aHJRppI91rekWXo+ZKgTe8i0n/9rJTUgnoGEKB3AQ0IjavLJotVGXHO3nvtxH1yTeQQLzp3
erj3uduRB993lORZDRYpkqMj1K0wXEzmi8BQTDx2O8GpAIpwHIqHgETtf68wFFZh/fl3V5g1K4D/
hzH6x9/68/ZCymW+vTgunCBHn+8Pf64l2VYKEnEulZQmw9tfilDpHzB03WCROe80iaH8GXjx/jCx
G7C1JMVm/a2c4D9AGP0dUQRUISyLuemVd6dJjcH89QyHDTeb9L+uJel97nFyM0OJ0Ayo2kH6Zf6u
r8hDE6Vq3qs/L6Io88KLF7pPLR5WblZ7yWy1ciqrf5Cz0VXNllfyrw9RjwkWa2W0jxnVytkgm5sT
xDk8s4wF28FPNqGJT2rCVYuMs2GvMG5Jnjxm+G6nQtBml65N/LhNQiAYf24XsAPCr1sQY1f4d2Xr
7YpR3uzZ2Fuw52lw+vq9XOdjum5xANtJ/DT8zRKMNzjAI+xVJvd/a9anRyHXUYqUUg+2s/QKOpt5
E3BCDt4lHoNViwM5IznNs2Lc12wlJB5ljTfJUsy25XQEJdgjyANKW8ds7e4LPM5IqUsj1a6axjlv
AD2D9rmPkNpsU7uaLptFU2DLnI3To9ncdJzUBIKXMsRarTkASGazteFGAbmD+A3gTXnQWOVmQPQ4
xwJAS/2tH7p7khZvGITofcuGz9GozhOIdXKK1C6xD4h2hHlYfpRNj3MV1yPQGVom+57Qdt0cuqz+
tKP20ejseVQ29ga3D42LgUClGrvoXjoC/K03fUj08nlf+eJPuQVn14i3Lo04K00k5JYmHo8dP2Pd
jDmwXzXQWds8GT1VCsozVrUWaewX3PIZ75y966JMw8frrltH3fHCL1uZnOjAYW0z0tkprfqGb/XJ
pHNoMudBvjMgBIUwdb1Da7ItLvMOf+foY6geDSY/7zfvEogyJpUSkdYfWjC/C2HIewNu3QKwybtU
3svUdXDj9X3K0ZMr8oQRS1E6b0+jIb6aCLO35gJ1aDfemNNZxvdZ+0cSXzhR6U6L8eEsW3I3JBf3
+H5gBcycFtfongBZ3bVW8sRJBBovSHauPuHYLHk79IX0t13rvKjB+OUt92uW1TWxiCKXfdRs2AQA
TNHogRyl2GBYq9ZjH0QrG4W+dLT7nEL3ZUdReB2ZK6gXhL7NblXV9Qsd6XCOLPtHU91jI0D5Gz22
0hZAXqTana+ac5EixMbDS9y7j8NQlGsXfXhh4pUME/Gtk/nhJDFvmldth5wGYcqyKRghzj3EEtRt
0JbzLu3Fm8Ydl2zaHKpmp2gICDhX3CjeK86ZpvPAq3D42Fn6TOaJ90HgbQcOqlz6LKA4wUpT2wQZ
kFoOt9H3ijVsgZ4i1e5URLCvmDBkHYePCZXrq6rqznZnbKsJoGnUbeHLfvhWdRCczlqanKb5+4gs
934AIzSnPi/KZsXVjsGdZgd3dQO0WqWqWDrcJRL6yvnSr36Q3Mf+6BDMQ3Mw5wsKdQQHX+T7XJs2
zXyTsWZGUyjepGKMgXz6nnAJsgP96rfJN85UdvV18yW79qlVLnZag0cL9tadaqKNH+TrvrGfPVz8
rGKuvByfPPfXQwY1yYQQLcHizI1fqDy5dotb1d3yiEgEDGMiCeaso/OGiMfoa9KL9TAgihhlcTdG
4SoCQ0n0Z+4c5IPgptOdKuyNbakDWzZj4fpwufXomcQXaN9kurGvS9mwsonPIusOytSlZEUP//sY
CqfB1GJ8lSzxdZb51Fru5ehfw3nJDzaIns5xi/koIeNv0Fvmjnimi8dm5iAOs1rge3G1IUC/nNyY
5gY+PHGmIc3MKoON3GDPugMtZq9dafzGkus3W248l7NK0daAwoHS4BCJX8nlnnlTkpCe3lzbX7sa
9tvB8w7TrIFUiCHoFcsRcYSs2rKMu41jJ6BPnV0/pSOXv2YtZkll1lbq0N2UiC0eosvkKIwhqDDN
gAmc8OFGjP5G17EgpESWz8as3rSzjlMX2oOalZ3JFJ9D1X+WftFsqrQIF27TnHujPg5h8WklBXkw
/vNoRjHaUT2LSECuN/EsK/nkuai6C++hjdxo17p5qQO3Dy2qQ5OajACWXg5TGrUqRLXKdTy+EWYy
pkBkAGM4+Chc/jB4UJ0QvWqaDfYGOhgPUR7RszQWO3RKyFkuy1HetykKmj5LaRro1i6N3U1lzxTc
WsD3NbZTLWjpIsccFN21Q5ljhXdg6cj72PYPyqSUy7HuhiZ/LspyWoLUPQrUPfJS2wC1D85LuSBY
uAH09FQbrPsqB6varBCiFMI4qZYS7VCgIc7MH3/WFMuA22zdFvuM/Sxd56gf9J4GswyJpo8chBaP
I46fBK0ytbCVYRs8D6iYHmqm9MaNHrIJ75PuFBpqD2Lkri2ilzgtSXqJA6bzrRvIi9t472wp6U4g
V06u/lbJ6eRr+kar1LMKo29//ipdax6FMu+b1noUsFu5muChApf3LuIkWquGk8NpR/QGMeCCEZmz
zJXzlTh8CqsJErzbDdBjyy2vzH2QseVsS/1bEBqv8vAWajk6vqKeWTYjd59qjM5SdOVKjaCJJfR1
324eIQJe0tLfZ77y90k27CfCpsuw9g9TYo6LrrevrlvumrKi9T0ACGT3p7B33hTUnVI31mo2HphN
cYvI79BgwAz+Cjf4UlKrPZOVQz70A7EfWnxYKpMDsmSzigkG/ffeDotTuP8WP3r6KL7/r5ngH3/p
79d2/Q/Dogye6Z/qKsAUNIj9eW+HPWrj6+VKP2MpdIp0udL/uXcU/JkJb86wYYxiHOCP/ry4WyTV
XcHuEeuuZwrzP2KPOt5f/QS2wxfiH1+Qivd4sDlzkv1f3MAm6DIn6/nA6fR2swGXCVQ+zvixqfdu
Hfx2urbhvV4uc+rYN5gigDD07WMliR5g2+ftT+wA895rMGkByx/r4hbJu1139xnVpKsUI/wOTYJV
iqIUGUcLayCdFVMZtigLPZscmSXroOGz0xflBtUKNcfpXnBIS8qu5wXChOt3TqZdQ2/6CjHkJip4
s4ch39QVF1wzhXuhlXLEEymNda9i2EF23w8rO1XnKGFd1qSVDZpYUlluZhBDs9Q/IdFDmJ5rAylL
tJeeG71miiUmJx+VY/pGuDJnb9QpFgBdeMa7hP1gMLe1lzXrVDVf+IZgtDkJS8Ouoh3F55I+eatY
VDANQQSmZQl0qhxsoDbFg8QGTEL8qZOAIyulvEWc2sdJWNFGeSh5ZTo8lGHo72Mb8mPQ+tlS9/E/
O034VHXkQKQ7t/U4uCSdZl9XZP8Se3jJnOJbTzgMXI/Ee2VxHqky/MCdtyFika6qjg1rM3Q06A6b
qRmddSGGe5N8JamriVJtE7QSLph+Ld3uSXdQglUpNr4lL3oH7id2+0Nc6zf23+fBYi3tcIcLQgzR
RH2eRpIwxNrDjWQUG0eCN/jitxWVl7KnV1407bNbtS9N2DJtBC3RjqhZBfTB0wYDnsuyXuxJPzZO
Swp/iMI7Q4PHCmC6n/MMWLMTsQEBcNYHQLXmqL86dblj47UzFd/aVJt0tPMLAlaWVccytR5Ny6Qb
PMQ+V+TjydXYWFlc3heApKilcHR7C/PjUamRm4gYYN4C2nLaOfVs3Dl6eSyL8qPHrQZfYdd6xUfY
6SvcJIDrSw3Eemuwj6tTrmYsvtgGv7Yt+VQykPqd39XolC0NPHy9ezAPNIVX35mGE9MBvtUDXMhd
fTvCJ8QiyyhQ9QBL+G3yASkxxQaftki/GGJ/NUPcgVbaypjAfVA8prH1Zg3dJ867x9yriL8oFoy8
Zksvd/dTCuttwqL8K0z9h2WpT6iVqKVhRS34uz5bta546KvOXAZZR4t989HjU1jYEanwyOdEGxC+
SzyMuIPkerIx+fY9+Op4PKS0fLeRetAi5qawDu6KvvkBLAH5s013jRbEK9PrURNtZ600yXfpQ8AF
Mz5pJj96fYXYcgmmzl0LF4eCZODi8QG8qtVOo5X4eFjN62jw7GkV1ZdxtE9NL0B8i/dA+j7zLD9Q
pUrhkXhiaCTQqRHPBQnllwghChqu1n5rg7GI8vCote/UJ8yvvlp3GfH03h4eewThoHc40ZvXdPAQ
q03S12MZ3UqL8JLsrAM8YH5BwyUI/SN8uI2usR9kaYJXscS+0eVzYlpfF4MNECNxnyvd+JoCRn1R
uveeGc54dKpOXUMAUBXhJjEI+Cgr34/KWteWf5KBrFjqcn8Ize6nayQJRspFMm3ujq24tIb6vepM
ZxM0dKhSqL0NJHhR4m4LjSvvosrivVMSH/IdZJuYDhom3WczWxMdgMSna+HBls1DNuq/8qANG73e
4Cn/MlntWWSkFo2G0wjjLAppBRCjKf37kJIb5jaHh0LTBXcyZrfsjj5GWpJxKhk+puY2Nv4TNo+7
Lkx/0HZYu2ZcYPNB7lRofAwSiYitTsfvYv477WA8d5ng8pE79zE9bKbevU5p2p8Y9H+HxJBw0hqS
mo35FEjGIUe2X5YWj4jBOvewzro6tMdAUINL6DsMjXWKzCA3eioeUm9cj1gnTEB7aaU2MdJ742Vr
nkRfUa52Y5cmJAKGvT04ZwoGbglZxd6Ny10mgmKVDwbfs8lLNly5LmaghpS3ZGZ4I24jtvDxY0yu
HqKbe2/NoYPSeEPdJavWBczUUY8bxtcefHqQ2iG4FyYWJTuLdo6q2GdH477TnYtWh3eI5nvCO0zd
2RdWMmQM2u2gVmKW941VmhD4TH3IeVusBtAQkbF/cjd9TcESKJ3UsUVqg+dSYITPvBVmuISVr5kD
jEWa2+baHEvvW/m9tm4TI3vm1tv9DlPqnNToyCew5+EOUsRLWBNnqNyHWBLldjJqsnwHxi9Gkgl0
fmL73a1LHG8j6pGj3sjzEJoj5mWrFTC9Y4oblk06PdO/ewu8MWXjzaY58nH0EF3j4RPfezHtiSjq
T0EfRbup5/wlj+PCiszHMXtLOHXJfQy44+VQ5+7KZjXVhT8ZPGTMDNkR5yttj1M/7Hkquz80wFfL
hC1OJsrT4GFTHBLt3ZPVA5vLfJ0X9KhZdg3aozYwSOtTRE1bCTvB6u4cUd2FWv/Zxw5rOC08Z8K/
s2KpmJuB1klnQzEaCQmhEobJMNtggU4mYFck66qglg3Q1gnNizg7/uWwOAWW/hr6TYTiGhrVY46N
fNGM5FNq5QOBSJT5I+VExlCzMP0t4iYQzY6cZ8GM62Xqho1QLlvbOUQ+34RjUiBZGnr+0Clq7Xxt
E3eNdiBcMX9/FhovY0wB03YZm8XFsLRlrLw7MbbsG90FsRlm5Wzddx8pqHPT30sT1jEkS4w59LoD
F3Nkj6fQ8MA82525NWvAGK27xI/DpD+xECbwFG47qd1Txrdr4uwKLxDLYm/uKpF8Ss15pIsYXjYe
PJ1w762PlHvswa6ttNg7NlaULmoFHNYu30vMcU3ciUMfkSkp0r2fF91WT6OvorBx8+Tl8FhGen4h
W7QDSWgAKQj2LdjqrHCJapLYD4gQrWUf3VwvffT0sEBWYAqS+Wvfw4jIsl1cibUG69YK2SqmEM6b
cKT+qWu3pCPindbWZ6ogoQNyTHlxve+z6TpfQri8HExdO2FrMs+2lRt3ZeZSIBrZl6HVnnNPi1fk
kw4IcDi+3TkGRkZ+ylc1fr2lJL/yYnbV+B45EQe20co1XrJqpGvaWXVJARW9+czy8lUV3AKdwqIC
STRbsO9fGuH/tUUh46K2JaWBOudS1/Nu7HS6rpqMPKetZ2iWwHsYYw+uHH6U7OA9Rf4zmYofldRv
sBuIsxUN6ZJ+3BvNpG3yOgTxQNCdEmutum9ch/9HrJ1BORsfOMqxuEYNzkU8wFqy5E8TlsyIobVZ
rqxm6mC/1N5RgsgWUXNylftiKe1IPSIIXBM3jUWkCMBjTsBksHM+pDCjaqyWYDL4OA+cZ9moniLX
uNPSihfbgVtOJU0Sp+xGGIn/Oz7SHoHE8u9kn90HyL9bFBd/JZ394+/9fYJ0/3CwpxvwDl0Cka6p
/9OP7vzhmZZDux2Hhq0jDzHa/Tk/en+gsDNAznYSneHyX6qnIZ3NpdM6Gs7fkqb/UZpUeDhg/upH
tx1hMoahQIHVA7L41/kxMcuma3ppstCz6VVtbUxnZtLvhjG/Fqn+O2Ot3Ul/1KS5d8va2uOKEws3
nNsEPVIWIVazfPKIG3HFWsu59SyfQlozyx0LMcoOcfyzwM1hdhneySDVjGW0WwOP5U5qp3e+W9+P
lqUv6Vp5BFkULSfFHwkrXMOLx8hSeQdAgZRK6K1YFaF21yiH0jlReks/8e1taXrOA12r721nlxsK
gj4E/OqVrIYPuNRvjRxrLkXxcfJxvZpFArycrWFQN9vKBaWTZxz5wzi8Fh72DjsFPzU1O0iy5Uqz
i+e2Afvcia3TjJhd0l9g7lBfWi49bKF2wFtgUGMJXiG/TovWDi3ozQNu9EZfCyfcDEP4qTor3+pa
ILgc2Nr7IPLHRNeJ4Tac3ewIcbXIOjmi1AJ7gK575J6X3jdJxYYrCk3rFOGyxGM+0AFYkawHG94z
p9XeRxFQa2CNjgM2zvuuItaiC6MGzz45QOXbqabzF6PQjhy7tUpj5k4gDd4qYsuLbhCm23SiMoE0
GaSfcapPspVzz5BNOXHTRzsaPGyeflPPAF660dXqWHUbI9W1k2vsIu7r/ZKDzsRuH9HEmDjhQ6+q
a9OmJkVvtrkPnRy/ZyXpC+YulpPWEbMP1FmLVt7Pa1CT/02D5EBFHL0JSgXMndU9cbA7Ffsvlq/u
3IgcmHTIokKDH0WMVa85Y7QmcFgQBy7jZ/AL45PMTYdeoSI96kCkdgREFl4R3mbehcEKQnjxUfd7
RgAvvGcTz/rfqp7a2R/d5tluDIgLFxq/Qb1lTvQjfJZZiMslrwhf1Ub2mo8Yt+Cujyd8G8feE+Oq
tYnSauO0rFr5m9b2xsiKU9QF+7ol4TiO4RoYzMbjFrBo6DpZCBU/8LOauB7DB7BsDMqxgUMoJ+jM
FNNtOV1OpuftukS+CE39OigTDAzFNU3ScR/6OCo6iqg2Q4dbVUYCFQ6b8GAkMdYpnSZQdtBsEXYt
Q8pC1VCYgtF56biyU0caLZs5q9f2A0YQd7w4HjrU2A0fcNqNJagO+iNN9V7ofDVTzx9ZedxoY+Vi
kokHLG/FQpoVXJg2QjPV7ybd/jG19pm48yXmP3UpPePe6KYDw82I8YIijUa4DOjA+5geg3BJ1CXZ
dlp6gQh38rvIfiS5cGtqta/ikVpqqwPo6SBDUXt8sGrzWZ8orSgVddIEUK7WYESHceK1yjRWK3g/
TqXeVnvqI23qn7VxMxbkiVkUkWi3nAotk3+dJIi2LimvQzx90aHz5FjWwQztvU7nYFflAIgtCl9p
xlKeeNRlcqGsasts+x5W6CUu/Oqoal5Eap6MMj6RaLtkmr3HXH/LiY3uYbmxAopgNWgCQThByzCp
akBIJ57a1FcdjsS5FtRPFtVtSDUeld70aHWEMLG8EI7BzGFxVBtO8i2VOFcFdusKlDLlxnd2On0U
IWFIzdRoxZxgOLUBy36TVgtWxnW8xXXFtcX08FsPkOo61gsIcPVNohrFeaGWWRNaqxwFLVVedkAU
OLIOZ4Hty1sRcj+0a7qzTHSHIu0vqtL2Vj08xwwIq9APKMBR+bAhFhwt3ZZphCdYuvZ1GgM6u9oC
6gUlGft8rKPhAei3BETfnKOO/Db5jHyZl3X44Bb6LU4s2mZklOMIcMYlVeUr+C4wRMpN5QAzb4Aw
hoMDh0v3X9KmAKI33jy7OeWh2tlNhR1ttkH5htolgXqLCHAWTvlkhRT8hqT32SKaS8gc3/0YbKm3
Kdddz+bfiODHdB0GOxk8J4RDQ2533MHm1mR4vzpdaFnk3dVALlWlHznbvtiwPmbADRfS06nAJZdQ
Fca6xp8pE+3YtPYxa8xTlMIdgEm+HgJ7To7sJULgWuuSH/oinhQruCgwWBo6d0HJSoPsxJpuQ341
hXulCfKLyQ+vGzjeIgrXQGlOKkdfaFzFwrM9NEZyysrmF/0SC0FP34Jy36civVKIcA7q6Tli5llr
ffGk9TU/jzMshclR4QwW3tKqRJQmnCCwKSd4KEjj4Kii3THAbsTURTEEhqqBZSBbR5ZoqEjmXGRo
S6pCM5XXm4JF71IvAPOBwMOx3Sr5aqXk8fWkXFe2az0PRjxfjc3+PvQQKvIsPFAswwKZYaDJpbUf
vKzlA2jnBH/gGOfmDusEFSP1+PU/FXESzIKVtWj1eI/1/REyFmlp9TTazs5KtWPnmG//vZ3igRb/
HsK7/JhRJ3+9mv7jL/39amr9wZ0U/9AsRegm2ch/ahvmH2gWHqATD5oQMob3L54kG/1i1kSw5f7D
ePRPaUP84RgkR8B+z/Bc1/5PHNUGNuG/Xk25+OLYtmduis3X9f6vJ8lOReqGGUcPfULphtjfNtZ4
l8pIRSvVU24zzWTBGdRZ6X64pmz625hqnVoYXyH2m+R9XBbvQZjsDB6J1EvL32ZuBDEVMocxt/gO
nfbsGtoTuY+H3O9Jw7s7AuzuWlmUjKf+W9BUL04GpILRuVvhx90j379MGYSH3vVOflwd+KDOt9P+
rbPCTzYwE+NkjhGjwYbjeeMtGaW3IhVN15Z1DgRtQzwdobTyufSN4gNV8Fcb5wvLlyTMZsf6rVEE
Otk/30QJgBUc12tfAebzsaUeHZkTnIiyfWm1z8KekqXyppOWzM0GtfthINCs0pQSaU5NotEcgqYj
SHvNKnEpTu6c4sDUJIt+rUXjA6ixo2yrh9CpvzLPfQw74cGDYGepeVeCd+xhOaw8aIJEOCCehe2n
l2avYmDBTs9m78Nc1Jz24OaOvUyEAeyvC+6nsmLJVtZXWblXqen3ZS92re9t9c7NNoVs4bugdPii
vTh21e5dKIsUVFSbKOKRE/jJU675mzZX98VElWvJ5VAKwWmh05xLebSBlWKS75VL2TE7qefAomBh
8F+DlidqCfEM6woeb11ca8EvNwH0B6nx7BrDR21Z27AY8/Ukvdu8CRLh8J6W9KbIIQTspdiJttWO
9eOI6WNE6xcwR6pu38bTTueASW11lSbMBC+7yqA9eUULFivdaJO2qyw6UmMvfem6/C22RvpUPKrr
0idnyjdUk621JsfA0j1gkeU9Q4KcUvp8E3j+N5sCNkb93KBCsd5QC1zmkUEjSM8wNWQfpgvhKmu1
Y0aBz05aiDFpxMIhJscIgPdgygpWjohpHomp6tOyfTFo0NWtB0mewKFvCTkaeF0M/MYXa3rqV1Pe
X9glP7dO9ZRbrDcxqoDt9FGkpcNRiZJ9nioEgt6sb2Zsf9R9+2z5fKN0RP3oIv5qCKtRV3ZKWpbU
eV/dtR0bYOhw34VFaUPYlmBahqdw8OYQ/km6fEeZ2CHb7HknbFEIrpICWjjyw1MeggxBmHlQqAis
KCq5bZhjQCokd2OOgJS7BOnByq7sESEwGYpsF4hy3OSJeimm5hHbCZ94VeZ71WK1LYKe7wT1AGPg
Zz1VLzSvnlL8kEaE54RV610vvfXQzI0k1QT9zej2NcinG/Ijn9525AOHMmYnrJzDgdt0W0U7H87I
Ogy0j6BIv+Jk+HIqhTUgrx9TD08GCGoSQzjiKI/LEUadtyjk80QtlX/tDXzCRT2HSk0Bga/mvmME
H1DFDO4i3HcTwiNzJASLAODCIUFp8FTlcx2Nt6Pz4ZQBbWMZdHw9mS1I45Xlz7YPnR+/MjR6NWS6
iTJfrMyeO0Ci7fI8fnPz6r3Rch5fVfSpVzJcBWbyFtATS7cHLXBsaHd93JyHyOuxkYV3rN5iMg31
o+EFL2MSXwI//uQ2cQ+q+lCZLYkJm5oI9QTS7daO7BetQhETyTuKO4boAcidWPKIOjhB8w3124Kg
gCN/tJpsaZoSai0vjBhKIohl+dZ6Cn4Ik+kySPSXys43ZTM4KxMMSGDyfEy4XNPZp1+osgMOTnY7
EjOzbdK/E998Bed5CX37rmuNeDXWALGtdPjAhR+wt6fFmBbyjCWg37qKJFsT70pj6BYC3iTmRdfb
6769ievoUCEh+mN66vQx2pjAJYmIt198bh7HmE4SP7kanbjLVb4N7QCIlHbu8HNshqhcCi2b+Y3a
JRXU0UjXbVceB8NBFMjd5DgxQ03PeilXTFbvKFdYZDP7JR39dt0YqjzaGJbWwuyObUojWOkOlA5K
7kpB4d6HJZN3krUPJH/OQT499DqNW0GXhatwnDAo5sZt1Ed/y/33aEIwXBCfsc8DP+mi1PznuC1Y
3VRfSodH4xcQ2h12EEQXvtlHvWn6/AjClbyztZHYQVHwUJAfo9utRhIEkWNsC8l1MNQQI6dVUeV3
wkkv3lQdVF8fApXRNNM/sYzEgyNI7WX3rVIX5QarsMIxNBeVJpq3obtoC1YBCS5+MWLgGtn8/Bk9
8Sx7/0qscDuUzoEnF+EBbaEr+670nFvPHXERZgaMMjgzakyBwIRbzy+P3HU3Cqck49yWhPnZxwGI
FvM8ZGrbB/nKsugxnIwu3CL5fLPfP/VCHcwcKK+KTn1gbO2G/kEk68qmHWjO3pJrXeEKANrjsEwv
UnfCWEAyGpPspiMO0snpDbXlFBNt3WUpIMFYJ6wTZBI/AghDSk3idSNkuNRj92RpBTNf9MXddp11
cqNJoiWjSWdAvuQFOOHcf5rE8B71BgENGlsXQ2+8TArfrUgrWriDhF1AcW0GAAydVb+VgFRSsi55
V5891PdlqZmnej4hCkwSE2AtsJKvpBXfagmfFDnwEI7J28SLQzvhMTH7k0JlrocGq8R4IW4NP8AP
56C9uOS98SYCCo8oXXM3oeev2KNdZoeqdAvSqGpFFH8TVrqD0897Bwa6wi7MpDHXHqW47GCKqWTp
RPnnoMLfEml/QQ7vsawQKkbUPo8HY8zTdB1hFvRA46o43Pls6GBBnLF9vzoiOyeNvTOMlCmGsdZw
IbA4zbXzo73KeFQYoXuxx/HLtgh5cDzBB2ooJLWj3Wj13xqD/8Kx3Us+5M9NH39FAXmiFmaWULsq
Gi9ZqH9JwHUeFSBLL20+lIFHk1PgOLbe0fDZ3eOGAX4E4TXr6fZL5JNXoDsNWIJZrK+SLt+Wyj4W
qfZhT/STNoUaVgAzzo6wN5afDXw1TKZBap2wZxy0YAB+IVER0zfDVj9yMs+ume9K0Fal6+1wrTbM
ZOV9NtBW5pPio3uyl/1LwjAHQR5tNtJubm9hlOi/Kge0TlCD93QdRaC6X8d2qS1zW13ANuNbQ+1v
6AydLBv5lN7ZoL/Iytg7sXqJhubHKWPvNI3mURcOid+cRWacP9VmtZU8YEjO2hNM1v5oQLrkY81x
CAjgyDvpVx8cYylNBrqqWw/A/cnv5v22d6aLm1bdySb/A8kWxYoX89omyBwhpkEmWXuTRu3PJBTc
Yg/SqsKcbpba2xBkv6GKxg35370I9I07xjeZxzfTTQ6iZGvQmJWxGp303dCnJwonLt5QbxtRsVSQ
4YuN3fXae7z4uIfKqEUmSvx9Y0AhdGryR1bLe7EvCuyUGcm33PclDAE+4qkd1WsDxOdgy0880r/W
FN8bdPhOoeLWyeAK+kQqfkyLxpzMYnGZzqUVHnZICgS6g+qIG2GjvsDb3htdcApZkLtGzHoms8hd
NcbKxQd2hzmKXgn63eHPadzo1Ecs0pvtF4+RNm/JE+fNsqZwm/TQ1F1Nvjt69J0X+afnUI5c6JfG
ZNPQ57+mHfL+HPa5GZ0xmp00raGfdQhXTg4tpOR6bM6O7Nnjm/oj4PphbwhaxAypkOsSv923Svzw
3Ni6eU4ekWsGBywmlxJARlRymkTaRdYEr/TS+hiTrFtEHQ27neadXVW+FZbB9ptttx2I1z6U49Jw
eA9qihHMI9+UmOkpcLGWe6bEe6zOvWud8XrRrDG7Qq17Ftpb4RbnwSthJ04RyFbnGELj58ow9VyR
UurjevBzSeLe6fQBliMLUK3fAx+hmlGboU1sO0z5UDo8NQ3/FZUNxH24q4X4FqjhXgr8EbtMuc26
CBbhhKuoj5Nf145fGzmX1KY6Hcpe9MBnpVSU0tt8TrrW4hMHIphut+Hce+17nkFZaNm3LbrINDcA
fHHTBOkj5F6iuAxiK9nr3GsBpyxiSRxjkESqqja7L83q3fcC2rU1aCB9Fe68lHV8lKXhLg1VuLMH
JOJyAqo3Jp+dR5szdMn3OuY44qYqF72FtcaU0zViUbyM+kSsI5lZO0qSR9SA4XECyrAoqph8SdK8
0eARrsNMpXva5h51x7rlWdZA1E8fO2T7VR6XrJRo19aoalgo36A8jVkOrO3K13gfQdpzvQgtn32a
EVn3HJrn2DFWcTetifIcGEvkooNtZtjS2IgM6wad1euI/A5j6CYcvZMr6zWNF699MC7rvLiYPrOe
wqis7PYU6kC8ZPfYJ9l3ETdgiTuvPyFkX0d6cjFTN1gWgv9l78x2ZEeuJftFLDhn8jUiGHNk5Dy9
EDlyHt05fn0vVkkt1UXfBvSuB0GADvIoTyaD7nub2bKf2TDu2YAdJjf8ojzigc86Y2SJWyB1b4HJ
QwMg92wX/SUmUDyXPT5E9wz165oojSd82HezT54SF0sk+7M2CIr6+unFtesW7Ax7rjRrrnmUPcyh
55DCpdiBCxoGh+JTkmSh90489GO5z3T7hnP8M7ZNSoC57Xj1dz/1FWikkCW89es37rOaGSrJUcPV
5o5r3bo9Vl1IUgOssWFtAWdfKPl2UW4wTO2rIQwmE0YJehKCkL3No+Y1iotfYGDTWpDs3rlW9kQF
53Ps8plNkn1BO3GImF029qprcViXc/eIuQxVfowvI6XIiafz2ybzAdTBghZnflFg/MBrb4tvBP9m
ET0R83BwJXfXrHO5NyQp82SP5aa15L1tNA9W1Hwa3KNXs8guWtK+t379WySmQ1Q366g2tLWNH6qN
WVv70sp25GBv+35ECY9tY+WGcE2lC/kIapvAA7+q2u7Uiv6dwCHiCT2nKwe1eW9bbb7FL5uso2H4
6caY69NMn33SXzryL5gsXsOi6Nfkp3Et9eneGcYJkcVs9jQEfJvKWRIb6P9KPBma+BSG/9iIjPev
3HGMbHFpv6PIH6zG3JdeywEizmbZ07gOJsqrTgwxzFPQvFNoDbNpEB1NkmNfpA+2pb0ZIn9TU3si
rL+NoUECzJoP1MwcXCwNOOxAtDNI77tFneyL5BsMLgpb7TyiLeLM9gPPLE4wZdx1kua/UGawtpgf
nTuOJOuN7iiM8DDieifM2pl7PcZR6Vtkcl0vbDeNZ65G2lNWOQvc2uCcKaJSrEBzbCUNAp2pObBP
2BqX6kQ9+T6R2l4K5llCTcF/N6KLXr8I5f87aWLR6+XCmnj4ASL3983oP774r83oQmxeXNUo8+Cf
0e3xb/8TNqFbNqRBeBJ4AllaQmf+l2jv27ogKGiSo0Sj/xtswjV8E/u44Ys/HeH/yWqUaObfN6NC
h2xnsiVwXMe1Ba0t/Pm/mb5NYkmiz1lVkaFaMnjhZWab0saPZfgIPPTqEkbC8vUpCSd5xDX92sDO
Rt1PbWwdeubLMVvNpMpzjgGHlPk4V5Q1UCymX1wy6A3eVd6VpNLRl2V2MSrz2TNI2GUO4JioPNQh
3inCHtkUWKSqXRq2tCuQrhn4lY6zJSEQvzQqRRQjEMnHzNz2Y7+GlYNXAGMvcfqJWH1CvJ4mqo1J
3L4loUjTza6C4WL8Wc43Lj19I65CKyvhmRGhUdNujt1njYCGK0fa/YBFkM3uhTzCVqbObykCnHrj
kk5sJGkIlAZVgQsROVvKAyfTWLMquIw92mcX9weRu0/pxKiTDOwh1FJC6FaFjoZOMWGj6AMcwxP+
L5Cp+ZIHZ25iyt50dV7uuPbIYMqsNWUxd2U5voJWElI/dvpOOdkbLalsbkV/movkqc7b28oqko0+
lS8iHzfwZn67ULtNy/DOL0xGYPLu4L+4ICpnfOu78H7IozGwaoEuO3k/Dd85dvPQhuY1JMmzSvV3
quJifmMRTnLVsvdsXOspDed8E3UE0zkgOWtd49nNTF7Y7pfbxhcsJWAAWPBW1kM1U70hdJSwCDt1
S8cL94aXyTu6jb6jh/48AVGzq2grrE8n7rfKg/aLh2ypuM3Tl0Y8SPcQ1sCkrPI1zmPe4am/mepo
57hQwOnS9irCYm7lMUNrgEehG8f5tsDcFmSxeRTjfGAjqqi0SkP8COQGpOBM0BevJNQ3H+nd6/Lb
Um/fZohwtN6vh+EmL+/H5ibS9J1T7FqN8rhOflVWDkWielJCnVoiQHwEwtB7pwRuibSx48V6XGLz
Sq2jzFxmuTeV59xNulevyM6wW/CpYC+1QP82C7ku4r7Y+OZTxwTuEeecYMs5MC3UhPkuXhhkAXvR
HSC8NQ31gaWNPAY+Fy/+byiWjsL0GdDF1WzHx1LkB7/qji0pPqIiFzbjVN8O9uvcCgy7ZC8J/dlD
fkntkD5S/9WcqQPVkcZUtKN+hpggSYImZXxHkQvRyvBTrxdrgIkfe3nKxlzc2iK7l6O16YaYcFoB
wimiAC4lfBguKcRY1w7/PUDsJbHz/+21fKY+4H8eHP/4or8ODv0PQ4cChA0eX6/pgwL658GhESUS
lrf8kWNa4NcotP3X0eH+gQ2FtgH4Nd5faf7/K6o5f/Bl0NEddBrHIvP/nxwd/I1LIOhvSX9uJJ4N
FsLXfQNlmH/wv58dWDBaZhsa36qRK49oe4P477Rr0JN2bYhexFDKmJOqLzsVbEZyeaQO50j00Q58
G4tlYV5J+OrkX8puMxj+Pd4AWkGG8oo3B2F4JvrhJQ6CikQ4hyeAf15rLzFXI90q7+yU6ySpAkr/
6v41slm7OfCfESJzxHvCbXY1wd+Q4tp54tEyYqaN9B0GCEeaTHZ1CQSwFYu2RvMIDXjOZXDSR4CA
MfmN+p5Fx6p3IrHG6742/O6+zMmrO/TwRA2tXqUSG79EMUyRWlQF3Lth2MW7PRocpq3NynmgRNPI
HtxM7kU5/oLM/K4LJL5prL+aKb7RCgCUhb3Ykahr0k37NypZ2fR1euvD6AFdwgwCoJXyvrNr+r+l
P2H6aUCAhI4TnifbfbMrduYlXHCOsUtm8K7U4kStp9xkSz5iNWIb+4vvG3aPpkXrmDNk1pNjN7DZ
TeJyZyXofpWqLxY+L58+ln4YvlVU/XR6fRg0+xqBaKoa90ZmrBc1j19LmFlnz48vNaSmFLWxaopD
bg50PIQvDuzzyfMv9TwdCV+/D6wRXCR/DZnHa6ZHDFFXO5q5h5qvU0Zyt2+fzUr7dJ16OxPkiC3z
giH8xP5jo+De+xO3YB8cKASm2kabMry1wY96Kt3DoL5SU/vuiujs5waAu+mi0z/vpf6x9bW1VoiX
SbRcZIy97oKU7bMYgoLebLSCYZxapU2tG5ec+uNcCz+zZA6ULG76obydIrYbYxjeZrOzjlh3A24g
reCfY0N8Y6QJapdCmNmG6NB4OI+qB3Z2pJX15pdryvIU9rthHHZWQ1eGbVB0kRC/ryI1UnCDbuDX
5kaY1hVl9FJQOJC0+rHNPBMXt7kHnhroVPatZaEgJmGScecwv9EVj5TbOkCooUmvRGLtAXp7G9M1
Pus+/+ZDoa1FNuw0z6XmDVNVpmE6kf2N5iEGz7FJLqUzriaFR9C6F2eG7/wmOZkHLdIUjfbqfZy4
5LgAXpQgZRUl+8FIj1o0phuycm9WhY425tdB8z+zRr30Xr4TSfdFqdv7uGxd9LLcOY04p7F+xg31
zICyMJg3gAqe8WzxqTK4AOn6Mq7540+LXwC9ilLYOkpZkUaCaFr8UNd0KpgxRE6Crdm5nppLi0BM
SxdnoaFF+mZsnK1eu9sxgTluLqU/WqUwaCcAdhKtPBcq3Bj4XcgbZ/tZZvcxhsgPRmNrYZLg8+TV
yNqaybvOYTrRchs1XUvuT7zR/hpkWf6QDKW5sj0YjwBXINd7L2MqMphX40raLTgAz8YYWvpvYNzB
kfWWcTLps72CYm3PloUinTtg/T1h/cS6KJ+l7SoKNsWvsvLyOi9L6zbXH0BIHwkiHMsi2gLtgKkM
twIz2prugFuN8DmYBoXe69D21nIGb1w6DYKcgV0q2s0GhJ9rCgyKrObOyuubplc/Gd1cq5KPdRB5
ZOhoJ9tKU2M41NNhibm5/E/c0ZdaRX6QqOH0bnha6vBGiw52XvzyM2TUr09WNp18kzaBNH2vI++m
j9N8pY3qPgoxxeXhuzM1QV+hw0DKBcTgEXbvxbyxHP2JvZuEMZvUN+T7+G3I+Vw2GRZ14kvan3tN
owVJGteBzLkwj31/LuYEIif7Vps6rGNMeFmWqWB44P3uQ0sKrKn8Crvp3UzVqZrDZ7oRnihTBbRm
dDeYjnBjQO00cmQkYS2mK1oe5wEVFOjrzZyUyIpmck8b+ILNSIAwtdVJeAwN/kyxBgaRF8/kb2u5
t63bUkwHs5avfTRLbvHZN8tayiVTZEt4j2tNpls/Nft1FWKS1TOiBGT53nu9GLGKEKvW7CfoVdz5
lkqxdBoe8Ci5G2/WPNopSTvpoyh+sVDwh7kzbPy0aNAjOC9AiOOFgBjGr5CAj2ZEgafMzwSH9Lbw
vHZHyuVNr9zXAfAwXjXe0C6iJB0kR0yACJ10OGx8p9vbenWd7WFf+ExOeEPPFuPPmqBCHVBqE25H
1fZ4soiUlEkPsrLDRZaFtHm57tLVEI2bcDI5IFsocli4iUbpabkZLWGdREi7YUQfsaxJ9c+SbYQ/
2trKzvRig9GYQTK2+w2t8HDRrG48A5Qg7MvHlIUMl9HQojwdf+xzYRYT5R4mj4EfmudsHjcw7oy7
rBq+GlMLEuI0Wyczvkt/wGPmyvJgyIp8VxLKg8r6b1MfDAwceGi8Mt3NM3mR2cUGoTWshXlPWRhO
V0OVVjgfNDpp4vIqu4ETv2s3Y5F9jT10OiSOfIWxV4GhyN+yPD6IZDjOsSBJj4xrDU28xvtkrqcw
5EBthpuMybey2bVpzYIkE/zsCCAh0XrJodXUbaHLGy2a3muz/hR9z/611vkP+169jtcp8p6+oH5n
YQd5WQEqsOezQftfK+0Hp4t/ktG6gKy9NglN1ANL1F5Z39ms453BrEwuEjZZ4rTHasQEj6UWuDuF
ZVIju8ZViXJO64MmcTh4c2mcimGmXaZof1xVnAB4h5vcW3h8BStUJ8aCMnZ64PACZFjFIQV9lx04
DTrG69jqcB2H6tuiJhJrr/LXDslWbKTNq92jHjrFXaJ7N37Rn4DbneNmzIGGc5rwvkD2c5rdkJjL
T4T8zfzUS1HvNNMBpuEPfMy7mCSicVPkRjDHk72iS4UEst1dskJ9W6p5cOxIHfIRZ1UepgxFjSao
rCjMbS5zLjO8dqE2mptONC4LUj7pNaFfocssKIbC2GixHm601nukSPU3inNirNQjykTocIQXKVGS
IABfE1BPco0K5W+QdcaAnDBzWn2tnQrjtTz2Q/6qA73E+eg/OfBpHhULzsqWrwkSz9bz573RsV1Q
Jv1wOg9e2KZIOLPn7uYivlNSRndUTyGN8UJZ5dn0Ok4cIZ3JZS7twy94JEbgFnwzrayeWy/PjpNd
csfBPLVu89xd95HzS2exfikn5MaOJtZgdCnnkhyJK+El9xZJ4kBpAmJdBjaEbBkGmjTCyWyeXAdW
RFLay0WsCEKKqDfDCMhJmnTTRlKbLm3tO2stiSSmdeMm1J3H0EDej2LKbmM2FSj/xJnQY9iv/lBJ
Wa1rnWdaS1wSbmp4huB+VbV6nqV5cNr5W9oag3Of3hhm99mOLH4HL33QDdde2xZO/zpR0xqWVIvI
FpYBkSeJtQzsj0EonT3qqelou9KUHLaVDVw7Vm+zhgjR65J7rsIWMub2tdKBXM21M69sA6HMbSgC
dar7zG8n6sD94SMcanddj9lz2tlXJZufdLQDAbvwfe7Qxik5b0frpy7sjyQXL0ZpfDl9ygiyp+jW
gyCANA0B7MvyKEdMLL41NEB7SwDFYNmv3VST+97Z+bfwlkrkImcVNqGwFl1Qac0zv5XsBm3kuBi4
vdw8yW76CktJMXyUfEwjFqxqLs45Rd/TNBR8/mx3HcZMOLoYPxXQw7Ur/RGOh8ZF2sMEbmTHkqT1
ytaJM4fdVdGUWhnqrrTAhg4Ob+4+NEGPL3dbx9yVwlt1fojy2uYnkuwsnyNewomTQBjwc5BFOgdX
m9X7eWKDwSFS7mjI3meGPgaD2zQrWTWf3VTku3iqMYf36FLe4MuNmvR9qPx7GQ1PhWtf5ql6SiSC
QynxJrWUJ42us6q6uAuoZt/Z2bSnjpYgQeachsln1RD1z3qv7t24oR+ppHO3TjWqremQTZfezmLB
KsQ+8pV/X+fA4kaoKbt4nsSGOOMc9KkgQqH3v3pnbiPsU0M+aMig/vcYmrc9Bnlodbe1EcOdLS69
G6FUZP6SZiXob2vp46SF9xMTnjvfNbAS85TCYFFCVjFfcL9/1jq7ya4y9li0iGV3MH/CAUOB0x+V
yvDesP8cKZ3U/GrbmOK77uK7dHaCAW12E8rWf0xmmzprZ1T7JAFBMHTEV30S+MNihqOM6jaqR+ip
In8xRufieACp0LXJ0go8iYmGkhkRq3irdGAKMo0Og0OcV9mAzxItsDu58TGU1lFCz1GJN5CoYYUn
qll64jxqIYgPk9ale1TmGDEGejBCLSjMVkDDbto124uvEkXRTKs3c7B7mGj43WzL+MyH6UnNjX4b
O/VH2HdvmYeXvCEauaInDD63dLENaTNOL+lurMZIdd4Z5WFq8WzM/JmuYPhohguxDlSSVWOISEtF
IRHHQWj1j2nkvYSkOzZNxxMGDhz3VpKhL8WfBFaAq6KQRqn2ZRTVwlPHPKtdzUQ+V31CnlFd7Fae
OsNV0MUh4HmicFgw9q+dH2uQsJCdUO1J5LbXWhWf5UBFetQmcJu8G8v55V8AkK4aNi31CwW7xqFl
yRwTYzJJteD4OXljzro5g06CjFukaUjOlei5Mr6NlMyoLZPy0CbWHY99gH/wfUxoM8hLZsqUAXfK
tHkNlG8Tp2mz1jrYma7l7SxRUkGmTG/v5+LD9aJLqTnbsZ0Dz6dUbGBlt80UTYY1AmM0Uos1jPmd
BmS/6CjhGsyPscaBSKrsTR+bN+yMuAFM7TK49smmhXE12pjw9fISkvZaKS8zgCZz7SkYR7Xe/BZQ
INYh/V8pBlOmC6AiKdzPzX/XeMC8LYEs87/rQKsP+f+Ibf7jy/5a5IHXRGCxFmS4TSjS/Zc33vmD
vx41x9E9/gv7z79546kRcl2EBZOvdIW7fBf/xP54f+jGn6Z6DPeLb/4/WuO5Ohijv2/xgAgt4g9a
FClQ31hKQv9NARo8qAks75mI8zxfSzdREOm6pfy9+q1rKZA/6Y1bUqm/ZpVG1zpHvq+8ojn6i4U2
42AbNtBo/I3MBA/68vIMlcdmQhnpl6F3+BBS+jBmd06aVWPJeBuCtuNzhIMhpY4u0MzE+bYkc2Do
dfM97whwO9juwMIwSmDdazBgDQVOSH9+KpJkXneWG2+7ME9/Ol95ZxM85You9XY1ah4rLJw5v6My
huTMECEhWgxyy9HFMd57Po29YXrqAaKsIWIYyNWi2Zf4/qgRNIvl3+PvWO591SEVXyR2jR3QgAD6
VvqcoD3f0dc9/1Te4oJxELUp4e2G6TmGFL0uvML/CKP5BuYKu0Nllis5R5+Fgq6ozfW5S43vIU8/
tCZ/sHuwK9xMfrhM3xfudJfYA0w5F2qNCwJCWBNX/DkPN4iVv7bWbhv2A6IYj27NtGpr4z1WuA1W
lE3h58eK/tHWVntmyVvlR2eXRPi+14wrEaSPqLGxM3tY67rstqmtU66bv9Qy/8Qi9oKwK7VNmzGO
pIvZP/Xr76odd2la3JCn20RhdJlwNLm0zc0YMVvlXrjpbCFvg4tI7v0ofI1N5glrURyM8eAKG4Zo
1D+KqH0Qndj2ImPggocUEQckaMltKa5uTdd6zOvsiTXTqQbRWFjaZqryszFLcN8DFayuUJ/kMjBD
RSxvmBjq3jW2BqPgmgab4pqNJAKJzSoOovTdsPMrTmEm1KgEzxTZwxYHEI4rryMbm7iwjSvqazW/
eYUQSec1LNJ1YksklFp/gb39k2fCpQEElA2unrLBbe2JhsyBYa+o93n32Y1AJhifGENfZr3Ghdkf
hTV8M+uQmMv/7KQ3MG54xwYLK5aZbqucoqK7x4p71Ct7vKoO7XHOanynEelm07mNvPBg6ZzBY+zP
Z1kxxfnK2rMYesmF/Mog8B+I76s1tsPHrMIQEWXvnmDHTM5129AEeE9KFuKMOFf4qe3Iu8O6XZ5H
ae0kl4gd9v6g8TTOYaH/+MXEnlU1hD/ydCcJt1BaQ7VMy3M2Dvx4MNwfvRI6dqeoMcoBWOXocCyG
XXCbXsxyPBl2RdbfesS916DCzU3jZGyo/NjnsSIDTFPBBI+ojw7eQDpa7/qt5mKgcFLgFhmQknkk
wDYkIT/iMj8kBdSYdKkdGrP4Pl6KBhjXu0A4RJKiLPLvW/YsuL4BNlnJo0utJtVVQTLZYhOazlqO
4yGnNf6xKeRTanBHDV19obW3fC7R77hSv+ExW1fLgtL28YzqeHJ0l+IZget3zM5JLG97S/vwbTms
eQLxozT9Qy7tJRbh3YQx/TOxjo+ZeDAh2a679cv52a6JP/ekAxf4DWSyIeMTSjSZCza9CHAeEXkd
+0Y27Cdipxn3FOjez2l46fSl9RDZmBYwa+XFcuMpeLIESIkSkhohrtmNBOvIr8Ps9I+jY76UhX71
xu6VKt0PTWdvHeVBntFq8yfeqlub6bTvwN4XmYYg7PCyFncJvKI08Q5tODy7ltiM9ngLnXzLswMX
JTlL4vmkcr4yNEs8OUOx0VR10V0uI0M2/jSSMAX8LGCMWv+BT5JMn5ZwCU+/PB/TCo7znUqTbd31
G7cixkN7RNUjAetDc22G2N9UipBI01WPobLfqQYg7KDKQKbmMn4am4JYFPLubV6lv9yH0v3UqOIQ
Ev68MB2h6+jpA0WeMR1ztnfOlfUz2+5x9uMncrO/kz//NEn9rrP0r83+LqXIik3VjVG6r5RYX0ud
VJLLmBbkdeUEM+zyquvvQZ6/9hpW5W7ZjejMly1OXTsatioWn8NY8RLEsL/NqukHYx1s0mRqSa9T
N9u60aWY2W/Q46ZvCE7UO1SxM+v7Q8UdEwWkf5AAtEio7J2JLaDMbuqptdcUlNmbZPb9DeoJJHVU
2dWUUtrBYo1eX3ZnuU1Y3m179PZcPuhlagYmx9qWMYWtmR4eG4vlWt1SARolcWDiyNoZGpFZLKvs
azjDJBtdDNfTLtbNc91wkbUd4qJK+05xmq9wILPvceyXNmrZ9LfOU5Soi5OmX0pyZa2E+SI4Djrc
T7SuOjsv67VgWD6L5liUgefwWQ9JSknKmFYYMB3yvM55rMxDp+u/oeRRneLmye4l0tFssF3x8VEn
bKpMm4m8rd9it3e20i2XG/aTkvlZhQydZRPLk6O8i48KdtNGcxfUWiuDjogv94WORg8rucoUmG/X
0G4fI3Jj2yhXWQpQeWhwytbMYVUenlUf7YyZAueUjcDBBLd2yJvc3+Z295JHIeTfyHlPR0mBpg4d
UxQYwyXB2alrnUPRVQC3avKBdaE+Sb9XrMimxYqLYN61j/EU1xu9VudyucIYPRkRHOX1FaYSuXoT
Ba5QyOfUIEV4XGkANDF44E7X4QXMHjyanKVMLwlWl0Ox2P0xVNTAcTYMefe5twhQLGTawcMTEVXq
cexgfJYV5Cdn7uEjIG3AhKFDhMKWJ9JKDzpdt/aMgATiRmx9hkox2dthyQ6kHYsIYyL107wrLyRh
419lKU9kBAIdYdE1eOL9aGBUizi8EzoyepYRej5Rc7LE/6Z7K3Y+MvAV+FURoApWjLkpNpnXAYYb
+PbT/r3ls5oLg5Wzc+6M4qnndiSIEbJmhKctHyQX3mNWdTtD8Mk2vGidtQOoyIkExtxfZ0K8e/Be
tMQl5vMIVs2h4tBt5XMNDycHd7gepB7jXqjHdSPcu7Fzf5kJqZGK8CZqOoUcXt34EHloYoD32Ivu
bPbZPXdd7CsV064TB1HJT9hPQeBVrrptlshLjArQWzOQq0qC+TZ4DAbDAM5tNlvNxpftT80QRDRa
aJ0An9S4x7BOhqBRvNDLub0buLXD345ORlY/jFXzEjvTcTYzWAvcRurZbziL2XE4efSTgRc8xGxn
7cVkwaD9S1nYCx6x/RDp586jayJbmA0ELZdBMyL+A9AhXcgOXDge5LgIZZh5WTYM29mXUcC/HnAf
kTcAESmgiApgxDhCFiw8ZJkKsH0OVKKx7fFcLpwJFtuvHVj5VbYwKMauVut54VLMIw7lcWFV9Au1
QoGvMMBYAHbTmTOjm3khXERNfBIgL8baWrsgMLABoHnCxJgWOgY1tg4kbogZovcuUYcHhYXWpQeq
Qb7zlNtGTk2odW/SyGX4koSP8wLG6eJ29Wtc4Qj+E9TBG/Gog+7IR59lYHszE+ANWuAe3UL5UH8C
PxrIXf81LXq25UH/+f8Nq5efTv783av4j6/5a1K1//BsktqCydNfkoMGZsG/vIrWHyxfTBfDIbMo
HsalMuufXkWfqPbiRkTWcxzcKrhE/jWpYl/0Td9cmrMMw3H+M8OJ8T9i3HhaCEzbcCE8rsRL1Pzv
o2pvDdVkgAHCNZ/CPlM1l7IMvl7UuY8V/DruaS1yNyMgWFex1rVc4qDCMVBwwdYMYk6ZAl8gJVwa
8nf9pokcjYZLQrqm8cn//JuWub+xlI1BgrtzDiZ33bu8N8CM1cexZSaNMjKfVpVd6Kp+qsvsOy/a
b85nA654cZodLOFJ6eNjNskfFyq5KXR1qGZqoYwQQvjC4kwpahzNjxz4irJTFA6DZW+S/IiOfkwb
ugqDVkPNERYUWG0+6Qz0SLhK40KbrEPgQ0VhjUfIP/jatF7trWHp23TKx7JrA61g8EgbMhqDQ6Yy
ls6hb2jLLmrnxhpleayi7MXEpxjUORfk0p5PegLbK2o29uzXB7KI8W5EggSiApQiYsGuk0V2UXZJ
Mq+RO6iCIvIgVAtU1pqoEfMUPpqkpQOJTHhWDO3n0HENUPj42beZN7HkNOmXmViBKInEoLbcN845
oljV5DeYC3ZDKs6JzZYQrZS9QJEyNuX9CE+JkADenGTjLIWUhhd7y185rmwX6nqXcWZrYYEDx/Z0
GsF1N9kLm9RCURuws5OUusbU21VpfyWcRVJhsjHPeNBo7NzlF0kV7mmaiquRILjWsCZwHOhJqh+B
n7wkSXxTUKta2YUdwETmRuZGFhMl4LOQWl+0sHQ1xOLuz8p3O3wiRLcdbbCLcU+Ur88v0kLfNFvI
M+EAwoknCTuUwf1lKB6lmWwxhA4rXzRv3IZ+qUt6DFP3ZWygzfUOvtCx34gqvaAB/xIce3Eb+W7A
PYVkFT9kXXRDWIEWzYr+AWae+xGDCpkhsKbIWDhI2adEzUANk1E8+5KMgS+r38pDS7DskX0Jngku
2NtKQEKt4Nyu4nrS1r7b3hpmfvKi7ImpjwO8p9Wrp4Nj6A4pK39wrvxGWwjPUbRG4GRNY9FyFvMQ
d6bzWWnlTb2gR2HSUrli0Qbg0cBEBiHc9uZ4JFf+YSgTiBcTPbSv4zj3m6HA6J45xTOfYrIQ3Ayw
gILALO1eEL0hoWqalX9mYB0wNKGggqfzpvZuHpvnnDxeZoWPE0D2le81h1IHb5PS8QqFFB/UG6b8
AA0sDXwjPRmNVxyyIdvmZI203uYKQZ2HI73dLLldGnMIfaRTAUjRU+KQBQlxLTjxsBMFRs6i3aWs
YkVV3ZQJ2W41Z2/g/E8WoVMqVYW7KfX56CjiSxilphyrTYhBtaa8m9sUOcDeyvdEh0+jyx7ebPRz
1JeH2XLflV6eNUW2zatB9BAIog9suRdZDFB+W57zErVeGdN5hkIam+bP5FEx1sTNe5LADDONcDVk
GGDVRBm43Y5b1gmLn5nNveuo12gyH+Bd3ojYvWNHf59oRE3aPhhAla7ajiWW6ZwrSYmVUbhkDjSi
whTJhG1+o8U5jAQXcbzwSSZl423j2A5UtO7Plpsjs9RnkTu7gTgyNDeEJpZ1VOSEN+kSeXAk0AAi
Ji9cUzaej7fAKe0PW8C2yDQKPuJdXbH0mjuL2I5551jTsYa6gC8t8Nm2u177M1c0OWjNox37Nx33
3TEjJ8T9i6La9r3s8p8Ww3fcVO+1HE6T5uxrVe3bwrybE6poIheore6QhBqy7oZjJYh1/ZrZ3YM/
h/cGuVoct9qLkyYvqpzuehNnBxB/vwXGNMOXm9GCV7nfP9Zad6fH9riqXHmcVFYGQDwYI3Tnw5wa
cppSkeyeSeYZ1UtXdwHX+F1Pw5ozkHvyHRaRCRjedkzSvfKMk9cwPcStfXZiMMxMuR4fIADnfUbD
UEa1jWbVT4NjfjidmPamlV4rB2gIKhYx1gR7ej6dgVPw9rYeWpw8yx1Whel3ONcTjhkaeub2mOOG
MGky4b2NdWXI8iBSzoMn+NiKdghG0u308JI4HWuByyBL8ap1TAAM8Gxyqj3fLFVCHXB2xxPXMi63
lMp3h1INJ8C5p9of+pXNE6CPvscmkpAkP24ioeJxxBPI0EBIJYbKO8r0FFYJC85uDSi+JuYLaNow
HybXCxyBlaUr2+2QSpdwXHmMC5o8LIw+kRE/9Y01kqhvTnajmKqgT88lyjB7ZkUNBhoLgsgwtPem
q1e0EAuMCTXRAT3WPqn1uJWC7acgXD+15YOuR1sW8lsQLYFr8Hy6vWfx0LONiwS5RQVBgO56DgLN
esYzxwhrzVu/bdZ1VPyag3rH7+0DO/ZwGvTkoC0NvJXmQyU0WN+4U62tvbDXjwQYMFbiB9qMVEMW
vLTqkSVSVPAvjGXD3yejT88GKmUUqglQgmi0ruEreEW4LRzY9CE01YNRU7dIwI3XSzxOlygUwRxp
t3Ms+bWo8dfK/bMu/w97Z7YbuZJ151cxfG02GByCDMM24JxTOSg1laS6IUpDcR6D8xv5Ofxi/tiD
+/QB3IDv/7sz1SmVlGTEXnutb9nmNp0QV5ueEckb7Rcu+Cg3Y3sL86glgWhRcGLuRFg95h27QlXp
aziIH4mu/W3b5nesQfmQ190D94VdAWi+bno6mxRW9RG8dB5zrg+swONxPNnKvU/hAGK5sX87jm/+
yMAQH4Fa7HM4JCyYnyrLP+lmIv8rT3REvuamfIHBiG8mfOaFmO1zge2gHg5GwxPErpBdlyIWWoS/
a8/YBumjNfAd45BdD7gLqai31hGYYh6XnrMUFscxTNo3vl/rshcvrj0SFxjvQT/zxqZ9Zj1YWN+6
hm+dH8iDM8KWmYFRh6p4AC61BfXQr6VO931oWThhfAphimORZKfcogGozPRJF/PeHgZ4Xc4ECSXM
GBktTHJ5SfSq9t7t0n4GWHFrB/88zXSq+vXZTMFykSpN3PiJ+eeW29atjeR9ZBTkGQx/3AG12g+1
T8qNO6cXXfVMe3geEIp0Cd1Tt/BzMOQ9agCingZMBGFXrd2RHz8pVEC1geac4pLEd6iNowdG2e95
ynOq/jyUvJpVetvvsoDjPcUjtUmkum9GXjMQL+wNI+axHuTeo74hpiiL7fLr4BpASWpWCs7iCcuI
UfD5yMyGtEzAZaeKWAU5UbbF5YqaCmJsnMQxmoKZHy5DYt3MCW1qrgmjfNz685Cc88gH5CbttR1Y
09ansRMh9pEH8EnH7Dy4h0PGDgqkGj/8OdTzIQz4xjawmHaVGT5I/hSxEty4xmRrhjxsyWCfm6VN
2u0Uq1mC/UdhEgtMQ86Bbok8mok93/lT9R4TBVHpyARbCGvjdOIV+0G3RsSA62YG3iEGR7imCmpe
JGRxB9/4W1n9ADO0eJZ2fU0TqhrpZ0O/z4NsW5b1sCd2SUKjNWfe+vFPPSfuS6kSpNEGXxvoj5C3
J++3ndOxRHEjhnm6UhE6kvxiypJjUkhI8InmoI9OAwl9rkQ0A3mhEd+lJmUzSbCkqLgrkXHPftdo
11pRTySDa0XeZc6do1tATSiHflyTx/6MBn+veDnHBsEsWdEjbsq3GnyhlTbH2iOn7ccwG23zvTcF
ecei4kaa7Xs57+ZKfEwRnkV/+VMjRz3pLoIpEgbXNvZv0PUPLZcVN5fnXCY/i0BeQD6bqH72cQqg
WYcxtv5pa1bF0bdYQ9AEsIHmcyGigyvCXIo1NZVmQ/gN02Vhs/jeaRTWuMvn7DxGgvV86m0zmT64
QZCuswhsHEvvo6zUczpln3ZdHGwzKvcVlqt4wFdOIBuadspc5tSkuvv3JK+OmCtRQbS7mthNLA7Q
ZyXS4wKFrxdzU6ySY1u37yp57YkeRK08cL5sDdd/kxpfv8vjuk7zDMCxQZQfddJciZjTEKtHdSkN
fUrCmiRCtp3K4Vc2V8vtpD8MXL5InOP8qPfhFB6aGJKVjQlvn2C3gXyKq2dMlm6juwwjS5U9pn52
irhlOn20yzwHA2CXEwuPYBDN50j6946e3gan2tkSz4CrghgqJ5fhJooJxnc1Wy8qZtfjKKhCjzxW
X8xC68noVqofJi7IFGyk8Pjrhr4ELFUpTrtyr7z4ee6DhTiTvvJ2bLduEb3hkLcPwYLcQJMOSePq
T6fFSx6F1YOVOnqjkwEYihETHYsOvUWhQtXKq+nb/SnDjYml5ErZFQa3hEuJSZ+ZHR7EgqtYEl2C
QygGXO7W9R6L7zZw9E6MGpAJ1U0kibZT3tx5SXVHdPsl650H8uyoTUv9go1yvHLd8F21PcZAFWLT
QdHfdEgR9zjH72dhGDw9wAVG3gd5gPG281ho2h6HrCqirzgEtOrXOEgCGX+5xfBgYRSkv0aetImO
zXy0bahUwZqynab45xxRy+Qq7yQ5ciKefUXtFzAO5xSbuGGVy9LAmezHIU2O+EjpaEzCcuVRje3X
8ISdbjqnHT0FrpT7rI1cfizkKLAxmTSKWd6Je6DeAzbZ2zY3yKm42C4Gx0Jxty4zvoOJx6i4xAEV
8Lad0Wu1kaw52mG4ceybD7Sq+sQjcaNLXsAADu3j4PK4jAZefmvM8HA11adQ7QXvDytWmhKiAgSB
YpaqNaq3XneBe2Wdx5xJtD+tjVeoXd+4Q89FzihESCBa2MMZ/IE17+d45QQJEeOCS1CX6midOyI6
+JRz2lX1RE3PLXY62Ba1f/9fWrOPM4vE0irribjBQ4PQwGKF/bUviNFR5KlBPayLzLM4G6zvrK9P
ZU6OxwfndvAkZYGVU13Hwb7iUmb9ZBMikoF7+A9LCmh66f77ZNl38fW//9efdL6//6q/6XwEyAhu
mYh15MdcsODmP7Nl5JX5xx4ocWX9lejIv/qH0uf9hZJYCAvLj5bIso889w+lT/4FdU8gzbkeaiAS
9v+X0icWIe+fyTKqMdjEIifbJJIdvlKxVFX9wZOSYzIwjNnCz4Fh1wT3n5HZJ2QG1irkppfexeVH
xku08zPCIdbBaWwK89yPid4+TF87gzci/s3FsNFRLZVv8qUkj9sib9rjUIgdNxYyojTZsfikeUcb
9raN7YCabq7ovvVJ/vbUltQpmwUjNz1uK9eZeFtZ/gFqE0sUvgwUMp11+0KxK0sBQFQ84INz0qxJ
9QCKqWWJCQrPZY2T+TMwQXXfOmEHULD4CNtk27vRPu0wILR+9wmh8H5wBgpJLe4u8UHMFcZQ6zbF
xa2d7UsR6mvv07ZHXC4ajKunyUYEipBC2R2ALv+sjHGLG2TtsqccdHepIrGboRX2obr4zAAuXje0
vi2030NIy25SRTuvUMcyVn+1B5qRetedvAgGwiinhF5jktUi33aSsh3u1TSVst8A9czLR9F62zXO
uWo9kJrOah7YC+Z0qUcxOAL+PaVWfeT9LSn6Of7X8Lu8/e3n/5+KLr+VcdHq//6fhfD/1azEB0Na
jmk6aNTK51H48wcDww1GO5scgc5ZCA3NtZ5sSRpuvmQNRThDsYOG/GgKUCmxFZ991ziZtrxaOgPp
EOwxJz3KyqP3XbAgV+/C7t91kJytVFdkb2k8CYhcn5pyrglx0eXbjPrV6NN7ikF3oW2+0tYV07aJ
a8cLXhpCaSC23x1CvdQCKrRmWDhVDRFPvCFV73XM5Tmn674Crb4t67q568N6H0XMqZHXzk/MdPtp
ZN515PAdJ5o4YJJwzeezfXQTyWGROEcOjXAjUmMhwgx8KrwKR1HGWj1/k4K3qOJykuixZjAUNym9
jx7xadPoqtvTUPapRzLcRg8DEPLTFxezu2SSV9uIvst+iVyL/i7uzGPi0zRhFHKVtVwQiPPvXWqD
bQsJxs6eGMe/y7q62NV0DVvjlE7jsbSapyoBnEJP7zmlI21V0MWZVt0HnNIHP1NEJLwvleZ3qaRW
rZ6SesM2GsTfsvwbdbsjDW2xxzO4/efxuWuwFaU2egPVPZd0iH+2VT2vo9i95RZDVS1ceKsC57rV
9tu2kyzwQA2QN6LcSc5Jt5vcgMcYsxXL0t/WnJ8cF2o3xk5M/9jra7fiBK1Yh+UOafbB+vb6Libe
yURF/5X9kpAAX2u7+tIt1Z5ivpnUFB+kDI+6sp9gSMJ1c+MHJx5BjZkMIf2D9MoXk346Y+Ju7gLJ
XpUtEmZuGwdBqmsNhSR/bpdBxauRQTNVP2AlvR/TDFGSLs5LqzkSu06orS5KcttecAhzi4HEWAxX
Ao+Il0btXhUQ+GzqUTIG5i5Qejs6er7StPA5RNlVV8EXpWQvbC3BqDnGR4j6W0aj3iuzf/ZaQC1V
C2qFFQpwVQw7FLw77Kqp3/JcGv+wf21tAI1rL4x+hSxmtwEKKN0LkjaedmSp6dJFHWXQoeMkfKBD
8xjN1rcTjKcg5qYrazL3MUpA2V3COJRrASdlFTGjx9m8MXuM0rV3TD0seka5sHbSgQya0tMKpvXJ
603AQBXYlk6sTAtkRJinv+1u4KGFWTQ2AfHccUdSBlAYuTDbPFbYJlcA17ae1zx3fETCaN51IRjF
Hq3KnIW74Y/Tw4aqTrE7XutsOvkRRJiwmS9IE6dIWMlhlNg4kpBgZ0mVmigrUI1evc2F92uyzUOt
5LU1MrGdaFMlokBjU2CJ597pbfKdSyP4lFnqM7BIrcUevaYRElkz/+CHxSeqGhcsJrfCAmLPwi/g
0VjJESJwZ78BIySA1tC3Bpeyo1rPNNKn1LVhj4bbCP2Soe17kOOhhqm4c7BSbuZJfXoJYr1ql9ZQ
mLhmZr4ZtiYlOx4VZBvD178G5T8ZoYkA0Hc1G5DykIzDc1FxC0tNyoPcKdkAjHuIFgUphd+2KkEN
9XN7LcL2UEw0ysl+K4eKqRrSVj2CMPQlB4vDbR/Vrnnh07f4lr4Sn6tbCifBN2gN9yNzqwCr8YD1
91RlXDGOUS4AbqAnqM6fFXE4rU+dWXzPutx4rpBrzydpSEzXwR4fgeXfmI7xVJhkTLrvNvQ4fsZ1
EFj7rCvpUc0Prl5KWQ1qEwFWVARkkUOKIrzECq13mklLEMfaOrp9mEb30RzQ/Ow6f4urqF55rfcr
m0bWaQZWJ0wiO4CXF5UihBIfgHqC4g7Wg84yGjOojU7b6h4+4KmyOeNM3d2Vpvdk2O2OJ4Hu8Bir
dTEnV88EtDeKlAY7zE9+6hGSBkpZl8kdChpw9f7InIOrlFYFfKTcJ9LrOFEvNw6UvM1txNHiveRM
wQU9J2Ry9qrhrI1Zn7H8O+FV3ZJ/2zZqPIbV/KiG8beIzScOtmMJ+RMm11Pcyzdn8N/ZmLOZmw5R
WJMiKn5DaDrJST7X/P6Nyb6hnZ2DMMMjcNmHymv32mlPhXb3WWwdculvMU49FK19l0X9wyj54bKi
fwxCm+9ZjQu4OBJM+EWK5Fbx7m5zBVJY3mUieAzM9OBnjNV+Ol24O1xcz2OFFWxrV7zMFSs0U0f3
OO+fvQ6gSeRcKODcw6vfEa2/VlRBVXNASzLbLBtrrO3FWy31lR3A1dD9G01FBA5qKKgpDDs7f/Im
5Cmz7259qhjy8ihj9GLS87vb4GBJhED8lOX5W2RUt4lmjGEiTzTX3ZkKzB9c6+5HxYvMGcHP+EsY
sCSiZCfdM8mOBNwv28SUhck252jeNCD+QKAwpcYp+0MD5knWmRdB9AdgoXFUdfQCsZfyltH4nSbJ
o+IoOJWk7dEV1Z3bRPccUi+YLn9M0hs3suPiNuIR0hM3T8t2X0bWsyta2Om8RqZbPBWbJIxeii68
g/p1K6gm2faNDx6QDsqYBQaw/eCHgQOVWrOGSizrYLTd70Dm6HwOIrSIo2WV+xkm+iNJsMrohjr2
Kr76KCOTgSEyq1C2jAPekoOhRtg4IcXJPYmNaVjCosLHBBvKg+rTL6w6Gx/YgrLki6vTjQUZdjVb
vJZVPeOG04B9vCHg4xogUA4i+8rn4uIj/E5+/qjpMD20DmkmHOKk5JkBOR6fZkpTkWBufrUcR2r+
aU71G3cUJlEyHvTEimy8mb33mE1y72r12ZLFG/v8vpm5GuPGoq2tf/AA+4mQM8RovEsayPAuGxpJ
tY34PTUkBwlQv+QTa07SYD1LOwelo3/uIG0XDcC6wIJFixOa+p3nUZgvJSJ221rMrVFzy2R9QaSC
Wj6PdOREDeFOl1GZdPzPETs5PENkCwv2zeCss8J+GzuGZpMl2Eq3/vhozN3N5a6QjVbFDYPXQtcW
IR0ofMsj3hkHGWQC7m4yreGRnmD0xSRlrGxDDCjFeEwYyLdiY2MLq7qTLApFxfdOmvO7EN3PbuSS
X6D1SyJKq5pWlFVv8PQYffmtiDMT2RMnKyvuZKYwz0ZkNoeYG0fVV59ZQs3mMKa31JKnfA4OkVcB
KOczHZflOVVU6zVtuvMEhJ1seprpasiSsTyIEacwqXkD+NJwqSaaiGhUwvlKe90g1O9OePe6pALN
5xu5bZz2A87Hbqzdh9YZrlMMVp7f/jvTfGoar/9J6hE/o4IDpMMJwzXsyF3U1yAzXVy1tIy4NEIh
yvj4FVc6i3ijkIegPfKv9iVvNfSNc1+GbF9IqULqLiyOJalzWi7EoxjdD13O7aYY9L1nC5bfDZ5b
odyPrMVWFcX9Opfitx+w99C++2brYOtm8tQ0pJGUxHZu6PRjrMsv7ecciyRTE9eNtqZd3QcgJ7Zl
S9KqMNjY8tkg8+aZH/m8VK/5fcHfUWBRgo4q+pI+QAN7cxOmNW4NL+MBH09ejEjGVs61JqLDTCYl
L5fJUz/8sN7GVbEjEXLhanPguL5v+JN5qRxXVqY/GqWeSWdfHSqOKjfatXQJ+o51rbjxEN8e1sjy
lJP34tVo5hofdQKXs4RcilKegWGafXy7eX5pkomdhBakBalaJPCkdnaM2ixl89hnPGULR3ly7YfM
aHEhe4AA+tKwH93EHx8SlEZgTcVLjddrHYN4IT/PeLWwT3h7oKWmKP3K7vtrbWgK91z9NOHB4XVm
9L+Zr6VG3K/D5C4kkbJxKtffsB9/cf2hO8jE4MI9KbmvRfkz9X/V4DG6jq1VQWexHJ4I73MovtLq
s8m7c1JSVustojBj6Uee/hg6+UiXH0s9ez9jqTT84TJKfeJGunXzzL5rGVWGqNh6PbsSQh6GFucq
4PjwPyhLffaH+KBh9vtxvTWadivGJ64wa/wBa2ZXBqibNIKTsm6DYpTw4M6SvOYJK9Npp0GXjTOk
UpMzd/LOSSE4ulheze4uiZkLIvD2YH92dUxFIM0E1eRUUHiNV6vCYqGigzk++QMPBiZb/swbrXOc
Myw57YvrOuvc9YB73YuZTzcUYPOaLhWbUnyMFb7pPiLHThGhwjlphnhOAnL5hBYwlICg3Tvpc18E
xPoDxGtFf/I4P8RZtHXMHN6nKXedhDmNMA4PhpPuNBq72tjxgt0UrNQSePY+YJ4rxZpZQyHNhVdG
X1x78+r1vyJ6eYSzrVj3WjHAhop1+VMmP936a+JwdBj7ipwXlNevGsiRdG1SzPacjp+Nc8fP0prG
XU1lgIA4YCTZJuCnWZAu6tKPvrlYgrS/U2zc1sOFn9NLgESL74bFXfbZKaqLXHvAJwxtbBYbP4Wz
laBU5BFfTc1Jb9bwNpIozZm/vGyDWhRA0tALfUvtKduimmhGyI9H6Rz4b/V2jsuXoLR/J9l8zvv8
5IWscCUuJ684lg0DmOAI69cO76KhZGB3PLo1keNDtv/SI71Tf88DyWZUha6ztwILrZele545HALx
OoqYqgDaUyxAk9m3o84zrv1mGIlnj/eGxnrrjE8AO7xNI6bhYk68O1Rk9SvS4DDX1ISqq+hp1+Mq
bDNz41qUVYLvNFdN7xzbiLKyHuvsqp6cR+1M5b2URvQS5WZ1LNL0QfiJZHsixG0C5ZBvSqpMUOFt
+jTRBOLdRNr5NspAXpVy7tMJeAr1rNUAuXPm85h1tH2q+nGIxOL73rjA0Li33bW6eB7d8UDcg20A
p3ENgNQVjBiOcuDxORHuWBWWJXgJvWfSTNZ9RQLUj8edNuRejESSBxjERI+LOx04vGOatt8YMuS0
9t9IxyJvz0tfWdq/uOQbKQlr4C9QbbFTJf7ZspkwFeiU9HhvZmuXO+gaW9/RLfuDsoZwPZMto3qa
5GbCATCo02IH8ry5Jy1ZLpBlkBhBj+nZW/u+OA2A67zxdxc2+05ZJ/qCKePthqNqJ6wNADmWoiFW
9b0fXIVtnIG+7lVpbkwMdXlHyrkur7hVzmXVHxo13ahMgJ4wsxdzUvjBtF5X27obr5MRPSAadcd+
sA+OdABacWMK8mu5tCf5g7Mlh5YyKw037qR3LbTEzm3eWtMJGLFw7hXl9As/FiYDG/fw1IUnQV5c
lf2+Bhfq1gBMIZWsS+VhqjJVsW9EeavZ/KNGuht7Du50lHqnaCp/+bqlhro2D75U/WOVN/dR0KxD
GaVPMuZhYugG549GxHVl3tHjPG90PhjrLMg/fWJxLyAgYfs61XCfzNMvZxzjJ2sCk2F29dlzS+wP
qg3vPL9/aHuD3gy3xuu2hCqUFfIBiI00o7DdpFAhpyvBhO10NOpuONHMcazaoT5NJvwejFHmzfKa
4AHLPEAIx2FezR6wlfF+qPvX/1glgEXwvH9rGP4r3NR4+oUca2y+i1j/q3n477/+b0sF6y/StG2W
B3BLMfeb/zQPW38hum2bi3nY9snT2n9YKRBzFSi67BqAGfHrSMD+Y6Xg/2VJxVqmQwqXLQBf6f/4
b/8iFes//f0fpWMoNP+yUvD4bfj/WLioXP7CNZcv4o8rhRnJnigqdsvO6X4lviQixqFGWcitm1gY
YDAJqcUcK3YNg/M8j96HyluELS6QJ4T3W1dYL3Zh3ZRhb5QdPgVu9Nhwk8ys6tg03a8UpK8X7Z1C
HohtcV47yHTtJcZ9EPrTifAS8ihgCiPdgs1byfZnGAdboZ+VXZ8koDs94DzIWxex3Tk2HUWhFiXF
1hrTBN6RjlQihaLqlFAlR5R/7WuuAGfkxLA8+IDo4Xjl+Eyz5IV+kE2fhRfZf6MAcsxy0QD7TJmG
RVCCh8UxK14hNdf6ZB1DxalQ8Hs/2rdjtUU9y1dV8m6Matd3HpYu/JjUx9kNd3KPgOcVQc1JnIci
zM54pPCN8RZHsyxf04Elu3jKZuNY0bXZjOYPBHlwytZ60F/cFDfOOMFUeFCmxVq9v9TUWwoRrzv9
6Q/iutQiN3y3BjEuMz3GveogShxz9BIQtYvuepxIULP3gezecmxC1mTu3TJ+BogabYaWGcsWDlGQ
ptrVrvNtDMgG1psddqzBq/cKx1Lfkf+g+uij6m/SB/VCqqOb6VbibtE754FFvTCT1SgMegxI1CbZ
czUC/8lLYFX4HeQ5ZM0rzXfWV0cvFvuaa3viOQ9d9uhWG29c+6GGbzL8NOPyOI/GaQqb42TfMpjc
dUDUs/nVkB4qxlPED6ueq33lv7rAaydUyxSEehm6F12cTQjssSJWtbTcAmk5TERAQUntZAcgiwnR
iIadhrFN4JkmpleNqyXizqr9Lz8tjlESfNUdFWHGbu42E1eRppWrQop7ZNw1CzcWYuaPcAy2gd1s
ddo+11PEPgkOK+bbq6CzQHHnkjXXQL6uaXjOYrQXjSesm73dUDwMOBPSDj98S4u6UE9e3547j07v
Mf3dVMWdGKcjxUqQ9fWwodRqLxLztSmoWxD9Ic/c52bqtzrX8JruHBwslI+fRHBGmFsVhub+CMHa
N6xPAiJnFoWUBbTM4i3+idBQWGKQi4xxbzrs2LR78eJi1/LBjYfprbHePJeqLkhbTodBb6CfcsU/
r0poHEjzwPlBDgO0XNyDmBPD5oBaUa07xRWq/2WXFQXx6cNgc6Jq5xiEwG3rOHpqc/0gVfdiCd4d
PTOW4U2ENxfmrmd4IWpAdk4dzBON53ygZv+AU4uHPjCeWfqdBISelQbnm3c4uPCXg7sB9ZuM4qEs
kekMkGbm9GZn5dG03I4lOvTidOS4bivSX1RfMD539c+stFaUCRxKos1UO7bVzE4kOFSOeC7y6asK
7C8vCY5MioekI9dYAFfy7BGxdAGJAWQiB08PUgH9stum3dmcukdAuLKmkiIVeFj7vetg+BZbOivX
sRc/+VnwZvrUTJjia4qSoxtRmZU01cYh8ERl4w+IVBfdUupJ5ndJt9lcPuN0GyPrGQBlQy33jUtO
LkcFwEocOsXOwM6Rmsl9NgS4XN8NIPGAa9jZ0igkLJaP9QSjNq29PScNA+EZXxRWtGMlCYlP59E2
b9QIU9qz7Bbsl8Id1m2074qRNF4BE+Wg6YAl0WbnyY9QvGvWafVCFoWsawGrZte5892G6YgNXlfA
lFb+ay+ck9szImTNMZFPyHmPrrRvHu8xJnTnP7wJPlYCx+Xc/X/jMs5l3Hwb/7PNKJSM6+5PJoW/
//L/a1IgUiRNpTxgxp5D8OgfaSTD+otLoaPLIhiqAmklyW/6T5MC2Fuf7Y8USlq++gM6nZp0aQoE
YP4LsBoklf50g/h3Nwphe8uV4U8uBdvFSeFwRRFkoJYrxx9cCn1Ez7MfmtiQC/09/1Xgmtl7aIoK
Ub4KPXx4ixTmD7DL8lndhwNdH2NHMlcsylmJhEZNzyVZNDVrUdfyRWdbylFzmNj9mO40Qly2KHJS
VWd7kegWra5AtMPrdOK/uI0JgkKJrBemDRvFhXDkLZrfsCxxugahyeeMRFALh/J7WDTCZlELa4jD
NNehIGLKZr7ufpLveR9rAqywFRjJsCNvCxVx3jE/qEWOjGdmdsYQkJkVISdFvXi0yJfTVFP7rOPp
4NlzemgXmTNbBM90kT557+G47W7NIorOizw6LEJp5Zpvjt8467gabOxo1k/sX6iri87aL4rrNKhg
DdsTVy6yLIvCF4qWn3LkWrTmeTOTF7bM4Rwi6EJjIT29+JYGghuecl5iRN9jlji/I3uUvOWS6C5A
Iq4muhgkojGp1wdrUZENlRxUU96PXkXaIPyKYLYJZGfOiJtEhmaTfpkBVtAd9ZYyNapFrxaAYTl+
P4uYtikHpmyJtN0tGnfQ2P2RpMG1DkOkxwpXm1ykcRPA3Mpf5HL0P+5Si4SewR41IfCuDdvf+Ajt
JK3giqG8j4sGX3suRxey/KzYXaSoxoMIjwrhPh7MdwxTKxdBP8UPYGiIwjTRfagq/OL/iHZS95iy
4CuFXfc7Yz0wW0xwHva7iMVB6MwN8XFgUi3L8xZJjp6Qu5iNg4QcWS0rCEezhB+WtQQWnZdmWVSo
XgCeWlYXyxJjYpvhxO0Ln9yrxZajWNYd/rL40Fn2yEYBiChbH5/dCEMkfewpFLQoNl4DMsNm2B9j
PVwAfpEhYFLFN4uCbGcH+l7MdUVvFva5tzJimU6Kq91ivzEoASelDAMV7zTuTCJH+WpU1PhVerp5
Sh+yDJG37BYMxxil62kUH5YeqzNpwnuW9XfQGF516XK2076WcZxIU+7xFlDBg567m8R4tAU7GDds
tt5igZA1kpDfe6eOzBiwNv8r6IuvzGOPM9DekQb0fjrftPk8qzj5Mc1Y2HTn7rw6/nYNeVO5eisz
/JquOJVmuLU755pmOVVy/meIP4Mb+kZLDD1mcxnK6BHt9oLi85617tWsZuyvzblt5vsYb6ibm5zo
4Y7WeFLv1IKb0tx3yxIsboxT1Hi/pG29ojG+D7m6xBIWYAueH9o148lw7iV0i3bExDhGb3mIw9Tw
jlrVG6l1BSvUI9cblkfMKD9k5M8bY6S5wLWwRgivxOVsjNaazT+5/ii+hlBBN3UeMfm00YPqJRWi
qr8Go6CXTdl3Qg67qrHpkE3Mi+nqaxDiOGFzH9jMNsrIf0Z+/szTdzCb8Z33ADRBRR0NJMoU9iiJ
j0aejS7+TXbnEZcNIkL5oGA6D8C149ZnjSyG7xomfzK2j2Y3Xewiu5hCv8akB5thQkH1SToYl4S4
hxeRgi5Mgv7YNXlmDPpyraxMXyNXkAYoiShURX1E30WDy6DMhaFodyzqKQgVGYhJX1trz10EdSrR
MheYbGIMd4ENByAZBvoeamrxVBLvsSYN6yE1GoyvSw165j3AMO9hIZDbZjmMaud9jqGltmpO+oNl
GBGIT0y3YWZ8eQGvwnziHBhZLkEEaVLKeBfLTffukLTalJWq1lWn82PMPQynq/PGgoSirPJqNM2z
PeLu6oAlrMc+IwpaDadGJje0vkevDfZYeT9E33w6ZltulG6XinuuTlRF7LCNEYRZ8EHlHLsbk30B
mDL9FHdcXn0rSXepRCLv/QGCDCS9jV0zvQ7F9IuiNxiVumQbgY8Xpy9l5Wiz9axv0jSPZhJwBDCW
2P1wNMKQnUvmnkHek9HPf4Hr3aZe/ZXaco82uWmxdcw2dAy4b0IuG6J3hr6luQm+iEAo7DSxDcrt
D07vfPuOsaea0nsyreob+zrokcVXFFChyHsCm2zvLJU4qXkzcKStyNe30GCm0+QEd52gIkKTgLxh
aDvnE70lecFipAb89GyJGrtEcZ7Ay2+iGUpCOnZP9hS6KAVEdXiP/x4MkAYD9mRkXH7PrPhQBsT4
3Oepi5pXyezF8eo9G0nzwQXnHYr3y9ADkZFJvqUiuN8Nfn5XLjQIUbGbzvMeAlBXrmiVferj7tCX
MCRB5xFZsbrhAHH3Z146/cFpeU8WkNdXvkfvKFEfawMnlBHMnbjb2yGm6Bj/xtx1VHORTuQIhTSs
9NIIW43NCoAhWnjvvMUBhougUkeiOHxcGSX60H9M+/TiRobPgqB/bOqFkNza5OoINfSaB7oHwAzv
2P2hKAqm9+NoO0if9cRKSyr5gKuMPj/CHm67hqhIv2R0KFPgJGyqP0u/ztfYDhNuPfiIQrp28WK4
Ts19ZABoU/LwG5aBPtKp+9lkmoi6jNoxmzSjXTjnOJfwWo3+bI11ClY1c49NWPI01nCuS4l5CeKp
Z3Qux5aGiphG33ZK1sBqjF3Qj9/CnX9OOdUjnr1r7AWnmQf7IaNqahDkFiiKv3eC8pA7KKJdat8Z
qFZHB3plaGVwYwkiZjJ6BlD7leriypWsWs2lOhRRRutKchw19Ye4UZJt4I24Uu01bbHPjVG/wZOM
KS0UYkUyE/uG+uxSTOBY2LntBCYmrd65c1o89NX/Ye9MditH0iz9Ko3aWzRJI2kk0LW586ArXc0u
bQjJJec8GWeu+jX69fpJ6mNkOqoyUF3o3BeQi4yMkCtDujT+9p9zvmMspWAgkw+J138TR2wxhtJX
k/Vo7Qxgb7QG3OVR9ThlI34ayRBC+8yGHzVx7aoGeM1Kinqo4VqM3puaynpfDIUG6gn7nanLs+/c
esJ955j3eeB/z5HPgElGjGMdaVhnDhh0wk861iYOi4jH2ZYvsawR/nDRbAo+tZSqNZvJMB+thpUI
m+9kNy2uDc9awrydpjHR7l8GIc/zJHiReHQrGg6ro1RBqJF5dU+15Decl2DTtvNrU7ONqid+AQ0o
FyrcYE5kl9KRD4R89oYU5jaUvGfJaDB89AdRjP6aHBoT1ZiyL4ZHtnbDHAJsh0VN2uE16zFbknGh
+hTfwsLF3Go1zFvRVa+ZO3Zrz6ZsDv4pRw2evl1omaegjje+PTwz8j55GTkbCvaeEIhfS1s2186K
bmSefrCV39KN/s1h8ZgVWHK4C5G898JlN54C0e/hXA8RgwWfjk2VRO8Q3upVgWRVqRjINB9sK/KY
UrEMbYRpZ/hLNBR+hzuxbBCOpsh5qjzxJIBjB9U9F9xtVsqtO55mat+1+RF3p3ru17VNDIeNvtdB
5QR/HPbxEW3ja+A+RCM0rxreUTwaLRktwgEXwYcrAUgmwLGvcryaYcYvHe70obeRWNoRp0+YoY+V
PyYTdrzuGYpalasVF+pvp+UxiuCurnKjuLSD7FdNj9+zKU+ph7yDy1ZF4U3I0wnMnz1RQQtjvfVE
hDUlSD+l1GgRxUa7gGxGRpblPRwXXCpUfM4xgdXWcKzd05z1O0m3qyprmujEgTjUdXSoAmgIe8ZW
uHPxRdkqORSyoBqCXR+VGV1D/zK9CbTc8BnqAkqU/bX0+o+eRiS4+H3KcxVn96Mms1HQ2yAxSI+i
gmGaPfQNQIhQ5bd2lX8CnHtiLXBIA/WjlBRap429DXNIR9I9UqZ7V8YlVlNgPUR8WDry9p/J0qBQ
6uhUuaSlWMgZJHbX5hzfdQY4oMyFcGwkTNF1BZ4pYtLxSfQP/DCiEKAbfQJzygnk9cRZtBnInYL2
XczuhgjeofIcLm60nGuCxCCmU+qGQyJdW4iQC9Ymp0+1h+UdtvNbPVMIrgi6rQyseHtXlLfsCE8h
CD+bjvmpbZ7iyH4suubkF+MlJ2GzNhpvWyX1tWEt2vLpm4WjSPPBMm78stgkDoXpcHu4jvQBVDsx
611WOfdgAZmy6I9YFdpZyLHjna+oywb3mqx1wMlUR+mVmuj57CctgnenLnlaVQ86o2HJ1d6Lt0jq
aUoSX737UYkzpD2GwjDesylhHLHJt0h18AJ0b/dzMvw1Qe5JP5jjyRe3WY+Rx7ifZzyfeuUDZMPs
kRqLAbo8NqpZc8Qdp+ZxgA/iOjG1548Wi2c6PiwOVjEA3MFi7DCozTsSkYmDo9LZ1Z29SQGg22Gx
Jhn9I3AeSQxuGqiVnJtQmwx/V8vgYbkq9uZ8p1v/pai5l4VTc+L9SG9J3SB6myNBebofBu5Gm1ka
ezUXWLuqEQF8sYv1QG4AqcUhBqni6NT3tn4y25PkccIewGs4a08OV6AShF7i0WqrQMA6axuzbYqH
wJrXRoA51YfDnK8TOsZi9+yTmxWjDVcRHyLQHv5BxR9hwzsk4AdQc00pZxZzT6dnRlbMjuaMlr9z
W26ytsSWvevYwoEtXUu9m8J0sWVsG0wlvrWNjGnLHFgn1c0Qn2Bx42l9mMOfWRacJ8sm5oPYCHTO
iN3tYLNDVFX8bRZIcEWM1xZ6JneOB0OnJ2/g09LTGo9FaVOQSCUiuW/FNjRAOfvyUqbFzlKPTnIu
DKTUn5kzrVMuH2PscUHDETmV9wSx7kMy7xNlbXl8iqrsOMzcGosvXu0boI6HCt4H9WyzIIlMhozd
+QBHzYcYWWsW9Vg8yQ3chvpXm+MojcqTNjgAFfpsythUbVs5URvsrsxJYejqzr3aYz8IXUkyvTq6
eXAT2S9JC6/XI4DrLhaNHg8V7jJKYbg5XmP+v2Xs92Ei+3F66rlaFSYFkXCJl1zbCge+E0efnUh/
KdDeV6ty18ziz+GcmttcLKlRXvmwp7cTadDWwLzFUJH7LBmG18aKIIY9+662d3WR4CkKOK6NdvgW
sdzh4tGAGp1LCPdCi44bHhwBYoeEyn4UvHis3rntPHcLjwQzF4tXS91yhT2Etfvqjv6qza/9JG+I
bd4ESXYyDfEgxuZUCHo0VJMTxDNvYjh+gXykQN3pX0aPGmFmqYK1Skk+NFHppvXu8RITh+Pjnn8Q
J11r64Q6S2GIeVt73U1uzhsGNuT9/o6kKClZKHtU5ESROpjS4tP6nTrmLa0Vq8SlctcstqMF932q
CFHmDFTupuv7O5gsbDLQP1hmzRXNc7wYqEmYf5jDOTG+A4o1sP9UjGWTjEFquzAyzgPyn0n21eIj
wm9ZDMZ2as4y3EfETMOF/Ah4vAbIVzq7Jv2Vk/WoQSZGcwXbCjM6F0IU8HXsFZBj2h4jbXieW4VW
Yq0GHVCurO8CTfdtwzHYmceE1xvBz5XmCujgKdlECkdH7Rw4Gw5V/AsxlQVZdNdXKGxqcLeOn55D
hH2GsR0FvF+Zq6Ar1iQJp5P8ArNFLSnffKPzfNta3TVv5F0PbjWpj9Ag1rTHrIv6ArkUw9qKh53K
OY5M9nfGKqF5RQZ3vdwZgIkCBfYj2Cm5BY/dU/BqsD8T1SEh/x0dJ5dLc08OIzqOZDZcmGPQBnh6
OAT4H9R88mfsMszK4LmV5Al4UeJpTB4kPUXBjaVvG5jz6Z2k/MFrAKbFwVjshnx5T6T9KR0xGYcd
FQcxKXXsqrAuoqCb8avgllnrKGJPmrVmtSkW35pUGTTYeKCovVPy1Vz8bcnidMs4gdRifbMo28MK
h4dvN2KNE6Z6MrHKkSAbV0XoU9qX3PVDfUDBvky8ARQmuykPXwvUOwfznb248JKYPKlb7mNjOiPo
ZOt6cexNi3cvX1x8QzKcusXXJ4mIr4kEJwdGuU9S0yA7KmMkLWzqU57yu54xCfa9iJjw8A1Cwjlk
kf4KFkOhi/1eegW4XMyGKDd/hgHYyDKZhfOvEFtiuvgTDYyKlUPinhQSk/VccynCFaaioD5YFr6x
sSxPNQz9maGWIq/kkwQ3Xb2LJxIeIY51rEnZENsUSOCc5INJfHzZKlAv4SAkGSyEF69lvrgu9eK/
HDIiDsniySya6T1dXJr/baFYFA+bcOJ/rXiIb6qko2/9j+6Jv3/pb/cE1AMwrIY0MEtwXYbC/Tf0
mvGH4xmL1oFwoSxaZBU6yG+xAxQ4dgrsExbBTMe1cHP8tk/QA+i5zII2Xwx0HGfFPyF2+A7f5D9o
HdgnJA4O1A6kGGVijfiL1uH2rTk3vlMjPPfOMYsrmywmK80ggckA0suL75UvqhvKMhnp0QgRCKr+
nBLAY1jXeA7EfRkTeE6y4cEATvskQP1woHR0v2aPldMRi0iMW9JXwJgxEsjmNteaymrvxZkMse0p
B7qNXEe+GWN9GKNWUD5G0mK0chz8+ZJYdgA2Not5X+sBECJKiV/BObQt/8xuFMQIL7/BT0ntoCrv
e3++6jw4jak+BTlXNZOa0pWuhnRT2xGYsgFocUb6wOBgEBUOb9HGG54V+VFKl8L2GZOcD+2TkxGx
sbZ/xbmKEf97uqlDO3g0EEAuOvPfi9yu+BfpsfuXXsAIHREJn747tr5mkhbrtArqcxEE0c4Y0FQb
Z/xMvAbyuS+dTUnedNU4NKWbkY39VW4qD1Czq50PATAJ2kvb3PxN3JzATtYMo8HkYjBNRnsb9Jlz
nZ2qXtftsMOs/E0sfthMaXzRuXUcUZHuOU/79zkrXwvln7g0ueuuyi1O9+qN/cTP0fKOrRi+C2F9
55F1tcdhwUAabyykN/Zg/cIdRgeuChPqqYS6UAIH0CIrN7UXHtsu3g6lzSK8O8FdhQUTs/4flqpr
6pwimmF1se24kadRygKorPWhnAhTEcTvHmMzuI7QKbZE70fGeNaTrW8GO8EKdFOOhNwK287gCswA
DshTdvKOLGd6DFKce/bQvjVVOGwZDm48Fd1RWj7uRNbvtRW9MqsCtnFqjlCskpZATOg9Upair1/l
cuK3jY64k9XNegoL946pcVsZAeG+lE6e2ByLk2wH6oUDgZ3Gm437siCHy7/a8IptMt0aTrHPesSi
lCjMpm6z8CZIm8c+saJ1trwDmi5/bztVQ1V2r1NlQ6hOcu4tS9QYwco7TI20b4IB+0XkuSc3V3Rn
+XhOw7a5Vq0FQYMbQRmnh9hDgazcoCJJqlgzpbgBMgCEDvRs9jv1LgQmY6d0f40Yy1ex5+CTwO3d
B/FdUua0uc27Io9eldF+Fh4wGHZkGzS2ZJUGEPcCDbOTVBX+8pY4KjfjqHLvzMTm4ur559IuLrMf
fsE9IiYMdUm41JCMI505iD77oXTMddtZ5b0o/XIPCD05WhCSVcGypMa3aNPqnMmbovB4UGPejW32
7Acojb5j9LRuptgaZnUw+uZDJ9XVw/uwjgwQBxUcVAD5xOhCck7lkP7COXotDPMzqa33JM4/+Kn/
RIBACxvabZexowHaiyOoBqkSTE+sD38MVrcXFvwu6V/bKt32U/2rmvxXlkq7tpmImth7CpueS6u7
cJWjQSN7raKRrs5C3DV0mW1C176E/cBdOuNh7RekA03RCIo9RghYKj5485B2SvSwdYxfhpyDGWz9
JQ8We8ThshkGmBN/SnOG6s/VuO7gcXvSfieTsysnz9jgV2L6iLvgEkEm36WaTyuhSxhMzdGMmnzn
yebB8/kRFyJlfuZOUDJXrUOrt9aGXeaf3Rj4a4SAELp/SuybnOOYAnYeBi/kU2TP7YOFprvBvJY9
tG33kQ0dA76aH4QWCEk0CtIe1dFAaqWS65vLTx3c5rOOnNcqUbBoWKEGuCfiLWCoN0NHT2DzsH1E
mYLgVb9JSzz0CohjDhV2gHHGjuEUJwg2Zla/xG33ak7Ntubhnqi4D5V18Q0mFlEBxjY9c2/M+PmX
FoXWdsF6N6R/M2zFVhWdRnQOGVGlbLUVobBqeugt5nb0CLamFvc6w6Sc1p8X7LHqSkoYDAN3V9V/
zXUC+4lhFOD7QEbBCKydNq1Pe5a7MoqAhlA6wxMNLtnDElu3G3OY3rM0BCzMVY5Gr3wzjKYHSpBV
VNNz/epqjjE7oa11zO/sElYOK7+Ei7yk4If7Jt74YkPDFQpKjr+eBWRkjNtmiQfbavyi7IgwBfif
voKbCE+Dn4VjAgj22CTljShPSUpTjQqaV5SFbaTIduX+/GKHgg27/5K64Ys2KRv3Zj5sFLqqpXir
XPgoo/VaBP7e6ul7slnCgGRD+TnGGh+UxuOwa0UKjXAq+LgWvPimnP3DqCABOSZTY6GGG99uH7IM
k5CDKl9S5z0ueTInUWoXOQYZep+QnSlOFvNjFS1RveEGK/hD44l9FwK9ik3QDIEYH/kJYHXkbbGp
2fdzt1q2ZWP8MzLnp1jmz6pn6A1N8IfYw1EI4A1Nbv7TTgK2uZPalba+NKN+I/rubAUycgF8S4+Y
k2m5QHmajnY57hKbF0YUHeaWTRYiSK2tc+IZn53nJ2dtJOe2lbc2vwePjotd6IGMxG5NsUKzsL9N
6xHv5y8emJ927ZFeoBliRdnuD1cUezlp3ryVesC90Bxj1z0lDgIZy0RWAsMAj72gz77M5mMdQcEv
DJwYQ8p6Puqsl9DHqhk570CbQGQhYXth+1Vog2WdDf+1LLNL1NUhG+NWM4+oj4q2SfgT5k7Tldoo
djeotCvIZjvNLrEPnPpYSdnsgq7nqjjx7R2CROgZCyK3hTNrHgsbrEMj8kOY0L6Q+MFmZpvBOcPx
NATK3uSsgg+I4FTN1+OTdNto56Uc0LovPrRlclBxZSpyLrN2m9LD5aXezkgnTvp274bpnidwNbsh
QXEyJCIZQSPFEBXS+2CA1BXm+TFqoVgS9J651q+0y5atdh+VOz4lYmZVP0Etaqm7SiYveh35dut5
CoFa9uN85w3S5OcKdyxVTwZ+ssmNqAt07ReR90RgnHPZVEfRgoYKIAlWjrpNm/hZMIIseMYHlIFt
WkkgsRWXckaiJnOvbh69echDQgZyDTF9WiU4bkZ4kKgVUMgdLaNtVclXWEXfzjDsFEIKzUoGQVz3
SvXfhRK09z4WyyAHs2HB2fVFlJK2VD8z6JROVX0WkaQSYWI5WIwFgbZEXdF0Wfe2mh4xRVc269Gy
uEZaPlYTrDfZSBaXSw1KAb7Amp4nZ6rWo81AbZvss0b4R1kA/j0IejYkLSOUqivSD+WVZRARsZFr
dRqDLU+BG0pw7uuu9w+e/5NA55dXRGesTBgKMEGk4y2RW5bKzXFSA7bkGlWxgAzYuM4bacMt3sCD
H7nvIky/gxkIeFCTIcJN2f3p1WNjw5a8feSV4JFrfvfccd8NNIlZODIzuPw9/0dX85jKdY6bMw9J
q9QINxSxADyMYyTraFZbEXiwMzkvSEUi21hblyebk/qxCMx7MXURui5fFGQ1IGAYKpgYf1YV7ORJ
CwoUJT0C1G1sxeSTM2nyV3KI+Q4J6uKNSKUugOUVugIkBt1Y57qw1cEJibyWcUZSlmOe/CW25DFs
EGoiDK24AG7FrD4sbCbNYkMEyvWUd0bDUIjYSjT7QdJbtvakqUAcpWihA5cOnOP9UaEkZG35QSYS
UcrL19z35ZZa0u+4De556RB/Je0HGdT/HqbJ3w1W1B10OX73IiyOddN9sJmm+c7LWUi4HcT9BEBr
3BXmDY3Izo1F6RsLkQRmUj/9QMq+iY3xVrksTATPFFs24zKgl6Hp6RsnpC1SR2NJLQTKLw4zKJ4F
8/9A9JmXK+HhWWYw9aelH6RGllQOb6CoIyLYJdhC2UqlGUbrGr2djGuwyuryKUx6ol7VbWexBOR4
43fqX/XCb4evpYL0bk7bCzKtD6LVOmez/0LNyHEu2LRy8hZQrcxDrUDK2ti4EoOy3rZ7S8oo3dGR
Dii0rYtzYdcmkkJMvQXCt2yM9xGolo0rHr9P+mT3wDdCKCRlsu0mmA/Cu0/V/OlRz7cKlrVJ2va8
IUAGEqKlNJjfRsnsuuJRc2gL5L8FdjBs45Dfo6KOEvhU9jPSGM+9ySNqC1Fu8h59zb66bROGMn/e
OKJ6Mqr8pZ2TFwPLtUmF+iac3PNSEUdD+6tbNT+0BPCvyYjz8oZhPBUhT0EU8QulmxNkWbTGGvCe
OIrJw+68TVN4h6Z1eZrBg+FjP5t15N8Lo78ls3PjJtKBP8sQE1bTI7IvQbUO2vPoWww/bc3K3iy3
auiwami+Qe2g0LNsRQG05WObJNc0tp9Tl2e36toHNwXUPJY+Tn4iBt2IXzzOxc60kE4YKwyipCtn
Yg4dCOXaZbCfBCu+qlToZU76nQhaMLoQhDMwTJAXdGNMwyH0YNGBx7jrQs4WFxZ6WzgbUvHBwWyY
badqPAZF/4U757kMm18OVcLrsfCuYTlfXJgUR7e1sqfUstJz1k23XtJhOggXA1bVf0I7nLZBACej
hN1qRWfd6K0FMYHR5JWUR3c2tP4Qbgl7yRnbuzZVh6IvjE0UOdghiK+hvvbX3meDPplIV5mKb4Km
JbNu1WiQiOc/OoM2GKwS57ryz/+983Isx/Gwwv6/d14vH1iW/u///j938V/rBv7+pb93XmynfJMl
90IccyGL/d55mWSJPAmCTEmsefafmKffKy+fOj3p47bFJWl5pHr+feXl/eEbnuI+YJAIAFXm/zMr
L1v9I2tKLYkh15Oub+Lvtcik8J3+o72XHieuLR3azuiXkB+GjFKarF+A53bAfT0wK3EFPFnhJUke
LWxDjI884OQQ7i1CBL7s9k1IU7Bjk8WNlsBBpIv5DF2cRl8TbKodcm/KIpEA1jDMywJCWqeeONtk
IXiiXmoiEvS19jSK42kpbLb7mq/jsp+QJQiqByirCvFW7ayeWEpKRMOzpyd+oBpKj4CdoXCj4jzS
BDw6p4GxEmxhdr5IS33h/iRSSudQldW3NoE8y56/zIA8HikT1E/g3nDxB8eFHtbdcZ9fSb/+IlB6
WwOmyDEqu8jJTLY3lhO+Src+xH15znJ5MxfjNiJ6XvYIaDHbBr81d0bufOmgBJLJ4uaIl0pvaUp7
wrPWLH1T4CZTVuVUuHyVUfcA0uTQ1a2xbYy8wznnOQffjcudGPAWyfK7jhMeZdGeEdLPGsGqrKYd
L/SOibd4MGfE1q7MqQdoW/ZmgsQ5OCTQxp/zmO+jsf5F0znCg5hC7k/FnqmcjRyC1pScsY9zeVLQ
dPwejBr1Cp/YMQkjei5reVVbuCbpWZKRuM+08aBJrteuR+5aoxH3TJ9FDCQo2VcRsJ053zv00oKS
bLp10bq72aP7VOB02ZPdpzZRe7+K3te7wOo74mPiPW7gHuNkOE/KIGCLN6ou+29H9h+Jq6szXpWe
KE2TE8HWGr6/fvab6DbV2BH96Xk0OvIzvLBcLb/NsPxpoVIknfte06PjT9NX7djuzknMTai5rVYQ
jOwgeklo9S0IrdFxQJ90g+mC9zr9p5hGOvctYjZ0TPZeE/lhmE5DQGCdNEvIx3ItWvXAWtvDuCgo
9+NVag8mRD3bfIqn/KWhuo4gE6qCSxfHSEEUWLaH1DS/wEt9oJVjjC+OXMI47kWTrydtjBuziy/u
xFsM3BzVvZpf8TigNTUY4T2Znvm9YPBp6qPswwP2tjuQGOuRNpCV32FPYWTZ9nH4KAvIVpAqt2k/
vIap3EOYXDuV8SpHeQQsu81j49Jiw6Z+csvS69wXJgPR/EuBHhCEqJH3+RWlzWUw2reqg3PBQuyb
fUJ0qokzgvOkWk8WxlGyfU6LCvV6/CUZJJ8KBwtF7mAipE9tsak0jLcl+npuRY8TL8q6x0KSj+bZ
TeYbw8KAuCBBkWCNr7Ji2Z1lWJEsMk6gRWVgcuVwgnNhqUvv4jz1fPHZ4VTa9GygtAGIsHf9a6Zc
wrTluZg0RD6C3dtk/Kzp2uoT/OSOe2M66jDj+V275SOfgwPoXJ728ZyBWKpyfCplatD0Y27Sud7l
NLPDJtvLgAWHK27Tsn5qBSC6Vr00CYz9pOqOMaMVF0bvYoGzPSqRQFVqrRu3936Wk33uzOk+0KwU
GtGcuqr+lQu1k2KEsouyjCTp7zyQSmsUdecJ0Qy+XNzdZB4barAESTtfertId0k6wubwKHNAcYdD
bR08cF0YuPuXHNE384I1AxF9Cn1bU+7BZax2BtCqWpyceDhVxAYbXa/RpV+4s1yKgIaKYLHsu1vD
j/beNFKQ7pDeX/AVivjWWuRyi8KW7yJBF0GG32tVc9RT5I02lxo8F7mUFwZfzAu9dZRUr28qSC2b
ARjwyYk8LtTlvA24AlD4bslTDLhuI8shu02MMd4YBdhvUS24xrw8+TXYochMgk2XLQxujrym4elO
Ne1cQg9fSC8/2HkglzRy5xMEIKZZY0lNuSXLjrUkpk0/QT/1uUWskplexFJ649FOfHxLwDz81rj6
HCQcGPNaOPVVxkrtk4Zq6E4vmQ/RHebMZJOFEFnH1r7tu6+kCL49NE06HL27GP4MgmLypOkGWCUe
EBLuu/BWyByK/lHDchJRnGx1YF4xEg9kIYc15DE6Nhd8rhEPb33HsEmXE4HyOXvT1NjM6XgYBvXe
ZyWr++HRDlAoRZ88N44RsVow7F01WOF7VhvHeAg/EE6LVV23N1U43xcxGwYaXBcHJg6lJmzOwVxe
RcxSffI5DMoO25Fj1cTHrRqDbIiNG14eLpg5PTpNS1ACI6NfVg9xK6GvTF65IR5bgspkCR9H1qGY
knIFRS5HuJkPC+5rrLG554rHHdkF8rJL85r0T+xX4XgVe3cU/h4I/8ipNQLVyRsOzGJ+/Oenykv8
U7Nt+tX+r/9JKPon7zdNRKP9U+P79796KnP+89d/5B++gszT8tcQODcf7cc//MWWkFY73Xffenr4
huP0tz/97//k/+/f/B/ff/4pT1P1/a//8vGVs+CMm1bHP1tmyL/9vePXv/7LEh4DEPJfjZU3Zfuf
fsXvaZKvJ0JuSOnAAUL5/D1NGn/4HtXLPoMm45xjK49J7vc46fxBiIyAmSOlbaOvMgT+VlDtPyyD
SQjnk/J8Cpf/qQC6J/+ioBJv95RyXZtKLBdWrvmXnmWLGhGnKJcOqtl7s5PmHLbUBnN2ziy5C0Hf
xZxb1Q66G+i0YdvX+iWIic2EKYb/xsBx7CbGTW2m3xMfMzzgGSme8egl7T4047PIm5chTjk5eS1g
VOMmV1Pp2b25cfLVZN59MYZfkloPd5oOEwnulYz1TVybRysMAUbHP3Qad8d6nPdk4ExEE03dR/4Y
peEJPAjSAWXE2xCdB3aF9dyF3FpTaKh77TXXTGM5m/rh4A76OifJS6+HxyaZzJc5DkHCtkQI2NnE
JIviW9BZG1I7N3GljwV/w9HT1ZtdoC3zUO1lYvebvgtxXnaAXdhlbN3YutSDRQC79maQbfYDIjO6
YxZtFK/vkUXr2krTeU1Vx7U19LcfcBMfpq+2ktwL3eQZz+eqFdWPQtk35SzpTsCUBeWGgMc4hJu4
JpAzlUFPPF4QiYN33k7RjnUEIMGRgpo1FYOj1ROgDQkOdd6rRBCEhOauqkA9Qej+GGibJULWXCMI
xXaLtR4QazEKCGMmCbXku8ha+0ii8THN54MzFvs0NfddKeW6mgVGurgi3QIRKh0NLuC4MRdjPHh7
rs5wDj9K2+aEjl2ssFQeijGlS0ySeQj9lDqIEhAR5igKgSjmEqF5Zxs92lPzodrpR5qmP7M+2XRt
8m1WEzOOaTenxsXSL8Phtbe50UACLTYpMe1hBGgOJ3E907ZzP8zOj8SHUWuoFk8ZjlgnfXbH8d2s
cVPZFf3T2Hyxq96Zrf1gpDBXSpz1Gzd1jpM/PGMAYtqYW3ntkdMgWHaHQODYbzrvp5BMhOT2Hmit
B3lpQD70q3NqscdI03jX2Es2fOE9BsZDS5dUns24qhKfRluoJuP4DCn2YlUZLT3GXiTxqTIi67bI
qvdZAicajGzeJry/1sPonaIkzTZ5Vb1o6S47Yd9Bhk3f8S5eEDGWwW66F43xq/LNR96NgDsZonba
pSI4F7eeSSS6DVgBcpE19obgu1pjgP2adtldXxJc6ULFTz121XGssvHgZgPJPhv3gUMKAEyb/Zqn
uXWw4DuTsYveupmsTE9wZM0HhfrNGBkiYV41qZo5TF2ndph0jGfULeC4iFRM9Z5gSVcekeHKtdk2
B9NEhguW8k70LzR3NR1FStCv6av5ELXmJ3DPmFtShNmywgs2VYqJzLi2nfncifDq0FYypRZvOGjM
66C2H5cG2cJvF3cTzDsR3OohxLlt5uWFEsajo00s+CS0BvvSSy6rbZc/eG62K0JUmqyg22lMjC1V
rBRiILWvvZY0WVXjGiFqIQ848ViGW8HRJNhy6tVIkVGHhNQL9LOowb7hy/xM1Gk7u+CYK/cpHgOi
gXn8lSv284FVHwL+7fjYQnxUw3QMQHhjPvG34IFYvJcswr3kphE0w0363Cs2xX32PMOUNKbkxGlf
bVK6qBudb+MmNDFx1+d5UBeNB92djBsdtTtZS7pXrSPu0/ea6h7K4vZ4tU8pSX4pjE8aY54tLS92
i8O1UO5X3MC0H0Zaoopl1LIYEQWhnjUxqh9W3oH66i/aFPf9GPWbaBi+wZ7Ha9fW2U5FyjyUPiZw
v0zGVWP076HANRPbC25wuiR57Ox43xFY8rAY9nAqWdtfaVnBxuAcqqjdwP4GHMYHYFvEnEeNX/2a
5/bdgPhrOTELvbD+dK36kefpgZUvuzUClpz9+Y8Qp4AdGYfYcM9iJt+Z5fZP6Y+kNUR3M+XtsY/a
NWiCt2FMbgur/FZjTuixuLG1onm9hE2ZwTlzDae7Cb10cbIOD17f0mKdm6c4Gz7DImWMZW+43G54
y1Xio6g7eulQwakGYSlnCuc9L8AZV918S50DZ0c3kz8uu5vWYPefB+bFmaOIzrr0XNnY/EsVYPlI
8MDX6dntiicBzXdBF/pZ+gaAtsSejrsEjMhwrET8NdVqqUIyj2WI4sXlCLiaDT9JhPfWxGcgz2uF
mFbSf9flBPckDUN1gH/cHKWkid7CkyroUzA8DzsgxmOSV85jHWNzycbaAIzKpdnL2k+/IXxgOEtV
Xlia2I5gPYG0GlaWmraQSfpTpNKvga7u1FMa/EP7gKT9iQRwnfrI3Y12gSFenarQvMf0Bdd5BHkR
4kedMvuc2EhfSXNyIacmqfEKa5tsK39WncL/pU2tjD5io+s2Zp2XZ2qYv3ibpvdd03ItBp5iWb65
j2goBnPsnCxhHjPLfShkdh9PKIVeEHDWjfqZIpFPOpV+Yso+i4jy5N58wKr8TGK43QxGfaky1qjQ
S0j2ubwZZzUe8GrK7VDn4S25lJQdloe7pse3NNrZ3ugptTLMgSc8kpt8XNYeqXkMbFevZpwwXcgn
NQnPsPFbLNDTS5tWGynVa+6bn0sjkmgpup3libjZ0bKXYEz5jsF+y0L/To7iZfk5bbzCe4gSoBrV
wA88a3ehIaBsWebr3PpP/8beeSzZbmRL9otAC+jAsI/WqeUElnkFtAogoL6+F8iqblbZ62dWwzZ7
kxqwyHszjwjE3u6+PMwhnfttY6wSFsAnW9nGyi8sY515NmPvMDXMKtgj+l68B0sVoqzsr4ZaMtYd
xV7X0QfGrQDXrL4kvnwPQaUBlZPXJEtxB4PScQeygkOXfnbUnaynBoaYwOS05Xw4+EZ8iHMneNIK
aGg22J/IB9ll4B+h9uPMVzWwZdVW17zLXuYQETQbJbscbHNpXf8uaTVRCdaesnGSk+GT3M/TqOfP
bfJNZ3GmFqWySEDQM55RLMDb3WNKWwC+jh72lNk8Iy8aezZcV2VXGHy9B49UDI+mJfcROT8DL/ih
6oizhBaV1KrP2EU/CdN94WmhSdqmLKQOGEjYE9B4yGUr/VNDmH4bbUyoP95X5URtmCbg6Fm+sY8c
E/AfJDODXEIRHKbYIj+WWKBLRHNjkRbcjwFKu5FMsALcMN0SfuDFiHy19/z2qr0QS1PRfTdT8Npk
FLoVEPN6LMO7qZewQvvmUOc0vZcm33hwLr6mvCo1Jl45IXjRu9esJTNFNeTz7LtX/BdcDmvUc682
8Zm0JdU0prT2EdI2wA+OCzMjgVkqXkwvxEeQBPrR5QpERLM22ULWPJknHorlOATsX+Gxq+HaBRI5
yj4kNRmMyMnN/dCOBwp69lk3XQyTrWBkMQGGWXapcm4Z9A0RAXDQzPrYeo6YZTCLDACD7OmXA8x7
Lav4ZE8YfacBIxFlgLeM+HfQjjauN+qnguQqe/E4utljDYA+mLOt2WTbQQ2P5iTfEn+8p7h7D7OV
M3p2dqabXVIrmg6pl+76hTwECd7czNFokpQJMBv34E5FVl5m9hyR71wN0Z5i4EtSwlisExpk+7h9
p+IqWjdV+9yJCOp+ln/Etj76FbQbbAghvV+0NUfBYrmxHaJIA6ChqsY851q/fUDR5HEpxWJMWZu8
S3CPrGBVSYfnJ/CLswEnkH2tcxh71KqY13puESOXTgY4c1+Bch4pbDsNwr5MHpA+QNxEALYW6CJj
gHeT1D4waXevqOxVottAIH1wwT/L1jslMnHZGdk/C1Gc6O7O9o2qQXNhxj2Dd+esmLpnXISfSk7d
2UGGXVwcO6iku4IZJaod4kTWC1uxb68PzV3k6te4m34zZjFhebeZzQk+1SelgFUVwIMNrX6xGruy
whYcOeZrqRy4jQk6wkTppkNtJPjQN0Kdew7fc1eXB9cnJpHX3QMGlycCpyalP9hC81EcjWApcepG
8A2B4j4bjDVsnpCkjz5nTQ4GMiZElO0cJwZQCxIYSbshXQ8lvgDjoVoQjp77SqwYKU7X9jrLWN8E
krUiKN8toepg958vJ/7rtcO/7Cn2v6rbV/Gr/f9jN7FsDv7b0p3/pX7+Kstf/wbI+8d/9teCwqVZ
B4ZMsFi4qdHmVvTPBYXzh8D9LQIkJ5xWfwpX/9xPuOIPyuGgDziu/S9aFzKYxazhOwvrBkqO859o
XZjF/93ezdPf9s1FbrOJTPj/tpzAus0klZcmu85p0QTsJ51UGeZqbmhOswmC8lmOuMqKaXodBrGT
vvUx00VD3MTHqdYKnhv4tdZYO8jJWN12zKxTsjiDTR1wVSwuFCkvBVrpm8VqNzLC+6G2phWj2iOa
yKpG/U8Qz+To3rt+9ilKiWBDg6HlNs/g2c8VP/XanNjBRmRADJPs+6j86JZEJtef+gOT2YzFGM8o
vOiEOAtXbO5dydHDn74xGjq0jQL+wNIn6A8J3yQaBn2qBnlgP7RL92C8tBCO1BGW7fIYJ7IU2TQV
dktnYYujsV9KDI3kPEdI0u1iGiKdshYxdKqU/PTQuAIch5NuMFQPG4pYxQbu/LHohkvMd5diwHyL
wN2Rio3A5g09Dw9W4xOVi5UX7OKGDsZxaWPEgv2W2s0jY8JuKty9prZxMqedRH5heeviwSd2g0E8
RClh8EtG9jcTvwr/5Id2B7Uv2q90tH7R3fpABPexJ0PnUJUQW6TQvJEySafAdue0FEzOtJDTKubd
Gdy0PG1+lEsZZTezn7bNlLq3mnIlZMqkDM6NnyG/TR1uLcO/syznPjfL+zLInowmPrRF8FB6sHI7
61M2yb6NG+QI/+D3Lrti/yML8MyplBU+OI5Ts7RqqohrYUfRpjM2Zy+iGnbq5N6kitOhktO3XNbx
lHRGZMXWlmVvDVk+lHF049aHCro0exYD5YdWz71uaf3MTW6CI0WgJgvosjdf0gm76dC/h+z6j908
gcRZWkSbBgNVVCmuljHCLoqbNTzWGF0EbXD5EqgMaSSdG5Y9DVvunLLSYGktTakvNakxRXp58ak1
1UKeFTWnucL8Su1pDtyhSIiTFUF+jMLapAnE/i3gDa+V799RhUKrO6oD5KDtsMAMu3BgnYR264vk
xaJ6FQ/WAwxltsZhibiKr9jozdeR4uLQ1V+a5CLdJDs74umUhTvMkTdvZNvsD3gcSEjxbASKTdOy
Xhe58QAv7xdP5Y0qtbUTbLNmVbxrbX2r0PkpR97MxjyROvlI4uBdqxGOnv2B+H7olfjVDTQs1hXN
V2B0aOiWz5NX8RySieQvx+KOBfeUUnBErTLP/a6x7vJ4fDJSOz72DUDLvnVuo9Fc5j5Y5zTA0Hcl
NsXErcibAaiTb+sXvY/BoFY3NBMy0mWo954c7UNgdj98M/nh+SVLTOO9UpZ3bwiD0XxuiSNOFhqS
nu291Mk348S8DiJ912HsnEZxcEuUPFPx/cm8IqA3m9sKfif/xfXVEeesJEsLpSNO0/e4V8G96fvi
Z542H8ZEebv2w1fYNrtalndGqJ+lWxGHo4dvQzLqkMWKphQ+6lbz1g3hkSTKRyOipywKMGHj0FsO
FXfuDloUwSpzQCrXTsXwY1oHsmJw2v3HuDR42XxcgaE73WgG/VZJ/TjyRWbQh4fe1GyPzCDdKacg
5NuxEcRjj9LVlFy14GuZKduGRrfE8PszSxBjpbADreGCvPVhOiM8Y+mUyfhqzvzdZk/boz0W98BC
WMUU4qmKrMc8ML48SP8H36Wze+yDFwT+R5QVri2D4h7G5cjDHtO5g94NDtepKDVe/CIy7xOP4kxl
Ef+sfPNDBOk9OE4LLSv6Ir40oEX5jwMT9XqqMSiQ2fkp3f4QxQa+hMnFNoLOHsF4Xnn+vHjgsOa3
ffRSDfJNju2PwKMpybQiFp8dcycDR64avQr5CmCCxFdVjNz5qzjdY7KyoJUWHwXVvU6l+oOg7ZkN
VA7EUzbfUV+xH+6L51KaYInGCFqzfje4La1sHVy1k159raedqTBLdyVpUXY0/U6RlNjbFcJYNjDm
AyO8CztmqmQxG841GZIs/k5y0k6Dj5xvpIfeSt6xY5+ZLrc+EVQryvL7xOrCNaukeUXa9KtMZoqm
+4FVHp7QOhaMNr3FoZsmFoypnt16B880HZbieFzWU1S/O1PDuisY2RAmFqvUiJnvmHZ0J7EAvYGk
bbZ1BDLNYM+0uDziTZmTm4oycAQRfZZ+9Zbm4cyayug3dj7ciqa4dU04YkaQD6mLE9nEPLn2lyly
HgBRlGyvcHdqLrfDKWq4LJJX+HDt8VWHTnIdXPnJpyi+y/wxwr0NwjYpYj7HQXPMzOLVw6q74ZNh
cqJRpWf3+dUqM73OIy6zamreaFOKNkMmvZ0voS9V0Xg3NEswmwg3v3jpPY01QOyEo1+mS6WBQZpG
SfjEdcojN5cu6xumgQ1vCoeizU+R5pwIKubdjrWgxICbcNMQxUyaOjrNqX+NmvSzbtJLg5NhVRtF
sq0ERgU1BpglKLHYDZJopQiXSgOczEX6NWiT4SUrH6VvW5vCW9y3kqwsVrlDmSbbJjN2PdmWPaMA
LntTvWeRh/c54w1JPaCyODZz2lDHG+/MKox8bHxbgHoAYZ2iovxcaQgtBP5FBSW7gXgmCFmwJIMT
52LI3TNmXrlRPJVV+5G08i2ueVL5AWQQsOTZuhD+d6V89u+hcdUEvzeihsxiO93rYLvjum0ZAGzP
AN/i34HPJRESeN+Fx0FGEuLF6KhPFC3Bs/Qzm3lghNNXFqLJFsY6LCMYZfW9PYh7FblYXcL5WgaQ
4TgnrrGEGiArTE3lkq315u0U+kdNvaFGygJNUleXMMi4bJWtvQ9iD1dhuHWKAkEVaZSU751XCkpn
4ocsK0BOuz+FAovQ8xcEgf3qVqACXQrbq6y64T+lUnjgixek1QOFPs9gkshQYcQv7PRZNs3JD5Jz
lKjXTBkXCT+pmIVaQxvfu6pklKPf6xCy8m5djyx6/AG8bJMklJ26UXEuJu8jIHlOeznXDBgxdnEt
avPS2BO/SZ7/MpmQMNefjdDZmmHzY8ydTT8aH5pfvfP9m6U4V81J/GLJBh/CPjtckqIp5b7rrj1b
H2IXcF6K/QHTClh5TkAcwzMQfI+H59qTXX4YxATvI8DzCUK+64IvbLgPTeaWG+SMcW3SlbdxGMgx
9MY7sKolds2MCH6Lk0bAMSh7Es0LxnEmHGgTOMkNB7qe9VDMjJG+8dhGTrCaBEQJw+ZknIeTMkm7
JKWPGyAHANE26s53mnEThsXTEApoN6iJKcuahCQEqIiCowl0flAFNBrHngd3YIngZDpmCdwL+5Bi
A94XBhGVJDt3yLR3Yd/XcAcY4vvO5tfmnKGhFK+tzJ5sFxnCx7DsdnqbB7hwbbVH39xUaj4YOiUb
Jnc4N6HuWiznytl8lSEe7mXxM8Mr2HEauqvWFN/00AyrnmCCVST0JKcaCwv5EKA7TmpRGBauxjEi
O5S/SdixbVF++aPYQQih7cM9QjuE4iLLay1jMiPuKjX1tInMwN/ahbsdOnURGNW/A+x6iTuvmWiO
gerVGjwW2ymZ39k9mUcHAL3CNzL1NloHKuwubAZQeDabex8T6tWq8vBC1uitL6CM9OnJoGavLJv+
Iasbbz1SYwJoh+WP8jK8dNa5B0PjzP6rM6eANW2oY2JwV5iT3hpPP1aj1R1mzV4m5BkUmj+Tit9d
qHMTR7tGVzu3daCOswDsmjM8bUL/8tbE6c4SPDrQQP1O7XqEuRXdyceiIC6wkC+cJjrrOKHBKTeu
icBuPnKrjvwJvTqKnozcJ8uow3KLYmPu517Io+gIsiIIuxDtjBs/JKCQoCKik1ZXO+6xL3vx0XNg
6pn6K2mCDydjN1qE3iaYkH1T3b6kqg3AoUMY0sK7sFd7Gid8M20B5rGz5BmvDyykKUOhrd88MzwA
vOSS2/hbU7QQSoa95dj7gvuPhodKZY1ebnbdkWXm+/+sNVyHpDmbgP+3k/f6i510/GsJsF+r9hdn
3r86MP7xB/y14PD/MBERlm0E8P8lq46X4q8Mu/uHY0HeDbhZuz4FASb/zz8NGMEfUJTJr3vC55rt
21hA/mnAkH/Yjgx8TNpB4C6A3f9kx/FnNez/pfUudt7A4WwR5OEtQYp96Rz+G623+z+l1ZPCIy4h
RzlL93SgqMmmjFourdRgLeoDWmW0dv3qrKmu9i0Tb9GQcqBTay2JLmpqrhPqri2ol1lP3ebfXuD/
quQWl/q/L2Mc31xqCvA9S1L/iyvm7z+pqPNaZZm1LPw9DZieQCdOL4S2an6slv4ao/3pgMXaqFpe
AVfhYptBjxe/ewvZKiCIR57J3+U5gxozCBkLJNMS5Ao3ViqACeYK2JfqWOQ4lRdlJLTTJzzf7+Qz
iOTQOcAg9Zzg0eVO2J0a7DyrIpmx09eg16W1rQqkgTn/ye2HeOWwq6jSbOgE4coR/GpM8cO0yydy
ATdAHodkGMCk1ZcJbM5syvPUziz5swONsfuq6X6EQXH0/PA2LaWuFkm3UTmfESRBHv0sLPF6RnSq
w72y67XMGvskYm4mGWWmtsHMODn9uymbS9eIOzt0z8LC2ClJwpTiEndusjUVvBCre+UHfSgm+yA7
zhSA5Nshnh9xeH5DeCtWcSU3fmf7K7sonoJcJXg9WLUa8quqWdw0sbEJULTHquU2k0JDwp/mNpve
mR7qIr5qzdAsfBCtc41HcWClZWVl8oC+8KE9VNqAplWCx+TBaJKA5RjXx6x0txhmv/q+vdSmYn4y
47t58hldI3Fxh+RD1PIGwWcdDN0+8azP3IeJMsviVri4SlNzUaGsHPG4rSdii/6jVQZ3bmIPCP4U
3wRzeF+EiFiJ8tfVZD0xTr7ykxyTKX12I4JFkM8ezaTf4kY9wHhnSiUvAfeWOsVzmOtn1AmqWFmI
+CyPkYqWzVch1ZrCEBd+UKbWZKkOs5qppsDjsPOT6Eckiy1CyqosEuDq5MBWTgXEJy+qGHNBD8Z0
YPDVkBDbSr0bksV54vD2Wt1aO4ODcCU/cfz4KwxD72HVAaRKAbEIKNNR1h1YZj11bXRf2BFYE0K9
kR6wFEUHXcTvtQdlym4DsQJuApyzSG92hQYVyF0/yWvGf4tyDNgOERaweHwDJtdspI7epKKdyo2T
16yeN76izLSvSd7qfryAQyNaaR5bIa21pVjUlMHJJK/YKXzP2shBLHnRYtWJvlAT9gk7+caEB4lm
UajsSwN2BRTFpydoNC273VNb9S9VEOijanGJC8AOwEbndtMCfdzOeQBzejoG1jDfPOo3eWd5NeK8
PqVpaOygbCRk3/BNLZzn0rHwHciBdP+fUfJw+kREf5GQIW0b6iSx4DXfLi6ITs7XkUwg8djyBFkq
IQqPBsdBokl2tgodP3ZOsD3hl4n8BM+458wz6UBuQnoorGdR1DdS36Dxovy6nPRrqzCJ1sxHrqX8
Tnglif4gRFYhjGy4DgkI0XzZc05pdoLgn28Mv7kMjoR1hqnVQkv2oTGxDixYeqY33K8/ezc5Zc6y
QqBOWo6HUFNwkRHpv4SCEOgY3/vFOB4c/JsryRVnzS0GkwtBOK7znxOpyZ1nYRaP6CXZm5Bjt+wr
L5UR3bE8ZnnSEAH077QMadrjmpo9Ey7GWZKGLx1FxSnWg5FbVz7qF8GOkAjVE0vcF2/B5SYxRQwT
15/DjDEUqmyu10amMevOi6+loTqhHUzsVXl8aVkMrFRZdHd2Pn2aYwdWNvvgGnYyjIyMCAgFuypu
EBT5lDrptjbGgI0FHsDeuDCICJxO6b6IsEI3XomnnQAtreD88jBKqpESYZ9cY+mFb5biPWjjo2lY
mtSZ8ZlP2W9jzglDLlc7qzuZRfleqOClH7g15o1t7Jy+rrHr4XezDTbTMqaspgvr+wnSxroy3BdS
cw7uvuI709592opsnaQjTFJguWBRfvXZsB88pCgCwzGm5PAjd0JEfGwOKjY3LeKZ7dP2MM3vRLRB
CCbG9yiAJ6c01O+SgYx/6JXza490v9FAAtgVesicznc485nlazhtPMBtta8f2RxhB7ECDCnyzoNK
quIaiKnw1Tru0u8p6D9sWJGrWvMlIWFesO0LKxDI1Y4/+QnbMhA5H69b2vt4t2V4CobhrYnBrU28
be0A9mvoyGjLjo1fTEUIqdGO3nNi2fVTKBh33AZYX+ARiECa5hQzi2V/VAe/neUxwVomqL0naMhM
rAr4LdDT10wniN1F8qqm+tHux1uuXAd0JUQOSz0CokEVNm22tBY5AAoCov0s2I5FsNuoC6KhtPWG
lzyeoEdhslonXAGSMLpLJblLPZ76NH8tUy9kgdY1KxofXwwk2HWOCj5ERsJ2qD3EnnzE1PCUt+Rm
5pSW6WbsL6qRrF8wRyNIrr0w3nqtPHjgXlcEQ4+lRee9nIBPZPrJC3J66dlwA67sovQBHOt+NKzn
pNV8ZDJAffVHlC1zI0gpcFqIPxAV1aKpauNgQ7clJo76LkLw7Sb137zvd2PVe9vEmX7HudzMQ7W3
FBECnErHNGNz6HbibS5rJq6kXDtTsmsqvmBJHe7o+DnpTn43sXC2PO9gQbCDwnzOKj0t75PUvSx9
NOvMAFg7W9jnR9XvdMVU2vTeyoGLwXrCwQ+q0VmC5NXpnHUngBc5Y6VXWUCZiz8dFALZarBEzgvp
7syeFTCJGbOVL3ZFqkik+hRh46f2xtmC57kVMCpoTuGHzJX5E9Xl3NbcZ1R4Q419CxmoRpsYfZW4
D0GeHx23HFhYuUc1KF7VOXkXcXoxk+Flnr0TEYOdN9XHXsWHUgt9qFL357hp94PtIKjPR/xq9zgl
mMOj5CGMxe+qc+8D6byUobjxL48AD3p/k0JIT8N5zzr7hZsSSRVjuB+dYTfZ7U/LEpue14gGIOKu
9AzZrDtXecCCfijFLvXQWUA6mjp8rHvjBymgiYRwtA8b2ihTTJl+vOcBIRiBYWvPHdsTnXBrhmgk
lsIgKhbpffHLHT4PZBvuZPjg6ZOVHs3JXkJyGXcs9olk02fivfXwjnkZfznV4uSHmFFtJAE3cw/C
gHUI/ZjLG8herd+tGiNXSS/zbF+MuPy0/OAxrd2bcOTGZtQGyVEfMEefoxqUrey9Y5kEvwUxgk03
JuG6l/nBBpMIIye/d1K6ZJ3p0W6Ad+UIMhZvU6HDT4+YDMeC+cLjEfJAZ4GuhTQe59eUABm8io9x
Wio8oAeFrUmSOIlJdttfvq5ZSwz2HWLieOkqTF9JLXhRKavzjPEEhsE8IgqsKZy5BNr4AgbwXbDw
RJaCSD7kFxzqX17fdmu3xAONvAGCJ58XDS7HFyp+zAZsKqHwVbAi3Vkzdqgg+F35AA7HAsiV6fFV
XYk8H/YjiYoqxIFQ9wCbPcemdyTba9SONVL00iRbsIABX82NNPzCU/Jbl8UBnvcJSxPduhDvNqIw
Pwlp+puxMu7s2Y9WctYfGYV8QIFSAB6O96kbnt0z8Fo6s+bzgsxhj1XuKFprkG/T70Dp+4Z++dy1
X/10vmY633ch+MRZpFh/ghmboHvvz2yCM8nHMtjNwfAMvXDv2NwABtCkK0JwrxH/JC4lNMHk88/l
UcWBVlv1Uc/AZYDqA0g4GJH1ZTMuUKQbXTtRXINJ3WThXWsD7rUhm0Nruw8VAiife/U+CwzpPqPf
lFi70QjxwEIHW9UD8fXK9VaxkFcSL4+8JZfM60/l5H8qj7c+XoyW5ObOFWGvbRjkd+DD7kZWkEnc
gdOu+hMYND4yrr2SgMe9tG+O2ivl1oUcgDEs+phifB1jCzRDKZqkovgTOw4Rt1m8qXlBTzXOtktc
IpzFwZQYeLyop0tUnFQ7rAxcWrLB7AbSgjaR0oSAEE6PBZFC/EgARZp6urgYTfLa+BxF+24E6IYW
ckkb0t3gSkpDCOYs7d5dkB0t6T81bvjTkca2iKvzbFYby8sw4EcSTIBRgZH1KAsOOHwcvOMHmE5k
wEFGu7pO7iddn6RGGLED9TgWEWGsZvK4gBkNcHIDzmhdEvjmHj8NzikHPCOI1Qsiq4c4nl/QJi85
0foxb2nPLX6FBYBwG0FwQXV50W+v4B7Q1ydBjBYHLMSz3J1P5BlPVqWu8dAG69bgSVoPPrcb1uhL
5S01L4IXg14csQGTlC5EN7zypSlpKCq5XASQvWwzuYIt4yhpMRu58WvbjvmGAux0M0T2t+W1O6yR
zkpmPXDyzLsJ6u4VviJt0iIXOeMX1I1bRQZq40vl89RLvl0cWEMW065FNEsJkzcPEZN8ftk2BzYc
JzxW1qqLxBuhlC0sl3hjFvHiaaKmSzFj4Eta9UQDEMT02e7ty8gmGumLYrqAQvZGv/ZlcsaIG+LF
GNZCpVeFDWmgoWYdtuW4Zxqt+ZGjJ4Sy9KJDm/GRco+6A7iVGHQf63ZrN+aBnF50wSR4bxUcmCVY
LeHxMCRLheNaDa9g7aml8MN0Gf294xx4IcxoyJe0GQ1Maxk94BW43Sikh7jBnTj3kJTczqq2bY7J
gj77Txy3vyXJO8zbuw47wQr64WvCKQJkLGEoX9KaZtGyuOaM7AXZmMJfQhbEhRn6G0jrscmLA6tn
3bv6XsTGNylsuWpLLIEsVytKK8AaODDv6oFHcDUWiDDwwmUlr07TbdO4PvsWYPbYil8ggYBXGNwT
6uqpqoBkdqXaxV52Rin5QJ7guTfwfsCl4wRhc48wNrTpOSgT0mUcf0Nucx0PrOd+Fi9c3Np1rrlE
ZIO7I7j51i6FLJXrnrF8nM15wCCXs46V4i4uTeZaBaiQJl8MFSjDmxEOou4yjF/lIj0gtJlMkqtZ
DVvZt/xlACjgihAqCfQrilqz0cI64q4+GXM9rSHd/dRS7ZqGg6rynkjinHllLyJKuE5B+WawAwvv
pHeuxiXce/ZX6NQvfgZrVWfhHdEhgm50D7HOdp5FldGCy3anlTBS8I0ciJ2Tfw24PHs9o5y96A71
vqv1VlnVm9Uz1RHzuqZpPzLAom5OKSJyx6FTNYoVjYtEErYPWdA/93wNV5QlCh4LNtizPnsrW+PW
mU2+Cqz0zaVNM3X1UzfZd2zGtpXRg3RFNwAlx9WDHhjGLGryOiLnk3uoWl5dN/9sho7ndf6LnP6n
CW4nKLBmd2j++JNvtdE89yzu7az+JWlvGKIJ0Y78SDmejAUK1jU7AU0E53K1jVr3yqV2n5jWlx/w
dAQ+TVlB95YkbDhsxefSr8Ob6wx3XoRW3ltcePOcoIyW363hnWzNS8fD3iN91d87BQv+wkIIiEH7
SzZMtqGfgE9Q/Zs40DF1ATiRc9xS/TbOu3d7yn+k8QiRIyMM0al3tUz2eTPMq5xm43bS4GKTcdr6
mGZ4+pA1jZtPpkUU3lD8KhswYtF4yUrVryT2fFtXz6EmPW+W+OX92lhqIcADtybNJo7/Se/N0WrM
y4BVYV2a41k7Oesf5JDAQowwYvKqJadOxt6vUe4dyOZTtqCIbTrh1zKOzu2cfcwWX4CZE9Agx5GA
H5yL9j5xeRlhv+FynTaujM+WCVNZ55IaTh6Nbiv3aaiOswT5lFlqnw7ZrtA0VkoL5gFgtK07cG+y
xIeBpbwDyVWYS/FUfQQ575EYDp9rLWl3al79ST34Zr4hQYIyUcMzhiREDoGieJUT90cPoj8T5W9F
Poc4S1q/9gUT3zD3zCWSGYpJxeRj5vT+lzLaLQKwt6+inoQsQS6MrYSOOnSs0ihvoQq+iRdl3Bf6
dQcqciX4pEAaFnvb7l46Pz74tXuyRQ/Yf+4ot85eiKSdQ1/dmy03zHpxldcCWXbg7kYX5TbqcWMR
pSEWP+e/w9bBM99mr0aNw1g6FRuAGSlEjHzgJsX4OxasAer5t074UtLteDNz49HM5Qj0s/0kpPoW
WtHvlt2M4VMzEDj+vqvGLV6MNzeRz43BGe15Tr5p53iXD8VzE07g2X16aApA7DCuRywGK3aE04aF
8DWgYmJw8cPMzbAb3fBlaJNTT+u6a2keCpXxlGBiYLbGzebP0serju2ehddT5jRvHT0KbaFjvgQ2
C7iEe4eV3ZlVgEWCzxO5JSjhgmYtLhFEcgG337kuL78wlpiIRZHq3KtjbPr08Up8MYiTiPfacFjb
+2XHJEPcmSS+5JHDWBBbMsYLjxYYePW4KSIsVMlE5KThdaAjfbqYebevhvSW1QANh+JisNreuQ3a
mx1bVKzy1asr+xYbJmsUPVMxYoTqO7P6nM2zbLYakEE+EzBvuwKEVUnQri2nC9MRBrRlDc4VmC5s
JDP3GBg95+9s4MadOBkCbdb0iFKUXs+UL8zgpVGQJ8S5bRllb/bYlqe8xkvcABjHBeYdqwHjNdlM
NpiB5guitkrkz+5Akrrls3OYBQ/50Zir49A52TFtqBloDfVbNM6fK798DfsaWbAhlOfhgW9hQFeN
+AVNy1gNVQs1sd3ZMz8zTYR3Mp2oJcXpH0lAWnnPcagzQh7A7EuGJo+qBGwjTHo7ho/DVAbOIYn5
Shl5+yMZ5leeCt068Monb+IUzSlR8CztHtN0BirfxcnBNeSTbLltV3A3gH7zbw02GRFNbemqGfKX
oYA6xMf3Zaa3bPbDNzNPaY8a3fdxxB8/M8umBEBZemFDT6mwxUb2CsM+XE8gTPiEFmKPsXGj2/FH
lYvbOMYPiYvnzIdpbrGQTlLnrirD4+CU+DHymoxjJ9dVb+xlzaqnE2zJW0O/zEMbb1sZUX5jJNfO
QKZs+gv1r/uY1DGaZe+QYUBdTyA2SBqD+PSc8iAxtmzjuWlVPD778hj2MegMY/yIC/AgapmMqu+k
67HLe/XPVhvfCXy1cW4efMWnpKqCjyFr/0eylK60ffe/TYmvv/L+62f1b07sf/xnfwmV4g8Hkx95
cJ/6UFMQDudP/EupNMw/TLz9jkAh5H9c0/obbTv4w7EdFz823xlbYmL6u1Tp8384lEvyJ7LU+k+U
SimIqv8Ntk1CHRYSYURGABM7uBC0ov9dAJwSkfhxz2EMC5JrQs7WahDgNqyawpdE2Q2PE/2UVqbc
M1Aeq1CLYyGJwwYWa32oCqz16cAI6E9DljVP7tRX26yoX8ICWhqH29uQ65vp9mBb/HAdRoLoQfI0
BNUzx+qVxrZiP3b2V99ED07S/7QMejHcbPoGlvDk5tF9C90vqODQYsgxEPA9VpQmqU/lEZTrQX5s
6UogdcvD694SJH+b0abAN8yOODwpLLNIioTEx/aIv8ZuMAX7nyAKgBpNgGBKHsxuDAXO1luO45cu
FWuPFsavuct6vMmkHyuv2gWLrumM3iX22wMVwHeg4c4z1TAtdXOrXjVixaL+bYT1se4awu+ZvyWn
9KNGuV1VtWtvvP9N3nnt2oqkW/qJSOEDblo609vl7b5By21sAAEE7un7I6uqOyul01Ld9rkqZSm3
yTWZwR/jH+MbfpPi/aP9ZPIudC9goBrNVd5TI8q748XOFQNuiUe8xDIdY093csQP1FqYf7n3K2bv
ssoaalEKbPBwXSPeC8ADhdNhWgWTQ4pnRx76mCNkn5M8NraQKG5c3nc2nsqiHD+wxJExM8uHcAC2
5zv565DbB8ON0QLi9Fo49ldMwGzlB8HO80ZKmMujbasHQts4EWf1OBc4e0wDN2vXCzZojY//pN95
hUXNmt2/d2xvjqZgoze4n1x7aYjXEpEGL0tHG06Nc7YKS39Fr9GP383NjWHU3V3VgsLzYJhbC7LQ
DzFBth5Y2rh9AmGN2BruCx9WqxkeB7oa900M25H7750NFYsqLKM9ZnOGGIiQyjQdPrjepE80xZqf
uUJVmp1sRbvsb2upsabU9UiHCozyoDoakzw0wpIb4tnFpqFS7FZXsNtpGN1HbfSG0ydae4y9Kwmp
siLNTScOb/xugTtZWNOlxbSQTqDVA7u79A7qpWt27R2oMfitPgJ8bH4qg1c2BbEfXTubm6hh7w0p
c2k9bGFfd9O4nYOyuHiF+bsZso+Ek4JWMDNB8i1xo1blXvvzwsEs56u21FMUJ2+CV2prpW9Wqj99
LS5mIr5mpnoSc6yGQzBM1lbEy3DF7g2uYVkyBgIolXhnuVxB88TDTvc722XP4nXkRYk8zCJsz2w+
hlUUYK5N8qURsZXbham29QwZbNO8eCW7PaEIEQxMlsziAB5jY/ry22Z1ZSbW2imZnfxpRCYzl77x
AYtU7S0tP8FtNetrVJqPk+mescqbCFvUjIXDXUxaMgrCc13zYc1Npb7xENyGmPVCp8cFyX51MIHw
RymwpOxpLhcVE+JjL6P71iF9LoN7v80uhPGtHWLK55R6X4bBOBvUULUdZa+avma6IsJbcOiu+QGB
QOyQ+0E59P7osWUAZ2M2008q3TMD1GkG5Bqar12izPVgipUwWopJSPSHqfydO73AB2evcweweCpZ
N1bxbQ+1TKTdUudo0W1mAA5qA1jc3p9pD/ntNNnN5LhnDj5CXGpNwuozzKarkcdnAyANRGt9lDnl
kWpeCuZZfowOFy26nA/jwAAMF/0GG3yIZ22+oyAP8sYIY7edqh06/JMys4/aYIBhUmFQHqb7Ds92
NYxfmOitjZaEv2UHvWiaku+8hCePcfotnTHkKyG2yqge+Gtsoqx+SJBIdr6D4s+juMtxzWwoRUnW
c9k7sDWLa5u6e9LTAQWmfMQ5K/IXcyofZEM54GiAfEhPleZRLlVx6Kjq3oxokasSXWhF1ay9jevs
I8QlaFkNzS+WvslLgTMXqu0KcedazvUjv4d/dOOcIPiQH+PAekAJ3CXMTtSxsA7zqbJDyRIUF4yd
xyWLBWGHJrytgvbFS+y7YvYuYNZPtokW7Sbzj+BAutbERq+zbu+9cvQy9oTLVdZBv6WfikotMNhc
DhpMRFxnM3y6eIroHTXMR037Co/RV2xPuxpvWIAX8Jq1NW2QuUjpQCk9cbf0dB8GOmvP5GvCO3gD
FPh69aF3vXOEroihFrP/0a1tqApcSakf7YqHdkyehW3e2qq8a9KoP5Zl9tbDChsFMhN/aHnJsNTc
lt3QPHRULWzbqY/3XKijXVpnwTdPzPzI16CAU48vQA+yOGk2itzjlnwJfaDrpFErr58pBRhb77fT
ufD+PcyA52GCmaYCn/5H1dPBU9LeVY1J9c6mlDvPK2fsA19t1IFO+U9CBE8D9eDAjg9JOZwjHb2h
qX3XQI2WggXuWCuHUf9JwWh6zgv3bnCN92osjY3vNPUzlwp/42qApn40LzbsVmx8ekfABzr3zpwM
25DHK8ewWckE8YKXFt7erZAI90OCFlSM0FGEa9E0WXBlDg3zbGk9cyUqfte6nA46HtQeRqt7FV72
npSp4vRUsOz00O/LOV0qIsWm75vbLk15JXIvYimJGp8mgFGm+dIqf6+tlGptcWLUv1oLFTVVv1sn
u5VaMQ10zaGALQjX+R7bCFpB9pvf5r3T1ZFhizqwKbp6HRk3exx+EofaD1G3960EFZXmw02ZTgFA
ZXmg9s1nA5I+0RPM9p1C3yD7igtoAlGA1uwimRU14lS7zyt9ljHumNkqN2YVHVpPHEP8OXgJMGDq
9IIB+Zj45dVM9ZnSlE2ofbH1cTmvDdNd80Y/5CbwC7cEOV9796UX3LhE1Lc65yHMU4Ryh8ZiMqGA
mL11baDIWMVAR3L2jah00wXNPgW8kDnOSUXqErj+XeNPu3n0kCKBXassvg3naW9NcbiNDOOtmOzX
WtUnKYdzPzA7WJSqlmEwnUvdH3uQdaSo0JM0JtLCfQKnsPFHtbOWssmS+xrflOS3Y2E6It334GDK
Z14Ljr2OtjV1o2tfOrysRbp0gCRv1AUQXUEk4dy1AWKgahSxxdY97sptqcVplJjMqoAqdK8/Wl3w
KwqK5ykyw800VATEQ3kCqITLl/DbZiYEuHaVB0XDqPtN44WPxlQnRKKr7imMWPWFVbKZQzK3ozi3
SE8rGu8VggEqdu6UlPTYvbcaAWkdTbICLPRlfsAVr09jWVHGWD0XLu1XRf5YUna5jmNn7QK7NPry
yzOML/pTDg2GlXmSb0YZzjDCyo+4qZ5w3MFFjxtOIXSonIQAxJfplTnwARMMmko8vEFmu/NIeoDr
SDf16NKs6VefgD03kfatTW/KpR1+5L0fUKlGgz32iEb9IhQK2CQR9P3RJEtJVUBnG4eGq3jrqbB5
BYy78Wf/UcOyXmnoW7XTnjxtgxPOCFhZo8ufb5pYPXB6bgBXUwgrX2qbJacWBDlm/GA8mdcySS+l
2dJsXB94ah4nnJAmjSNbbUTFZy7bdOumRAv08gfrBmFUmCCJHGYZt0joa4CxHPQ99oUCKxtduI8W
DHZybPQmSGP48At/acWt6eprn42QT3wQJ6oy3sck+kry6Z2PZUuv+Hnpx2X1DwZIeHD3GIOI4zf6
vTIGwFjOB4aLU0hKqCPzj/SVH3PEJX7Tsxjiu0YxGbZNdsZ1eXBIJurR++w8bzrrqseXj9siFcbF
ws4ll9Zx2tuolRvr6oATEEpJF5jkyr2fTFmo8i3HLx8H85N4zWvnQonysAXO8l502EIMM59P45Sr
vYiSS5NDAarH5UPo3c+pJpVXaToxO7CM7OjCD1D7+PLKKNsVGXSZJeDaaFaRfaaxFs3PPGlH+kNW
hidnJu3qYGTtCfN2u8lhcfHRttT7dO7nODT5WYiKbX4L7DvwHwM+/g7pEfZSgxrl1Zc0iDZ/2lL/
iX77py8VFtxfQ9p/+8f/9f9drFs4oYcV+b/3P28J6/+74/mfv+QfQoL1R2BSRgq+2BOBbfne/4l0
m3/YOKCdMCTy5+JuttEK/q/j2Q2Y4Fn0/akU/MXuDBeOSDGPpo+xDlXgP2nsChaR4N/9zi5+Z1sQ
hXYWJWGJfP/F75zgSssT2ZNscl2KYXF70BEqccx4yAl+EHNiljcj37FTZDBhdYGiFDjjHgci4OgH
05Me6JhBM4uAjK/YOLYAlpCzKlX9JCUeU3MSzEdUOcf1fM7+/DYJ3jIIyDvPJa+XM0SmYp43LOBu
opJ68Jh4K4FnvIGDtI4eN+KVNyv/5CqLlk++LcQAwBJLRYdxJ417z8SXJFtmWe5lFx8GIqWF7q0L
vCoW4ScMkXsiydxO3IKjwCJlUin6oZKC0libL2APmZlKEHFXpRowL47qyRvuWhV9U2N+YnZu1kiq
J3wv3IbTd0qD1oYrznPV/cYWvsd1+E6gAwNRx7hIvbuZb4ClkfDqPvJp2rfkDVtJVBFumbOUQ/bx
/EbD+3Ncc3DpKcQQ2WHENXTFlpdbVB/kVMW2FbaAEGL90IH2ERR34A/4Vfr6pwPXkEAXdiLjzprR
I0hcHqcKwpbfAfAgps0wF5g4av2AVxZwPmFN+0DQ3Fe31g/wraeGDdiV0wc0Zsj45BXUu0YZXfCO
fxCt9zzaxWcTtPsasR8ORAEPKtLhQSzFupUmstfJ9DnoywEQnaP3wnZ/h7mPmQo28qr3sFL39PWC
f97C4Pooqs7ZhjBnQE7wpwljVutIYzR1+wclgwBWW4iLaomjiGneQTKsYHuZDwmkZDqm6OMu2oJS
eZdVjd+CTjUxs6wKe8y3s1HXG2mysCmz6DYeY6CgWPX6CH+DF3ZXWtC5MtqMa2X75cSIT7iMmCyc
sMXCWMHrSsKESqE/dwfj2uPNaDA5BE6Bx6Sbz67F8a+QjRhr5vsa706CFZamElx1QprZQ1g7z1ER
ExAPmQeBQS1vjWw7tvKiw/E8ezaX9f7WlfCuBIC4TZ1jpfdSvbUxd2GYjH8B5adJwFzcJfPONawz
6cdPuewrfA2GylbTKcLV0KQE5uq4JEMPp35VzLEP6xdiwTg5lMqozCeXaaRsamMW9EjcTpe9oE/+
1hMJdcdCFLNKEEZO3RyyZujukk49GxqMjV8yZM7VU1u1EUg7+xi3IaUFALuOTUKQNuJlzfo4gZ01
2W8Y/qDSGn2+juf55KFlN5HxHlFYslGRc/TJV5Jdda6B1bC5XVC4yvDpFw7VrwoEHMkDTbdm7eJq
jz1uK9YCKqIptYdlYwHatZf7LODdioOn8wFfhv1Lx5W7IgpfmCMU1fjcLOReOtaXQCYAy2jh+noO
xnlAv6kxvoQL+RcviNo4Ua52FHJvS0lJcaFz2t2sK+bbbU2RiA1I2DDnmjZcLHMwZ7BnvaeO0zB7
RnJdFzEaCM0e5DqDz9DJL3SD7UtDNXvmnWxLAM/fUfnTk27PblCT13ZP2cMAZjMCS8inauh7R47H
UPksw7LhOXJydzvlI3hMK1yTlX0fhVU+2z337anOQqoO/edBi5fEpxkhZxFIOBn/keF8tTZXbh3d
th689zLAuSG+A6k/Ytm+k56FFhzsVdGeueuecpb55VQgzapVZfbBzUDtBosbcN16upolQTzpHM2Q
MGabjRuP0tnU9/Fc2XdMYJcuoVqmtZ5bYAdVF3y72XgsTLkskt2KuDnzh+NEeEHybA86+1GNCcJF
dz/LyGMLxAo7Zsjbdr79klsd37msv6Epdq0pR7chXxK9vKSF7DZ5YT5HemAVO1/8kLCN8Djt8pw2
JKiE4NPqR0ESnddOiRcC/KYl40PXjL9b0AJJgEqVZvvYt8mpLnZc7xtT0X1o467Px3XnBdfQwKzO
XG/ZKRmQYjtm7mNWT4CfUhZC03ix/+zgpg9k4WU2wU05QUr0m+zTc7EsCuomxiJ2T7HZX8LOu6QD
4Q8PL+gmnejiKJzutnNophkT40FVOYaZlgdBG+8jDiCKZZ/jdNq56fA1hRAWXHDiitzQZTJ7/2FC
kNuh0FYPhCdubBnd5J3LtzV4oWfoNhvlLzsj4h5jN4LJUa0NlV1Hc9HPSUj3IcvDympeDYgP4FZ3
sEjuJU53j5tVnWC7AuD1MZBsX7ts0dhm8fjojFAAzKZiLREj+qqhy2Vwb7MywzdNjVJbxvo81x3L
KL7x5dQlGI4jytVS/V0Do8UtUt2qWX33sFPZl1IpiO7G/pyia9ah6aUYkoexnjhbG31TS5MCIiKA
STD80rLxqdUQOcZ3OxJ0bs5YgbW5FXQDAlNQt1GUX2jxu8kmcaNaGufmeWRbavesZ2N1aBrzNHj9
nTcYkMXaPcbGreIq2PTE+/oO9gNm5hq8U66+wz7C55ZszNZ6zfAm55qkjWTTzmFa7ADsfpmR+Q6B
eQu6st8OftRxH6B+7RfYRgSuuHrvBuuEi5TEeLzFU30I8alNhXHp/GHd8hXfzlg3Klku3Y2jz028
v7fH/jMn5LQNquEBMZZhJYx3sG6fcU5fmz4XGzMt35vOHRbpeTWP4degEfRBBj4BiuaeIQtEnMyQ
G8NcDKgeanY/B2QkBuAphOFdIHW2/2z1HoFHppm+Ly/Ncv+XIy/IuYUAUHcj3oNpOlIZ8WOhR83a
eMtF9CGm7qbxkDuD8KtM3EdkQnMtU+cSOBAEYSz82FaLTaO5teht19LdeY39gZDPJqanMWYU40NL
ENMxRQCRFazD5InHotT5tg7njAyGeveDjEY1M/UpMEQzDM3wljQg+8w85kgtS5rh1J3pgC6b85A4
Q1XtPeG/8abcdbGP49oyvt2i5N0QGTdUPHwkfgcVL41ONTRtU6nfIThid8h4WqZX2+ye5qA75/WU
4GWFvqu7cVrbCjaeDDhoUVUfu4bKssLu6Ogx5icB9dB3kHkn5KPeHl4Lx5UI/nWGe7GhzMqpTg6H
aUmhVVaYF5+t2TodLQR1qzpiqWLZHrdQNWKXl9Nw5tLI+zNu2wOWD+iPpciOQere1aAyNyqb9co3
crmnwnmpMqrp7p74FvuyPeisqRh8pofS5a/CK5iKmwnnfc072MujNYs/lHIRn7E3MSVn8Te1Eduy
bjgR2Rl546PvlXxUPDajMbhb3yUAMlMptWL9d4t5cu02zS1dVMFqOaDcGvtmY25Kfgork2qSdTuO
6d618OqkQB1FQO4hkYvPxC+fwKmrjTsP9qZftgqZNiFVJuW7nQ2/7C56tpQx7WIEInDC08ZrLX1w
iWvYbQnsI/Dhdhim2MRMPgelVXfAVTKC4zQ6Gs5tBWSQQkxWM+jTrDANXIFTTMKkdJL2IbV0+UMT
jzsv9nV+Flid2C4M4a5Ic3X0IMNyjqEXl4ty7C8asreoyaBkU1xwTBqMeTvXnR8mpOehjIpts6jR
Qpdc87vruOjUvtRA9caoPESF+8uoso92UbabXlJPOiBdJLpsNpklF4P90kOXnqiuOxdI5LlVP2SL
Zh7EhCq6RUcPXHuPa/zaDw14vBYGg4nsvhlLjC0CId6yOncXIs1TJ0X4u3roFs0+QbwXiPjZouaP
yPrFou93i9LvotIS5+MaZonuyt/6DHAEybdg2aKHajfN0W+RBne91k8NG4ROEe8qlqVCx3bBGGW4
M9k3FCHqU2VH2CgQypNlKZFqJE66Ss8Z+4rGJqAfscGowRQGbDTU4sLU/ePIpkOMCQSj7DtbViAN
8kY51vg4l/VISSHWhm/Sd8TmhB72YgOICgaXhVWHoSdgyzKi/fY2oQeXUBk9fSbe3teJvYwcKsiB
7nlmXxMU+MP1ssJRammuYanTe6zsljXPXIGtWxY/dVJCdmAXNIcsh/3W/rLYEjVlauHuScAQBPdm
435q9kn5YJ6nZcFET9jTzMaJe95eLisoLxsP9RBsbHZT07KkqpZ1VQRow6gNOK76zmGfRakaTiU2
XBGMiJKNV8Pmax4hUcfLZ80gdsV3wEUMm/JyVYbqYD3PbNAGPTkbK0KWa02ibdqbp3XXKm4efkKj
QPo79WfjatM06Yv4wCW423ad/e5X5VUKdMvRDb7LrrI3s2BTFXY0ZNKQt+w3sMYwBkvDObUTsyaz
/WmK7QOLMnBg42tvYKBrQlISjVVCGFRrs5hIcQ6f02TeGEH9XoviqwkU/l02D8zYLomT+D2WnHoG
Oc9xJGoptKCCOgm7tei68gh7hQaVvNagwIiddG5xzMLiLBRTK1i4R60cMDs5Pkmr5REFDEwoLQ5A
+A7Yi5nAsCeF7u9pIF1GMydZC2sPlwhkIpt5ljkUrSaSlV1pjOfcCq2Tn85U7YAvSjXLadeiBEPV
EhgmRCmQORMKGJ0sZLXj7ewk0aUtYv+eH+kH2cdy47ZcyKLA/Cb/mWMNbsHWFBF7oKhst8GA/Vka
ETuoeGtos9hMzOx7CnDUgz3jgGgG3mM1e/kwIqyijE5eVFF2h6kefgI1KoxMib4sQqUdaSxjZnvU
GcGultJflqWg8Ab7PM6C36XCp+9bqv5H1Pt/tqaG0LT4Wf57Te2/9OffNLV//pJ/aGruH9TWM+6E
2GJwm0Il/Jc3x/nDCZDHwsBxfJRn0yM3/y9NLfgDncv3QrQrpBPXQQz7F0VA/IHrxQfguPwLJkLY
fyKrsWP8u6zmYBzAhkRjmQ+g1Uby+6usZotsFLWJ5bUrDfilRpRuAoNsWWGTGXZMentHz37UoUH1
inSfRh0lPKJs+DAm2ls7qYMdxxxM0szBCdNkVoplPyMoACJ81ZLSWXmQizeeSclMaCGjESUO6MKB
ieZY/dGZa/vYV4N7ZorgmoKl9VB3uUMOdkQrCOc3mbf5aki6F0FV/TbtS1yGAxfdsgMlYngd/Xkt
+OUhOBcKDJvRM1+y0XTWVDlZ60BGmCZouO4pftxIh+kK0e/S1xD1mjge1xMSj5k14Xs8BKwhJvnk
BtzWawc6T6qH1Rw06yaiMqotmV5pZdgzknwiUtCnUEf9LTPmR4xStYCHq6dmgZHPGYvjCiI+INy2
PlldVPHeYfwKjOGWEoh9JkOaPiHk7vCgpgft+JqOLbvfs8SBmQfGZhtIu9lHDSVnih60PZW0IZVc
AQG0Kny0/OE6Tjre8anaJDy6C02ER/jcNFskzkHkgUVWZKnH8aq91Zi3fMBwGBclxPVxqET+iNKe
eOXaLgDi6dq8RDOW3C7GQGVSCJtpiDDFnG5sq0eeGshtDoBA6Xh0qZTtw4JsJPc8ZYlnRsotu+9x
Zaj5JehruIfAWZS0N8bM7qLrAVcaBIevVcwVXyplbpy2YmUEqIpS9OqloHG4AAnVt3B0GrJadQUR
csSdNGDNXBuEMTZlPW29qBuujPUH5ZgeqQ2M+rVvwp9L6fQwFveLJGTs3VIZSq0Bfw/edJPLv4r9
hZzdNL8YahHolrPanfkx2Y0C0U7f9K7Q2FMr/5nr/NJNK0/9hHpQjNk7cQSEtBk9i8Lyb9l4bzHh
nGtR1OCxqflhcxQRnC9xzdJhsecncwcHnStaRcYKb9akl9u7EV45Avg9bHASQKUR5eW2q9WxnUEe
JAwcdq0enSUbFYIGams2+JG3/Cxs6wTA4TWPpM2PXJ07C/93HhNFlWPATrIpGEkjnEApMTn+I93i
0uHZkY7xmhNSZC/P38WH5GiNxzxrNvYw/RpYJs5t9Zh44pav5rZw5r0o0UQbLKQSSu+mlOEtXJsv
O6MgTUH3w6mXXiq7PMkcQDzlUF7X3XR4AID3kXztrq4nP8bB2ybaWEnTBAznMht0ffNLRM42H+w9
s9Kw6QuHX4sosVZR/hQztc96Zugpqm9uJZ94IX6cCeqRxwNxqSqb7AmEpcQxvtGw+ULWZQv/eXae
lPL0AcPEsRi9TTYSFhjD3MXfA6SIR2c79+o1wmHPjtXtGeLNbVh44snt4ARZ6EGBIw1AbemwLdKw
2uSdKHZJn76IhLzSAP5gJcfwrS4XZzlU1xRRHhTerjG7s6PS5yLrdskohrXrJS5b8uytkKXcmo0j
9u0kTpiPADQgZuK0Lbdd0z9JqzvzYT3OmqFHg7AifstmtvshRVtfcqIJO62N25RF5LZu0IjQn/FZ
xMSSE4LmLchN30RqTCYYlNaB0eS+S90n0lF7n4MGMsi0j8smeelDEwZD4nKY6oAmByj8iAlx/u3y
HZrF6Jxr13+bm4w0W8Dtl+YQtzaZbgOxn6LmWauebSdpf3fW1VloihLRtLudkTbZg9kmB0uZ1MUJ
8Fb2EQgG1kzHf8lyHqLMqcK72on9Xz3O87piyzeMaJc1ywrLh4IPN+GQVeYliJpzlNlfpduSBdPW
OfbIbA0hefYwwqyF9pOzzrb7mpi7olZ3Dh7rvjo0Q0vTmbVH8jyFXW+tDM3foxK/bNN5wLZyMJ3x
Iuby0aTeJRR4etD9KcQpd3Jgy9Cn6pWYu41Zmknd7wBrKmtbZwP38uCYY8Gkoncb2eVeGOHB9kgE
BM0W7uJB2RZfOBouKXokZBZspprFZufuBxwEbJm3haceujlYU7eDFQG+pEz3MuLLk9JS6VbXrJrP
Rs/7zZ/2BoYW4DI7f07XM+uXfh63dZ6crISqAQu7yoDQ2QnvThKMiMTwnFPSDe0MD2LSHhP6mmk+
XNdNcsqs+tQmzjZomlPi8tYiMvOZNZqIx6dsqtsmS++kZXDOxlRw2nMILi8TP34xfHVV+zj0/Xua
pcfU4fO3kuZXFsgH07ADIGXzfTVzrLih99v004turZPOhr3oIOA6Y5+tm5LC4a7izm24c3ppfDKk
QxxhLnGjncdUsw6lDnCTgaBwMIhbadaws08P/Eiytesq8CTAullDP4Zuc4OjjQoQn0+qKPbawwlb
sas4C7/OCRVMr5BCMKnWrsF6o6AHD4zmnvQdHJQOJZ3qVWj31LrQfsluw8vvoj7cldPEaonGSyZe
XtRGc+idmFb4Mrk1/iy/YFs0pZQ2RYHF6kXv2MVcZcz+o7HoseitZ1UnFySVxy5TBG284WikwGQa
NMcTrgjYuNZwL+0ZT5nmGyNldaejfIQCXW1x619bx91VicVZ6nL+QQYd9aNBacos/UNc6k0btT9p
oY4JWYA1jZRbVYsHOnE4PsP5WkMHqDGX+DTmNfG8CQKwEBZ0kyr2LW51ip9/OPm7NjVP8F0f5krv
vIlqB5P1XUHqqyvxuywKFm/lzh7okiEe0HQfddns8Z4gsI3OyRI+ckjI1RP0Cj6tNjwNDdoUcl52
8AoNtUNNksB/REvV5ME6ILTh09FKDwaGy3oX2/kuChou/V0iuWBY5X0GtXBTxMNhmInUOzafRczZ
vZ1H30eCozV1nipjHdfymlblyxyND1EW4rqCvFkU2YvtjffKG2/HwH0zY1gsdntMXUm2QuH446K1
Htgc5rbcN2q8KlJWSd7dMqX1sIL9G0qSuBZKh4YZq9CnXM+3Lp6njWXN1SmT/PdWbHfXcubiPmGD
axpgLPn7wN2f4sCNkxdv4xQVGySrExz6s1FNBDKV7PdhxjgEJXE3u+Zw4zE/0lumhwNCIMva0aEN
goQ1cWPggaHmHd+M3iEd0Q0ax5tv9JxH99QRnsXMuoY/otwNvfNsuQyj81gN28ml82ooJsh7Rbyv
5+YhU7H5YGcQJLD12fuxsY29m3XY6MLol5FMy4xAAq5UP6lDn4PDIe/0fOMl5UyygdWIYR7nE+xI
Ok3EhnmG2KlF2deI+hBKrsYNIaM5yH6kSNmY5VDusnHdu/Gpn/GWtUxTHMPhARgZ/lkAXX2OF0sZ
BcGbPHHXVWq8Epc+ep06uLIu963fEm5WF2mqNwEEfM0TT7llxABLHw4kTGKNVLmSpycty6L7tdac
XDOnFqElEkzjr9AHylGZD63X2siQwMc9eXEj40EI+R2POUZ3wUkR6sYiR1W+G/DyRDe8dtQVtErw
2dMUzCYeGhoa3Y9nqZ1Nm7EYecTGItxEVND0MVvLUHfHtg22EWX2ahr2vkUgtndq92QnuAeaXBuI
W6R+CF+8tIm7Gxx9ihJxyvi6BRQ9NrX1a05TsIaKBVXAMm0No4KPAa8rykCHFbYdTsns0aFm+h9z
jQXa4kWy93XHpMlqZ1VWDglLbe+VgfQlpvIlrabHeDA+kgYTQFR+F56399jBrjFWwzdYatGI9cij
LtnDB2m2MFQhb7YLWMUYjbswwrfrtrdGSztn7ny2YYdDvX3mHpquYMiQo2qcQ7T0+kgydRlFMBBr
f/eufR+YTbuJQtMkiOzsiDy/tm3TInjNqN/QOCQv6W2bT3d5ZN5hH6u2YSvqXWMxJFGRTArT+1Hs
GgH76sdBjfdO0d/iS7hNUpBd8BJXVF3DeQMJg93CvB3LMdqTTuJ9b2UOGgwqTREohB6TljZF+c26
Kuw7OSJYlEXGJDcQW2tR3bg8zds/r+3/w+ULx/x/l5v/Fw3Mf9cv/vFr/qVf2J5P+JOIkKCgATXi
X/qF/Ufo8f+HISKES8jIRlr4p35BzQNamkdBpEn2J/Scf4sWEV4irkR3BGMAlen/iX5hWfz7f/cF
hQIxxBH8BWmh9Jeeyr/4goKZahlZuJCFMmc69rEjtvlU0XgX9I9wa/DII77mJc9zP9cDUzZ9te7E
azyiRPBAe+FnX/iPZYEzlNaILwpNSioCih836d4zoMjbeCTEI52W59N0JK8Heh4GZyRZ38fkhKbs
4vYM9JDryPtHFuYeUS+FMwqSeXg32/I+8wXrcb+lzVLnD35qTvdph/nAT8FHZcwWoD+iGu4PJ8k0
ckUpQ2GcOVlvC1v9mGZ5b2tstj3eHWEP1z7BCqFjtkWDME+6hUeSt0Jvk6kuz/CIOJ7zROzyCVRN
QUf5Pqlwkg9GSvHDOJcHQpw16AUblqsKDJoRkTlc6acbPUMppC+IcIig+TjKb3Kb+rSoj75TozJf
oy53D91EotlogCOwenlpPOvGQbtYRxW+36nPaYEx5jdeD5QAxGKkURFhplBf0Ltes7yDcEEq1gkk
7FxOoiqhNS7V3oHNEHcEbs6FYX05icMSTONxL6qXaI5PNh2TwDhrWCQo60F5F6d1uJpspbayRQO2
Fxs0DZk3NpSBMU2Crd8m340DL9sVHUYgnDbkdfGpDBz7KmtuqYQE4azFL6ehGzrAn4QTfhUUrPJ7
WDHDQnPvALzIiVebKHEgQK8JVfzI7VWtTDPdFZW/M0KxX/539rw3Igr7Eehx74l9INU2d82fIWtZ
LMPLlYj2iYLjTC31PTQrzKq+R5FFCcc3j3HENtGbRb5+bY7upyjFx/9m77yW61YSLPtDgwog4V+P
wfH0Iim+IGikhDcJj6+fldXd093jIvq9H2/d0pVEHgKZ26xNoDXe4T/jD8ruYzQB4ZJdu/UZNH1b
YIwVgXFzfMGLZcY0mwyL/WTgxdvZCj45tYO4w5Puy6Q9mKn54hmjvky6d91IDboTmOJQvPduk4Ml
ruLyFhg4MAzTHRgK7Tg9LDLyS/WyJPxtE/QeTN1dDOiCFup5lBIAYOWTFJvFEcbclZru/Wrzle7m
5S/3GEpC1dXIvSfD5x3YS06XfrG+xm1wVYhbQq4wnBJ4bcrRLML60Jj9jPtSd4eMMGltTzdPLQuA
evS62GyfcKD5LXNSHna1UjGYFQktQGpd7n52i5HuZSk4PyzOOQlra59OcGlCy3f5erN5uZQOhlMy
kvgYHmgU4V9bYR/ReX6kabwN09WIstj3b7Of0t8HNsGk8kVCD+8y/8Ty9W1Rs9oESwyRL3ktM0ft
ejDTrKBxLce6BrvOFlW3TucVUZLU78oWCM8EH2A1wOd9BsDaHW3+YhCtY4q/ZLM9voTjLQN6zdWu
+2nsAvccHjbojEjGyHJCs7L7nMWEhlcqZ576cQCo7TvyvjGMx1mTtn395vdN6NtZgHFtSH8LKfLI
wiYX7HrLutN2yaajC8B7Wpi9B+jtKZf6LnA4Zf8pO+JkiR3eDZApJlDgC0hw0sPfkm3Uoe8uLo8V
BUaXviO+GjDxjD5+NZq0iKxNAle80NDxtbpkmkLuGPNOusnvHjy5EMtDx4gJa26BfQC2r7YBtawC
qhDG46s95RcOTWeWRV4GTUDnE86UbPnCH/uR3hbYxQT3ugKbzhANF0ZA6gFAdZ+BglVR2lpd/ycP
6j8x6PUUMI0ExZ6BZJdZQzoLSLsb6F0NJjUMzW9P67UmLcQpbQTu3g7hqQT2zsl73ogA/jvaPdUB
4Porv4GM15tdS6TeyXyYM/VQjgmnEWMbdPXvBbh8x5ee+N4HJst2TdQXo0Zk60A4OnP4BfGHdhqB
Ar9I33pNrq9rFgr8dHo1J0l6PAVOKZ3krlEQ70Udf4HNzdn5gYYvq+WT7sptMVyS8N3vTqqeRLVe
PEgAUTAxQxR6X1EV3Zg8mjQmfdjmhTiD5WBBVw2/MfebbTc0UWoSA+CQSK+F1NkmA97vlX2xj1OC
4bPJYI4X1MzYZcO7BTtni7isMylGBIByPzZ0wXEN9oMzcsOnx7ML2dad9Y5AyqAASfaDEfOkmOj5
rXrUrSLUzweggGxeVfYuH7gu+F1TwXDkL78a7AGTzYXEUNwb9PcRlbhsZjU3miC4NKkLEbzLMlCl
Ga8vc0YcnG+j10QiKS6K7wlGM7kRY73F00J5gEAXP/xEKqnSgRMKmOdNsOcgG9ly3oGDODioCuNU
/pStQiNKmfqY/PmyZMvOEvapC8vlwEfgaVzWKRIuhKamCcMNvSxsjNJtwVmJ9K4bSB20Hgtq+riK
VoiEvWh0+NIK/r/OXefX10FN5bERfFktRaE5Vxrfla87fqgasAtMGs25/+TLwOTy05wKjlN78Oqc
heV7G4wkXz0us0zB0zp5iq3xndGMz3QihsR1wN83XXlfL9w6Kia37qd6qHZ139e7IWWlitZyDYaU
pzQ/RUCECvMWlCGMIb4HmTPct5gjERc1IjnFCBMVptqmWNJ7V0d6U2+hv5SVH9hDTIVkgwAXzF/D
TtTBbKwvGKigk+2HLg15ZMrp0cPz3zVuz5O5rdLDzC8VdUs1DdYK2eQ7ZAhUEaNzzxgOycXkcsKt
KAONp8qXrnMETR914UJwZAWR3zm9yz24Dk6hWH0wbnBqftI2WPYYq5QXqjzA+OFjRVhiZyb5kdV6
4qSNNK9mo87WBEKsN3px34QQXmYUJaY04f9BykNK8Jyd3Ss4HbJ7QECIKq9Hl/X2ovLISxSs9/rv
vPPxRpueBFNb3WvMWJ05vxgbvdSaNE1e6Q5IKF9MftQaGPYbQM/EBWwSkW43TQfXhvpYOVzxBH/g
tl7OjlnzyauYLo8/08QPt3Sq6Exn7h7QOIGGoaS3ZML7aPFoLd+GbdWZhzWAPZOAzzGT5GvVhSmL
LUSOU1hgK7fLwdqlfixAjRLq88zmmK/1Pco6J9bw2OUjE9CeiMK+/z0Alw/HNIJP3+2nlXy6CDJg
2OoPRbN7f0xPtdudRc97yatOszFH7EnsbLzlFsyeAONXev6BAwrwRusO8l/k2Ol8tBr/1hfNA+20
HdXnt8QVzdX2s23uzFfX50eZVPam1eG6yaQqRXK9o0OE9vYZyr0SkL3K4YaGk23dNv5EH6DOFRzj
krj5UHKoayz5kFvt48SyJQsyPmWlUQcAHtpJRIqzG6Me86Fvu8cxnO6sJb1IBw3H9Kkqps6fuvS/
kUVIlZgPgTd+FS79XPZQmac7ekOM3JVOUbX6PCfs+ZZwPMuoqJSjcyp6taXf+mot6kHiYGSM6ogi
uy9orUxYRRZ8gk3s4jYh4dxqXiwUJY9JV5wGcOOWnR1sx3P44hj+o9sXh0rxDRu17uHl8qtlXYrx
bJNSazaypz5hcUmy3gRuB31oMd+C1QW1Q951kckfFhTvTFIXEO8CTP3qYVnil36eHzvezQH8VHLr
hDCX8QdhlFhI4KA6TTRnFl6YSR2T8gL7iZLzbEzlox8zv2JkHAGQxviYt6/TqvaoWceGn0KV11+L
WSI6AT/iLxm1c/lS9vV+BGpemf4ln/xH5CZtT+4na3gywp79JWM7iPbVIe/ugF6P12k7+oRJ19Li
oNmlmHtjjWnKx7LtLx5EScbHBguaCbQwGgQpYde2w5vtblr7cWP/t1LDawqvYePHzKMPTO5s/Gw5
VykfGkQZuRBwFx1uwPTjLDnGL7uUWH+DsUcFYssDhBh9w+sA86ump5kszh+iQWHk9PGuEtmp88YT
a9ak87pTs458v0JoWIhYM6ZYMxg23iGfWUsSg+VHvPLGG9+/yBX2S4qziAEGMUF6KM3+axurawLU
a8vrBjpNnG1nhXQCbBSs4Me8LL9rP3mWGDiRSjXoVmWoodzoRrNDI3dxfSmqzVivkTfnX+awfqyk
oOsgP9nIPJMbH5o8/lR18LeduJH2Iy5QX1imTsOHoIhH/+QY+gwxPY1ZcufBxm/HSzG21RUuzI5c
20ZmJrQtPuu7gi9fYYAoTV2L1wIB/4z5rM4yBVDf3r5XBGxx1Oe3VbAy2wxPjuXiAAcg84i+i4O3
1PeSp+Gd3eDl9CG9GbWk3wyajKz1Nk+E4068oZD4DFiyoYOLysDZJ8ixqxVkr22zBpEZl49T2qNP
1hVnhwan1Kn8S1+AOkoVDHffOVO9/rT85EWlrEZXFr+BUZ8bGLrdGFa47xI9U03cM1uBMsSKEvxf
3pZlwO26fvE9ll1HWDRpSwnBIOm8t0sU4AHnZiftgJekIkk34ItxlZkX0Ovl7zTg0btCoWa3Odul
ZnaHXuxtPaI8YEHdG1GJPXViRl7HbePHuxkCvIzl34bi0Ia9mMgG15bDYZ9LPioTLR3RnjXn0tuN
yQuZwmM/g7eLe5oQyYus1ueuHSKhC52FGo6WS7ZwnHo2HgPM9YLYzjbOXTh96KpNW313wfCdOJAo
Q9rSRJLYEh+vJmDTzbxiyjZr9ncumj9ZWTx2jnVYimxr0t7gwCX2Y+w9N40OekIAl+pU++Z7tthR
DK3KrRmLcJP7Yg52pmJvQOU41HWKT5x1DMAT/kaVpXPNgyMxIkTPpzVvH8vA3VlrTAl12McZ82HQ
l0i+Bb/tAEeGyUeDCbmxoB9Y1euHZfQPw8yc2Bifk2pcOHyqw1iYxwDOC1hHUmCDK4aD5RcYRqKu
d2vunvopPcVWd6Pnf+1N6tycOEiWFQ4t0WXTeMtXu6Zvg63uW2bRt8nkrjvV/8wuIwIibHkIsu4D
7xMVd6dKel7MULXEH5Nw3fWLCYsLpROF69D4yzl1U3Obyyzc9k5ygQryHk6D4tVuD7uydJ8y5fyq
Jiuqp+4iApvfYGGMOt2yF3w/u+u96IlJGAnbX8Tmez5gPNfyL9Dnf3C0W3gl/NySzORhQV+oXg4i
7k9pydPE8sWLla4Hc0zf8nVmQ485sWG02YsS9XTXM6rTeBbpiSbjsxGQJpkavIq4ixCu7mJH2kfX
mm7lpFvxqoz6fCKAI1F6SN4/jH77FxrCZeXqy7P6mPSoYfPy0ZqBA1SCET0H6kNgG8QC+DFgWirz
ngvykDnnKzDH6mtZO0LxCYM5ZImYsHbkMcaN2otY3UqO10Fp5Tc5KRImGWa+w24jx1s1XkbZaY6z
mg9Lzwm9V1ww2FxrfftieN6xnPu9aoi6YwRdy5Th09pr7+Y1p7P3i3uUXlj9HebydWqQG1w1jTQe
KrrTGuOXBdyABh6jdD+sPRmS+94oywMkVAHczjIB2cTdPUzlI1bpzP8/fAaVGeJrMa/mqSqPurIb
7seGypysfcDIyBE7XnTmCSIMBYIKUsQQ5mLvtSMNteTUdnX4AsnsGMt+jtaxiFHMMHgNG11mnWbI
gMU3I0PbFpOKiAk/trCxdDY021FsBvNhjQXwYftC3c1ibhLuGXDJ9/+WrF3XtAJE3P934u72qf53
yfpff82/SNbuP1CkfZBXtiUCmFf+/xruIXIXUklFstakLDvQYvG/Re6gYSFW+5pV5Tn/OXIX/MO1
kLH5dza/kojcf6HISnxQN1X/U5OVgJL+bQLwhLRjLa1o/wfFmhABmYPVmzct3nhmj08LZ3WLuIHR
GceQ+IGCWZIRR2Aq+VQTTyCCu3eJKyQ+t05l5vYhG7q3SmcauPZXkUGOLSDu0IVk45zm2SIGAbT1
aBOLaIhHrCPinc5LBItxrglQwDs4mzV8jaS6E816ENRYdHZ+1+jsRUYIo6bCjbM/X7h7XHCTOBG4
znen2osdW9fYyY9uzO27JdoR++60bYUPakaHF4h+8Nr2Phh5Mx6MDlIM+cfXXCdFJo/W3RrsEnc5
Uy8/KldkT26skOI0UdbWiZNCZ09I729nHUYpw4Ot0ykZnFFGFpHcqTwgc39UOc8VSZreJtoSYptu
4ol7UTErci//jMCQVkxeewsVxyUgY/XpAZzMSx9wHCFAUwfrnUugJihAQOiETboWZNd5ahc1K22J
zuEMXfKAZA1TVwzNdSaso1z7VP0zvdPoST3rOa7HS0e8B7gmVVad+El9N1JEgIhB+Idcp4I6Cla2
zglJnRhKYsWDQP4CtX2B6BKNWQvMAf+sz5g9JnRUs5e78XQOySrka26QEsx1RmlCKiA5Rm7JhSdk
6yTTvHT+SxUv+0WnnEKdd1KVc6HMkkeDcKLsn6Eo/Ocrh2IuvetuEcVEGAbElWj13M6iY1WSfNWA
zc60p3sJYbhdhQ5h2Un5xyOVRZP6x64nsH6ztYN59lIkAuqajnKVhjHtCLYeMA32iRw+SofotejA
H6ckwUA27x3VfEoSYqzJ/E384eCQHCPUuhMl0RsSZRbJsmUajZOV6bAZYivKFho1dHIe7YKsNsmi
lZgaiZj7hdjaSHxNJNZHRpwNleWkiLehx3F+IfBWEHzT0KqwMw7KaL/Xbr6YKzxlSJIkFER5o1m2
qXvZ7YCxxnurGf5K8jdenyi6EG69s01NNHfACGlMW+iIk8GipCn5SVLqFLKKrDL3sCrICalC8ROY
ykEH+pfn0aPspvhm6W4rXloZJX52X4/cBwyd9LTPQ6N+AgQj13V1YDFh974eDGAP4aMTSLqj1iui
K2tI8pCDxnF8VEMeX9Qg2NTu1xdz0fi8lrh7UhymnkGYeHpzA6p3CCMsp9TZXjghWzbjH69BUWir
6kxNEaaVfCuL9NbRkIRC8wf4/jNeOqGf0YqUx1WT5fPVLL5Tfkyj1QuPaToe69mOKrk+FX79PlVe
R7MsV8d5/Bpc2TJwQ4N0aBbASMNy74xtcO74xlFs4cgeiPnRhBgQtYrCzjD/pk59sBUHwRadvy9M
bjboeSR1uqudVmD1py/DsmjCzq210wS7tWf+MzGfXK7VYckIZ+B+eODfbci1x6JJliiGto9WyTJu
AYE28EnPIutEcGVPpoceBqYn2AyO/Jht1rV5BiHreVYfWVJxUadU4SfdN0ojHYCY72MOrvlomdl7
szKyNYX9lznCtE+EfMk6g3WCqdwrhW9NnVaCxS6jeNTRQPiuJZdBTp78cC8z935uIS0EX2IAXZIK
lD46314YpxE3DVQ2tNLJM99TL7gX+XIlIRrpnjFHE1CwK8qNC0q4Ifd36QdvK5P07Cx6OcHkwppy
TaAQTqN0kUdVdod6nfbSdiNZj1zqe2ez1tOnDc1wdIAqGh2N5+aW+AlqKahSGius9x6ChYEQLw5a
St3MYkoveHel/66KzyxNX1MOb8qQBzVzQyqaLmrYVWTX8mVxkWaDmBSb7XWnivnFeFh+u057TSrs
FhDLd54B6rCvhjNRQHSwtjrmVf0NiPtlqNz+NLeC9HTMtpNXPkpUriJx+PatxTVsKda1wP8oinPj
wiaZGPmEGGlOkJW8Wh94uW/1FhiipmIHw9ynnMa9KTjHuQ01tiOAbQe3oS0/vNK7al6MGohW0z2q
ZXxX89XlQUVRuCJIsSZQb0Zr+VrNJUrH4tDxlALARsatsn8bkp+MJVMHK1enZfZ2bDm+K48nfrqu
X+5cHdMpOAxZ+O1IIBTsv3rMxTinUMrdwjhltxCqIQBlhdVfM3PaSx7PGuUv2Owmu3Tu6TnzEYiD
jcnVA9HrJOilmEU+chnJypuH2Lv1Ehcu4EC5lfQyoFo3o8lRJPapCXn30+bKXOCyKYvvJndI2RaH
epynA+REPqYuULredOC0EMnazKWJkjIZzJn002GkRcVlYN3Tt6u2phn7x2b2LrbbvjhpTPEejgsq
50c4uw9CuqR/kNDrNyNvGMc0JIkOikJN9iaIjm+q1L9rKOB507hCwbRJJEK/58hyI/QD0q5DoSa/
rbNOPGG6zvyNPBjF1fTKxsFKA7h4EVTfi7jZZgU7BgktcRdbngi0fE8Fy5cMNyFhWt6lIORTjuIQ
hqyBjIpleX8f+Pzg+sxoLnH5ZqB8eqRvSLegg/1zcXNKsXgsRXvBuZoK4EOu9D7n0P2iKpXtKqY7
+Tvzs9sy5pl2WGvhoeXT7iTEPDtmPwGXovfpJVB3TO7x1909tyK5p/4XnNx8QvNanWqv+LhtCynh
VyAUp3pp1GuZOmB6VCjCTS5jpCPKWqXXSUdB2Q+ANGltsv4MmK4TNg265z5dm2gJY8qg6pJpuI7l
/EysotoG6Po67o/KG56Uv7zxJ3LRo4GL60lV2bivUxIegadcjDy7ClPy4nL5CcjnAg+MwthjDMI9
iJPzxPXSbLO3ePRDhiLG8daHPKbZGGr2rR57XUdmXxWGEHHA+HGFJ9qyDMv5kBqvohjfW+YpYz2W
3scWFHr7NWX91WFfFnKGv4dxgb3C9mwI/CcPqptHYJbWmnti5ugasFbbOc1nyHqttRZvC2u2Fk/U
Ws/bGnqFtqV4gPEJEgzIJbJ47SHpWibhUS64vMdpoevZ3Jyeab1ar63OK9DArHb2EEYoGTwDV7Rx
Qd1CHRpDv9fRK2T8F9XtYjvpM1otiw8pyVZgJcdhAgAgjLrhtMTKb2kVl4rkXu6y/5uanX0s9Caw
EUJNJKNI8h7DA5m1pUya0KZmSLjtqoBDwnhEMzolOIQuBeTz6EK+jLWrHPqSXcPpkTFRJpW9kLrh
8JAwzbVqS7rS5rTbmKBZtGHNKc/ayzpUx6amst3ZUa+tbXMWn+WAsMfxGfHfvSqDL1XpmQb/Cls8
9eaj2ZeQdL0BnQTv3FjNE1/k7tBqWz0uq0OLz15rw110SEit9uBd+6V0Wa2ItUWPlPPEAieQz/zU
Kesv5gglN3+9T/kfm8I69tru9xc6Bx6P99gDC0/ETXJVhwnKE5qsQKFDA02tZ8fJEZidHlbW0QIi
vNWuzAO4uj5PLh1ASCesM59MgkU2IckA5+oGvTQAeC/kF0pvtLejjjTIxIF1omMOHdG2W5uvEMmR
Mdq+u/fzuuaA0n3MMV+YIjVjyujOZxdaXy7w220e8k7T4QooYsmpJ2+RCkYyytaABUoUoyCTIQYQ
+zz0t6Yx/wGDSHEAuAQOe0uaw66Cd3x6auIeaDwvMqeEui5/24AcyPrPQEhfngoSIk1g3kYdGfEU
q1L4vs+upcM35Er8sokycibgJ+EhkDxxdQRl5Jg8wksjzCw3i86oMINydgmtsMQZ7MveewY6e0eM
VyN1+h+gBIRutKTBzZUmFLKGTSYmhqdDC+V1Tvyj0KGZuVm/M+5TdZP/Zmth66G8VDpjY9BM2lQ6
d0OoC+hEf7MJ5DDD+g1Jh5euNe9wXZDv4PW+U6SN4pwEj6OTPVWMAEzUByZuTxeoXfbxHLCSrRNB
g4MLnwyAiMCKJDAr24IW8iC4QjkVkYhFZ4vwoOUu0HkjUyePlM4g1Z6hGU3YxaVOKHUOPZul8bwI
UCSpcW61l0xnmnqdbqp7cS7J1B4HnXzCMbwRzO526Or7lXAUK/V/apk8lCGpKbriVJun0Nz2ntPs
jaAgaqRzVoXXvPleZlFhy5/YLYOObLOEUYn80SCn1SH0lV6R8LLhHZJbRDNtHevyguRq6qDXxEl+
x/LLgn9KILqUDY/wiWgYJ6F67yztb5fUGCGK8hiTI+OrWaG+Os85gxnCrLKjVJyMxYhHkhm4UR0M
qKhK5dXVIbXB7p9zVsI2SdWNl5ggbWTXhQ88Xv+GKxwRQ7ypyf1igLDYVTNXkSUPo7pfdo3NzBYZ
lNorP9fVvHNy6ZHcZp4mCdx3bw5+jWPDeLvRzzvT9G5WMd7BjvxJ1CoJBC/Fdlx8YKxiNwNmhJxC
uY9FiDNX1ivllJY21cBeHcGbi+e63x58zG0n2FjLiDrh0oJ/EiUabjH6rHME7n2ah39TK/+ae19T
l7PIKwMrKq363tHkaf4B73v0+RPPHoafw6Ke51yCOH1IEvm6CIsPxTScWfDFSYonunSCo7yMCZrm
UIpXExWv7rDVSd7/tOswbldvQJWXARkigfqe19mhK9KnfmEBKFvbXSbitzDNgTVV6PtG3Q8Urac3
EUrMawkJQYze81DA8YLcTSwXjSFAX214qFk+sY+hhe8N7/o9HIPI1t2F1KjoQLATnGBFR0m93tFI
gPCrOw/ID4xG6R6EDIM9jAdq6WyoXDvdliBtNXFgUNnW010KQfWvp1yxUrKA7vaXAAlf2AXHLyDH
l1LIaJb+I7G5LLHIeHLi+TfdsufWX74DqhylZhgFut0RBxyUWwofomrvuU6BGGSxrv+SuhcCgvGs
KIog8J5riiMN4ENJkWQce3BoFEt0wySkalL2ZLionkzFtAuAum4SRlmoC58HLsk2R0B+HLbZ1Ooz
3KXJeEVjoJOtuRQT66eUXWKFZU1pANk0qufg7BXMnVKO8S29EEIYjtJMykXEpERj6zYNf6zN/0g7
lr/6mldT3UbTkeW6/9ZJXY8c7f+3mXz8HPo/xv9FLf3XX/lvailMPx/oFw3k0HECgRz5L+MBzj88
4TsewoWgQGOR9P13tTT4h0fcio0ui1+FwU93+d8Lyq7Pg8C3+M8JG27Xf0kuNYX4P+RSlFfTsmhK
O3SoLQ0G/A9y6Yi25CWOs5DqElYUFMVrXOe/ADyrTSpWSFZgifGiDB1zAuUZ1FEdEhOorTflF/ul
o/uba1d0uhhD9iEbrKhSPHvDmB8TRaxWTjtY6jiHcf8dBPHvvO2ikJ9sM+dNnCysfvvtFrs9hMsH
5aDyOHyhuMLystgMk5yMy1XYN4Nz+DZgauUExukuGx04Mo7PbVCjI6QjjrnfdkCEqCImXng2mYUE
/oy6l/bBi+pZOmdogDNDwmlE+qp8gBXzPGT51WpiyX/THa4Z4G8OrLwb1lzYRPfzrbWIu6VyApzN
+FCVDEICfMGgrH6mGnhRVpXJJlzGJ3hmP9JcUIs0ObBfauYOCxLNaKSp3zwOgEmiIMPbAvgJW4Rx
uZLJjyrPj03V0Aa3qpqkwULmY7lLQiwru+kJwbiA7SX2H3+M+yL3H5qqvCVgJBYxf/MqtHaGk7Le
DmRl43trcVANCZ6kqvwN3UcmUsby2RHeLcnYfZSwZKwBFFtmOT3AdDYVfBPI1oSWdp2SGHyukACy
ljbE4kRygRz4NZX2GBXE59LFOcGu3YKJHDZrsrxLy8H45etlVdZLWHDEwwaqXO7SJJA7s7ny6dgu
ufXGCO85tbLPMg7YHm1uLV3QlfoMYe9zmbJ76MNwJN9zSddQUF8KjoE3vHLGxe7tIKk5cP/26LH8
I6tBi21nZ/rkCNimegxYg6N2TPRkOFS1+Z3ova14VtHs04zyYESfCLa/kwq4Y4Jyp4rhcQHE3o4I
HZ07tNuxT9mEXF4QnaH/jkBpu7l7ntkEZnLcP4HN+hkQd5nYnMSmpjuNGGl/FpRU0HWMUzL328Il
L8We2iavAwZAEVU6ztiiolwZuONdnqzXXpfg+/6+6+x9s5pf7tBximfjBdXjAYGDneiO3b96joax
+wQ79NWVdRYpTfoOELk3purf48rdxYmIkpWx2HR5hbP4kCuafDJPo0WZfOPxMXqHhnwjndci714C
oug0ZgKD+23Cu0ASNxIcXKy8vRVD9xxX2SciyYdhAaPGqtRYqoNQBAoZCD03M4xYwxrv81Q258nm
v7UswzuILu9gTJox71wQMBHodAxpnjMQJWU0sh6yaXzloXJlBQEBgilTlrv7MJ8/Ymr9bt/sgg7Z
YV6KC1cHwHrSxR0cOFmlSG9tfw3QPkVOOXTwC+jvNnh+znc6SVQNML4IVbRESpZweRytCuTH/GNM
fHTDhJsYGwdMdkFBYmWP7STc4ntX1ceqLpk871ib4PLLXBCu50KFGpV938DI3OJFbsm0/Urc8JK4
1sGgPOkgQkPqeRhnZq0cfQBAZX4NUotAmf9ZZcGROB/3uKw6DiFXtzGo1Mav8w8xWHfJTHBe2vkD
CUqyE/Gann0muTGHV+7OrvhjTBzlG647Sd1/WoKjFNBCPoQQ0EAlvyTMbobG4u/SaWLRbh0TNqDA
QEVDwX7JIsf4fiA1v+UTT02JRsjOb1lelmnxsWCA31XtHJ7scqFIRffBSMz46Fo0yVsboBIOAX+4
1QlOPswVLqx2cTSYu9y0c/9AY/GpAUzA0AtvhVwCFi0clvxyJwU/XBIZbwzE1A5wl3BImgmNFMzF
cCfSleWZbJ6jLmjr2+KhTIUM1W+aSV5yw7t1XGbpcjJZWzvtfRvAC1gIKefJ/IBZ/LQuPMscFF9b
5Vt4kuEm84qcUqxdnmCr5ZdEZ1OH0iGrZRAOxshhlPxhTqrbXNA1wYajDz3AzQmz3UzXn+MqSxa0
L8kzy7KmdhH+XefxJW/Gu9mdRmjRGTgfSAwEYCQ7IAODuHHg75a8j0bWtwor6E5jDCYC1IbYx65/
lyz9duYVNjE/nVbzvWqDY2oaZtQU3a1RzXfMR3qLsECUxEWLLQtx8pOh57G8rPtClQGjxJX5OEzT
QzrHV5886S4eRwJQBLDcp5KZ5CiYhEOLEvnE4qtFHaZ49q1h34JZrLoVHGss/AvLVmYkJr5RZQ/t
3cqDAwOTgNzBlXWATNERk5sD1pvSB6VSaScnd7GfYrf29qDZsBcws1z9lgupavoYSF7oX2j7SL4T
6QfGxb6T4Wk0231v8kNtjN5lmICmetX0KHIJYzEINssq+y1/5x9Htw9HP8i2WRa/2VZK3NKBv82J
IwKedkkE5H25uPd9EZLS8UMGIGOFnk03w3FH1osYZkcYxkclOPiI//GLEb4zG9TnVFL+JzK6FfyU
lnFP3TUkStCSoJK03cReaJo57WOd1f8lhPvZhERs5kDeg2rYB0kyXdqexTRlgXL0O1JV6AJmPbCh
xrdIYawcswBO3aK9jKFmoH7JuCZrn8PLCkBIQxH5WCCUSKNGeyLsQqwRZMGFFl8OM8MJPoSyP5q5
vHpYKrpyW03wILBaupyAgoT0ATG2/3KwYwS2zKD9GTchXZxrz8YHOWpj4gSYOQpTJ+cRwClpfqSo
QvZFOz/1mgTnep7uY9d2ySzxjCwzZmP7+CvQztGoPaRkKN9LTCWpeFFgMgGCPSbadbINgmWIxGPi
/TGxpXiN8lrBqKr8+EdhXIle3iyMLA9DS2FsMcMMsx2rqzT820DUmDdX+9axxxSpDBnWxiczM3yE
BuesxEELtJVWp/O2W4rfBR5bvLR3dEhfXbw3XsWPRKsN5nV5tTraoINJfi3lgATrnJlkjyrt5OHo
VZ0FERrvdmso7L4V3y+zjZ5OLCsNpjYGbRzRGKewxTG0cA75Wu1inMRaW4qWNhcn/pfEghrv9xiP
CZcrgRPpohrtZeWzTIRLGcb5LYckgY2KgWk746Vq6+/a8OrTsiBPVJLn9ogVil3uwgLRVBCXgDc5
5PZiNqnYCtAhIwgRahDFbtX1T6H5In5SEOhtnw0iqUPn7PmAvlBIOXUQSSBvlyARyv0Iq0RoaEnl
GjfCqjRM4JkouCbD2ph47MUDtsah0+gTUdv1QVo1Y92C+m1VJ+IxG7S6ZX1IDU9Jc9Qw1yiIJ2uw
SkMNW6NWCGflA6FBoSEsMS+TO1uDWXKNaGF8g6gY1JYmNBmd1yAXbya/BNklxextIL3kGvkiYb8Q
vXquPfNOmitlGY2HQecnCoQPkVXznjYMUxwaJoNwlWzHhvIxlsLGt90Lo1BvOTdgN1OvtUbSCA2n
EWFu7mqQgZtYo2vQTEE1GPq3hWuzAESIzKC6xBBvoBOhccDAaYFRV7KtUcgTngMalENWi067HJFg
V/OV53dkFd7fvHJ12V+cZo3bCeHuxMtyrfL+x4LpVxNp3ZZuZUKModFBXJ+n39AX2xmXVc7VodJc
n3FkaHDWrB8L6I9cWgy6/qo6IXZhVcvIBBDEdM+zrYlBXsbrr8397GAoXhShJgtxaHf2vE06cotw
h0ZNIJKBlxyrlicJlEbBxFj2P9k7s+XWkSzLfpGHYR5eOZMiNVDTlV5gGjEDjtEBfH0tz6qs7I62
arN8r6eMjAjFlUTS4WefvdeGg6HuhEKGcSWrcU5ieZKaa7S0RNAq4P2sZzmUNPlIKG48mE4/Sk1F
sjQfSTXgbgEmdXCZYMq0NGYHbNk1Vam2yycW1yTNhoGynIYd1sK7kLhawPZleeMOka3QQihE673L
GEUvvh28Jb08tVOUXkQTgf3N36OUXSIXk3CGAh1xFa9II6SCOvGWe7ZTineTRwEs4mhLFv7WSXi8
d1W0ksl4pT5mS7h4WkcUq+4r1VPoxfLrUKVpBTgPabCwyM24JTA/auEuCtmQz4LmYs935OP3UjqA
aBvLfh2m8iST4i51sCb0tnlOhwGoFfeDxmnDk4nSiwiNIALc4Abtx1+xp0swuZnPTKC4W6ZiRqYf
v9xMvshIcWmqS1LPXrGtqoJOH7+6SZ3qaY7Nrzjon8w4fqin5X5oHGoVZvPBz0iTUwjKA4rChCr/
mFKCjDa50sg40K60KckVON5HNrWHPDFhMjQSrF2libEMCGOuRcQUEV60xLvb6g41Wu58UzwbTnjP
xQBmYr6B/b5JpPzsg+5eTeo0d3ITdeJDsNBHE/dc0h1S65J3WeBSTensAwWygnQa6G/qaFiAePEe
qiW0qeA1maC7D7C9oqKYt1PC1tS0+KCCSHmq3OicZ8xsgsTaPnXbq0Xy3vbYmcQ+1gJvfOw6eI2p
TK4yx7LEE/sU1869n0cvY53rMmZEeXx+FuSUztqTWd2owj11kXFLPWC3DqV/J7Lso3K9d2xEeHHZ
IMuyOcUZTJGFV5dfPv7UnqKa6jnRMSxw68R5ovKDp93Oy9GthL+cZ4H4lVCFg9U9XCd4bBaA0uiX
mm97F8IiKmR03+tVtju9d7737Hfe66x53a0LwyRsb+eF5VvtP7Wy23oFpfVtcNNmYp1J4yY2nNfA
JFaQzgeHC5+dek+LHZ0pqbn15uolVxb5kKTkjFUlJGVO13z+bO1qb9bijqX7gRKNTduCfrFJYUKW
Osdx97a4Jjoe+VPyU+O8zghVrrkO7xKYUMy0aCnT4G5z1oubsh0uwkb6j4EYrrqBRus48aad3df2
vqMXUDes3dIN0nNApLcO00MMqmIbFpQVdEF2NqdkqFdjb+qK1mbZpe18/F95z3Ut00RV+59tkOe6
Fz+92JMGqP4fP+R/fvF/KnzmXwZ1HgbOG8+ybMcJ/xtBKIy/aOYEpvCvf/R/FHs4f6HjBYbh+B5e
HctE/vunxmf/FfoWX6d1Ps9EPfx3NL7g7xKfZRAl9DDjWoS4QyTDv0EIZcNcIyYgWxNXJR38iinK
4godEmTetE1x8rLkVSwLD1YXMEszN1fHt19H9laoGiN2mxI0cWL2f3AS19t+RkjDj/MyOOVmavgY
yvRAf1a1Ek17LP25wW2MZOaR8Ql5aK8oMcO1BzQqZgqlOJz66fxXGDnnTjSSCO9uZ0FhZZrdd1m0
AbjzOpvLp4S5xAyaHYXXHhB1aA6JuDnNlXCpnvOP9ECdp059ugvlP0Pn5ysAyc8R5CpcgMI4cA+G
0Fb+cf1l66n8NadOm+thaW9igX1HKc+Bb+LD/9XMgsErs6eq6r75f8mazNS4Bq2+lZF9TeXyPAbt
tFWFBizmPR1M4b2t6A1p/DHeApRLNnQfUH0ZNyNGuZp4vRP8FFZnskfsnqiR0sLLlmTb6+wluJpp
/QB8/Vyq+CPiOJiE8WqM/bmZ2Z8Ps/Hc94wHnqofi8ZRq5IdLmkmuhi6sSTxW8jXFG0FRVAyvLSv
RQ2bW/XocJS9G330a7JAOiwBh5Bnjr9L7Z6Duv9ekjHfpTMwXrs3T9C+ojXNf++ODp4UGF1WZbdk
x0whJblj+2m7sbdyapQCS5C1GU3jxsVVD+MAUcmyGEvNjoIrEo+RzX+TvfEr25UTRRi0Qra0hea8
JBaEB9PgrVeHgrgzeJE07bcpFqe141jPZtuSysoOXmSaN23sVqtmYNTMZvcN7IXYyoIuMy5gkJVc
+d1b450TqFMvEzbhJY1aIn3ENItLKCZ/MdtHfE6cxDOmk5b3NeH+8bP1A1wq6UsTZJTQxFBr+sxn
HeNxa1p66563/N5w5o94novDOLiU0cuMPtum3DiDRCsRGILcznhx+574mtzSO8Fj1MozfCqEZody
4V5pVI9NrIi4pYd4qUsM8dVEhl6+qshlWTYD19HsAqYRv1piTGXFzFdab1GXsARraB4c1Es8OvYW
Cw8Wqo7cLTrUrvGJjojOeHYZHPzR/AiV2HcZGzYw6/FKYCDY0aTAj4PgWUe4drBgAT40b6NlArB8
jEt+D8sS1uu8zW8hGBKH6OlEiNWe9z7G6Mh6Vw3L/WEsd9PUoSHQCTqOOSqr+eRZ0KF9RYLJfaLn
4FJKFv5Eh3g5zKtJ2/wm9kJzZ+qZZUpY3HnkXr2qsXbd6NpbX3N7IFPeOnIeWLWhxghDh1+q8Hlo
sWTE/r4mOlF48Hyc6Suh4c4vUA3j9olF6cFKKmIdHEkeM8TS+ndYPo9LEUG/s/qDM4EMnYdCrr1o
glZHJHslBpK/8UwjkKVc/HETFzFdSBqhuEJou1Z+/J03xr1FOUjEgOYnVb8VwH6LXO4zf7qXInpV
w3ylhGJb1vbb7OZXLC/XJUz1LHqKOnyb6GHk3+pbbwFz4cxAwEgenWD/42tt5bXInSeHSNo6wURP
xtZ6miVX0Kog+xxnXboSOfeEUMdPLeoejcygSy3ZK2c+cOaR5kMzXzcYZKYFR0KrLmE67hn9Q45t
mpR6Q/LBktLceoub4CcfroRVMRC3WCGtnNtA0lBFlrTcXXi97L2k9GbnSsxjvp8VOE8DKjt890IT
E3KRWd+auXFtC/WSGQaTqUU96KKIXehEJAJqcnFTPkQRKtdqKPkuAGCgvwxC/bbAz6+JUjpSR09w
xJswSLpXoNXXxO+fp7J6LERxD3AAyGJf6cU0pEsxYFV1UsB/ACzW+Qwnvhs0szmfSbOG7rfhDw++
N98FQMHxA9iPQDgPWT9++Cq5tx2sWrYgJS4pXDeo1Vo76XuQyqc8x94sZutxnut70m6n3Mta6uBp
8shFcstQ0LMYkXe54W1yoNAlquy5M9R93dCsBtP/q+24A1Op9ktG7kGq/L1bgi+llotQzecYU3gQ
GsuTL11WtebEtRwv/2i2h7LglcokznFh8RnP0unRzYfraAoO2zE+esrjExsHX21BfzyvX4LtcdoP
KZ4CjoEVbRHujWnOqGBJ+RzN3glUxp3qOC+9kV+PLVG9KYEjSlbsS98Dp8un3/qjXA+ueHRbcCdk
H40lqhcTom53nyh5mTmeKKl5oryewr7OOizskeIKyl9SYHXlt4/CQbXQdlDCWlm4RrORC7JdOp9h
PDmsZxC0EYRualnd95ENb1zhKAWgcqHOCW+TKR6sBhxaNKm3bsLP62Vck80C5Sv8GgNj2PIwpS2E
ohvUOEFnsxe9FqF84dgvPAc8iHkd/OAPxyZor9pifMzj22kwSD5BW7fG7A+u+fegUtMuTQzU9WYg
RFfE/cPI0TAEupAqGDp8LM2JnyHg64EfYAw+GewSOqxXZUGvKIwTh30ea3Ek5yDThHEPgYTB6tKM
FXVYoqDnmI0ZWvwft6HQRUXRqcPaupqFvy1TFwdzl31ki09dpUyrNYFaDhSdtyuj8SyKmVqqaHrF
/7Yz3ehK0PDUVSTA/CV/jvLsd3bb1yWlAnFC3sNkyzuxs/qnOveeIN+dEg/KX2w+Oz67v2og9G0X
V3pwT0ihV+R51kDeJ5tiViAlyLECFadvpi3J94Vf9/AaWGF5ZwxDBaPSOEut+siBxRjXIgyCPZao
yejQnAHeuDnLrzRAIbOC5ThO8xu0P/yVRXRXkA2DFlA/qmrhkwXvnAqJS8EOW5dEAHNOjUNamqck
qn9QUp6WVJ4Tt7mb5PDTMfPnltg4ajkZEPQ2xswEKc32IqngyXw4BIVglUMWe+vkwl+Db/sxrAjP
/3LURaUDQYqVEeS4TQ2SnZiim/lc8GjzmePcOTksXnuduv5jsCtGKiM9G8TvVWA/254ZX/yEm5zK
ko8hiXUTB0UCdqD1mMSRqzyZt8HcfpKGeHNjeW8QeA9G81hLnh1x+r7UsAU4WwhHJMWyG7LW2lIP
hiQYUxYeLdQjtPgYV4NnJpsehs+6zaKdx61yFVri1uoT4p6Jd3JBh67sPLFWSyhbCvTwDbEsxHtl
Kpu0H88e1y/XMZvWR6P8aBfnIZHpT0lUwqaTmhevvzXCud7UjHjgcMffus3uAdHR0+M818Q4CNRc
Bw/83zRT8NqkdGHmch24xm24JPe+Wzp7MPi/OUL/IJobN4n/FJQwrxrXOnGzJdbb2w4ut2IrKkSu
PJj2yjS2JFJvccH8stdzwWxE7/QuP4h8OgYJjegc349krnj8qIYXKh/2rGsUlc2EjupmeeiR3hmn
bRaIXgy8egw/hyzhcrfM2yIU3YHuBZ16bHdBAxmmjfecLrXOhB9V3jPws1f1Ut6bXs63TgaUeFaK
H7xf/iwIBQchQ4hOdsepCHpkgzGAFCGp8FXGhpNWojBz141jR5uMJMt+cAT3s7HhGdcJvW1Baqm9
I92GeA1b54Ubz+/ihsdEwDRK0ufGxU7neySQTbZfs2MnugH9T++3aDKkKPf2WJ8BAd05bV7RkaL6
Y08U4qVbGsFmvg6+s9K1tqoV3EGUXW6DFpNR5wfJi+UH2pZIyRBW8ORS+DnnmdH+lOkQbzKQ38He
oOZ2VQVEdsbCuwNCkO7McjwWXvoF52fTe8NxWVgTGc79MKtjyv1g1ftib1vg/vopusUhdYIf/xjX
kkhSh5BYuz1R8Kp+yhZ5VYF7G0/eYzq6uu9wvM9Ibh1ibaytzAzZuYqf6RGutm4tvT9d4YBTapN+
B7wS+TpXe96cp5bRj/kDLTJJL8kg9wSCq1VgsZ4U1VDekOu+NpPb7P5XeHAZa2zj/yc83KXd34iB
//Ul/yk32H+ZyAJ0hVIkip86/JehyNSmIS1EgN1wcA95WI3+Fb/02S0YAaFM/ni+7F9iQ/iXga3Z
8QL/30te0qnwdysRNcB0JgRatXCN0PmblSg3q6itZxfJSiiaP5UIUVpp47OSRuyqYDiFQ0S+OAq9
23IQyZ4fYm8JD7BPTww9iWLmVCG/24mDiJK9gxWrHDMthlG81/lG57ltG2hp6rX2qvey7Tz3eLdz
7R4cdknIUD/wIaTPkaIkPzpLKumCnlkgiKIfQeSYG2Y80nADbWuqYlgCUfxGkdqJkvSTbLo3WrAu
MqDLvR6hZ2NAMEMGm7yOa8wBKXjnmsWFiVt/HQe0VyeVL7g7uvCA5MDFYIoAzJWnHris28LgDsdD
BcpjnU0R0ibQF9FBV20GCWq3d4yDga+SAAHX6o4i+lWE8zrtseLnqfmeEi23iJhzT9/XRM4zs/9l
yV7fk+lGfeHZLnQ+vVLqxiGwHurk+kiEfcgGFgx9vB5cwY6/yU5mTYsBW/ONbKLxdtRZ+MRExM/F
jNUmf3VbY++m7hMBPzKFBOktAvVmxEKagD0LeAYUnblH4/7pCOGTKsRLhdxcp6Eg+Gkc+2CiX8q4
y4gMDTDKTAL9DnzGkoB/StC/IPA/6OR/pBkADTCAgWROoekAhMcZxTvjFBjBvp6peUL94A+nzIbt
ldCIAVADHpcVEns3Hp4oU6MIXJgEdvAdZoZOU0ArqN34HibTn34wP3NwBpVKHCgOEA4GUAfdaJ45
sS70Jx8r0z4KzUSwNB1hWMZhXw5tuvH1Xa5150NKtmFIhwsshnPpU3sDacGAuNDalNdpBIOfigfo
2VsLX83oRG+RP/AzQG0wjJ4aBXiM0BzmvHngzgZ4GcyDq4EPyNsjl0jPZ4hjpu80GMLUiAhXhRzZ
yZ1pBgcBQ2J0IOH28x8xyePozYBuu0PmOo+9hk+YUCgoVwOrYOKzqx7MsP1J2uoPrARcn2pBeoFk
4cTpbajRFmHdnnpYFw3MC4+AH1IOc9M/cBhIREwsFrc1F3ll4ikdMSBtejgauTaoI96Z/VNHQdoa
sfAYwdzoxluj+o16C3NecwptsUNo2hVgOiziYzYxzFrzO/gg/zaEe6nbeACvv0sFq9FK8z9Syl4F
Ob3NaFRHNu4SF1b9lmpqCHhPljSaJIIfltUkY9Rm0QU7Ma0i21lUZBuwDq8EARUDLIkCT9JO5c9Q
dm/KYBTLGrg1gxpuo4J6DW9gPdPAOAk07IQ/4EvUQLWhoKDKf3RQURpFg5HGpCgIaZkGp3gLMN7Y
DJqfXNR0vIJXkWX5EviawVR9BA636kijWMiG9KAqvOOYdlcsA+rAHulryugg8V3dh4qv4dyMVBk6
PUEIQUqMBHywzjp1NWDByKh9EZWIt6hV9l3H3Yz7JOiYqTKOraOuuYbKYGzfE/IOwSTZJDkIqAwA
3qaIxEgI7X5OL+GI3gBDHA6ldXCM7pv7+RSsCejho1iwBTVwbno7/gTldGDnvo8bwpvwcAxhvvvw
cWYNysk1MqcyPQJ6lGpomA6ljw92jdVGWR41LH7yGCbmm+/O7woST5jXv6ZG83hW/stKzlwTgzm3
TvjCcbhroflkGuuDtvxEb9zOn6dLRd4Fz3/8x2UWawaQQD3JYmJNwQo5fdNADeqXnrW7PBCze46H
cBMMIIYwHf5UMIdYOR3jCWYGLKKADe62z03wRJLmeFcji+CXfhswjGI32pn82hayogGMo1HDjsDt
LNy/wWI37fDCsvLNhYzUlixGC5r6Jg1NwqOJgCkGk252kEo9bCVbCsZljJxAulIqEgAwVTEIIMNV
V6aRS45XboNaDg9fZo9TbD7mVXzq8vkqpnBmnOJaZ3T4I5UTX/SiP1DOrrdJigaUznKNZLMbU5WT
9sWLyIw/hOjI+zAxlg7KSxcBECsOhmGePZ8PQWTW56aSAh9mesLjBYQjImxr83RZtZYEOao2rtMT
vynxtVOeenbJUpUBycjOYyGpinHPTuogeXithAQICeD82oX+YWpCKrQSgs9GcE0ymG9zDAeoWObD
QKXbRljzqR29ZkuER+EohfmfjwVdLazcSHPhpu/Hx2XK/szN/DLEYl+bxJAUAndRiFdJDDEsWKtT
e+i2jLaZc5FUGXErZ6BT+Oqyis++F70PU/3uxjAfU5ILDu67kmcTkzdRkNbdFEm5q73kbiRuQbXF
XZPMnz7WVytFClsI3N/CBYO8YoF2S1KYAeVN0YX7rk6ewxbGYKHqmxhvMBbeamvP6pyEwWmwpyfs
rmfV1vcp5YTNhJDXpcjnXvg4ud19LuNvh/eeTctG7qpLIiHLzmE+b/MOjaOt6zcCMgezbpmkXD6h
VoYPFMEGXC8vDCQrGCkuxkjsAA/GEj7JKScJQlQe3z/HyNCeizl4GK1yDXbwo+XTNiTGfsSTsSkM
lp4WhZfT4h3NdkJYpOLDD0gnW6DAZ5PdY9C1O5kIbz1hHyLK6QBNGG5IRJMWmZAQWeJ8LGRgVnQa
nkaHcFmbvVPC/LaYzXvXF19BKi5uUO+jwn2pgvbWUw7dvsQN+UnxIxrWNYdrtyGfA/8spK5UKn1C
YhRhDb3pnPE5jmd59kae/CHD/ZjM99AiiAwxnFgsh71igdYUHAsO32CcsnVou1gU1AMQQ7lKx1Lx
Bqs/axuKcEz6M6cpe4LY4HXJ1ogi8DxDepkaymyQlI2yPyZFz3dPrL4ITnAxH5qB9iZm4yLreR7W
1bqw3Ucvb78jU22mMTn1SluBgkOxDF9m2a2Z7Y9ytr5xVL5I07li0zzH6N+7uJjPbrOwdRnenUK+
VKZOdUfA83jMnFykm3J5g/R6R4TwI4gwQCyOvDiz3CdLChlogiDfhI8ijqOLI63vomH7m3nGJg1G
2it7LJCt+OWi565Z/R0RFQ7T0O/zBdOnCNOvuHDPtLi/TlNybBf1RD/wNibcx9sS5cpxrVs/mK6O
bex7Zd+2tvHdGNZepnyGxibbdQorcMZDkxg23Rap2g+tyvaJF2Amp+CSGFxbbYLAO3WMqE0nnE0t
BeX1wZPRt5CXgtY98azMV5nRHn1UoANA2oFVjcQJV6KkdSK9N5d+3qqecdcy+x+b7wI6F1etMvyq
veiFOHZKy9ZQHHpnvNgzTIoR1a8W2RNfc1OkD+jH3Vaafn4KYzBMtWHf5UN7G+jGAl2Jumo7JHO7
SsWWhiWS3z3KYB4j/bmGfJrT+tmX9UT0ylzQgHgRUIPBlyGxGsQv9UNNgCqea/lEU9mzmipd+ID+
njocN5hPrTQgZeatFtGc3KoiHZYdyDVk5M+QohveWoT4UU+7bKOS9pS05KpN7e2hkmgMrLdWeqTI
+ze4at3GaOLzmFHa3uTUmJO4T3dsLfrTksIlG0Jceg0JJVGX1yJRf6LErF8CKZItAjzfOIYpHow2
twKaCOZGjVg453v8jhCecqRIS5xxn+2JaDHXhHAHyD4qG3E+LdLvbkynO+Kdd5SW/wZ595Jz7wMy
V6rbtIRsx/kE9aVAZZs3TrEc/Sh87c2W9orqHQ8qvrOKwpi86D8ijJFxMj0HTf9RcJfbFMwUaz7A
T/DgqQGdl9sm9T8bJL20D+kldw9zwZJlcZE2NPmOxg8u4FgfbqGhf7MVBQIV4ZYhz8jfd1zzNML0
DWEArMxM+6UVhZizkqy6WmfYuonJB0GlGCTAV0vOZxz3dF4qKpfKFBnPgzrC4iLEahVoWTLvkYBs
1Z3snCPfdPHfyD4EwdvbF7A1/iqqI5BeDTj3fkhv5qHk10br5DCFbxYqJ+YoliMlqcAuo01cFHhI
W9IiUzK8zVP9B7n2dvEB2Ed8myI40nN9g3S37TIiyi52dijOrIAD6I+lOW/9NsTvbG6pqJJrcpbt
pqRBeg/K9VVEglu7zcLODu9FYbGPdN7ahf9EmwQ8UszptNQJFaLd+Eq114nxGokNg/7iIV4N6rO0
Jypb9NPNBNMIScLds3C+zov1S+P0QQYxddbKu2ZVpUj3Y8Sco62xZAuf0fQtoN/YzMKTtOeFIpWO
LdyN9xQDjKs7408ZNk9+7LzXNOKskjQ7JSk3njJ6x3vHArDluSjbT4Vr3/Ex14+dPPeU/K36EZS9
CLDjTYiBbTLdYV69lFB5J6OAVdjWn2Etf4JygofroxDCI9xNdL/tBNVRhQrwuBcVGGcMUUCMqTv5
NaeZB+XQfkzT8l2F820kuHhFSfs8ZfLVG7oPhSyQ8JDiujlux0bnyvMUL7i53AWm8RLRVtpG6eOC
QdrShfSNYzJi6ZL6XNfV29l0rDC5thDOgd8+8/E+u/TbYw+nIG6J4n1RAi2O+d9hvjghpVpwkHEL
Ovth6anqSBW+YF2wNxcfeQ1Wjls07uAbWn85ZzPeRN2bD11BBs53UgWPna+2xhDdBVa+Raj5EgO3
TCMHVh170cHJ3BfYuM+z1ifNkRzARImobc3TY+igUON0SgvSCcKmu9pq5+eo4UrvlNPRjLqHhQPZ
RzlMZnUzc/hUQ/bgOFu/y0bCKJTDWsRwtpmfMceGyX5Ks7MdBJ+tB7XeLpYT7ayPfrmczTq9a3pO
Vm+Qbw7Jb8fq7rmOuk/BvPSoGcFuNth9tzHECPirEFmq325oT+D46jVP94eeyEjmhSwXegvfc7Yg
XfrLkaTRJQ0m5EkaAY9t5tGSFoKkIKWc1E+5h2AeQXY05H7IndvcaXdeZW5qRNIafj8HPcBFe7qZ
Ql6sAr5rcJ09qHko0Icmdc8aMSS74izEp+DE3JYzG5Wwa24Sx90OHp80uBq4KPqNRfcGe4j0i8Uo
r53lXxwjFTdWZCL+YpmH0XW3tNVTTOVQVxrfua8A1bgFzuxsOReTeZPyaFzBRbyhr/ORYpR2Zw1G
zjqvyPldOwTvXSqQMzw+T042/WJPfrQ6RItEGccFrsGMb3aVAwdilzb+mFqJV0X7Rln5hev0Jht4
/3mhh09N/Q6VqbE/N1bqbZOe6vGU1LutGKfcoyON1xSApchsvOHzK4Zhsm7wgIc0fsxAvUyhp4fE
jjpJArsaQ+UH5lvjtcehA2/sQ6xfSKOtbGMpV3Pb39SoyjxxHTzVXLHSZJw2rujKNQQs8sGJZHCO
t/RpfHSd851Z6XUeGTDZGiahxXui0ZtJv+aJbz45hOdYwcKSwAO0tg0jIIfqX0Xud+uZehwqCzOA
8S0Qq56BZujeIoJLbNbmzdKR+s4GrGxlTogk7GCJ5y89i92Vmhu2bJCZDeHRBep9pZK8lgjebUlz
ltl8zbn3U9KgHA48z9NwftYZKBdMdj33z3nbtizWu/ISNizPUQzljWOPcL+7n3qAyYwV6kop+jnp
qCggaPURWuOwDbKwPzDp3iLIqE00+9HeVlTkZdJ8dmeqyRE8QpC+5Z6qQLiSFKdHO/CWZPln/sLj
ud64ENjq+UreQjy43bw3+sLapI0NzQj40c7P1GfCeXbrluZ4rBW7eDVnzLj9S9/yGAkrMDNzTJWS
exEh4MPSzO64pH/lGVqkaYrf2KErr2K9QzZIXpNiZK6S867CYRPHVIS3HcT3jEfJ2P7EpdR4GLBE
c6/gh9G/JbmbRxYd1dAofkqDcFHVvkQB+g+cKkwS6aUGMtr09vM/DEx0XI87zo0jQI5L3jj5xm97
ZBmSx17kz/duzwd7ribOD4kyuDhefbby8k6Z6V3de/e4EFL0SrfY/+9ywLWCf7jz/mdX4iMxl79t
B/7ra/65HbAMtkqEinWDsfHfYWPzLzugbgHVBUcimrGHNv9fuwHX+MsmYayZibZj+b7NF/3TiBj+
RdDY13/P/ne3A/z7f+MyWrQHcU8LPABIBgPL/x001oarIWoXAMDx/BwwPzq5DWqEiTLsyHMqPWSG
We7w7GPyYoBAvGUUhVhCRp7h1FL+S5g3+5ChtUvrL6ID75JhNg2Kd59yr4Yhd9bTrs3Ym2Sgzyc9
CVOpcmPq2bgHkFbradlnbJ70/EzDwtHTE3U7Als0GLKLLDhS6Xgq9fSt9BxuNRRiMpjjYvpoh2pd
MrB7eX9O9QQPzslZNQz1uS/gIjgPJWUaq1jP/drLAqbIJ4uAJmCEtKkYWifw0hJ8vpYPUhq+ULKU
vyrQFhYWqi5aA1PWd+8M9wYaRBDEODW1KkF16GFEpjCQK3pkixj5ItM8fa1nKGo2SwSOSCsdPZKH
tKJ9jwRiIYUYQAKxg9HyjgX91tZ6ScXFlujSp1Uad1CcnyuEFTeAaQhdGRl2A+GogKcfUdjI/pqN
7jtXsXcTkabyZzgJTJxLiNCjdRzKWi5hrjtNwQVGYLIQfCaHumEEIBULRFskIZxxL2zFUbSnR9xK
iE9aPTKopQ21nrRoZanTGtNSG6dRq05SLAdK/Kx1rBWpwYkwYRLc7DvxAFHpkCTJY6RVrBDSOV3r
yaEe1L7VSlehNS+AsSsPEazQapijdTEY+ZsGoWwJQXEGWjurZ+bIJs1Pc0YPncV919VKW9faZ0Al
BzKLjxXvmjob8T5qcS43/mSIdXBoz4lW7zrD3QKfvPYMoMrmcthBivNCniYofsGoWOdrETChpmWv
bJtLRV9wv5MeMZ6KYYrGkxsB4N0hxhcbZN0BvydOtIZN9QLO5mp5mPkAxAdT+FADjG+b6KbElYYc
8eRhD1gAyy8GhPkO1HzDvimW8yHWJi/ZvMx+MhHeGdYiNlEqVP5Q2vHjoPn1xRLcLDNEe9IZO6EZ
98Ll3pCAvWf8ueZ2PiN5iLdpXh4mAPmdlPdNKn4E4Syr6a9FS+orwMcBtpGXAsh+OGTbqWDwStNL
AIR/LNSWqoyEpbfHxiU23niLgjQStgmWoyD+2gRcWeH6S3pGR0D/zYL0G6ZHSQEAv0bmuITO0Jk9
CciQDS1iG0smdynlAXHvbFl53ytKBdyC8jxKBtJkeeaGt20wak0iDO6ysnJYQRmHhoBgSVkBtyNa
ZKx7O0NoCsKvgVKDLsK6hjROtCO/Gag9GKg/mKlBEI0PocSyd7mK74UYbueg9NcT7+zA7B4aqhTK
mvtL5GAxIIVyWAjBhmH82fgNjQ1ivAhiQf1gfCoZw34CpJAMRNz7bwXvauVR50Cf2jmjgaKH7nbW
lEmQtNA223tD+hd/BObUF9VDbVv3RH5PXI32NtUR4KGozJHrAYbYTLVES0uhTdVEzZInoHqipYLC
zOWPHSBIL5hj0prrUWJkOz5lmyQc3yxqLNBxkSZ73lcUXBgsKVpBe/FkPmeuPDuS2HqF+TOesElz
LqgifUkpmKSi2V6T0ykPU4J6kKjpUDjOB7cnvnFPvQ6N7YOJ5tIU2kzwHQuZzsCNN9jqWeb+88T9
q7flsVILpbGJceNZ5gvG6mGVpvlyrosA8TQEeta7Z1FKpiHBYrGAFNVzq5u563RNSozRgLtWwpxY
XPmQg7NYWx7r4QnpdM1lg6uo89jSinxf2BaSqSvepy7ayra4Z/UQcV5HpyEQj7Ii90t7/FU64SGg
8LRshtsw8a80L2shwf0zEzBcO3ZP7HH2fdzLxdpzxyuFpq9+I4F9pftBpnsJs27lLtHGj/o7GTHf
DdK9lUYNyLMiHk0k1o3TdttiZ1tNo/n1D6JMo1x6OjK8Jlo3Fc6aNCjiXQQiyG0uc988hoW1HzjW
aPHa1lV+cWW/HSoOM9StbTOaJ7OoSGWOGhQrxZaA7wMU3XViFVDsza9Q9XuaTZ7hIsC284znSE2P
DXir/2DvPJJjORb1vJUXd15UZZZX6GqA9t1AwzWAA0wq4E55X1lupG1oH9qBdqKV6EvyUiL53lPo
DhWhIQPHEejuyvzN9xMSeAkDgtCwJdNXC/8P1iG4JUfK6wl/60htYsspnp9GgCGlquDA6A9ym3rI
zLl7Wdrxu7HnLWN7NOim6VjbI5dhcePHw4GPcWqj6Y588U9nSE+E/VC3KvHe1eqDJNItRutbIJaT
iUQ6G1quLnnJh3RYqzjnnuy9VYGYOQSU42OyuNmZmvgppaK77pMfVYPbbeQH03Eobg8FkGG6MpVV
XlKbYRFpxOFBcquGMEwK1anat06EoHkX9r957fCUKb8qJ7t2oN2Ryi8YQ6pUul7iaEtg6zU10ucl
mMZNxcYwwaJwlVfFZazBCLjLIw/PfZn7Plyqma1WB1q8zxGFyyETnJ91a6xrFKNq4L1uWZJI0tRN
69lyH0pBIMrxC5ABpF/l4tNZir6VlB8iya6DAqBfO9CzxMB57ZbqINzqLuICsp7b5quabOwC+K2o
Y45HJ7CLnG0jWO5IiTgSpxc/iIzucK9+qJllRNex3LM2Wsk7D80mHxaezcwmggA7hIX7TOPhYQEd
geTMCWVkDs51eTIn6jJFy6GGgUsI01qNKTc/wUs3m+0N6uedG6bfMq5egoE+X2GnCBjyHn7RXZuN
72MNv6KX5lkFkVyXcXkhJ+yR1kNW4uO2ILPp5qygGQ99vdxhjR5jxgjnKj9XWf05ZG6+BhdyE0UZ
N/ziMHnenb9AU8DKxSEAmnZVl1wNGVTa1qP5nPvisR/QnkP3zqpcGppMwEOI7G4VmxiuNoGR9u/Y
7sULbIHHRwEv4lri36VjcARWv6qYhwD2Ck4DluXK798y4vhboYYNMOT1SFpy5eM78IYku2L4giz4
jK01PpfhsM+C/FErQJ0ybvo+3I8dob7Kf5t6ZrPDFviAwroYgoe2DUPSgctFRnGz9tCXuf32q6jF
YA8TthKYc6MvzUKk3zV3pmXf5dTcfTNN98Xg3svEQEGQG8OgIDknPZk089NojX0t+/s5ycSdnUzi
yIGZ8tfE6zaYRY5s22whCvX3/LifGmMIr9tlOYrEfZENobJovqMBDMcucG4rwTJGobrrtG3xjXBY
g5m3w/Iu48VaE6y7FlH85INZXJltlHAxJb9gA500i/gVeIY+NkzHjuWLvUP85aqzDQKCTX+3jONN
1Nlvfe+9SdtmYjGpDnRpaOinxo0b4+p45XRd92Kv0mFvRC0Z9mQADWcxM5nV0zvQUN5o49GogM6M
+R6u34lG9cqJHWaTm2toStvYCDdTZx+IMW6qKriu0+nihcRhbaUuFt8Ggc082eLQpN5XkMPBDIrg
o8xxO4kvXVl0iVZelfwYPLVFHP9qFYPWVOwJ9k/1bR9P55HVYD80XsFxE00X8+NAkZgCxANTMR8L
09yTYV16a2YYmQ8cxUpcC7iPPH18YkoUGjR2Wb18tDNHP9GkzMQsebGbvOaV2uLapqd8qcIQc82/
WYzxkSPeBeAP2VT/AGP7uqFcRbj03VjIwGIxWlf+AJSNfWOW9Bi0Rn7feLZ9zNiLucrHhL7SOGEn
Ty8AXN78xh22pUnCgkHnVVM7D2ZVH2wE2gnw64ra+LXM/ejKFsFxohPg2tnNiGLOoON57ru7tvZ/
4oL9HEb/pDpe3o56NqArvCp/THaz422rkZU8zG22bqx5W8xlQQWTO9vABLSVt8HOcziJD0y1sQhX
3GadY94Akck3neovfpXdCIFOYfAtnQmMtXQt45HPjzDbmpN35LvwMLb2Tbywfeovd26jLtU8Qi+a
ErJUpXXwuv7cu8M+5eSGLrUevOy6dsad3xhMjHirvne44Nk7uPVq36rkYit5TqtWsg3ln0M/q+hA
gBdk5/mKxCr8JVU+xjUDYNF8PzZoqVNePtmJsapT+5munnvVK/7cYepuYtfD8qtQYXm6Vu3a70XC
LG7hrIZUjrepCjnOa3nOMqrLFPf7NAL5CtWaEWxG226i0sk2lCje0JGB3bnYCe6yL2nSmhGPk5h2
VuW0m4D8bJ/5Dvn1pN8rEvg7Q9RwoUJnO7iy3o3LxHxfP9bIWda8qstF16qLuzhP7pxC3cfWJN7o
2QO/c4McaiGO+Yy3sCxL9ZA64wtje/NVNFDWG2EILguya97mxaMa/Pml6Rz/3LgZHMhYY+KHBoEB
gXRRJ2RPAO3MXc5Uo1F2fyZuTXp78R4UyP4GFQqY9H6BcoC6bDyNHekM7jrPsbRuCx21sUsqtM7A
oSNfD0nwpVS2CYPmPYC5u8pKQDlxkL7S40c0o9BeB5wU6dQdGzsFNK8+5eCtHBTUZKl2qQOeMKzN
z4Vmg6IZSKOfJUSTcStZXqc+9BdM/bBugjXskWZVROLc8gwfbQi2o3cAmnIJ3flQzEVHxLvL2Ris
p41N6WIXkEZoOv9SlOJRpOrsVcijXpLezglnJ1ZmqRKbd5GUTOG669Hg4E8FbKrbU9OQgrF0oAkm
HO8NyybrNwE40sghru5whK7LiS/PMRSuaiDFxlaV2FhpduO58rNasuM0ynNLGsrz3W3sMkVn+Oug
JbKleGOzb0qhDUW2UN6ekzmHQ491lhEervQZvwoprwWZxXcScj3/5hgCBwWVqWm2ZU7eZbL615pS
d5UH51FGDDUEfneVSiBb83T0au9VplB5zDC+VFbyQAdo41JWDghecdvnyIKYDhQo2uvIU4IAMyP4
brvMvpJhbGqXFenTYMWWTmMg0w+KpOmVxH+MIcq4YfCCUHVo8CcZJlu1+JVNTWap0BZmZsfcIHE1
q9Em91SnCzJn8hUNkGglNmg0Lu+z9kUV0+kRRumkHdMJ69TEQmXRdFixAhpi12h/NQ21mZFzesqT
jUoTLo5q/hFiyyK8Bpseo5YHbLJiTKOHsMLGolsP9iY18BJNEZ4a7fVO8/DaYP6SsH71GJngIzrb
RdjD49wdgyFZ59jGtfaPbR2uFNpTtjGXeaFfW6o+uojUTF766xkbOpFyP2BL2wL+RIhRPVU1Zpz4
dbUsaDImKcQNugVbkROP/yAfjqBmUW5cNKoJE5wQprN2qxK1QLvkywSfr9HOOaBUftbaTU+x1e3J
ua35pMDTzXLukZIdoP6+w4ovseSFQztKapN+mm4i7dqX1pTsSox81X0JPQ0ltcMvsPqHHs/f1O4/
6xd3JDHQdHUyoNAZAavrq31GbACyHXKOT5Kga0GRko2/EFo61TptwID3Jht4B3tjuZY6kRDpbEKv
Uwq5WZPawkvOCDBklm5aEGmodLaBpfNdQ9jBaZ2zRfjBMJYHUNznWqciDId8RFJZ/AvUZSQ4Qcjm
BdDGtTfnnywn02u11I6tx33iMxaKJ3SiiLNPCWLYBDJincxIRgOAA2GNKHa+lqIJb2TmPSqd54gI
dkRes5sJenSoW7q3+N4X3m2+vKJw7o24Oi4QEzkdoFiSDnt2CI+4hEhG0AWQZsLtSLwkmzucTSYx
Z0YcCa1R5G8PMYHhjEwKyZh9IIt1Yw4XjSLOyK84UJ8waXjROO5TS8KFvuG9ZQXHmeRLbg6vmVA4
BxYzl9mFhYObRUdleAlvZh2e8e2Z4oqzqUnVLE37MdQNuLoOfvOs1ksu6ysnSDyMqPF7YrmUxOMh
McYLdaBVqoM7tc0UMkme2JRrR0d7DKKo1/9fvae+bHqMIf376v3qv/83kKFf/+O//Nfb9m//8l32
ST8fvv7+N//33/qbiO8wiOR7fuC5vhSwQW2oAb8zQ6nKuwHQADr9AEr9PzFDTUvALAUk6pkI+vym
32V89xf+lN/7AgAA/klmqAPR4C8TSz5YXYaehCD45Ad/CfpPlohtP4ZNEUXjjdfnB+E3n2GCgM8q
FI5s5WKxY+HDtgnJwwEDGoijSYV6ivyyIqx8mTQCeqTOsKFzh1Xlv3eMixJ/L9Zu7dyTsz1Rjl0b
oDaSOL1dolZxs+chNzDjXuR8xHoJbyc7ae77WS+D+e2uCwaWlWpz3Xk6a5200LhbhH8JDNtyuJ6Q
ygeCxjeXDeR2YEWkBqeYskcuKWTmyLZlYT5BS6oodDLJSGOg3/Qt91tKmguRlBD6uBXcYruFVzk4
k60y5VOckjwa2dOJJTf/ToA6i8YnvF4Qj2C0iSveM9/6TuLlc67lfVUTvqnirQYw1FYBLFES2o1y
d8MdoWVmqA238NfyldV0N5GptkU/kP53X3vffpxkcM2VGUUx5pvF9S6MyOkQ9LbArdlh8KgCarC0
caaq37UgTiHmKx7dlQ17xH71pnTjo4+srbn49qPlRrnyZI3xtW/ycecBZp9Ud+smsrkSRnzy0o74
iTW/uW51aUL0I8UMZ2fMOi4udoHd/4y4rtdJ3e1KD6yww0FoB4PYPFk+c+xTPWx80Pgl/nc0eps5
hNxg9xjvoX3PKORupPhe2P6q5bwwlQST4/RocZJbhYl8EHWOECMxXXMedhbxWRYciqskJtqRDSWl
ur6/FDZdabzSqV+nzfTuAT1A2Fh0Bjb/wFE6qTTlMV3g8+pm5RS+eYE8cPvDvGT9IG37gyqyjGAq
xIjM4fymM7Xruot2ZUPpNQ7oIUoam3GLku0FM9HE9LEtiR7HNq9Gk2ciR25vN4Rch2o7+hwqlkV4
OGTd8t4nSOVGMO6RU1YDsKa1pfKDK8nU2xBpqJTqHUAyBc57YQQPXt692NnYgHk2rFXBA9U2SVQl
hB/CNBRXZMMLDv9kUbyOlkgVv8UUgHduZfmbyWJs1y3uDIaVM+lsebZX+7Z3uANrh6nrH2WpDnED
sJY5ykubJs+K96ShmP2aFN0Mr+BVDyf6mAZdeqL8wj2zHpoD0V2KsgR7VJ9fZS5l+mTOf6SyOptx
9cRb8jDUxhP6+Suv4ce4KsimT/QUSL+X450s5pvMCFlWNI56e41R101dIo9G3YUb+rG0ydXpjV5v
PJXV8Jb687mRFZnPjn0DKUMazwEOnFfzA14qkEMDGHQxSiZ/JQLiWLM6anMssc3oI1saVK+cMFFQ
V68et3Byk8N9AHuS9rn9VAxxdNVY/Ny5c15jl15necLlja0OeFr9AKqyawOF15BU/PHmS+eRqQkU
txjVOm/8NW9tKrZzVJ3zIdm4UI4Ig9GVIPuCuptesmB6IQxxLGIKeoALCTMOHLsYWVj68oa1Ohoj
XXZkwuZNB91EPx5zl744qy/7KpochiKMe588iM+117Upk5Iy3+QdA6Weh1M2xTY2E6vOGJUyuyd8
/D3QlNgmBc3O1vPfMiu9Nfx0zSr4hgRdduUF7T3zlfc9NILFKDQmn/JT2+aHKeAjYAwfKlLE63kB
M4hMbm3YZDHvwSBhM7QxgPhSnLmHwxdu4nUSDD9mn19p8VJeFW1BwMXpZz5lhXclJ/uH2dp8E+xJ
Y0kXrALWzglFcOIJST7z2kcDQmNV3JINVhvINs79R4lgSjkAKmCl9qHXVrvYmi9hkW6UkHtXR6QS
CNEgnsAUgIyuu2SfA+Dk1no0HFYwbE2XdkPuguCm6zBNt8k4UEQwH+2oIdAfvcXpePLm4mrBOOiA
VrdcbkefBwcw67bsX5tOHpStmMYO2ITqNPq6iJOnABZ2LIElpiCVbM1WCgxuODZ7gtVVD3opLlOO
fSOdNgcsE9NB51rBaRodhkZ/JTf1lcWYGDSnXqFVx5rwFNkQSiTovPxX+hPP+U02sjWi99cmEFH0
W8Bhm7q+3AUFzz9oNIbRvrJwdW2DmDJCuuhRzxsBA9tpgtuOJyRmM/ZWsdXte2pfOu8uBd2I8hlx
6Gyo6MYGbBVxzK8AXXki38Wm/WKY84mI4kpJ9zTXRKAAZCWxc+Fvx/5tz9aU7poep2SI7Jdutp+E
M71NWYdGF96FoLcgV96GPkwFkFxCzmseCgFzf1jnC9iuZRbXs5cBkwDoZY71O5vgKLoRrC/q7k81
CII90jC43ggIiMu4XHtEUDZxTJmka4I3uPvvdefchiY9jR602LhYXIlJDaVil5Mub0CQwc8+cK89
G45Hp8a+i/voKAraHgkEB3oU7pUvepaDJt4tcG7Cajy6Xv8QuZDPcs1AW8boJo7FpWZJaT1rThrD
sjMqFew0KuhMa7kv7WycZvB2O/IFM0oxxLVAs9cmIGzoMwdHJrdRUB7oijinJSanYwBug973VHvq
TvjtR10bawvIWwLsTQB9K434eeGis/UdUd4aKu82uUiM7Vh8qbHdVYSv0oFGAUNO2mNo9o77rsz0
Y2IksIE6N8MymqHQtU7xjrc0rwB+7ywA3a1p3SPUVPtxFCxMRfejaC8LZDue35diqE+VRt6VGn7H
Z/Vdo3F4om+fDfh4Q8KnKe8iPbQinoSG6AWmpIGUtNOOx8e2nFi0aTOy4V7Dp2wMh0/ZPcUc2zsB
37sNo/zYa2Rfo+F9iIO7PqYXGOdqPajswSmaG1cD/1joYyGs9rScV4Fb12DASiMCGYmId0B/IFAD
Dqo0U2BCKdcQQgajzlKjBiXMwUr4b4GGEDK7QcB7bohKuat4YB12mri1pisBv7BNopshVtMe0PWz
IuCtsQ7Po2nfOJp9KHNgFo7GIaL7HsDyyEsjYSXKYrxx5uIShIwV8v007xETVqRD+RhHxFrXJABK
Cw7yMgqDbPGEczH4DN3QhcqpkK7QrCmHghHcUGI5WZ04pEGJCSinBPeeGGYzxmTNotnaDHH/nNuL
5DIPHbPqEWuzoUgg39DyHJE/Th64T1YkyIplPRXPQi9L27wA2XUjgDK5Jf/LuHzEDNhSL1Kx71KR
7ByjADYjXc4JvBmAa8lUbmIfoPiswvhQFzbtcE4HqFXlNs4jsZoWOFmdO/G6qu0LH2Y8gaTZHwGP
OpjfzApzgrTJ6KWPcI1fgiL8rObSeWoqcS7G5Ibd9Hjb9e67yYJcxtQY+93cqpVTfBeCe7yDHJVm
DHnM1XOVQx4yJVMr6RCAcOrzLatNTxB7spUhxf1sOYzHAbJxR5IXgmyZlZhvhedUB1njQBYdh7GO
w2zJxHdd1y/+hAXe07KtGkmVyaMtmGbZu1eMP4spvZ+S9iLEIg/otNbK7jJsZVaiHPKnm36IHxKz
vQB2gSDmKrbm05i6gv/ZkVZfMYXLCHT3OSjz3i5BPcU+k2qjRLow8v5H0jX1gXU38BFTRTohNw4T
U5DCqS8MQplMgcy8EWqDYEqXjWzUA7flwkQ3r168A5GtJ1J3YC6Sb0ONP/uaD/c09n8ugfWOcKk2
5hx/VTn6d8gSCBeZp7lVFe8VP1s7Zv8pHPmgenA2aYuGb4R3HYnD1WAhK3E/AfM/6c7n2BwHaMAo
jbD9aaB+1Ut3Fxk+onlSf8dQcZXlf1eBRPzmDHVl1iZodNOHwt6DPgSs9SOenYclx5+Be6Ip4PUT
8UaUWFtzHaf6ued0COrYQ3fFzoGfv4uwMoFOgytAVZ7XZHiA06iyvzXEQJYlYkEgVaQrl48qINyZ
ja9lZX8oil4yjYgUl06+8pvlYaitdjXL9BzGPeUMDx6Fyk2qLOX0c2oVrDbCulj9cuuzWkO3ptmp
selRJsuDhwt/hdB6ZmecUTXpuXxgQKiqiKEaAdyEzv1SYbEBpkF9dbjvSYVtLamneBZRX/Xawaik
LVZzOr+FEbxZD8goK07+fSH7xzFOYGQ7jAsskXeaAMkDIE8nIsfeF9Qh8E/DTT7J+rAk9rsDT+WK
+dOSLLX8NKcBF6DpOeWP+WYZgda1OvzjpaDV2Yf9qeLpzYxYsq2M5SWP2Twt8xxtJp9hsprMndmW
+uyLNnnm4bSJwul9sEu1bqJ4zz0wRZTP1uGUP3uquZ1JK2dM/gQDUwxF9TPx4i0xTYZ3Uh6Eyz7I
ac/3BKOckaya0Ptnbe99YbcMm0bmAf6I9a64mjNKnrzj3TwlWLpmwHt56dirAU0bpflP6BIcGEcJ
AvNtUsUOqgX7sgun6tmaT37Q3IQ1H/EDBq6q12oEuC3YzbCN+eARa6Acch8k/iuzqtfwQukhWnd0
xF/bnMobaYZtUhZnjGpTw3fYOAD/5lWCWod1bZLJuHKSGURNl3D6r0KIUlb/0fIEIXsavE9R2d1n
PdjeWS6r2sMBbFxyhak5nuTMiauO3bOo2ZQtnImIbEnEXGKHVg4nn2J4QM18ASKA0e0YYpcNXIV8
e3wNiujHqAqxspzxFYf3yx7MzeK2fHBN1F9DWLiOHG4NJIuYahvbEtF2rjkSuR4Po8YsrhlbZgZs
2PksgWG5z+uQlUBYjTvb9jBhjQcfQSSbkFV9UXHFzZmupTJcQBiRbfLQKPzuwEufOgi7qzkTz2py
PmgtLVDajMeFALg2UsIVXXh1cm0nYkSVGgxsE2prjI9VbLpwy+I52LU3VgTKKCOatwQQb/KeCz+P
6/1gAzyAkiJB26TxjS95WajBT3aWYXySRNu7Q/Zi68UNg66CHVtkZeLguNQZJ0KTWDpAPDouvODI
C4/bJvbq63DqUECIeMcTS4Sd4DAVIbXbI01ZcygwJ5v7IA7f/qC2YVRw8yr/BeDIXZWUfff3vzn/
ilBhm8K3OVRb0nekZ/8lg2rOvi1yfCd4uiDvFxbDGJzb8FqKryS+NvUouWdq5GQJHu9kWPDl6h9s
25NDzDDKFQ43wbm+89YTiZVEcZeJWjrwbU75LZlO5OR2gRE9LYXxzbpLpoVlizrv4u4lbBzEC04A
M8WpWDQvDH/wWStKGL5yPnt8S/AO+HuJnNJcKnZj6m0bSGIKxDo8mey2qGmBGazR8Kn+0ls8l6HQ
UnXIggdXdmJte5DM/3md9oaCRNVVP/v/9B8+p//4WdUzB6e4/3Wl/X//14U4TFX89Zf86Xd0//nX
L0ff1fq9f//Tf/CkRgu9V9/t/PDdwVH4fQNe/8r/2y/+Q1GFpvf997+9f4EnWycdDY3Pnp/z9x/U
Vhl4Hprmvy/UPn4n5bfedkI0/1d5699+829SrfjFY94Jp0pYgjqJ46P//ibVmmBVCOXAfvVNUlPS
hMzyx8y16UnHxsa2JFKtJCz9u1gb/CIdk9S1cC3Td4C5/HPwV6C2f9ZqJblrHBEd/pE4JDqW/Yd9
p6nu3G7I4NKzcbv3bKZ509QoWMXOm7XQNeXAby6D4mFNSe4rneEVsdMHimo4LUnJXC/XIsebb2Cg
PY0B9P9GPBX5cPL5SQIehYI5DR8qn+6zyHY3Nb00Th1stkUkU19YXlgtuXEdEuCbq2TfxdEG6Cac
BoHTloMe8+XGLwr1FjWLMmHlsfo5sJaaKeu1V82n1eRbJXlkp8pngkKFJ9+2Xso6XjM7/9hkzVdv
WLuyhTGFOFHa084NKZObxabo+BAd8eGd4c5y5iNRy/0oB3VVzuxgtl0kWXkPzmBEz/zy6zCsbgk7
lBTYlo3PxyU3KsnEU+F5uhLdulSMljcIO4emMDni41LO9dyt6jl9oH8OKIUZ2U7TUvnMazgn0Idp
l4b+uLXhMckJBG866x/YHfmazZCVknbxd4v5jRbTwgpXa58UzWkqYM4NfnYNLoBukja25/7B89GD
i1jjL3K+42PvEWs2O05csfueJ2S2bQ5JZc9zTCgKYgbZ0Ok9itVLqgjcA/R94dKpe+DxTdBD0TdG
Yt6iXtiDqN9GCXF99p+70vspihCOu3G28GIfprCxt+7suQ9cyaJrizLSFOiOjg1Og+2L0lie+HD/
QTj1ldcTVM5M7FOPaz9l0Vo3ZGB33M4tmc1Aju6qzDjTxZZ1TULreswj+wgj/GTT8qGdHH0QrU9B
gPhnFfeE5wjd5N0aL/oaZCYrikD+g8p9bBzGQGSyjpXOLLvHOPJueLjSgVdkP+b7znK+MpMfgyM/
2A3aRb64b7NsY88G8U71wDKmie1fwCot2kfQ3o+mR/sO8nq6apKxvAKgv6aAfTSj9q3p2n7N+hYv
YDLihPa5WZDoH85L792TfXgpmv7J6yEHz9R6aS6KSn5ZNBl5TATk+v2fE8Q4ppoU5i+zX61dP+Zu
M29lGFzT1n73O0lwPu6+KSR/5IwfrYjObHwalWgJt4sLGC8KnKdJGcB/df1ypIc5uuhOE83MukeJ
qgQzGLqzaVLeDEy9Lp8y3qTjd4N4K6l5juH0I54I0sSQg3jaxu2ZUg+wO8qhmVesWcF6Zet23pTU
R4NOXDLdJ5Ud6EHdMC2pmi5UTn2qpxV2886anGCbUUvFL4ZsliwfOlQSDFynqZlwqItPgkqrVdFu
M4vl2Om2a9mkvM4jTAiXJyiFWLYhjF1kGI8qzl9K3Zl1dHu2DhLIjBRqjcxneow5VFeRYNed297h
PBn6HOK5WrtFd5qo5yo3XM2/1nWzsxs2P7havxoumNQIwG/HcjMMdhKdowcJlvIWCBdh7SddCMbU
WddxdpJji01TJ4xtUY+5KguHU3vEMVxXi+2M7gSv/O5okg9huNKm7cnrBCA8/US1KK5bdrSwyEhv
t9Oqrsuqz6wLzS7N5rabFbGJ1CJRSfrGwSrnVYvBPdKJbuYZJqevy8quomnQwzDQ9WnHbL/qXwvV
ulodO+KmlIBmXR9xitzivknZWOAtBvP7w+jF2ddFbYvGdlzkayqFkD3nU94U0GSTgF2o/p1BvaeA
ondK4Tu2sCvqpviQBDOETmhYvrezdGYDTNjVolMcZi1fsXGSDep/cVW2A8Hy7sElAlITBRFEQiyd
DfEJiZAx3gehTQIlIoKhcyQRnx8NwRJRjK+VTpqInLCczp4YSXqf6DTK1LtYTDqhYhFVGU11H2FB
XQ3a4CuJs/gk+wedbxE66TIF5pG/7qcQ4uA4YgdsyCD+U/XHmYBMTVAG6tmnTXAGuo3Y0HsjS/Nr
qkbnawKCNgF6f0LwZiB/RguKmV6dySF1xtNO53RmAjuwhfdVweSZ5a2x8og2mnfWMtC74SdkhBy/
aCFh8YTnkjBQSyho4h/o6JRQK8lnmWitGzTu24E8kUeuaCJfZMDRKskbKR08MnQEieztz4xMUkw2
ydAhpalDHSO1VEIKM0gxZTrO5C3RMbDB/JruKgg+0dW5bDfhsdFBqFlHoiYbt7UtXnMdlpoCK10Z
5KdCEusjeapcUJInX+XpoJUekRG2uI3M8dnOJz5U8+DJ0KXrpexOZjBxOO1PgvQWW9GkU3Q7ZyYx
GRnxeigIZNVhws/M0tNpBuhbJzCCG3sZh5cBGxhCIGjpKxWrU9J4EmtkYI1pConv+k2bYDi6Z68e
t6Foufuy8bb2hjQ/hHyg837IWXOCXDfzfxwEB8e1hBb4wJAa8dPCIKQxyhXOcL8ZjKI6Jx6VkLgc
zGuVhQmdMTyOVSMhUNVQpA6zOxEJn6p234VNdKBJk3Jt1x9Ws1GvK09FJ5o1/uvimdUhJE+Ik8bD
kdOG/8mC0HdgsRlkpV62V8Oi3qyZyyR14NvWXQ6jEe1pR+wJy+xkwqd8WjB+XuqJyyZONxVONYBu
cspacEaZ0qtDBULNduQAEus5Q2GEw9oJxM/WnZIXqMRs4DnMbzlKZigYWTOfejc2rjwFxBG/+7Fs
KFDR3ZpXhN8ZE1YoI7AuHLWOU0xQE4jQyrXah7oVB/zq6hYCNUBorjhqO5cR6baivTFzFBUAjUzj
Ohe8zhv2zR/HKNtG9oK5i5xfKi7g2H2GVdEZYp2IGgLaYuCy2pVa7FfkHcEox1BfdRigvo/wqrIY
XAVQfOZa+OdIkrA2ILxd1Ne4+rX9IDvr3hu4/JnK5d4ZrO0kOvkTX53oEfDxFzEFjp9VekdQMwEJ
rTyPD9lAedpSM0ydgFI7jbp1K+MfYzqsTX0HZn/kLU+m7zRzX1iAJqb9XpMLQA7cVoOzt22G5SOY
xI77PRcx7bFsfMi96i5V2POw+tmV8qFEFd1T41B08Yz2O6iaXR7AfuusaJxWODMbAQ+OdEwcnlJX
CZrSPZZdUKcYOG2yn3Vxunb7YiX8PDr3YR5y2psdyDFFWH4j5XQPpWdiWyempFCbNFrMqQcY5u24
LkzaM9Ni9NEm9MS0gdLb78GuV2vVLRNf7p0HKVrGm0pgfKJXe5DAOCt1fXSigoJ9H4KH7t+smKO5
PSJ/FD6POgJlaxjbzbo38wsZyg5WBl09t+RhLWgFmiP7M+aQcjZ3YPBFbruzau9R+pybBETa2Y/o
VNKhqUPMCFrqdNuHq9EY7Y0TcUfwnPJ2DpdHdww3Xt8/qihF+Eq+hojzQSuDo9QPEwQDosad7pUP
1wlzOge2D3Fcw/lhwI6mQdxhi5NzJhig2+oaCmVkxY58H+nOyhnWXmLTgUqzg9HBYmP4qdvXCwNJ
EyzeJJfnsASazrmbHqWoDolvd1cJ0YeVxaFzmf23NNNLXADf3DbalKzKruiYYvw16iWa+acknHb8
ojp1xnLJmDxbO2Js962ZPpY+WnCxgFcZ+glLcwBYkROg2BlVdxJmfwnn8cUZ01s/aa+zqfzZZzGp
DQBNkdvT01HvMjTOVUs9DVfgy9G99z6Ytrbn/iDvXe1KvMuFcwStwObOr+sHrDUQ0lLyzZ6NW29A
HmBa213DlZiY6+peq2Bh1bAkGTs53uMgooYlbol72wVg+5eHboA6Paag1XNneR8Ke4t+d2Ip47bw
mrNS6o29CnosrnFs3IThAVbbl8J9TJfoy+D54M79merC+6yMH9BzDrUb/+zmWUMmCJN3iEI6Ar0a
DAIRaiiv5YDlU5INIeHxNEzeBSzFVgb9I7qiv/nndYd/W1H4kwSx+67O78V39/+G7AB41SEq9X+Q
Hd6pzn//Wav4x2/6TW4wf2EomsBV4DDp+avi8L/0BsZm0AT5EkkvSV/btjV/9R8db9v/xfYdSuES
vwJed/CHjrf3C21wW5q2MIXjokT8Lr38Q1BDteF7jmjzbwhsxMD+KjdYdDpAVVLE402HAvI/2TuP
JMmRNEufCCmAKgAFlmOcuBFn4WQDcQrOFBznmhvMxeaz6q4mNTItUvtalEhURnpEujmg+pP3vvff
xw1O36rWTmG6tpD2innYl9BLVynmVuAVoljPvWK7LqrXMVSvdZfIjYLisbRk1Gxo7b9YpThHzE/l
EmsCDINyeo+K5o2bwmTRhf4HfkhGOWYlq9zz/H2tuu8EtskamfsNbs7snpwBaAehxHdgwkaiwWoq
GK+hdV/Z/aaCEH8YY8j2Usxi0TPq21UmC/aKoh7LMvFvmXhE7/+UegHVi6BYT+d+JU31akoXWert
1KFGe27HeeuEBCx6Pxy7lDzMS7ApTltpt9fBwrUpIq5JKLT9AtsPdT2jWPQn0eNAUBUVUrvmo9Ln
OmiujoMzlfyIeIGr5JSnbOWcJn9JzO4QN9jUiLXPVq0g3TQd2q9qNi45HKV1pyGZzz3NQR5Y9yyv
Hp1RvxHmjO5qWsVRuk+T5E5w+zPMeGyMR6d8cnAnssWBbFi2RHtOYcIYYnycbkaRJI0YBZM1YDXO
SczsUZU7bskVYTwx9I+Nl6pFb834RkISfojL2RqzjXAs/4GW+d7gjyrdcJ3W3ptCLJ/UAOndGQZO
FDT7GKBTko7njOkGwkJS9OKjDN3vtP3uYm9nG2yxuwKVbWN6BzliLDUycgOapt7aFvwbJOMVTPD6
jmBAOo2ZwSqwqUVosiH3GKQtSh9FOEZwZhJFfqwl/+M6CItBLZnfP4m8uupSneZSbVF+IOUhB4UG
6apr8ozEhNZNpW6OD4Qa05Nc3WE0KdYDlEizin47w3hPRgkF0L06rdgzJGLThYc67+2fupIvrpbE
kakeOU3W06mO6aYtBVEXXXLLyjaw7iVvbeZeCUy82pW1TzFXLIQdrivHI7ITO45HXAAt/Dkl92gJ
i/KtDIq92ctjWPRnoxd/Zpce3osd1vHeUz9Ye1PNKN4qb76YE6Oj1sYnFU9e9JIZGJZNn4BGzx2f
usGDXxO+GhXDGKeZ12Fb3JU2F+1t4p4l47WtIHfaEIuJA2dUDXM5xagVIj4mvBAb2Gr0aMhL9yav
tLv2xXK7aT2JyGAcRfiI8uZdRIPsGcE7MZBcbM4n64r20JuJC5/5lgtThhIgmf7ySYJ5Yqv5OIv+
HXZ5tExJGjYnuog4jjckayB17+pfv0i/p1LwlXaN68IBORIYs8FexFn5PeGsKp63icHjKPk02o7/
DKc1nvGvEQUAovjSMdqiy8Po6N1GdMNostsxCPMTIUK6Sj4AHbjD4YbHIA6buzwr91VdP0tyLn1M
1KR3vUnb+ewxku7CSDso+qtDGIT3qLW3hpqemcb/5mG8sm7ok5A5IEOgcmcOOSUbT/CaxEXUPLbP
4VCiZ6Dbu8Hcw7FvNj3iLxxhaxeDxSKv56+MMKjCC+90HGUbPZifDeZakrvBW5VTvwwABi/8MQg2
PgolAvSY3kVzB3vaduuVZ2bBquizP6ZnPgl9C9G1ubsZbW1j5htrEl7wV4zkDBnTNY/mXYkXzYl7
uE2R/QEaSO8T6XcLfN9q2UlgQo2I9zDgCekp1Ytd8B9pA8kY5/xBGxHnZj0fnYGwbJ/iTqYvgsY3
TKhCGwqEHgT9crCrRaTgdpbGkR8beF12vkk5rWt4SLxR1r73vJMB5qbKkLDJdI0B7T4aWHxEKIl5
fBduF7zHSQeqsJsOjfL2/uysGkNf5zSvFpnVv0D2PRsqGNYsG0O+S7QYIRJLmgW1Ace4q1jKi6Y6
Gx4Y8NGRB5m4KHQcCqEUd0UoL9INPlsmpaWarwFkBtIZrEuVEKRMxsm7NXR/SO57nfr0oc/sx7Sa
z25bg6K2nEU4df3KYuNI1QudO7CeHIlQUqgdXvo/ycjEtUEkHOfzvRzntULItMzSGiiPu6rIDlrl
4xxsVZ6/gyD4IMJ8bQyDcfPIw3RUfP9gmW4ULVadYRe9+GG+FaVxW+hr4j875xco84VJwQNTYapO
uQoCXPZxiQFu9M/mEL/oKql2LaPNxTQmaglGXeyUHL/Q37RHpbS3adP8vcWMDbBEwmwX44evfWs5
d/05tvSKhhF+ua2WACHv/JQ1a2ZmH5btAbbNcFN7QYR5bKqfvQKqnsa0gBKlPrQ9Op0J869BiAiC
wJNDIMbCmtwHl3QBFFYqWfdxSFNKpzDXzlHkEAOmOvojYjbkslbHqclZqc3bcW7OmSkOrLo/+7LE
WZMTJZITtOYGnFKiRyYwe0yYMUUsfFl9WrcjzkNYsgw0+SKGyi8wYKCaZ4eMKdcua1kKwwh7mO1y
O2Wx+WSNWnIm0JNEaK9SJRZKJClxczzF4B1DMOpQhg3TwW1IfdGr7Gke6JX9Xn6pUj3PhDa0dQdl
sgDZqTFqAiCcemIlMhf/Fcolnoq2P4gsIUan+0VOiw8zz7Ysje4BqD3ESXBfQwBGOAweg0C2TRZk
CNenZlN1jThpfjifN6387KGeKttRbAzDIbpzKk512fCHw6PAWOOty8BdjxgAOHnce6sK36uoA+A9
+t8lQvdVEWYPZoMg2HELyLjMD8gHgs9PYEZOw5WHPrYV07qi/n5tXLxlbmp9uv303mpzVafNVtn9
0iu1vwMvp0hSm4wFcoNt3ScXon4OyB8wALnZZaYlWETYRH2vKjcl8bVLA43mvg8tasBSD7zK83vX
tfGhVRX9DjgUoMiEMuGEw7w5qT8N+JKN6RkXmZIemMHaNIX7Y6JgXldl5wPSmpicltGHwviCXPhP
XMi7Rg1bcILPo4NxN+g+/DF9tcPxG77Ne2Ex1fCUeajZ+qGVyhFFONaiv/EtnJ47Jw0JelY5AvVY
lh4vtQkyHFXKmnzqbQXhjJhpd50b9R3CkkddQeDNSvJbE2NhtuyJczLmTSJUGJEQwxJCrpdODLEe
t4B5G04SU0Xg3mpg+rTqZDSSXRRgyGdQZg32DtfAANGQPtqBbLBoB3VoPPvst7IDpELKmYcllKH8
Xtbm/cizgf4ufMjZZkyiZQQYVifDkdcyyBm0sIzPU5MSZlKneGiHLdz/ehVOPSKxmzOjtaetD8yM
E9q/yMYFVdvVOzEHF2swX30NS1Hjfu9CZHgzw/clvy2X09QRguCig5MwYh3tHAKA5PvAjXkZ8mKb
xY5cqKkvVsZsfkSprQ/FgKURhQ9LcOxsbi39NYTaYt1K48eZob8h/kKGNjvr2EeL3xXrNGz3spJ3
NtVEp/q3wRkeGY5Ey4oEk0LXR4a0eyfGNCGZkzVG9tpl/bcm7OQYCEyYKZ4QnCfZh91GHEvNY8Ao
nLejI006BBTkNggqq4wHTZ3qoQ1pZ6eHRNbD0XWG+zxE39yY7XcIpXuo0s9uil7CMe4WZoqijkAi
LBHa2OrATZbBTZE7jsWKCtI9uwaBi41MB4RQIMCTEAQ3NKynzE19dizRUxHCjMpCr1vPY+GtGJaa
27iwWco0GQgnVQ8HnHL3+W14ixJxR1JtuswNvvUIKiZ/UU6Ibx8dxwCd52zfhWnurTwscBAG5lVY
Jj+ThzLKVs7B0zZLtT59GyHQhwTtLmuykUJb/PZmU218u8dgim8YQANLLSuicO2j9ALS+MYHR7ac
9cwedQ+hc4qbDysLqXsmvQyr/tj3FhIrxpjCAFxf8CMvB0fuMDOSxJZ1WHYLWT3iYWJoJ+ytowf4
tiLfZo7cW0O7qYxhT4uCeRV9+Jo/bWUNzjfP1xmi9tnx2GO0fwseE8/lrR/DtcKJUCIR1xpLRi4I
rTNdHuQgLuDRuodygJMVMjZcoDn+Y48Y3u32weHaiQN85vh5VlJxvzhDgbjcvbIFIBauB1Y4+hie
yamfAp4D3JJXVLMfYWcejaz8GDLU9skQw2cpG+dYAQ1aFrL51nPxjEr2J26NDy3VC6h55NumhQN8
Uelp3pJvt1KiIYGJmpKp+r9GI+TZMC74n0Yj124yvn+M1f/53/+ox/j3L/23AQnJuR6yCmYgDseI
h+ft73oMAQHPs7DOSYvfQRHBX/f36YiL5MJFyGG5hAILz0Iu8nc1hvOX4ErAyQ/9CzOe+qfGI8xi
/nE8QqvqANNTcPh84Vr/4JwTzAVR+HU3JmNN/Z0/z4l54cQycIeKoxs2JAKM7c/UdWiorT2LkWvP
O1RY6lK1t6gDT2I7KM6dW19hahk86cMaO8V6voVMWR6SaJHLt6bu9kOm7kY81csuUr+thKymeqRk
87ob3cPksq1Tkn+d+2I1TP2jJBDPbFn60KQVrQQEimzecFBBQdVsUeD3ef1oyPxWkewADH5WpriR
RA8pS7TCGz6aPsOYQRu3qKpiW+bm52jXf3TEPLjIA7xyjBXXRu/s2XqdfZO3r5lqgqqs4j2Zsy95
S7MhPmWtfeOu1SVSToPdYeN628oanm0VXEYvhIBZpU+mXT3oGusTXCY45cZ4Vl0zMTQt32CRnYUX
GSvfyvXSq5JPvxufaxHd49TllBD64NIpSApvFrW7Oise+7IBjU+Y3237+usHEtnbzOYnrr3nHsHp
zU/dbLSoszWBRKsZBcFtd7xRQlxDX54odZZugQ62S1g7Dqy3skvDeRKW+lUgmyGOGIM8arsgte8g
Dx2MgGQ9Tz/Eg3VxAyQpiZlXa+ENCFr8Y2nyidst0yMJ9I0pGpsivTBan8IfMXIUmpeyMcgLEy31
gBSgZ5oTRjXGIQ4ECi9Rpx4rD+5G7y2prRFGs3mtZXKYI38jXTppLp5ql+bW2YEq4kKFNjOGR9p7
Mcr4Ty0o0gUkpxRhjdFLXDZ43+iKUGHrIvhhAS22qINSaP8usKiQNWI0FMQzFcme+Nxy1euXIUOp
TOmAxH3Heu/LRv4etz1RArQPa+RwNGMWYb6O+T0lt3h7Dz0GS4ad3eDPaNtnmwWvJjwRpkHLg+Lj
GS/b8leGTEsA5iKF887T4CW7RiB+xx12Ay+xntVNhQFK3XvsBRMDt3zZd28hoLSpGu+acrpYsgSz
O3ofzlg/DnrY1TqFiGuRzlKaO/7GfdDlT05U3iWW/oh9uQLkj4Od1Jmge69899CZztaZf3UMJJk9
Wk9BNFzMYrpMSH3GKCXEJ/+x2MEdZVm/FrH4wLWJXxS+oeUgJlBUIQg8iIN1n9to2g+5fmLlQ5EO
CawgUjCOvTOShVXES+eU094foYMZGkJO7M5Pk2uee43EaLbku/ZrohtzIBVJXl8LyyHCQW7NpBsY
b5B7khXGF+G6r37ufmNMfBqwaw6+e6Kkh68c3uXS7Fehnz51bndp7HRtWOWvS1ENIMyBP4Kio3ai
e5awj8YU/MFekFDSZN+GG8cLJOU7BLz3t7JqnJ1lOLknciEuftbctV5wtYsKHGAcLSxTv1SevaUJ
v6Z98pMhDluarGgoSItyzT3ObDSL8LRjhBxyd0eDgEYkSpudKMw//KwhG92eRqxtuA/F78S4bQUc
80+gibAzMFnnGU0yI14CsdvkgaNz48pYbkyrBmYYUOUj/v7JQnY2qaqqdWywcRJN+lDY+jI2kCTD
vOGcS+RD2Wnk9H2RLfpifLeA0ixcUqgXpUw+Yt1dlIvzye88C1y/DPdIjet92w/TIyO2Ztc7gTqL
3H+10Ywsyyn9oNC5MzVyE8u+iZRpcR0RUMeZdIadp3g9A2tV+GV/Fzo9/JHRAK49AnVg+0xAQjxB
0jNujYsAVk+hDWrRg4lJyDU/gRA75hR0FvyNJCafnATk8bZz7/gDNiZutiPDj2TZBeJPMeXPCrCv
AKbZB8Nj3ozlMh7753xuX/D/HfwanIMZrqGOP8I7vrmtdwKVCvOUszKwZlblegy7awsVoWiY20ck
XA/pCVUKRyABgmGxQxK56Vmm+hCyUqYY6It3E1viNOaDs1GZ28Z11v01adS3iw7Hb9XFGeKHShlQ
zpKT0dV/rCLxl50PuXH0WNlpyMpojDpkunyc32bpjWtZF+9ErCYQH81XatZhqeHgLX1LYRJvLXfj
K7bFMbvZtWzGs6Wd51R2j0w1n8yBbi8b0seqSXEzjLlBxjz+1SpKltLkJzRa5KzbrtjHrp+jWB7B
8TsYGwzhxId+tD+tsTqPjvMDgi9blgC7Y7M7ski/pZ6rRzOiojSLEcbW/ISN017YHZebXX2TgjAt
5tb7Q6dmrvpk4Cb3MlbCOBA7l0PIqPonHebIYML4uUuno9V3YjNazYVJ88q/VaOIaA5BZ/yy6lWr
wR0pXAl4DR0wDpw+9kIbsUeiC9a1qZr3k6cw9moScQO3RPEeVfjDs087pMj3fBTgIV5J38WZORWP
U2w90O29R3YPfc7cNeB9toZlPIHJwypgZuO2FeKR2eWSLv9HkY67y9F9QX3q3snWZLydkLtuiuAw
BDmrFos3ROlfmasvcLWvqftm5BFs1iZd+cOt8CclYpUirj7ktfgoa+87BQe7HvWQnmvPGpZmViMx
azprzV1+jEc/WoHB+rIK60NY47KbYVVk+UDiamXcVcqa3qUB+DVTicHYJrU3U4xjY7DLO0bYE17h
mDawqI44s+UyAHUC4HPmmGW9wRdNhzii5jewcZPmnu3SYAo3ZjZ9pbboN24M6WpK5Gn2EyhpNpZ7
laj3oClf4oEIrsFhQJp44Q4VD7dQle11aT+R5UILqKOXqbEwUQUZrrdges/D6qoAbFRj8SBT/8B8
iP+y2McHy+KLxG8LAXiabtuQxhTUAqk5qAlH12EFVkOqUkIJKMljsNKkRG0tkHwYaWq51TYLfaDy
e4xUTKZ4bzpnpokGMlWnoYX0zf4F5vHWmpzjpmuFi9JoghvTmD0Kk5S6IHmDOJs1UQWnicTBSri/
VlwbzIv8XUsQylmkuDvnOr0yRXKWU1TMPJk9zqkaDe6EXXCZjmTdzrWPOS9v7qTioyhKnF6onwjZ
MbdKF19Kwm9ChYTcsRnilYYntXKKGF68Ml+aYbrTPW1lG9ODdlRaQxsd7SaDEi+KozZ4y9sk42iD
2uBh2uhQHi6FmTGpnHE41AoRs6K57XxiZ8lMfDec4ZCStmR2Ei4mj80sXZ6vFLs4mWtf+ZD8QaqN
k8JjqVBMLQJEJ3wQpbibncBm19TeV3l43wnrW6TFe437wkmBsBmCdVUcdBLJc5JtlGvly6opt11e
zOvKJhVXFihOyIMlVW0kHLnwu41fTuH9ZA5PlYreM7hGuKSMU8psuu+7vTLjfROQjzAT27y0YgHa
QoVbD+TfQmgcpKMvcDjaJgcLPh8k0fUvXuY/GE437cjbXzCxWkMh4zBoU5DKHK/83cwitZ8/FlX7
wKZQo0XiU3AHjspiNPfoPRMq1OkatEzA7MJEbMIupdYelbCzJVnzFhqA+RbfV5l2h2Ro4Vjou1Dp
FgV091QE5oURL7jJ0WI9hd9TKXXQQQZW2/RBe1DEOV74ngjAeHlxdAq8clpsfG3vBx22y6CiFQm0
Plgy9BeFLZ9UE3w3pfdlmeVzYqChaeuNCNm21dFnH6f7bpzeSUHfOpJqZfQCtcEISBQQigfHcHdT
Evzh1vp13Ok0dlN/KYr46BL6CbSrvAR1/5kjYWQ+ZiPvVPqx6ByeoX4AgVryiY1VjQNeuT8Yuu/N
FJQC9bVwwPx0HhK5grMhR3234tx+jam2F23r/qZd+tYzXWHe/iESecRA/eL5zWMRjfuxsY7dPDyO
FUNRq4Z8gKy3JvYXOMEymIenIJZHZU9vnai+LMPea2kyZ0vKLduuzSimE0SGUzTKWyK7PiIM/dZD
fnHbcjN2qPNqq/6w+uE8hFQubmzeOX2y7IVzj45413kosDQzNFIFw2RhYahf1x6069bHi9LlIBVI
LqcCrn4cc/iNa2YklveSeOS4VBmuKreLN1A02GMjIWBPnb7lZo00ZCo3aJa3qtUn9v5QEb2THrg2
kUWvfSh1kugnRp0mkiMP72SW2we7M+4QvkJRtd6YhLo44o2LQ5TwwojlW12Ls0MazQK6yl3CUhes
326Ksb8FHmc+zk+OWavfWLS9sk/eYEe468nOyDlhw3DLc8Z2xkZUdgU4mHrbNoCeYY7vqzRX64iI
kGXUjGQPkpFjVpiHW9ZcQR/AFrF2URutAoPXriBEncQPaCgj+RnxsRlyvIbRnZI49Gb5gZ7uEz/f
t2vo997QoFMsNyTKy3vDVUmki8yeIjt9AE/1Md4mVewXPhq2bgsX/cWJC9/ip2FvZExipG0N91ER
nlBA7DmrHgGwvVZN861aOM3sButtA89kmcY1+ESJmJ8uupqnbYi0YAqbjeOB05rjs4jHXz+rPglr
3SZOVK9Dj/2KKDlUq7Tt1n2BqU10DUTiOkWncENWDbP297bTn4IxxxE4rercqMDETW8YIU/hGH7g
FYk3vde5J0RxhzqPH9wpfrDtecO2dm9oXABDkP0KO3qfCOJYlil74MlujklEJjyYEl4GcpHyqiCg
fLz3zY5VUt1xrqRVf9e783UyoCIOuF/ZYvdrmTn7eXRx1CGxsgy/OOY1mWb4Nw8wOxDkOYT7lOz5
/zVTYzuNlPl/mqktox/938VG//4lf5+lmdCkwEk5qIbInvL+A0Nl/UUkBGESPrZE9yby+S+zNPUX
snPBoA0lNj7K2xf9fZbm/mUL/rHnA4+m/3H8f0ZqpOybc+nfPH43ZhYDVelweXgIpFhqM7X7h1ma
4U/atLoUkmEQHWqfwrlqh3mrIjBNRRV/GJOkBlY1fnsPmW1QqI63Zv62CsKO2JBsi7T4kAWC5yZ+
bM2Q1rM/mSbgp75JdiyjTywYLpPw/DWYfHj0aIrhF0B8t7yyfsQNjs7QpEPpZbEhB31dCPnYe/Oe
hvYuKfJlNlGSZK0iPoVfQBF0do5deyj8IrmI9HCtSvVYZAZoT1xOWQM2AnFmTnKRBbzTqjhYcOx4
WFXFyeomQBAVMVKZJPy0DDr7PEUsdt1keNXxDaXgKuc0m8zzy4SLsGhcpKvRxVXuu5qLDWkhV6PO
z1hHv0TToWlmxV1aDeju8FUnWDRLnaPfmMTSjFBSzJj2w9k9DNOIZSF3rhqKSkVHQR9Bbdc7nsEU
jCTN2zEjFQheN8+3OpwvMbJViLco0huH3UiRqnplJmN/aegWq6QA22pc+MmpxzIV96msCeBo9d7J
mKXUyYjjwTdrMCwYkvupv8ZptR9rtLlGaqy4T8gzjMZTPjffpnbuyQiAzA1YhL8A1F+EMchIjnEu
D7Erpms3TOWhmOkQh0HUW/Tu1EVZ8pQ3PswB0Z212X8C0mCvLOdu48zYURI2oe18Cws1biLRiQ08
MHH658XgWhxTHZ9ON6WI2av+R4fNdRJgwoOZkPDY3ciwvJ+m5DOB7Lfoe/3Ug41c1fT167Hv3yrK
0Mwb6NibBFRMBoecoKnVoDNnbU3z3k/D8MFqJzbGDlOjnk6iaHGtVBoBb5N5iMCAA1KRhPQkQ7ec
HNKBa3wQeMDl12h3IF5s2PzzvANrXq6nttm3RvgWxyZS1ZnuMwCrZSKkv7Ye4JzShXmZsvuKpjdp
Zo8dLN1Dzbf/KJh2bCjob0RHirOWddEyJMdnU5qGQtXPzqWhcdyXXmJsKTvu7KyfLkHWhCvWS/K1
Nsujn9f2cprT7Bj2qXlssMrAzWWPQpYYGNIc4nhlBDf2BD6NhHqKgJLwuQlyKFE4zBbaJIM8dYZ6
F4Jf2c9ayGM9gxtIJf6aAttLNbnTechjcR+mpYGE1h8dlrARlWA1mhfFW78aLC7UhZ2ilJUYuA+s
IoqH1g9xsVg3HJAYoK149dl1I9T7XXXup3g6Rvlcre2+mAskYX6zbnOXTgltRDTEHzdtgz3z2KRp
zIdXi7uyasZl22fZndUZ7batbXdHyavedNd39zB4CFSAAQ9byehXfi77ddY11dqsY2JptE1/lGPy
lmCiJDKdaWDCV8/OqS/hukLKGar5azbBGfMxoiOkGnOfxqTYECm4isOywwlrjvxuf/Z5tpmJlYKg
2Ox7YsRG4IKy6HOZKUHvZFtXC4KsMabZAVI3QVzqyr1FgDBVxBCRxSStdgcR+XctzDlQTgZW75ij
xjDhaIxptXNDjREhda5tPScbi+1iD1TOG43rmFIHlRrUOP4Tg+X+6K5amTwGnVrNLU98q8Qpzbt9
1sSrYB6/gqwgL6R+1obvIDMLzC9lFcQsVyVtAGOqMkAaZnP/800kxa6ds/7K2Bi0M2kuIzl22zEc
D9kYP4QxnVddtO5dnNjEJajyZFEv3jiXO9UymGq6sf62gMTAn0m8hWNUzGE5D4yesaLvdMPajhu6
xtz8E5JxPtYdYY2U8cg5gp0eKUGsIRTnDjUG8FMkM21m/gBDu4tcBikq5xwjJjTZxaK177pIBztA
NLcW29GPaYKy27NIAkuD5H10W+IHIvB8Rto8VuRc3KWFUMhkSYYAxbWtJRE8xNcPLyB9i10y2MG9
FRjgqnyMGnFcFYAO0c2x8JHooMx1KQp1KW4T46bRoNSNeCasuX6ZYS2uIDowX7AZLw8OKBC7HhYs
RF60j0NWJ+NGqehSGAXpmyGfQaTfcmDyx8ZTyR4IkLzcuNBsixgM5utqtI1P7EAA+0LKZlEDaOld
NTwSRhqtYyu8bwob68pEtTnPMU6cCOlfG0Aoahj1asLBHIDonmoflYwPN9cQrtxDX9qvDjEycW/s
YvAoo1kzyvMMdQKGj7pGkyVii/kXvuRS19Ob7TXWoojEdc7Nn6rKsyWfFvylYJO01Rv1MLOUqCDr
qfQOBA29QGjq33HLq/tCmnswkyfZsqoJ9fRDoPhG8gjy7xrBXW/CTjLIIt2oGjc9enjEMkVen5Mb
t4Hdx0fpMaPRSqy6QUkwIxWGK8Y8QwNEpBcVv+eMn/MwkV4NlnXjF1X60uXGvTlNP3ESrWn2gvvJ
77tljuv21PfqOcqnmKGYA+XI1NOyifUZVaJ/DksCkVrN0V94WD7TwLiPqrrHQ4YxJAGPOZi4oNq8
+25sgd9Ah8W+mMZpEYwmrUxgVRhvvXCrpha8sj2qTdYXYsU+JLy3ISX6tzjT4OasGUteJ50PsGxn
85oFNDoO1jUvtfaV5B4aInGbcnn1LvLDK93VvpZFQ1qDvnckvossfrNL79Qa0c7M8zOGsGOR5WtJ
8OBCGChbMy+hfWjGRWvVA99A+lBb4k9kIW6x8nhvpu4H9/Vu7JDPOjXI8SILWKklzdqZqJgyloRt
c5BpdfQK5HCTIIGPRJrQuqIR+PLb/NFI0nYpw3mH7WtjV+0JN9cXBrt7WxYPCQwk2coT7tZ4g5Rn
zVHzG2QoOmrycveJhoIkm88CqahhWchszWWfMrNDLnkOmM4yFDE+rdm4VgPvUlMxjSHFBQQwluLb
5/4aWwGXMQJ34kIayrbmuyXKYBGPiCajCUJKzVQESxCs9yqaffw5YIJny2f6ABKevaRpn/l/2Kv6
LNjCVek2+OVIuRygyrS2Z6yjOjEOyjCC/VTOGgQRs9eBVTAzesJsOMPIq8/y89B7u6A0CTaBYe3l
Dq09GBvuiPqdj9VbAB9w17iOkSAavr/RIKQwyMjqPRXG0UISPec0dQwid4MioSKvs+fQafe5mzYU
XiX2fM+NKP9M/Nl43LkT7lJX7TJU1klrUxhG/EoY6cXuyoMTqX6HwzJZ6gmJvhuUZADPa4HZjkR1
3lqWUjSGxVPGvb8qLYm7L+ToQgS2MWQfbh2vvwQO8S4m33GQku2ZJBzDots3ohWbYHT23LSPf0OY
TIk+jQn7Eqb6B53b9AMhexeIhek6vQ15a57r7ST0rwjAYHqkVjoCDklnwBuLWpCHclIkrQR2tWrw
6C94w5aUXFuH7bVP+hLZt+i5Is1UsjHD7QCvfzDmDUnPyEDH+QWe43TOc3HfwpK8xX2rM2PwZhNo
hkyiJ6+0TWj4cSEsBVrdpbCsS+GQOOQV6SU26zc3hARbpFiXivZe5/7ex3N+ggwWXJK0rziSOIMC
O3wevOzNNZOn3iWKnT9+7XgzQQJF1HKyVvHBxOa1adgkr1zDtPahTj7JfkRIXQQfgcn5FWj/MuZf
gBQxdlYjaJdCH9vBReBo/kGl4C1SjxHpv7pshwPUojP9/5t6/hdcpn/ss//9i/6tz7b/Mk3Hh6YM
R8Tll95/eHrEXxjOLXpcdmFKok+hnf9PzQpcEWm5dOYgmJF0/mef7fzl0xTLm01I8pX/HO7Z8/9f
aA5wE8tCB+Nayv+bhem/EkRkHA3j2Dpk+cnb1j9r6BDn+AvqoLfMY3QagcMoyZxaaPX1F9FJb2lv
vYIir58wPtZIF3raHU/7iyQ0t6OtsiX2m6dR6CePKXSAUjWM68+K9b8pIemjCjEhBcT/l73zWNIc
ObPsu8weNAiHA1jM5tdahI7YwDIiMwCH1urp+6DYbZOsJos2ve5VlTEr+SsA7n6/e89VMAPYqnQx
z7CCbtoVh4Z3W4/KTVRPT12d+JsWbWw5ZU2PwUt2S9uJCJknxlPIbo46CoAZhWKdC20P7F99E70R
EHIHhw5S+DSrrDy/133FvjoeeyYcFpSEymV7DA3rF4eXBgYehi88d3ZOGj4NpoOw8h8jY1sn5ygi
tG2iazcU2Z48MbzUsrHoiGSbcJKFCcMXjnBeZhsvGraamXBKNaKZyh8t9QzaZqflwbZKVbhq/OoT
40FGl01lXNRA7RH6eLprpXhtPBdjb5eEa42Gw6MIrPc2JQJptDvEyf5o+S1I1THI1nU1RMgU5ocq
7LtdJ1+U4b20SVgRy+GtmgwROAJPdxFwVmE8bywpj7bXvVaXuA2GzzD1EBq0d51o06L11S9dentj
7J91p23oGYyfBLyk1UCCMbAdntX4MjHMBpxghCyORuK8JRqpLQc/3TWmtWRTsdu12YitVNf7S9XJ
j3xo8RoyZ2lN9RlpROizdqqwwOBWNyO6karKYGeEhNCnTvpUl92HQ7b4VPf9XQk8A67e4YRJaUI2
Yg536AxMmvq5igtD66oYHEFjS3LrMp96oomNJ+QNyaOdxylbCTQWI6hXpD1/Qd39YVZkHa1mEgvZ
Mc4mYHXuXBJjrVt3YLAojwNKQoFIwKgFr88p1JJXDS/DufIoJqCzdCYbaiPZigr0AkF7KhoDbhLh
/CQacyCu9NgVGAbCxMuXrD+fsofd2gXer7GyMwZSWBjVCPKbGFC4ZCLnraM8Ss5dFK0rmMU0bTb3
uKaMq23Fm8LUcRCaRGoqEQ04G/0i2dTu6oSbj20Fht2oJDul58t0cvVjRSCkcR06PNi0QAW0lp5S
Z0clrwn2A2bQLKoNt0w9Ble+Pf9Efdc1AGD4wM6V06iZ7COKtwjzqI8gN3+MOV+9n3YfSZuTrg7b
g9NHz2QRacgzgIIWcfRgURW+VVr6TBNivSir4KO3GqLalvMjT1kohxr4dc8RuBxxo2XLdkifzVbd
SousiVEZWHWooqA31H+IrPCBnsmvIQwBAlT9cMgrd263lukqH/yH0pMPmISoTaoeHANKGxwLd3S/
4jbf4so9JEm9RUYwZyAk92iMQcaqV6Jq9CXRmhJEM3q6VhdfNOb+rAtfPNqFzsRcn9NPo1ViFvJ+
TiPijhkPyQpQwk+AKBn8CeJolqR6hjet1lC5CZtgSIbWgG/FloL6VebZ6xrU+obHIEQ6z//Z68Tw
DFLALXYYNh8kO/L8k5nVPivsr7hUzjWQvYuIWcEbr3PrzXLxBvudpm+jcUKyx3CwStMwODLesxcF
CztF6hitsBTvaKAPHl0h3LXDnoR5fUfvIoId8k476zylO0wnDomHKtTOvcIWE82KUGqlqyiF3CpN
QA6zaiQMEwEfGSk3vnBdmGuFRLawZ60plpTlwdBn+yM1Z+VF4Taq2Rv3iFSRA9fUDtoG4ryu3e1o
3HezpsVsyV1qY4e/eVa9yKedmqBBFEEPm2wK5NnwP2lURC5KLcCakN+NHAoyYpok5rapkdeGcPxF
g+Usw6C8MRygCHZW40Kn+UhmfS5HqGsR7EwrJbEwS3g2Z7EGogjsFzbH1uBd/cLm50q09ThLgKLu
yi36Ts9YqcgPklPXLUIzRJU4+miIWZW3W7j+2EHQF+PSuifs6E10R4HYjZFPWyVyPomb2X6aGobh
4ATULFtKzpZLAogEqNA0Yw3yUIHKqdfKeRxc74rz/ILD4Uwao7umf0ijZp2tmKNHIGN56pH2uSpq
UatIgyk7i6taPJ56A6ePVrL99AqN/wgtlqctTmYO5pRn0gwilsYs2+oI1dks5HYBbgMHbTcAvFhK
xF6/oyQvD758VOBQmjeJKjyW4iNDJU5Ri9lU4jNDuFiBm7HPfzTPlWbzNir62fs2Fpew6bS1mEVo
m3MUQrBxZqjIJStTxulo1szOVz4atjlgOYCSuImEtytRuRVqN51/zPRTNEzC9iCFsIEtU9RxdJBg
2bEfVkV4og99n6OjpwEWucSxknU5kUQvbLd4hBLp7bo4DM44GgwgYj4ukjB4ydvyzGBrFyMjwybt
zuzOqSZVjybifoUHC1AnEBRCCDOcXZvnAKzc4J6A2OLV6Kb9ZGkfNNPlK/pTydbNswTleU/6HE7r
3c9EeXesdISTYGC2lY5saronH7oQVDBja1bJr1DTfZjxPWZI1gPuce/L6YZX5Dueo02dwwk0eA5o
xbOhUtIW6aHzePrQRPQwjfreyqIrLGb4X+au4LL0jGRf90QrEmf2xiUfqul5hOvaVksgeJPTBEYI
Wd89B6H+UNreEv1oKx2dLrVi/Jb8B14eb8hqYKgB5yJdBvM0Ku4Sm8K3xngwOr6ASGo7YyjPOmAU
rEVzGcYZTT9cZcr4DiCWlV639wfxE74lCUQwrjbIezicTCozInqp99wnrE88UtTM5A5DrnQhaK9l
HtwxZeSUuEyYrseEJehLOxFsWWdGvtZsIl/ZdANUDYsHA1qNXome5qK/aPmK49ObEZCqKYhyDZWm
9kWKk8rO8jMVoOi7fXgeQ7NZs+79Ml0gSpW8JJZ8MQUNfI3tvbWO+UR+dsuD4kNzQJaVCF8c8vNK
/6qt4X3iyDUjZ96Y93yNNK8K5W+nxnqMjfJF+cM9J+66MOZakmZYyLFcKX4dj/aCXndfJAsKA4Mo
W2Q5f9fv2UWOujvbdvtdbQmiDs2xUuZT3oh8gcN5o+LoPuXtnhz8VeZAtDveU+rsYRYDW4Xxsixj
zG7ubECxZitKgielx5vi4nFY+518cyimWk0YWGLax30MLeSQPiBMzOkvMOiz58XA+rdn4Sc6PLti
Sih5LT4ZrCHUaRbFkR1htMiD6NjgqYmE8dOCWqapbFxgvz0BxXltJp6gWcmNEFaGYqOHQ4eEMMs3
pp28NTAE9zRMasQke18+KQw++uz0cVNjTgcBhilmH5A7O4KI7E8r5hQAjFB5zswRr3Ud7K2etu+2
mk2UGdl5RYIVy/F32fXfBq6jZorA1mBPCvEjZbMxSeDTBnyBWQloPSJ1p7+nvfNdzIamtOOo4Ep/
Il9D+ATXk8L9BB5wXE7OgBN2tkahTafbcLZL8btBE5otVEaj62Qw8S6r2WA1RPoD29stCXZjlcwm
LFnZXOAxxhcTh5bXJg9MSG5mmN2mpv9wfAezS4v7p8TmBfZrz2l9Xmi0LQ5Q8J6zJ4yagFeJSWyc
3WKam0ecbIyzPTvJ4piKgglzWTS7zLDsJDsRIp6EWNDsWj8Es1wRze40HhJqPu9YS6XjQ549bEM1
zdCx/FRqNAKr2elWYLRAdJndb1QzfNCHsm/9hhDZbHZi4eW4YfzIMM9JMPbo0CnbVHx10+ywo5+i
5xrq4yMjMBovQa5BAPxZu8NzEVT+IeJhRfp/duyVzmdjFNu4fsfm8Ob04kvH4ZfPVr9Ay+8T3r8y
UWoJV1nbTPgC28TH9DBbBRsaZzQeIgxlwAjUw9YKYDxMXvg86F2w8+AmrHqIewM2xIj4kPQAGAfo
6vCL+G9xLPp9/imT6jE1a2dBzeDs+sHfOAqKoj2utyxu3HNRCgVURiQHPwydrYdXUtBm587myYbm
U0+UV9qvyj108Y+sJ7fm47o0LQTcVJTvxhjM1Zq2dUqaVl+NuDWrOUNu4t8UUf7lzIbOHmdnOls8
dWM8Wng+7ZLVLsQFGkw6XnpsoVQS/dLxiTqJ8+nPxlFyaw5GPJ3reraVgurcM51WKx2BkH0Nkq2d
MlBTsx8VjDU9qFhUIWwB7ZbZU4R51VbWs4mZtUxR4d3Z30rFotwM0bwdmN2vtJT1SwZXb8PsjDWx
yE6zV/Z/JRybpnkbjsm/lnDOefWpeNz8o1niP//a30Uczfybjh8Bt4QwhSMsaRMi6n/Vzf/9P5r1
N8cScpZjAK9AhLX4o/+Scdy/mQg8EMqwOoHXkwSG/ssu4czqDy4Li/OTQTzJ+f+xS6AU/WaWsMn8
Ccs0IMEaxJsEb5U//w0D2wdwnBRjAxjOas+B+rlQ09873f4l/OWfvMQfn47PyTnDMuc//+0lpi4e
TSckSzN16SUwrZUcpuNvX/s/4cv8u5f486eoo8EtBC8xls0p8/zP1JQ//volZkDN/3OV/PFF/cOn
QIz7/VNwrnf1xoMqxqkG3/lZJZcwtLAx3kr9P++mf/mNzW/3z6/Fau5aeGVcnDZ4ZX5/Lc1oFXYT
Jl1iOg/jS8PDZaL14K8/0L97kZnY8/vP0uaFU1u8SJxHYFm6F7fy5xXY+Lu6+y8/zD/74pgfE5YT
UoIfmmXE314njXQ9jjVep2r7vQVVH9cJQptbHKApcCzu29X/4IMhmcJBgpTsiPkN/faCrU4PDM2I
81iqODGbfFY9s3r8wv/mdWYf0X/7lbiBSA46rm3rf/qVOruhl6HndeLSuejGB8QL02F/Yw1LO2lW
qbj+9ecSPA7+8gXnP//tgw21mzehRV3ANHLCKDLvQXP7iyHH08R6Ip2MzZ1y75qhpjXkt2xppph0
baLoJgN8Sc+XhOmW9sNrQKOToM2GaQgUh+Kup/XNG7x9ppsXZrgYOBZ9n61HBvB8y89lVZHey6iy
08NjWtgrNNlLWE0Xl3rUih3MsghwElu1tbPD4Tlz/U3qGfdAAJj86+9gBkb9m2/hT9etrVqrCvSS
wTPEJgRb59rA9WH8oZNgM6yFFuGoHlP/weUSg32LNieJdujZucnQfJuGzSLcEVyIKUac0kQ/MLC+
4PJ/g5WWbWKR2Ohl/gleAYgnxJmArJIuTGL0jLfHCDeJDGhXoovqJ4ObmU/hIv9i+vAzVG3ErGVV
MFEzbMDArejSZdSRODFriarRE1xGHdpJN99amnswXX1bARUQs/TJJvdj8AmBhATCp0gMJ81mo5aP
bgmok2KnokJ4aavsMfLCb+HZ60mkaJXRqXdUcwtU94pX9clJsM/SIf7oi/7Zb8MVo8tDWhfWptdo
GXQE4meYmy275+oVix9XC6crSkI9b2UE7HTtFjAjlhyBMwLxhl6xwmjA4PqFsXJsZPc4zrceLhBI
LN1OawD/h5a/1h14I+lYbAvbevDa+LnLJHYrxZbVCGf6ASbyJiOywFYHC1tW3VsZvduWohUnnPuE
MjGR+tK+89Hbj559KxH5JtpkFuwuoQkYnzkekgXazYob/AUwIxzetO83WkpqfAjhiMYp5VR5hZBp
ui+10QF1qbxxZ9ntO6GTkAwdYFEl9LeqK9g6tffqfeTujTuBf9pG7k6kuYkHUgg1BRyb0e6Ols1E
1ovSu9QQezO3adaF7sI7wLtaVt7Od8l64ixKdqSkyI8TU82p5OErm65OW1HH+OnnaJLmavLESzgW
ZCuj8blOW7F2LGQUz31vKndHqQcGhHpkNE9WUhXrtIFo3fdbp01fi16H9QS+mngBXcFRuO/ajO4p
4yOqBn+rkjJZZA1hSWWKX7pmXerMEguOLUcx+G+1Gd9sp5yxYbc6oZfCjwZiUTAzgKVMxqLsYCto
0kMtwV4UR3RomXZAr9vwMOYo6ITk81U/YKF3VQ5m4E2FBd13mZusQC1/kKa/DI31IBR8zbniMNRO
UzNjrT3jre+MB7waq87BYhSbIEiSodyEVb0p9fGpi9DTlaXfBpIAVCZf8jr7KX33DOdgS5LsMiI1
LKo0eZlyxiZFfYiN4Svxq9cGvGPoqnVnjydOUusBCQsdxSEiKRb+vdHQzp6r+HkQP+hXwiyWvjOZ
X42AiMgR5Md8lDs23swbHPwnktGLV6VPQZZ91figwJG7j55XPJsiBU41Wi+exv0SM17RKg1fgDj5
OBJk4X61rbYyQnXr6dlZ4GH+Rv3HjB4HV3OU72mFWEP1A92k0TfA437lq/xHOE0/wnBY123hn2lj
eu3BbDHb8lZW1lmLIHOaNWMSsmbuNSjkxbU8SnhVGT96catvOKwlGwIyhFBd46mJ7O3QwNbVQ1qM
JodGeqTkYikY76edcSw7nAIxB4+8vcK7YhiVld6SfrifuFIuVZHvLHjuBK9h9ETBFeEOqEWEdR9v
RgHtKLza4xTswClxtErUMU2dg6QuGfrBuBQOp8jKERvaKGBnecFRQrY2XGwjDX9jASX1vbGKL98s
WigQw3OMjYuDk+G/jK0NkEPEOyqU35JRw8kTKoppgu95VxLZzac9Bk/GlB6abHoclKK0Mghv9eD/
yvEBEYdLzk1jAXA2NYQs86aGGlMAhLTJA5mRTrJY2xS84ftPjnj6IQIL+OVVJOkeGk2ieGE8V0lR
7ZQWwlpMNhDuUdMeEj8mSDBnBtmdEa7WzmTMYIxkHBa5aLOFX1MRKYKjjy+PhWN8s3xjWzn6I6I+
gKqU6ZNW/ux7CSUrgBg+hU69dAJ0j9Ikngl9eosp4Wn05Y/ItPaeFMcyHY74J/fmxCDAANyHZGSt
3T57Mp1gM/C7XVIq2DU2n6KMT2x89oqCQawYz61Ly2PhN8++TDYKLMyi4GC8Jvh3b7LhwWncY6x7
1OCWmCOT2Ihpnw7AiaSEL4FigL0Z3gGNPE8FmMHU0G7dlMLA4iTZaiNuLdlclR9Q4entpBfGLB09
Q6WCx4Iyt27uPuQ+0RtdPcRRsOtttW4oD6AegUqHkodA6Firvm+2qVUdJ997UTXWbLMBiNxV1a2E
w8u/wBwOW2j9ttfAjunelC9fLMUuBzQNVBrGB0EuWMPmJxM9WrYDU4R0uY0KJM4ww4iZQzJkdpEB
5UlLwiNEKOhamCCM4CRr8H2Vdb1PvaEnXdD9sgd3jbv34AhwP0A6JIhBBbrXaN6LkceslNm56/Vz
KDy4alRA6P3SssofNWk1Ik9IoYOjE2uwSSW1MMMWHQ3jUxS+uAwHQcl2P0YJ2yg2rBHhtwquXhp7
CJm+fUmSBIswQdnItV5YQLYytcWmijHf8ftBtWiXVZ88Z1EN1isEqiOJlxDJYJwpyWFd/LqmQKtk
du6ZwUdlQV8x0H8HFZ48DValbkq+LTt+s/APUgrI6HDMqPmM3IjYlwcSecw+ddK3hH4KQjsYWGAX
UBoRUKbGSg3l1kqw1eHeu9QdtbEkr78tg8xNmw9Xb5IPogx/svnYUYZ3JbSK8kE5UuSV1ySHc8Z6
RuDOgKGZkYTmgpp2gYNRGFUGIblmZddnoiG7xygA4QtfYiXceDuC5p9yaosSU157b7jYCGarKQbl
EySrqvTbte3zthIbhSfuoW/pZvvi4COOI6Qw1YqdsvsHe8AQ52TlHf1eLrIyubmipCOB1iZiRrq3
qF2IUtho4bJhcs39ke2ON/v77IsbF5vOMjaNTblm5fpXl+/OIwWwhGcFqJd7G9h1HxMtjRHRYbkv
JzW9cM1e0Km5FpmyLhvo29igyK/1Di8LPA7NeYVqyIDS6p6TlmY6zcaHFL1PtX/2PYGXkdIRe5B3
EuBfhc2dIWr1YnU0h/DNXqqQB5bwQ3p4NeOlb+wfRltE1OhF+NHmGzQDgNTlhNV96Ws09lKkoLLo
rZSuvkSAgH/ndN9MCddJ6m4YNn/YGo/gNKQfwjCdA2Oyve87YuVSx7JgfwtIC+iwpRCP+jhICDsD
xhsz4zlpsnijTxPMdBFU96Qam01usiWlYCXCgNdA+s7S/jaU9VoaHpXCfhlRkdrv7SJ6qdkuJL52
oyAWgFcqPgK72BLWAjQ2im+lwYhTKTehX8Y1hu9RLPMJGklfpcM6inJ80i0xvTD2vLXedM7Ca2pC
6hW5tYKFJtbdXdWDivT0ZGtF7d7klsMsYbiLlmds4o4UtFniGDtxRb0JMb5gmHb9oF0Lp2EdKmnA
8Sxn3eaauQicadeZwS0Adzw3uZaMHCqIbR5PJB9ANdEQf6faFlrDIM5xZDyiSO9rwzlx4Jg7aZ9s
h0i9Z1y9Jv8AsPHR96SPA8vjSR0wZw6D4RjU4TZTOpPO/lIM+QNQuGtWZOEyS7tTybZ75eYMuLPA
0TdRiQU3tixaPsfpMFLPN40lXmtZ3wt9/OVTkroOsmbOfbrXpO2++ednjGGAggAYXEa8llNISCyI
KRYkK5g2VJVZnf/eUt+EdZGyrqpb54N0VtlIIYXj9NeBrsMpHvayL0h2jkD+K4v8FuEH+kmHOt6Z
WvA16K1c4SLZZEjnS+jq4SqN+SUnACYz+/8jmJdqtg3MI2L7E9DFV+WHZydruHhpxZma7tiEDKJs
jUrKsv5oC6q2LOrHglI84S4MViIqPmTCcG1wAsY+jk47RO6+WoWfMlTP+LMM4V7z/VWU4ZBIhjVn
1ydNmEd6Xz5iEaME+NwdtCmCiQgpiZN4EJc87c5JJR9Cb/rKBO7wDg2f4+KUplR35wZrLSFIL6vT
ReFwq3AWzhLqHS0mDEt4ZRwZJ/pFgmbmbLGnNvPuSo71Ng3U6HV0FTLIwSjZomMzky+uZls+hC32
dTrhGfhr1XMLBHQyKdvNwzOmDra18kzI7aGWxVdFNoiKCtEwdmmeGPC+prYOeAxLYmDIn/aUMfyM
uoDV0hk2SZge7U4+OajJbhxfx47vhkZldrdJv45IJizremKDhA077x5ET8hvCsafaAcbwkA7QqbX
Jh1PpKqWDAm2Xd3tEKSZCrXhk256jyYz/YbjYYbFhQfPKQz9JQcCoGzF0TTkjkvomwPMUeb4R8Iq
gRpejFDlYwmXYGDv1MfUkAt+CeZzXA7MaKYBV7Ftg//35cmkQDaU7mkMiaoOnGOYtOuLto+/RJtt
XB7+SB0s8lV2nqgEIGqKV7pji2IyrhTm8EqD3CIqNLEKhF+TiokuTOYfQzCSjp5sNDxhhZmeK5c2
XKqPiTHvYNUTccnC4xi1OLDnZaWM8hv4oGEdFto5rbUD18eKgQl5ZO/ouRk7qyx5KPT+UEjvM5HG
wbM4ERQZALSBE1SnU9fWbdPOuygZrienfXTYxdXmcCVfcO8He6N89egwvFk6VjE8FmrQN95E2VBA
SdKz4Wk9Ww9FX5adjvWCfYl5rCzjgb7KAPyqxsltpMy3d2k2Dxsm4baYEnDHtUaspRR8fTUQ51iH
sulS0e7KEwEsBjspVxxd2jdAShuzBt4UefR6qEuBPwgPOCHo9OANzrIwxps7eu+eyYpqZW+apu9B
+T9gSi4WFcaGFtK03ec8bcH6M9kuoT06881UtHuV/cB0Dx/2opcSQ8oTD9e7zi2S8mgBoUzXTrak
xXFBkpoBpLyHnktnSL2GdTC3CaXbpvA2YRfvhJlv02I6FnQtDAPeKe6owv5u2LODE13SBsAdfdNg
T059uciHb4tCr7TAGBAPBxqIo6VkSlzU+R72DIiX/pVKmeOQscQJ/t8g7I4YueOsJqXLcR/mCtSd
bJHWEB5bxcqh7UhMPYisO3sYPpK2elKNzUg9Ae4CAkM4hzQRTACtVTSXKwzdNuInDd18aTN6GweH
SJ5PYm+GZvtYgozViPPZnJyFC7I3KuBwu9M80Fn3jGJmRrIKNGJM/V4mw85QBYcrd2ekwy7nn2Vs
H0jBbbqs3owaVKDc3bZqdu4XV0nOp6dUwgQ/EWjB2ezHn4Q76E2xuh8Um8NZxpExDcVZyeqxTcBZ
VPTHcAwwFvVQP3PuWg4UiwCpoFk4Jl4NdNlal05J/490P9Ku3zahdh+E/+SVzk5o1CuNNJT1xktZ
lEdN2Wu787i7untagoakBOzpj2xHje+EgSZJG3sug7FJQOil+dxP+sk1m5XksQgHekWHNFKpcze6
aG5eA5AdwOEy0/TkgrTF3vkaFvrrUOhrrEb7RiWr3mKcaIB5jCkSc0nz2MmqbhXIB64H0W4rTOKY
R/cwi5HaZg4Qu7KKQrqxIDNpTYA88vk8wTpQVTsybQubS9+1p5fIDX96nr61XOuGwrczzPYjZmfs
gni2VEnHHcYGRAl3nBS5sf6kMU2L8uDT16wbWRby4zoR0+6GFr7smu5qFtMmxQqmmP1NxKmSSKxS
nw/sN3dh6AdrlsW8cjN19QtNRzfKth4L/At1oq3KIqBOjhMbXHdJXMLp3LskZU/5GkfwaDk08dkm
bbHM8P35ot7qXXy20LHwx6+s2JzNZceOA5Ot4ksUuz1RMnXGDob86VFA2/aHrqifart9lkDb/Sje
2r04IHevU5l9gSseFoYz3gtKXm1CSCmbxxxbPm2TK9aJF2idu7Bwjk7mbHnmHiqu/LbX1x7DkSIy
57cDJZ6q446W49LA+RTmxRa61CqxizOUUGrBufcDrimgFPWMAmXGX0BphnC/m6nnEUZUt6jPI2qh
8sqdSxCknN0nWbzmtHbR62GHCXvvKWwWwrqUkaIOrjiRxnuLS3sBrfeaB2pZ+nOo0d1y6CR763xi
Rb1ziKKwO/8BQew7mHlNwj751Y9pTJ9ZRnaFwgWjxMrC8cORiAJn8hzdNMAtxeoxyqcoTzhgxvrN
6bwvzYnXIKLZqlW/NKt/avCf+trDwKmXb2Zrhza+IUyoXNkroYMUs4yLCPqNC+QjYhUtuBFOVcVI
Ov1lGuUqDeujbwSbcSwPQTDiB8ZLlfgXYxheHG5hy+II7vT93swMtmqcumEgLdlCLKRuPCXak6BQ
qkvB9Ld2/FV4uIN65xC7X0PXrMrO3zKn3IyBfUy1gL0DeZ7cIbhjPZDSZ5tlBs+tzNCvqfvAO+oI
6ljnjxO4W8flxzVUtA7oiHOSYN/5xdUzM55vimdneipC01/K8dPI1LWSxY82Gg4t7Rawm5lqexpt
D9kO6MKKtNfZC+I7o85VCiLE79VRFdaL33iPettc0koe68bc9zLcizC4JnW5Byp+6yAi6ZMJ94VD
gm9uspzKGJldIuMycmvPka+KzUpBVZ4HITVq8lOnpWe7YK9VdpsuoFfe7zeZ3xFj5hBQkWkAevQw
SWDhAYcE3+gOcU2qxfbCtV69u072GAhiLbgxlq4h+Un1m8jFXUzVekBjG4R5RdNaakq2KxzwV9vn
W9QLbHpec2xdCoKaVyv5NAKwxwrklMdEJqEA0YF5KqBQO8nb1OV7AkJ4zwwY5yRwD3QFEFNz/VdW
iOU0vNRQkcL41wDbI2BnkOmblhgjpiagr07hPWQ6UkEQjy9DxsgA3SFdVhb2CEtDD0xDtvvN4D2B
0HBgwokjoENrVdvsZ0XUnHuozDJX71ZdPKZWcJooJI5U8KVjRdK7ju5i6RAGAjgy0gZBRnrpDpIj
a/kIiurU5MxPJLYPtuNzH+bw4VbhtLSB9hJT3IaFPffsdcD3QtSP8ZcDEX+he+EuKJOnpO+fszK+
01afLacafaTPO+i2wUWzOcB5gBHZqnrvFrGe3mrOZsJhLsGalBQvmkVQKwwaTvUWuGudstJcFe/E
VPbIxu7ewtmRmwT3xZAcE2D9CJU/oiJ4JQi666VcCxczJNyCbokxD6AOZtEKyC1hVOym1qULxV3v
qjvbyKMh6SftPJ/oU6NfffodOl/Df6ZR7WS+Zlq38VrvFQnhTY3OwR8dtjYTLVscRmlF7RVyyRRt
YXNefKd+CjP7tZHpS1ri9xX6eJls3nznO1g+Z+mUS3aZI+0s4lqC9fGyQ9U2X6SO3yz8L4RLP528
efEaovHQ4aoVYUALh597rWktWE5T8Iq4/+z5ZO2t4VWbuI3TPHvFu/9MWdgPz89Z1c1jnrn4g9yY
TZQBQDkxT+OoTrZl33RsSYEpL1lsfg4q+IXT6GSM2aY2tAIff/zejqABsB/vyTAgvNfQDGxxDTy4
fHa/6cAs1bX2HbOIqB43zZCcBm066Kb4yfloG5EXxdsfbNwh+ohL/7ntu21GITWWykOj4JrZXfBe
ZxIOcLl2o5F+Vtw5UMKhL3fhg9mN21hr3xKgk5GOCpu5+kevoQ/V9CWwoQB8T8kn5WGfdRzc7aDC
/+y8FM3wLDUdoA71gfUI3QgBB8lM+dWydHs0JRdMV212N1fideu4k/pkOLeJdp+84Hm2KGaDtev0
7D4Z8a7zEPejFp9yt1UcUH1aBumBWo9W3WMgApw66XvmwZBeug6L8MT3XA4X30o+XHx3haPPxMWG
qqg83Zcx1zHo5O++p1Lb7fkIcHTEIVNML3D4EN5qF7DL72JoH3qmoHxF1qpq41OjoENC8Dx7Hjpn
NricS5xg3AV9cUtCMW6iHHmbFTa7hl06bEDB7Kgj27pdvG7a+IOdyAbn/jn0nF2Ocn9t9fwVvxZs
tDqYKTvkuAOS1pGGsmjzF8aJG7hUAW2zYKAKL947tG02eXPTWuOg182zbJ1m4Tvxa6mzEaY2c+dP
JAf0SkJNJvV6xFvZ3L3EvCPRJavSdg+d7WzLEG6Z41oSWlnU0s1qkxBNm5PhxR+lsBgVAdhfaIJJ
S84iuCYWSxxDEJUf7aHH0tqhkrStXE56ZPGV8L8xzLpIK70nibOl2PsxViY5aAeUvpccU9n1u6y0
OcbH6Zc/VfcoTp86zrxt/2nCi+KsYb12Hs1zfz3HNmdzwH8zD+D7IT4BRsWVf3KsxH1YdfHAlxR4
4cUK6qtZil2QYiLPq/rsK/NIy1qO/Vl/g0uH7EFoW3jlrYigivWEgfHPVzCr/L2eqGeuEVBPqtwG
cfSZTP3lr9/tH+/mT+8WkhvlRq4nXMeCdvwPzoMmKp1auXgXI+MbW/LRzeXZSbWbAhoph8/RfG05
20DHv4zMPDTw7USIz//B3nnsyI6kV/iFxBa92QhQJtNnlsuyd0OUu/QuGEH3RnoOvZg+dk9L0y1p
hFkK0maAHtxyTJLxm3O+Q5QTa2vv1BFYnsWMpOowqLtz7Yid0zBL6ElvLLWXIrC3sy3W7lCHqcTj
39OITIDfvOTR7miVinbjmBK5fbqn3yWNJrtYA+P0aGwZ+YHLZ1QQqccmMe4Gp742uDm7wcCX0LuK
xIdNrxPtgm1MqerYjjSErnzI6aXVPKMpNfc1qZ4ZItbRze8rXXsAM/4xJdjJ2OLqMaU/E9nB8rd/
+6La/8Ut4Hh2YOHX062AeegfLyroBOJ5TIYKDLoP6AC3GnHbC4+datk/8Em8Ymg5NN1CcY28h9gn
bclqMy518VQG+iFqWOzg5WCsfdYbF0iJvHZtxyyXXaopph8ztDqoJtrVz3gFC9JhotpKN8KIj2Qc
bbomeBXKQgyOzaro7rTR3+oxDzXxmAy33Ihgjrzdz63QMc2rUHjp8W9fgv9CguT4BrIgW9ddzIx/
UtA0RdlQziI+M423kfYzq6HMix9/+4cYzn++0ECACP1ymI8uMrw/Sbf0QjgdY1+FuzUOqFzaaVNa
1ds0kn5H+cgiS0Z3cTTn67kxbgbJg5UJhgiiysZHu5+tMHcJMR0sXNEQgSIsj2VbHmv2PpvEndU6
S6CGoSldg+K+19LyvloygBztYpcjwyOFLpRxYJlXJ/xeKQePPIDR3/pBfxfU7D0dMlQ5x3H4m6gD
DDfaYI3cNskI1Tm5g6m0JlrvGDgjJy7JB1oMWE7DS4X6Jd4heXtDO31H0s6ume0vx5qPlKRixaqG
NTSd6sTalbbjnTvghV7rPE5wzex4y3iJASxFgz70BJq15AO32noW7o/Ux77j2z2EH9J1ZBm8VEhQ
dJEfjGR6Qmpz70Tm41Rrm+V56qwsWdPk7BCfQBjtutcIjkXd2zeY0B5yGM9JFp10CriKuXxszuHQ
EzwwmretIbYOPDiz95+Tkv+GPSxQxRD/gkF7ji/kUVzKDKQQx+6pK4H0VO1unKxD33YsLcnq8aL2
K6/nezPNYBY4FTPQGJsaVe5QAOVFGOLNzs9Bj19shuSrsWXJOUkqqw5V1LbyrBMJeeQzTNltQ4i3
qAhbNtUV8AHxYaxZAm86ZzDt0kyevfLZIRg6QD29rWz5oHvNQZutH12TvvKBqjW/v0SJPm5rO/qs
NSYdvYhCmZkn5QqePu/wP9zb5n9W1/nIQE02EyaPEi+FP75EOOco/QZEFHYLKroFjNfVMFrKXRp1
oRqLO8EYQQmxzWlCd8nIhrFNocuIU2MDJkoCjC62vYphuQwaTtaAKAziuX3+GAbiEIffEtakpuTq
wwlxG8H4l1JkQBMUc4/kCCJHm+ldQrYOHMCJAYiY3jvUCDUILCwGUMWntRkkbxbas0SwXdSIvffs
5hkE1xNgRSJpRrCM3y15YsrQsHbVzBByuvueppHSMnmxO8BvZrIviXQG7b9Vw6sm3WflPWrdPYtv
D+K0pGObGHaP8bQrjJ9F7mxg+FFHuciq0kMrh8sojhng7nrAkWx1W8wCpe9vcWce2owTNpZ3ABIQ
kuFWSATa/yLUSnhB3bwLWP5UWCpgN6z18as3cFQWxtV3rI1S2SkHWp8B7iBtZtv348XP570hnIOh
8zvr2RHJOZ8PBt/nwMFxZJF5SHLxVDnHIZOYxeCcRP6h8SWvBEAA88kjmmtZTzHLf4awCiALBQet
afdewrT99R76xz8INH8La/ysm0mkcSL/9J//9MiWpy7/nJbJd/j3r/in/12Rmq5nmwgD/3vp9qH6
Et9/1G3/5Wt+021jsdcdE9s9sz7P8Z2FMvebbFv/xUeSawXLiW3Qr3joQn9Xbf8qzbY9z3TRuSIX
5mn9XbXt/sJzqlvIUpFz+Ljw/x7Vtrfov/+qflwgd65j6ZYduC5nG7/lH5/7qTY1rQD4vcot3nvt
xDjZxT0rljiAPLHJd+yPbuOTiCY+SnwW1lxfc+U9Z0pdCqc4mlr76icoIJUcz74nPwHM3sjJeAmc
Gn4rXJGqIxARHAqnc6o+UxjpFCpbfTVvNRypccyEEr/P8o5MmL4x+SkyfZ0F2tYutTOH+g0ykCPj
ARvNGvrb3GR3mvMyjarxw/SzWztFSmEsJtK5x6Lf8YLUM2Nj6yZ7djt7IcEQ01yaPtWdA/nCUHMo
cvnoC//o9+2DQMUAAT9gKe4/8V12pFQfg8LZErR0M07yZLbi3p/G8whleJVN9WE0q+8gZiogh1ua
Q7mZlWbshTnbj0mD3SazYJ/ULFVIo3wgm+g+ar2HKcku0kON0Fb7wbae/GX/Mk7mt+8vqoL82fER
BMGjeQEScPFh1Wxa2r8VvvvuoFfyrgdsAkoVMJY7OSzmnsAHIJ+JcfY0rbHW+qgNwabn7Kzli5IY
XpMxp1Z17OSIFHeNRPw5KruXheWpR6S2M9F6N7G14r0ddyz8HJb0lXc3Tlqou3TdggmPnlRXtn83
Y4LVyvRgC9k7M//uXHONTxgfDnF5Q3s0DDjKLuxjI9j1ksOubMoHYlXvzGG4TmwtUl2sOyt46tH9
WrGxtg3lMMqxHBb5OfF2SVxfSqsJgbhx5hFdMruoyAK0BmthTmrrTSx/O1X9KCvq9VGnDW0aUe28
DqJJJ6Mq9DHvEc08J5tOUn5aI2tphGXcAfG1BV0g2vEI0ZKOYKgjcIFuQoWMDMBLeIP6mvsWYGte
ZQvhJBjAxEQL9QSnTui6xWMtatKw4ycrqfnB0Op+9nrp3ndY/rO6v6enbbbcCG8ESt7WC3BF2fMt
Crxi7SwwFjET3IUM40MTgFpaG2QLEU/eTaPziq7guZgL2IXk9hdTADQcGjo4E9o2DBiOHrlSCxZm
XKKwXUgxXR/scsgxckHIyCyCl20sQ1MJYIY11MhqCVHkIv+J3Ia6zBQ/xQKmKRbPF0l2ORmiuInb
BWDDH3ScFqTNCNvGNKm62P5eCXQ5SJMyy1xAOHECEgdX350FI4cErE2gydvYBp6D6XErJ2IgGmoz
SBjWMRL0mlYbwHiNbnyDRK4OYcU2KXUmoDHTiNGYd2ok/xIF8TEiOg8Skkd3yl6xEf6aLAkafHHC
lL5SCwJI1h6C2kYiJ3A5mIeqP9DoP00J2+5ivvU10jAXnpAJWChny6cDGup+RQ61v9KHFg6Rga1m
ky5etgRIUe0SadspH4JlZfDHgDIa/GCvL2wj5sj5vqx4cdhJc2M3mMvGhYVEx6kd2OCD9kuzeBuP
MJOaIMjPbbxIUBaiEiqRiZGbbt/YC2+pJ61g5S0MpsK3oDF5GhuqvobQNCGLbxHe4F2FVtVh+x5L
m5KDKUSbZT2JePNNPrJ2FAv/Sf5GggKvYM7anQMkivh0yEhgo4aFH2XhU45N49nT2l1qdR9ADrZi
IU4leveDtG+5Mmzmxo4H42wurlM2I7JooBlM94mKvxwwVpaE0Nbpe/52ONmArhqAVyQ/3DXs3XhG
dx5ArMxuTzmALA9QlpyCsBsz+2ZQi3S1ZdEIXatxkB1jxFy7rf5cw99ynXhHYn21qRr8+ng2bI27
xF6IXYSDbvKoOBmgvBRIrzqNLjmILxCI5C6Ie1jm5L/F5SEFBjYCBRvclKGBtGEA+MZ8KGxnWy4M
sWie7rqS/X9hgy/SFtIYGeqsrhYoy0IhKxcembAhk/nsp7fRQiszWeCttIVgVi8sM7VQzeCDQbgI
hq/BYmND+xcKTVf7gHlbmMfpQ+bhUafhSyG8jvoxW+hpc0tPr+WI4wpQi9tcF/YtrmIi7+ne2gyR
ZEKKmVl46yiazBVQZfeuIRLppiO25n3SZBpmvv6K/RS/e9G/ouNhmRLhPKgF2wCF/VcrEc4bc3PU
Zv+IL/BuxinB7mvhhAPJlFEgYEwFpxEuGRHNy+aaKj7MOolf0fHWsBqTtZRcESMNyBlk17/rymaf
UhS8CU66G6NWJOyCceELLxGQymBw97hxXwZu1Bui2m/GOEM0C9rWg5SIudx5XLoxxploS83kQfUu
TUEenaKy6U8tZTWnlO2ytjSbc9yM6T1bCGTucnbkXZk2Nq+r0gGlJy/FopaeGtYj4zRlO6HYo5h1
1j5oqAGID8GvWOevaT7dK3TzJ12HAKg7w5dTNAFnp89WBjnUojQ7JFqS7mWs5VunLpm4muo278vn
ejBvRKudfcVq2/c4qmbwWNQQVbH1FxVYO0bEgQYYfGsKk3teAj2LUa/hrdK3e9Xk+TafQcJqqvn0
Usc9qhQNG0aLed0XPm/6sbWe3EKla78jHjnKMHMKZyBbwfRf4kBdOpftV6oYSqAshqwIVC0jM3wF
Lf2r5LahophBTtvBmzlKsR7S6gUDzjLOEz/LEWC1YJLX5dnetjRMIFD4kPNfYjsC8WFot0QnuuHs
VfTMbvohmqZ560v3EARFcYg1k5TzfrrTEo8XruF1mHmhodJxgMFpbUSdPR4W0zKxxyfs6wf3Baos
aIeAIe0cuKc2yOIwH+RXB28d7wQbs2FgG1vX4yULAMqYyY07mfONUBxsem/YHHNyH7gFV7YX3toC
cO7Xw+JeJfBKU+VD2w2HFPuslvnT2ShQ0hOPNQAmRWw49+rZJXnTjGeaGDpBcwaEwRzAPvVD94Qi
EynP3DKU7uDqkt3djuhb5+jZzCQRwPoPcLGffs+wFu+6voxd9AVB+GqnKcA2VX0RGrZNvGLRlzck
IJiCsaw7oR1HxdiyAjG6+Sy8JgqHOW1uBDu9EM3Fk5v1M8wKsPBpWSDscwqkGc1mRAFpo2309P4h
i2PkADHBStlivYH5Q74KuoqTj47PLsqfWRUfPI2oaqt0zdDgf9GdCza06FJLpgzCyIaVsDSdHVtC
ZcwBiOUy22Q9O7Gml9+DqG7EnO/SpDrERSxvhYQ3m5fy6hqRvQEAy6XCJwM19hJTOmwJG9ZDT5vu
ZtWsc52EK8PVNlmbbK0oPZKajJfauP7qG6/kyGiuRyicTc4Du5D4HBt69ezp9ndTcj0cG9AdmA5x
NtFI3g49ojgN7fNnW3Hj+k6GMFUwwAH7MhCNsoPw/8K8km7V126AcbE1qKtrOc0gpKw3BHFiLRZE
rZR5yNVld8itY+vK2RV8b4I5ZPWOCfDS9rLjBu2vo7CPSes/JM58GuLm2yjdOGR9ICBlNAz8QBe2
PS2AlTB9m0oNkZDTsQLMGAOMOzcRt5nn7RBV3UeFxOpmoyFPEDm3ZVZDIOAJt1EjU1Ti7Hd7JcI0
Jym0NAq+WXdpOx/SnUFdUHbL3nIaSeWy2HY5kfVW1s1pqH2XvonIZRbkt0zA78g/P0L4PCQz8WJD
/pOooeDTKKaZkA4TAFWsHgVVP1SG18wXNyIYbh3UIirBJtKigfzNpPl/uzm3ApIO/1ZzfjeJf/2X
6l//5bvT/lkW75VMW/Xd/bFb/8s3+a1b139BhOgT74jwBIuxw9lJ9/8Xm7Xxi0ekIhw9um4HmN4S
4/h7w279wv/D7Nmjp18M14zPfm/YTWD2Hug9GnyH9Arz70p49P1lEPdXKxTX9f0lf4exhGti6V5g
fn9t3mzKXmUU8SkbBb3dW1PwHGVZF0ZtEKz1weg2UTodoMwQuNJQdODXL6DLo5qHim1L5mh8HXnB
VWQyP06N0B5ZCQqWMtgw3CdGGKj4cQEBFfWdvVRIvyNi2Mt60jZAUjgbbLC2/vDDz4zoVkzp0UJJ
VgwBtiu9WPJKJCJNyYDVZbudAcCIm+K7bp3vKIjsC3nBB2SFURg7SAXauKaJJBUnDJJ+S3waWTUG
HW5jEdY4mcEtThzyPVhEbrXcR6mlj9cgQeBvsbNY+zP5MUmAZ7MvmvgAZ/q1srwfhqbObkwlWHo0
I5WPJq2IPW1t1MDkUO3jgejwOtA20IdOqCGquXvRihJahDYcJVqu1RAX71aE+rhbuMBMbbsji2if
drikZktd+gN0K2iOAD5g2SJsg/ICLyLmkL5/7nRzWBeoNELdy39mWSnDZJgfZlN/siz0qZlXPBno
WJWEXtOnxnNf2c+JjcMDBMV+9kW7Vlp9kUZ8jer6vo7YVzYZ6/K2Nu6HHKCcC3l4zIsex4HixW3q
BKbpjyqTzFRaeWgihPws2LEJufaxr8q9S/kYifnRJC42dKL80cvwTAGOJslADP1tIedxFzVIV51E
gfKm/1iXY/zAuiXseiDd9jBGW21S0Ax1+dIb5sD50qW3FleIw508IUjot066bMMU0xxlutXGd5t8
zcIx9Hw1bkfLudEzeCptHHRr4liDUxTX12TWnw3KbHqFgl5eladpHIPvAJdYGOQpYvKGFBsS5L84
mIGemM1LQUSJFbX4U8dr5gdAtvrupHPKRZ5JgegeUAKjd4Nsp0ZQz9H0MgTGyjL6Zyn7lzQbdk2u
UA1mHJm9rV8U8we8VXG0SSq8n7UCCENqwK238PC7hktYyGOiYyBy6+I8uMOLmRL+OUTOG3aCnQHw
aVsqgOum890L9+BZ5qPvI1C1bfqtqSAtSAzmWotyichnOsyZ923H/WvURfkGK+qlbIpi7cr0lsgy
duSShDgzH/Z6Uz6SN3SuUkzRbcWtU1coI0WsqjBPmPCOGdulhjBVOCinQrbf7SAg4Gl9S3Q0yivW
2N1DD1JxFc0FjLbKPkaVz7Y1ZV43k8qtwSLkrpsemSBAEi+cR1kwH9YKD/DLYmeYxILhL5SzBspz
NlrrwdXniTCvOuGqWxvRtF+aRnR3bs5qB8N8IywBoBI2TJcZR8IblkzUMoyt7IAuG5d4bYJ0rKqt
su2nIp7up2j8bDVEqhpzOzKmV2DnAuRTsVsccoXyNYn5gcbc700j2+gqwhBtLQpqkMubuCzMG4C0
lzb3D1E3fsS84PDZXjzFehZvF66FEjUqBgGm2Y+twlkyCQ9346CjDdc1gpR7MiZiluHko9abov11
BtKRiom1dI3QlDxXLTlFHmYd9vsoosaEUJxYuxFWht2KDt9Fb7s2NSo23bK0c9K2zGC06aQL40XQ
iiGTBA/KO9qNFiF9rMyNZQwvjlTP1piizo+qLXQAiiZ0HS3A9cinfJsnexdUw5Oo1bEpclSMhX9f
GPwGkW/fttKkJx2ORg+tLrLEnaztreGCNtYm+dS5OqB1E81hqWS2wfDXrkXQ38Cvc5lWDtsG2wQN
WbOJWNCFDuAqWcfvc1VR5iGgPhtZxQvArb5yZ3xpZUzemehI8mEZbuX6uQhabLdl9GgEKKgw8hfr
DEgilpQ4IAlpvHYTMjmmdDS0vXUy6sFfkZpnbu3ae4LfTjB9dS3iwrnmSU591JI8n9nNneXNsLhj
DzpWu4y1cIIO3oAQzy8Y0jFgrHqFfqyPbxWJwfT6HucEswud5jsnd298zXvtRRoY7/lzIWMFwbAQ
i8gOaZmjzS7FeCNzokSX119Rw8oa2PuDjORhAR9nbKiwpy3GE/DbFWmD7khwUeV7b+TGPif+/Clx
3dwneF3XVeC5oT2w847d/sXNPW0lh6realSs7RIdaXMIVjHWj0IPSEaqXVpAZhUh7nCxKqyh35fK
G5if8LlY8Q+mvXem5kShPytAnD6Qas14JAAB81HbPQbEdayqQDO2RosUXuka2igoVSRRbDU7utQu
k98EELbH6pYy85inOYi8vLzLaRoCMi44apyT5bfvtjILZB+8TAcXNFOwzEszC7CeWQyQiIDo9YyT
UPfRkvmd92ILcbZ6fVPErX+y5dyvUfGHnSGSbYGYGM2Ad1uA/aV/0vSSU90Z9fcgD26V52LFyrXm
xkI9dorkbD2Zcta2lhimQ5UnBFpk7VsQ5d8sEJ8lguuwn9X3FBtHZrDRmWkmviXmNQe/H9AJ9gVS
lajcB5NDOMxk+Ruc0J+8/ZHNY9/2nfiTX/0GBeOd0YlXP5XFwcfBPBekD/R18Fl08pE7+ZQWJsLq
oXkc3Xnt4YT3CHow0ukjmxe8q6rxRlf8Oxn12Z0iug0jRcvnOkOxhKe+Abd8ygMc75gFrgxek3Wv
qCnI20xXws++HSDkJctccosx+FYHU/ah1ulzmBq1y62+6NgBZOvBQWcaTsXCslT8mPP8bRaO9TwF
0V2vZ8wI0wIsRAA6bkr38BrIee7iO8IeD/w+ECYIM9DmfZexylxkXiSounGyzyuy7Ot55HY2KhfX
u/HoZu4BWR4Css49WCgq17MdfDulaYaJh/WjtxVT607d5SaVUzLT50Y9dmDPrdGJjMfZUicoriRy
y+46Su6Rjg5nNeuEc6eZusRZfaV51fejLFEoQFFnLw4JiCgigykOTZbKqZh0jqbVTLja1ujyOxug
7loTOAN1yePjBDx2XmuhYItiVGD9UvpZ5NHq6hX27LPtIuYp4VcQSeudl8EzBtfhDXIkejc3fpwC
j2OyINaObjf4EVvk7DnWdCtNiHRMGrbCsunj4+4x7cr0zrVxVU3OdOskFJkTpsO1a4GikH3rhJle
aNsardKOdbVY2zgID8DOUMVJaPOrYbD1MFke0oQxUddM9yX62E0xIJP3FtGePQdqjeWEhB0NY0DQ
2GS74ApM+3wI4Yc0uxbvPWGy2tMwQMJTvY2VAXX0Ki9mjKcD4v4uwBATg7LbT3V67/Ac4FqhUsky
igSQNdgcMs1Z1YvbxZYI8lZ5imm7axLvhQcfp7E5Gc67k8ZvTWU0YQZSaV1mprFJZu9+mm0yCAzj
wzPF1zx1aP9de0LvXJebuGAXZ+MXXkGrKdawJuyd0qJ9ZARbzypOKbXnJslJhqsmG9mLjmqZkGVF
/eTyFJJL4Peevi8JmqaLqJEA+8G2dRpq1NouDzw5jNnymVO8II+jpC0J+y54HfXIOrkayqE0cz/r
dtZgfMI0Gaf4rW4G4h667Gbq5SkQk8eQAH2oLMCDJhDn10IxmIN4+663EUTD0n0Y9ZHXsa/tW/Rk
46KIkSNuGx3/GBcJwGtgtcnZ6uLygur/KEhtWRUt2I+ZrEvEbw5p4T0W2MaVm4yZ3jbu/TK0cdWF
nrBPJGbgjIS3y770UrYNImM/Tu5lwZGOEI8xlmH6e3L1XODkzbRZ7rm0jRokYEQoQlfFuyU01k00
RwgXdV4mU3oRU9OQEYR9SikA3oI9fzzzxhvwMDhOs/d6dWvU46MqkTXkWaqot3G+EIaISgCoSdT1
oc85sikyjqZeSz61hneciBDxMNjAjmsFVIfGHK9rPSBvhebzWtuJdVbC3XQVLqEaPHDZ2cAXOpAV
LF8XlzTMWffqlgTQKsYmts9nnJNNsa5ExrhN4csGpnMXaQ0C2TTY/4NDOPKs+hIKMbdRI2NORIsA
ncgYcOGWxoVz/cNIIe/oKjgzT+VqsO7G0D9f6zL66ltuA8O3nycgB7Ut9D21YMzaiKVC6gEWjuKf
HUFOPPlcJ89nItNkU7yOAr8NzXq4k5BmN3mH8CPW+4Y/lrD2f0iagY3ngImz6nvgOfaM/rTw7RBP
MYvV2fpSNoiF3uifSPAmuIrXEqdYta6xyMsoW/wj6BDn6KyUd4oqMMmRE11lOavFCMTC0FzXfsda
sUClMpXNO0RHkqWLaedp/h3mmYZmNXjX6BBLa+STlt458jtWbs4Nc/oW1x51lFe56Igz79YW80+E
mp99WkXr/5drOMghDAYm/71c41ZUf1Jr/OVLfp//ULUZHpsEyzZsw7H1f5draIteQyegIGAjaSKk
IJfwP+Y//i8Bwik8XWbgIHM2mMr8Pv/xfwE+xWgocPknGKvMv0ewYejeMuD5jwEQig3T5pd0IKB5
jskk6k+KDQIK9EnFCM+GgcJHLQNs5BAfhDxnN7y9MboXrDNzUmsNfXksRbFzzE6stZFIo6ka0bvq
RoxqkxdWIYESBPSUmuma+2pRzWUgXoN052GgLx2ACEhON51R3bvuIhbUmV3GjZChplfvUgueFUzf
zWhkIDcYXa6Yl8wHahymMAIqTbmv0hgSb4e7TM2bEeYRVdcRHAQL1Erto4K8szmwtvpoh7aXfjRW
NpDYK3jVUDR7gNuxH5s3Q8q/C5rg3BGrjrO4/mHZZMPmlvPazvLD7qpjhVi19NN9n1VP0EN3jYX8
aULRnbhUobyo41DoTLqWWb5X5PcDSmARyYsdpXvGQGGpNSFOYkWiSc+2uSJQODW/lIGxA59l2LRt
GNXDT0gox0noP0BIWFs7d25ri0LOXnRfAtmAbsgPKPCErutmKIfuG7RBWHbReTT7WxDmdy0KWV6v
BHXJidBbM89KCrTo4rYWAE+WX0fOj10pwcTb5NHCfnLd6CmO87e46wi2TbeRj+kZU3HOhjg6pshi
Sa7Xts3o5MtI4rlixcIIL0IF1/bZPpDNdQjIe6iaotni6eGdnQ5ZOPqICcvua+iNp7FbWFyN+zD7
NeXSQMRi8ZAlHSBZb+zDuNIOveW72MS6r8yQzO0L3dvEMSLrdmKGofL+Mgz1o50Wr229JBcaZU7S
DPiL3ojRTk8VE0joTnlt0s64RNhLYwk5E0SuOjmMEAlYLhAWceXqx1AmF2em8+eGXbcOBzxl8Jcs
IOSVpBz3ADfYqFY3qRVdKZ2B19RcjHbM7gybTcPgp892FuznGqXRNHssPwbzNMGTlsZk039TJSYL
R7nqyU1Q5v1cJersGw0S5Wb4dj0l962ySuStDcMqj7uhI5oQZplJJIbbPhCg5u7YzuOj8uNNiXc+
gGqw7qKq29R473eV143UZhCgNV//cnDMry3QgdSY43vPmhGTgItRtY7GI96AreXJ+05F6G9Mblfy
kJvQnfOzY3RQGhAOUOVaOPJ846evSvNYa1y+NChZEVpAdGZ4RM4i6ACDsGvraj8P3LKR5f0chckH
CE59PcVIkVsTYprZ/ToUiOnxWmrFLPGufWsgix2qk7KLA6aG7Jxrido1MJhWaC0qVrVQmn3oIxdZ
00zhN0Bjy74P0+mr0aN4sMq+2Fi40WSZfQK8f0PafzMkH6w7PAqEFtdHs4eZx+yU4VFoGxFS4upc
0vXPsQk0QDtIVlfbcnSOig+2L/qATSNkgkjyq00grWr43aB4/a9qQZC7cXNR0nyrvEZu2jLdR0iu
2jgi5tzNfxIjsInG/FnkS0WqZdGGEqHETIPfjaiw97n0mSBbencqOrfYSxffke/46TkbPZywDGyq
0tO2be1jCmuTamuaOgLQGIGHRQ7mnGh7Ned7PRkPvBw/PeXxdA8f0khfLXTIpR4xIG1B+AYTWJYe
y2Vc7iA8oQbyqUlSHRVSN2TvsCh+VirKAb134wZuiMW6ruiumvDZoXezHpaZ/S40cwplrH/AUtn2
QO5W9ph2pAkweQFNLs/poN2bOqkA8FeD0JHNR8dulEtN1lSvAUp3XEIYSxERpOO91oW2Q/QPuoRQ
wdvGwQXWegYhDXXBXU+820z4cVSYh7J1vBXL1a05Ew2QO9MP1/TmjyFr1ZHmdamuYQHMUFfmxuoO
ahFVWORsaH09rkZNpbtlJpe782OKIUdl5l3mNo/SYbU2IqE3m57s2tm/Vsh1Vj1OnI1n8o615dDc
5kH83QS0rgXwOwQO4y4OzAOpK3svgIxl5N6HsQxB2jY6BKV8cwvMrgqAH9PXLTokSUudRSsk1RPW
qfY62A01udk+VGV5cNEve+h16xi3U2mZnwIfiDChjI+5uZ+69CUCuMWcr3joFjaKo6t3a1BLyO6a
9+NNmscaWTWTItAgP4yDvkVRMWx4pu1wpGOrDJJwoBCO/Jqh1sxQICpuOKZdP8YspnbO+VEaMzMi
R+azpnUCcEF7wQr1zARSbojA0VcI4EPNs84mH5vnCjLlYCGGLQ5DKI7dp517m0YPPqWHzEuvGHCL
FlB5Hv1ETcBFTk+1w1vc6/CkOOdGpaid3HpLQHy20/C7sRjInPexmekE1FPm9BtlggWyIp+lUE8J
EcCjsvFybavY0ramPjc7EKW4+zNSc40hO6S9ziXVO+7NoV/U4RbRHzkBQwgeunU64j4BesGmPU+1
TVQjYPKJX3QL9Dx5dXXz6aNUYMZN4hgyo9wNLVqdgcR4GDcBQiiGm/2lD+pHK0uvQazfFxQputP7
az62GzmbL2YkSUeNMCdajD0WFtA+GmwIbD8qhXwmKYd0X0ZOe6n1Uj94c3noXenvjKS7ei0zgrFr
icV1i/I4CLff5YlAntFr9wiu5LYE9rSu3eGOY/TSx/22m3D3pujBUEmJ0IN0lmQAADvwkb6qz8of
rhJ2SgMzdhVg3x2ijmUYG4awoWS68TBiQlEkwydlIhT4bB8mb/hEXtKSjDaBeU8Y0Vb+N4vwS678
C2/7TdXPL73tq/2sDGJXbASJUzO86X5Sn4Mpl6s8SO/xv7N5Tp1LNGMyEgWrqXaMQ5Y++tpVCfiN
AumkhUgWfkW5dXXoXrhTQTUgCJPMREkVVXP8mbic0xkmEmZOdRoWC9NUYct2SH7NOYtnw8u2o8M4
PyXkZfT8Xe/BkmPuij7FQxkLo21n8J2lTAWqCcGLLp0eCBA8ENvDz7EjH1C/upPkNBGec5VN8rno
MdIM0YQAcKrr6TrHuB4w4PPd7po2497WvUvVNlvLyH6i2UP9K8Z43SU+h5V7nkdKuQ5WqjOYO47m
m1rvQKJPF+g49W85gqBibtkUnIwRdOKIlqPwu9t/Y+/MdmtHziz9Ko26biYYnIIEuvpiz5PmWTeE
dCQF53kI8un7Y2a5bGfbbtR1tQEbSJ88RzpbezPi/9da34o0aCqrnu4LMdwmVezB2ESt6Uq72bWp
/9yh8a4nTKVh5ty5xkiRYq1AHmaPWpCi5Qp5AMRwrUfnNXJUxSyfPPo9W90RU6crjVui9HcJ9phw
VOdo1ZAqUHp6DNvqaqjHlhIQdsTwragoxCjTdOMRp+qdXdPLqOpPj2shPtmjK92LFtZ1LUhfhaVF
+47G6ZJevJ4cX16OrPJh7qzLOjtpv7znSsD2L7c+KVCC39QGj33biGc2mqdRUXigXIOoutk/p1lC
N07XZGstIqbUEpiUi1UQGZOVHrAi6ovmbru8JHVBvtUciLmP9k07wvdPo1vOSpxp1XTVZFSdLg8E
I8yJ2pBQKV1uRirdumZxHF0ScHhMC0ADWTnsXH7wKeguR5RvcU9cPR1OUrUvmlInBNcVLnmkJoIj
eG/VHUMac3xPArSIjr7gbu9W88o0nW2GD6dWmOMw4tWsVmD29TLh2RheOc7SrQx02K7saEu56Lau
nMuQmc9WaPH2buuDm9gXgs7XwYBOxe37bBntKXDSm6DKb3kqLmUjpyWXMeOVhgcIcGey4fDGH4Mv
77mqTBu/0KSCYfcjSUxA8abuYHiHsiJuPU0XGYz3DsdRlCcQfeb5lhscz9KuZIngYXXMMOQ53ndd
VeHWCDt09Emski7YaYT5g0nPI8jYwd5lXnIzoF5fxdRkrRQR3rXtTyV3/Zweq8h7qoqaNy534GYu
PtkBJTvOdmsVVVpveNGeO2m9Nrnkfe3H8jWM5QK6AV0WH+glwEWcXLl5x21i4Bpms/0wuGEFi7qc
NPmDI+InuMcb19Rkz+HtWDKg5CNI2bt7BVwvYXxbOKlWWdLdUUf34PbyTVlc/Tqfz0yXj4fSqe2N
MIenpE38beTHPwDPKFA23HMNMprQ1T7pM9Lr7Ul06Z0fQbshxLehw2XTzayydFXDMHNHIAeolB2o
QZ7X+r0wfLRbj1YR1buXIixuSZl9aF8fsii+FnHJWrqOnoHeoPAZ3rla2E3sTEEGy2QrE+i9leXf
s6Fl/TLOVyG3f7ZStK4O4Va19fJOZhpqCWuqqX5Ch/bZ2bjpRfsk5aIxNNZpm980pnkechBeiWg2
Zj9cz5rVLmb3fuXhmF6DjnK5O5Tvnmz8XRCwtvRtpE5hWQetE7nWJd2YLONoiSbfHLbGdSrtZFdB
imzIL/izurem4Gbo3Z8wRayZBW/Etsie3LLYR3300lPltIoNqFi9tLF/jrODNuwaRxyb287OPwq7
fM/0HC7yD86kzNtw3nzbHY5ES0NILsRdl9c7o0Xfi93qObTkIQghPIbiEZX8B4E/WIOww2fQCZcz
qj0nFZmr2nvQAwbfMnw1ubUYKnsvEzbnTmTeZEnlgb1KrogdsZsLPy1l30w5ATsDRriVeGdRWKcQ
xh8d98V1SaQkq4PDyKoN6Sw7oq8Rn8wdtVUOn2qrUW+pGF6MgAOsMZpb13Q2OBbPNPx268qxKiqO
wveQv/9A8A/GXr4f8vZusngJaBOTrX01+j41UqB6jLictu6sXkMQaEVJHa2xMMFYK0YGK3+BJmjE
1sbuGdXxYaYeCcN66Xcb5/zepmjXRhOEPiNfcsMs6XVnVZKDpzNGW65jmw/IMJDWcCPnw4kH6zIG
KbTH+WDYGAl1GPKIHvcmBvwqAC5rTnqfOSQcRDMIQLn2I2MUlrss3NSOV28EJ+qqa3vK1rCX7FtQ
HfveDxD3VHKpR/PTGHCx5j7d3qP6sOgZck2+PW/Otz1kqkgPLW4QdQVmbD+VEGStBcva9EjBFaLw
PDLPjGV9IC2MoIW9cJ2peDNn1k/jF7ec+WcVhrd2g/lYwS3qBdwLy3E/u2568/3koengltb1U5aV
R27NLZ3INQi+6YCSck1BIW1RlOFw2KxGS+VrqzKqtTtqPIl9/P+jZ767xMhwmP3zXebv0TPju4MD
Hv+jDBq/+Y+tpvjN5saCq823fQtwmM1K8S8ZNMJpuNn5j/SxlAlAxH9dasrfJFH9gBiabfs+P66/
LjU9Kkc86eN5s21WoWTS//f/+gdBQfVd3v6xu/wfRZ/flnHRtf/+bxhX/7zTtG2mUM+W5NqWPNyf
IuxToVKHtyBqsdTHEJtwMzGKpbjMlt5hBxdxXUJJjQSg2Ub2h7R0nVW9mI7dxX4si6f8naERtPxi
TQbElvJ+xa7c4Vtu3fqLFLbaGKV7rgbQPWJ4NHBRb0zff0ltmtmFbb3EAzsyY3FFhyCbd6AwjLWj
qGJWfE9Iz9PtWDBzagVYCpLtceBq9AaU/nMoBndvLj7s1lHq1kmjVwjqV1bqdSvHVls2lslBpsO6
wM4dYeuWv/u7++rF8jU+WKzfQwq3uMzgBWeEJKhGRmisRYBRZvGMFyBhaY8c1obfX0WJ8WK7xLxC
4QJnW0zndTnF6xEfunQ7P18ZnjLX3WJTZyxYsIn0Typ4EN1iZkd4q+FtxvVhmqsl7DtEd0mdErZd
jPDBYon3OZV39mLha0e3PpnRMK9qPPQFXnrfKZ+DaQSihHMMxzF866GK+bPUKR6x4o+LKb9T/WJF
nL/8mk1MH7b5OcHDH4v8tVtM/ZID1V5s/jzbqBVarP/zEgLIlzhAq5FkKBQ/D32GJ4c9+C8S5URw
WshDuYwvpAck8ykiFqu524G+HFhc5rAuh4LGLe3T1RYrJkQ3ZdhBtc4G+8WSzlPNnE3C6azS7MEI
m1cd2dNWVsNnZ2aIcKgsmwrgBaGl9Cw7K8NdlprHkhTuhGVKjNROVar9SXz5ZBTDVzxV+lixWQ7r
KDwoSN4bU/df+RyfJ6u+cWBqgj0YDyHf97qkMHxQ+sRirdpQxfBNZWHFjwdvkppBLotyHcAxWZkc
WbwC8dqyymOSG7swbidUS4dKdhxsrKtO4TAjcvcdlFeO+yx2nqosusVq84BkR2bcneAaNqBNjWRG
i7aqrehqglWRx9cSjbEZoS1vVG8+oIqlG4lxYos5Br/3gEYq/DtIUgxXlrvqOo+baHBwHNJOqSvJ
LOCuHCQ/4djnC4zU8W2RzdV2HBEXyd/xY22qF1m1r/BUXhayoO/mF3CpGwtyNljgFC9B8sxZ/Jzl
7aMMinCHIkd+xgkfJtziAHwuccM+iO7TX0MYElhwiUTjbyGPnZF/LJpqfqhYX8G/dPCj4udBJ43X
U8sFETMD7qcUDLTnX89O+Z2VybYM8NjEgOkB/g6/CmVt3VQfZodgX28fuhpqA9QvWItdXXA10cmm
kF6yE13/htCSnYE7A6xo+DMh+fpMSkaA6Two+OGX8rmnTqE3YVszjl+RHLpxMEDZ2kdqCG5BXesV
Jv29KarrsRx3EUyYvADCHffhHrHJ2C6rcD7HnzM+jALlFsEC9I2LL6EmW4IFzNygEvLME4CFtLMY
MoqIW+YYOqwZJhA2iQOBqUBstKPmglOO+3lmXskWBwWJUcwCpr6OqhwP4fg6SwWLvYWn3JHjuyR9
IS7GjOkHLEW/zlykCJ3OwRbC4wdCawGItP/WVoQ7xWqC3dTjGBmtEEcmu7ukC+/MOfievMneEhZY
axv3WU6odLBgx8AwOzYjMSTqKZ4MW9zi4t9HcX9lif7R4iOHY3C4uKQaV0UP8qgpjcuQ49liLX5T
BeWdtuQ17xJ+uXXPKsKeAkz01NSk8nWQbyqHMpWu/RYzsXZNsj5Pn0pNDtWvzYTHnPuacW9NR6pX
Mj9EmQ28RxTqB6JgoK48SF212bxJxbLfsWCMdy4hqcxMolPtDLvUmO5YUJz8cGw2rH9/iA9a9C+T
ogwDStkgVFJ0ZbpbDqMvq8PHowyRbDLPyECbcvBMEU+juGjpLBjeXRFIUko4jDsYZgs06pdp4yL0
DEF9ZcZT1FTRT2ZVr3YGd5EQEd7ZdGIDBaIWdPlw1KF8K2Z531cN0Mv2nnFwwxA176dwcMkpkKuw
5UvSGR9JI2FsFU+l3X5lQGOoxeT1wzxmI1Dz6Y5iHCNQgfQoPlzt3s5hx4pzAe4E+myX4MLGKWtA
TzsgRfJ9wWBjGXDJpyFbodb92D5aixUCOcPstfY9vW8Cl01ugcxgV+OrOUNiCOf5rfYGm9h1/ZK3
3evQUrCt+OmkY3HqWi9YCwyPFStZ1gPlmTLIZ9eF9VA3CXRPlA9seskXQ+YTO+kLer3Jo0gvipDM
8GeAxvIkxfAoReRN5E1ZBk8mj6h93Ml0p3sMeXkD/U0u/yLAaxm0h4CtyEGQ1yjrhg4poY45oS4K
hvm74J7BrAubmNYLcz8HMr6bveDo89JvzRD7aqeTGEMM0nxD9nOfG3awSe1oyfD03yHfC/4VjOVk
cDucuyDnzGbZwPLzKsOz62It6nBSM9JFGxNHD5/R+ibOiw93tg/KLEFkRwdvaqnqxIOwHpr+cSoo
3QzCb7I933D9eZ6bhOIIOcUra8qvPaFB6CdPpQkLedYA47rxPhRYT8oYUwckN5LHxnoaptdZNCOX
IH0HSj/Z69qyD6OgscDtr6aJ/QxZWlwMhb3NevOa/0Y7M8U2iaRyw6CAUSman2zoukNsH+243We+
QbY8xrmSteyAp6G6uB46nvCJvpZ3GdY88vWvrsVHFgcer+7Mp03mzVcQ9smOvBguTXY6HVzegcw7
DS0wXJDx8GHdlYWmR3bgfRGogULNLj/XefOdjbws1VxYSLqh3I6F9aHmZDpxi34wal6YwnRIJSGO
RF5zwoIGC0eiHyUMzdy95Ne4xGtnQC1tNt3UtQcLlFO4dR+sarofRnFJC6Zq7rpbU2EypCV2ZeLq
m3m/4vETiHs1045dfYZqere8+ro2uls0owW2qAik83eVkue2KgULlEGe2HpdM/J1uNpgYYO1RvXz
J4Deob5vdU93eHTM+uTN5iXaFcsKOItNa8XG55epa+DbHVnZNLvBPoQ5CgPdZrRIMJu1/AyMesQN
LIhIzMGev+aedQkyetFYmzYdvqiabY+iLSGuh+zhctCkq9h3vuKxlzR5GiCGpl+GYQhKp/WmCUL7
ksig2mY2E2FnNM+Bw07VAnWzNwvGbmCMbDIaR6NGRNl2qsOB/TCxCidFOHI1pIippRfX98ZmN0b1
zRzq5JqmJmJ7GIk3bDXuEa/pKEWC28yW0nQLwPMrUw74vOISNMXUrheJd0qshmKCZsBubIYUmFbV
lmhVuqaOCdMxcfIoDY/O4GOQjShvGrh3UFqwNA+wUKXBa5iXwbqUr0Y4vmW+3+yxZLo72dmfnWEh
1sazsR0Ccym8WfInXQUTMAecgKq4YYtJB5srxJtDp87RGVW895p83AY9J1VU59siCl7ZX183MZup
OFP5Ks7ielPGbCP9xKbCuE12gWXlax4Vz6bFbbrsEXp6BcjT4l5UF+Z0rOuS3fxEbsXI1PPgTyw8
/NnZJE15TkvDXgUTlsHWju8n1sx8wPT1NGLPb+0QIJ0DYy9N7N0khEMspzY25RKVJAB8JAiI37p/
ZnSzFm4zyCK/OTlBY3CmELekAfYP8NZ/71iZNN2FxfLPB+993JTF1598RP/xu/7iI7I5wH73EYEA
hO4SwBL7zxiZ5eHhwWPkcv4SNeSX/hIjc39zpY1VGoiZaS9psb9O3M5vAsSb9AX/guWL/1qMTPwJ
ZeZ5PmYl7sG2iaVpwZn9fYqMHuggQ1jhDbwYPAdot1fRoH/GJqS/Dd2O6G320FSUnvNklcBPrXPY
f/3Ni/YPxn6BX+pvnEw+ywbH9VkxYNuy2NkFf3IyEZobaw28baXrHuSH7zL7Nq6Lhb196weAY/Ec
0xWuqviYjNGPGnLOCPusPcKzbKwzyAs1VRVBkNz96+8M6tX/41v70+tjlkUdmawGV2OqyzsaUOrH
EGs11mOPJM9kL8vHSj5w5CBiNy8mqOBDM3kNWPLUu3RFNPx4qdsdcSkxj3XZTeLll7b0aii2AVQv
5qtGTK+aiMRaj8Ot7eB0oqeaTD38/pioxFAZR+4eP2DWn61qXtjKJIta2rGrJAD8MsxrC+viJgXU
um8cm5CuWbooLGJaGlJJB9nCGI5+NuZwkQWTY8UttIDVc4i6+dWeC/jRJvOQF4qfyYsYkChSJjHQ
fQxxfCxt+pSyRkGGoWmnKi6h13H/wNZ8cFUwMkqXj6VZljsxZztIj5iRHcQoLlg3dJCwMhWAwoe0
3wuXk0y4Eg3EdB7AgbC3pz6aT88d4va7rJHfKG77CaLpehDmNvGXK6UUlKvl1wk3Trdn7Glc6+R2
nO9exPp2as9FJl+93n9jwnT20ZTc+lG6I2i9NTjP4H1559L038KCqXLwuHxibioNhXPBe2py+miq
7Lbop5+ybaydCDCWZ0V37QRxzksUbuMqJrOYn43QUg/w46lPt+KvpkRxyQjArWc7GvHlV4uExH64
GpOrNCw583iZDbxtOHCvJ0l0o00YcQdIoQMlJdi324oiD1pt5rrXqGU5RdH23OAOaWagdqBUeEkn
ZLH4nYN0HQziKMCVdEZ9a1Xxm5n3ny3RAj9ySJT4bruNpx4RnRAzWbDog25w6sdM8P3at59MzZBl
xpcBhXkt6+I1d4cnb4oOBRuXHEuvO48X0L5HU9pL/xN1d/yoIlPzNTllCReEUQzaO0BzSkDwYJeo
fZCHHOOboZnpmaJoC/LelaCADOVuKjbuSPCEc7aLhvsg0t+AgW7MuLqMqn5ExPmm3+Tk9cCStMal
71CeELCsESgwZeEkGzcrH/IKe0SahTfaK3gUKPEm8AhEPnv/jI0pwmdMQFz0d9xNIeXWIQ7jREMN
Wrgo5kiHKXhOnIMBnVJ6fFFWOW+Ixumtr53DlNufWcUsHaTep2ewYJq8exWEp8wr7vNeY14nRlt5
GXTGbEfW9lSkzI1W98htcKkQahzETukc6qx/gcLxA4zuyez6fK0lKmygHlRj7GdiBDSaYCuCI4BP
ymHpVYS84GBo5x0NXPBLa7kw9S/TYD2q3L5qC3cXIqHlnkzgu3GT8yvEucZEzcGZUXbtIexjA9sS
N03Ly/gT5iqki2sIzs5im4+HuOVDS7ND50WPXu3ue9yM26SZfyWz196DGYRw7DXylS61g2wJNEZl
vSbFwabHzxe0ItCTVk+ELgqwuKbw5RkYMja0HoS5U3+UbV+dtT+KXUR1u0bw2QFy7Dddm/N7qu4m
b5NqlSh9NUYEb1XVdsvjGhviEKE+02eGS6So1w7AboIExxEYIr7G9WSwleD+6G27KfxBGr/LZ7dB
hSRumR8Sx7kixn8mDcJ0BO++kBAGmeDiOPxibgNlLLmAijwEM1oWT04HrqCsQ6paQJ8UHf58126i
TTp5P+RXKsqP4A00/D81sLOVT+Ztg3O75o+JPhC1+00Vhse2beO96w4t6Sg88yrDX+upJcJJDFeN
GWqluOiwfPXUjJmtorvINXHM2mN9S274JVfGqxtO5K2S7C3qiVnTdN9tXBuaGba3zahTuptyR1Cp
2maIivK9d/tLhZoHgZbhElwaXngbCK4bpC9cNFjSuDaJ1OnGbEha4Y7alERrUYS4q0NHp91Vh8+m
DjyuzdQRzgAJutKln8ICj1Mz3K7lJCNKdtSvMOqGfRZggikohiDo5WP8H25L2ufXbiGAZTGUX5mm
emAzjOOmKM4+V/d144F9DOqILFOWXc0hiz3RcJcVmX5XtXmhmNDeSo8zyV527x04bc+jgbZoSVxM
pCR3SRN3GzFye5YtnxPsGlWGyicE57wkzIw/2RkONYTgtZvnt1SQEdOLPCw9mK8CzTACPwI/qGBD
H2BV+4msgN4uV77nQpKzMCJzzxMx3ykH+dbVBjJr23wXFQzENqOzFr3S3pZC7mLCNfdOipODYzV0
ImMdmzV/O9jUiOoNNq++jNlSDCHttmwHcs9ThwRvDNGW+LuSMOXQJm99iMnb0PJOAy8uJ026Dvq8
2nTkCFc97klsHlV4aOyigRER5KipJRObMFeiJbkd9v4rQaMeC7YYN+xFUf4kzKna2xqEtFBz+Rkx
+0Ksm0Fyzl0BOfZ3zmyt2rUYLHL0aTnRHmaX/hYnM6h/o8mdq8ZNy08k7OTG1LYG0Q6CU+Lqu6S2
kVxyNVPtNMN9ggFGLIPnthm7x77x/C1GCUJpQAHvpZd2wGwCZe2yom8fkqDcQ2SWGExDeZVkiXxq
S2xKoi36pxgIPmVwbPYd0KU0T/bTde0A3/IQbs9jUBnfrYzxMLRDPO28Lr3O3UzfZmGWrKNEP6Au
Ct420xOEnNPo8qbxnG43+19RjRvGEhNLjlkn6+WEozdTq32h4wdiuy8AYzD9Um1DiHZ0/XcpYKAP
pU2jVT7RINBlVLjVARuazriahV88zEXvnnGVGh+2HuZdpk0erI3XMVdl4p4S5p1phk9B5aWf0wzZ
rQqV3oUw8jEe8oCanVvt2T/F1EHCmra9if+e+rSiJPbRR8mvRs2XkJXN2gzTjw4Ik9VFN9geyt3s
1hUhUX8NNHeruuGUJ/mONtVDU0zM4s3FjEDTZ+Iw+xg0HPeq4f6yKj29U7LAx4YExPw/7EPeZ7xb
JiDqnafWkpT73rCcastKud01Uz/e5cLjhhIlljpo2Ko76FcwihVuWKIptZ+vizFKXdr+fFMckklL
RONSTfkVERUDLUoMRnxXybj1t0SfuQcPqfXjOpnzib2EhYW2jg3rE+5RrAAi1X74qTyA6znwbrhl
vfoyGFSIBQrkvGldqMNAW1M5ErwR3TGQUk8q+WBRHrnhtOZILHdR7eCYc8o3yaFjTfIAfAUAoUjY
g5kzJ8bcsdtVp74nCkA/3wZxZ99b/pmMhOK9p88e47vvsVAeFdm9JAyOOf5EHkGCHXDY0s9d8/Rm
/4QZUrbvcnJ/9fV4pdPgOmVFvsm96DagGu5gOO1T4XBym7G/K0y++tjDzkvz6L6yqeyMiYzbCTqM
k4lzoNS9Hw87nXmP8xyiVEUTTbgJwlwVGtjQBw3prpufGlcCoe3tT0auWyWDhynIdp1JrDTwxYGg
4xmL566y0DbciP0NhgrbGN7tkNuJ5s+oWym2MXelTZxrvTLzDqdQJKFizOm9cMurAc8Uc5tO2ZTx
WG+DalpXz42iyJvicqR+6iBfK9Pb6fwBUAA/fKwUpOJcb50Cgm/qL0Fd49SyLym+i9rf1Bi16S7f
9OI5hrEe8dJk/VOvLkH/5NYfk/MrcMVO5uCftha2Gw/AN21Hac++AWUGetYlNzWbiIyk8YTdtdxI
eI0s/1msH2rLPIMDPFSQ3MlZdt7jaOBidDFYbDO+/0rcWzPJe1hftD5sLfhMTU7u9WAYbPDjbd8/
GsO9aUTrie0o6AhMuMKQ+4rYJ/byu8qLLtmsLrld3kz2cJZLnBdYBW78iLygtvOlkf07Ly5TEe5t
jvAiktvKaOZ15jwuMY1Ah9sK8hmkvJOJI8OO7xqfAKuoA9wwYJLtnUEGvBAnRJjlImFStK27m77f
lyU7vPjsuNmVrJIdcpOwTjZG9sDChO7tx2DaGyavbzWwgpUWHdwzPQ9Vw23CcUjM9ojHgdy3troK
4mxRWXaQSbqtbXbdqUIt30SxReebk3wuPIMJA93UP1blU5MyqvZabZF2q6sukYdRsTsd8vLYw2ED
i9EE53Q0T3UPf7BUDQ9KGAgbZDEB3yJ9H4uKayMtDjkTYNrnPHQ6roAGQba1iufuOJIuLG1NcNlT
tdcd5sQvPp2RO2sN6ZKnJM5YFM4US1vmFKeswkcfK1E9KpAmwCHq6TWss0sxBcErLp5MrDsPTAIJ
i6SjiidmwBEZ1pbaoegkoL4a1wrhAL5ewzeynOpXvoxvzAgBFAnwSzr4Kkd91SbQIwhTRlsnkxAf
Etlss8L1HxA/8m07Ng+ZiD5E3JBscsqLYcMG0UxZNePrt5rHZV+qrc8IYuIptDsivfpY5k7hb3BL
CT6VKYatbJoyRB0a6lfTaGFkp8ozOmRG9yTjjgYQJ8bTFJxUoPkHxbkVsN/bDKK5b9P5uW9cqBJW
77jP1GAlJzMH1WhjOOMbF81P6fbzz79eZbAx+tOOxZUuXhJAvw55U7ksgn593MfEnP/938T/VHLs
W0qYEBNN1IvczsjxU1VGujCO7+vIefrXX+7/Xun83Zdb3CR/++V6tw1amyvIqrGglSTM2AAKy93v
X+S/99YRynPAq/nPt463H63x9W2sP7KP+E8Mq//4vX/sHm3yhth8oFSx20Nj9tht/bF6FL+5rmvi
A/IEbwUL6PN/bh5d8duSURQsHh3eKn/r9XHN30wESovfxVqKBeR/LcBoyb9/jywBRgBopuRPE/yP
40DY+tv3yGC5vddN/oI7SvYIknt7WDiyw4vn63um/3UG23JVDkuwMIyxxUvJsYUerrPgPkzHa4Tg
dZctue72PhvAIHe+8VAJ/+T0TGOiKm7HljhJHX9EXJ5W9ai92xGPasEZ03VgPQjBgxMmKMJEXt0V
RAqbHo2DqHq50wYXDo5lvP3qRvbWMTFaCqksaouSgGFIkjeP0/kSVYtRxRLP4FfPiSbX1trVMQjx
wHXBkypIqJfudMAVuJPYlx3Huk7w8o++3CKZFdxkvW0xKXsLyn3Lc2GL7LqxeYzXdb5rOn3mo6NX
kU/9ZxHdxTEDYJtcBqe89+2KnCbFpqtqIhiGmkDHWmdvLaf8ZfXRht6+Mze3e2moJ9aP53muj61j
3sDHZ+JIXpqIWTn0EcSq/LVnXLPL6TpCRsmpzkRpv8RQSHdeYf8aqUjvOguTTm2+Wx1sa6grLrAM
6ZDWMa/rfnjzeZQbYX0Ikuq7VtlnrOyDF+RHqeGT+hDpZ/nQm/Y5SSAlhSlDz0CkkFkOLKbrXheQ
/lnqgfmW2G+dQG+ASR3qely8rkzyE8kt3yB616BHDpRrM7ZTFdg9Db5B6MCDB1j5CzciN7ZBPUMT
nGGh0L2g3O0w4RGxWRMrPCuD0xyayKX/1d9qeH+8vLhe41muKiNgLRsG7+g4v2JbAROujgB5PhPo
vMdC99kmt+qL7jvqat0djVMPXha8kRnAvCWJkvv1L2Xkr/jPdpaBupr0d5M7f8wziraTJcxEhsLV
pptdg1XEUcB/+4BdZgqlaAcfgjCIPyenhI/5igL1TW2TDu2ni4oCBhsoyNWMU6fiOsOMCwQkPcV8
pXhPcVYqc1j/lK/qflfSuEoYSN1FY93sOl3cgBChWNNCxbK2VpXtp7a8dGQWuSPsNdfs3HTuCEbc
zj2Vr5b5WLjDoR8ruqg0xIDqEkd5CHhZfgxJ/FjUS/y9dACyZteNg9PBGqoMO01+FIYQfGUc+w6R
w1jIvWJbeBZBteOs61dyIDdIyu2zgpu7bn1SfamJ2p0pjaI+ejeRN20mlZ8U7wM/qM/wgSYyNzbB
v7nbdxTl5jFrQfraLi37Ao5S/yAVtg0pSDZCAtHMVP0PYtuJJuAbKlTwLkkKJkkIbuJgAvhNTWMV
cj/1xsfCbvb84hb3z6osUrHqKa0mDAEiyIt6BjY7fU2x57sQnlYyNfeDb+4YgA5s69aTTu9Hd7zU
sQs4tw3W0DwAncLEDnGAGGI684Om1mHoXrTyPuRMXJZY2GepomuLhSvdbAdelJsKN9mqbOp9jYiH
fOdfQ7hmF5fzmmVq4VkwAMwSd0Y1o/f2XfdEhxt8A6guA5FZy+q4VsBAMdlzpZqfE/a+3unudWc9
UAh0TPPyly3bHRDPvaoggY8ed1ciSc960hDMmCb7iBi5jLKNLyAZ2FbzZGi84GWV7IU1ALA3KW+b
nIfOqe4CFEqAev6GTBV03yDfWyXXMkzsNR+Y4qOEQA+CGNc3ggR48aTbc5PjMdoSKksU8oZAcZgl
Id6pQrQZegLAIQW+s2ZfP3K1ami5CPvofZTexWTJYmTAyQF+94G+j8xmb5BgpqZlXFTPzzGuMKjQ
oG64dMCQxhYHXyXPTqiv58RLz9E8l3t6PAipCZte1OTGT0AMFha55Ky57Tx/p5bSkRqcTO7igOA9
cFLWNF7wupu0B4l3iOFLpWN+J0bzawyz19JMHzVZkeURjRsmCa/Zeqk91DlM1vVGJfbnkCQvTtS6
j0Pl9N92wCvZtGSRDH0zeBOvQUV1aeZ/9DWAupFKwtFuo62KvGCFwcWiX/a9bOKNY8CADaMPpwbA
yrt18LOdhwkuZeGAwk2q6TuNaSarAIua7cXBluHI4M7rTKRnLOGbziq6O8/CX5rHEQjDxBzf2Gqd
IK1Twpm5JtHf6Abj2MuQRFwOLROC+TCSxe/GgCgBLam1I9ZZk2/Sst2kSbfcoBdoC/aBcJy2gUAH
n3vwiWY5UiwZd3udhP2FHTAfE08cvAGahzsNxk0gh1MURL+SculJkuqYAh7ctCTRvDoMr4o4DB6L
xtumVfnLtPJtE0Njy4qZmFh4kCHeTsY4gi3hTB63xFPXhP1zI9hHDLgLnYo2aTkf6J69Ucb8NJMy
JXP++ydmKe7Dhzm2AvNj5f0sS33lBj8sXt8MLT81uPn/w96Z5EjOZEf4RPxBd87bmDPmiJxzQ+RU
nGfneCIdQDfQxfSxWy2oBUiA9to0Gt1VhaoMBt3fM7PPWv9vSXSyA02QPLmFedBooQ9HegFZk1hW
82AUwy7JRqLBab2VmbhXBg9i7ZVPVh0WC5CKF8/CA5FGCF3YoJdNltH02qYfXYWIWWKtqXRiN9ie
P5uZ9V0wzaR8ynVmrw14Dgsd7SUvo81Q4xhoyeRL/2Vq+nJdFMZPFkFrkob/TLPudRRlvBsyTJt9
aD+RNHxPFCqj5lyFM1XYi9ljNloLf4g214ollDcZDyxztonIXwIn3ndG9QquYmlw4VoAoLwIrXwZ
nSL7cbkZMUezwdZypzvSnbrT2CZbk79L7QTuC+7quHzEAPdasbyxDb5bfd6cfNVRKAGb32ZeFPM3
SGcp1SqTKmSWlg7Jo4UQA90BsfbTRRxF5sCXzhYuybmRnCUw8t9UqYZFc02vGhc9Qjbhikq3ByeZ
ashCbFd0ZxfVKTvt0ng0DZY1VnB0Y+2IEWqrlNkgPcXpsRir4lZ68kP9jVs0n7RBNC+MYRWxIMiY
vxXQUC3T9j0fZAuUd52JpDzl9FuthrgziO4C0eSbkAWospZzs7Pid2r8g5BArDLd+MJfHS6GuY3A
jrmuOYmZnkylAZXTmfgn/LVnz2zqh15QsZNLXLSUe0LQIpLl2/kuFTOSPce+UrRtjwsyvVpCPhX0
RNjzi578zyouGxKk4cqLQMTAT402Iy2rCXUTEbv4riVM0wm1wV1WblqSGyt49L+8hLc0qG7GQGe1
UD2x1i83gUqrU51nxnMGIhTG5LDntsenF4N4tQIVHVDWgyWjxAvtXp88XeEaq/3aT/NvL2K9opu4
SNBe1tjUhjWv53e3Jzw1uA1LXjhmgvgeKf6ISJrubATKolZ5axkF/GIf3n9lf9r2sKOySi4rAsRO
MJxjnkNLr/G3DUcQn09FxNaHD99CJYuBZxUFxkkr6K09YUT2SnUMcKQvoLDZvcbSQmLce0mCVBEb
dnnNsVc5qgxPW2vQZezIMQHflJ4lEaxtEtfGLnVz1uteqCMfFABQW+w1YuIfqa+xWCYUTIJrsjQS
sIxWX0hpIAuaTM0ry1OP63o5u++LLoQDNpwKjLSeYpUJC4CoJZ4vMS0w/pHo9X4HbJCaS02BzLUN
yC4ucrl5qGKLl17/LAudsG7A60Tkh6BCuUFwTlf8tP7oBc29Yam3246PbK2Du6PWftkxzRGiYbFk
5to38YfqAAGtvQ6aheyeJdgHh7Q5ESbe4lB6YuF6N/BLLJvGHtd5ajx2XhPBtai2Cf0rLITzrY8r
3auIgFndsXWMp77pfwuiUn0ZHABBefhrk26jPH/ZN2Tb2St8SA36ZSHUR0MCIVYCr1c4vca9eGhF
8TTp3heOGRy1TCfbVodDITo8fIskHqZHR9HxXRrJuUnsn9GVJ6zglLDWJk8dxt0FDbgDhJWRUq8e
rJXfXLWsLeaXMXp0azwY7vAo+gbwgH3vW25JM8nDaMnFttFTp5ftDrf61grMHZnlJRviNcbLbZzF
6HMNd7/+XPI2tht1nnLjIcPJsbBLiXc4GZ+zsLsgU+EYmw7K1N+nwdmj2G6aThADq/MXP2V81MZj
WbYHp0hOXMqe+t5MKQeNxSmcistkZsnKrYhoUtKS7toUYyg5gkUmKuyPuT9uOv6l/cgOdLCQnaKR
M8TIhrfeal9AIn/QzXIYHZf9eD18Daq5ppV9DiDFWmZyQlnezaR2kbJD64vs2EcIeRbuad3OH2AC
3Ht45LyVCCxqFIFX/vARquG17ekr4uGkdIfXnWuae4NI8RqtaVmmOPcsrQUzyhmxxKnwGYl8RSPh
MbDEte2B+SnradT6xzi3T6ihK4y71pPvhitMhe/hlGZbvYq5BY1IMcoTJMJ61CV1ykV4qHAesITW
940MI0wJ4rXXDP60clP7Gtp7cI/d/piK8RFlnrHN194Dk57NcDjjdL/kY1Rtqpbi2k4Gv8TkHpjQ
nx26eGGOQViUHPmDo325mLrZ7Hs/vSkeGLpw3Va0yjdPECswBrrtU154VETRedGYD8rx1q4n4B9U
pN/tvV7SnNaVh7BPeTOZzGbtPuR9S1XUpzBywXW8Jr3Nf+At6HbCkjs7H46RRoKujbVT60FKzhiU
WG9AQlTOR+HZH2Pfn9KyuzIbMeXV4GrqxARAn9vfs/yySMRs98xPZi8HNgeJfcb2/dw0+lGEdEPm
0ZfpGpD00+TBiBu2IM2ROPewSB3nMoZYJ5NgvGYufGdpvFbThFPd8o9eZj/rRdnegEhsOFhnAzoN
CG6MCGxEA36LohPXQqqb43s7mevfdkk9IWXhC+xFazkG+7yzb54ex7ssoJfFlFevqa6BBt3aQI/m
pqIYVIJFAjh0M4BHo2DVWYsgZMUtp6euoeETw9E9THjEbB8bfRAe0sL9MKP4h3KmnWoBs+jjLvbS
x5i6mFz0L34zkhQ374ZNc7Q7oF93+DmWutDnMO06DpjbHfXRpqTGKb1eBT5fXDiIw5HGAhTKGpYw
tnENCSS7wSS6VjIECzSGL5qsm4tVomiZhb2LNfPKLPYbGtMjsNoXu81pph+BJqmec7TJLERnh+uT
lT2YRYxPuzzFsUhXZVJ+jy0+1rRfal69L6vhCgvjnqfQU6eAb/doV6jBoUKqCvMn2ZFbbliKmESs
Gdt77nrm1Yrlzee94HZzMVNYvEZ5+FsL50p5z5rcD4pmHIDkBRtXsJXtcXHWZf+EofolGNhiMC3S
m9HoL4Fv3/moX6TpPQwZvIWwECfNFtUahIlNXiRy5tq12cdQvpVVzTwg3qIGA8+Y5P2cC95EJYWB
lDF+mTqkJ+SeHivPqrSqaz0VD7Xs33mBc/lCQF/pEXXQUn6Vqf8jJvdipAm94G62rYGeIJWbd31o
hjmJ2wIWIJ4NA4LhxV/JtPsuZ2yXGlwwMDZUdz54jpWVb5i7QROPXWltkiJ7MiB6zPgbfFQ8r0aR
vcShfO9SPNLFRPI3w1ZCDD1YmC3xFVn9EN+HBlbUR9Iww1FZioIj3jGynO2AWug/JGbPvZh7eYlS
pip8RgIPx6LQUkqjsk3YvxEwSlYmYNdwspOzG+f9Y9GRo2NT+RGGebqefH5EmeJ8Nc1lkrsn6oYO
0is+zDC46KL+igrxWSW2QbFKfOjU8MdmEeMP/b5BGWldcSrMfhfHJW1jTYLBftjA/v5187R5Ddz2
bsdETXh+6ZfFIhPwcmZLuoF+le5tKeE9cLWV8MYWtBIl7zgbe3zN9mtdQm0T06MZcZGbmJy1UTwP
VrttEOEimR5Tqu8Szbu1XaetFahypOH0VHYCKAs/ixzruAkrKc+Tk5PwK0S4c1O5HVQFt6Q8Rf68
cdLLRZma5IwCnA9NeC17aym561CiMn43qDGLNHGrtZi/J6LN1vj/dn7inAufVZzhdBcx4UYeS2vx
//t+yzQ9U//f9v3n6N/+pfvvud7/+F1/3/Sbf0mcuzYBAsNwTJ2F/j82/fIvznQYhVhrWerTFMkO
/h8eY+cvC33AdQzrbw5jjMT/iSq0/7LxXf7X/+v/kur1/ll7miUnd65JFjo+X259M5nxvy769dwa
8swj1+gN4tvKABO3Aack3KiQ/dFDNYpiPSOjWqt4ZvhfkrFgjOtWAnxC35EyoKzhszOUgy4afMRa
Rx4wL59jAF5btwQbUopi10+uA8chfg7Ddp+0haT0qvsYCoA7pm1+GjL66MqKm4ZMabTGyQCWLrpP
XnEBP+yDEQ4ug4p59cb1arCAh+Zt/jrYMfdcdtCTD7mogfxRkc3HdycOctALdiww1H08UhU1Di5T
oJQc971tzgxCdkMGjfGkNNvfjs7epdNlv1VLf32V+vm68G260OzurbBBmJtd8TVbUbKsTjYVQLyV
NzOVcRAep6J11gP8toUtFWQzolSVDW5pdiBUM1qxsC6kN7YCUI5s1V7PXeyK040/NpwxTm9ZDuW1
Qr8cmuB7sPqXocq3QG4ODF6PkWXseEaeAXu8JdME9LTAC5D3wxa31MYcyx9VoaoY4zm1w1tWUigk
qrujs09NggOq7KE1wpWyQgyH7noy/K2u0TFkAnTTDFJ3rd7v6Bk+5J51TqOIZE46lksx6Jugx7EU
0L5BidyvYhNCcBqLhtdxl6pc+a7lhbmWtb21KUhidXpxdP8QmPHRDKZdhMrCrq5lc1fOBWcTmGOS
xVuDgvc4GDdWFZ9bi31KP3jcJgVQersU2xpEv5+w7x3lcKOL6cMnEQ6+gHvHVLYQJ6HbgzsyspK/
aAIexi1nKHiDlTolli6JtCxSzwcU14oDLGIqj/P6M8cBC+dmSI+4nJtzjotpYWY9t/TmHBvwwLyY
imynaTxkYPUQS6b+MKxeSklKTXeO7Ed/p8q+c8AnfMiQ1aOhX1UJdS4NGmqcVDeTzTqVNJAtOv7N
QySOuqsrgt/ZLjHE++gWW1sjLh5Nxa/tjhRlkcmfCZbTODScQd1XTk8z+BmdfEmFZ7UOVkx8FE75
1Z8oYiSu6+iDvpGGhjZzmU/2LfVMZ6Fp+afJsnwX9QR6ahBY3K4PNj+WTRW1ksGV9Z5Gn8nawpi+
lU38oPkBEozwLqJjQxDBe2oHoNFpLacl9jwCLGyMmZTr55DL7yFQ5sHLjZHz3/0pfH03G9E1ifTH
q+QjjCiYzO3g3Mfw72pkJ4qxxlerQTmHkrdQOc3RLOn5gBLzbmrjk6mZLlu0/lM3sosqidDU0fBY
YOcq1IhJQY/WRkkEcZLjeRIAKWMXWlYgqletpcsuDJHh4J4tuDraRORr5qokSbgCh38IS7G9UOpF
0RbQdd5zRllBLVNvEfV1ty5ddbcye6nX+Pdt+JNUC9A7Xtb80DKxS4b0btk8MU64GbXqj9tN+ybs
9/g0ifo1F0iRa1HT+UEOe9ebOfSwXv9sKNyh7jV6wTT6Peqe2lQpSaHKR4AxPeCLNFyU2vTq1lJ7
6sLhI7PyP24scsDrpr/MtYFIlY4FGMYxPnBLnTJNfpskG4DLUaaoR+ZnKH1mmAbEDx8Wd6Mfwk2k
i0sC351XOgdsv6cRatnGt7tHShxumiqRfTxuE6TvPiKLl7YzMWqaOJnpfGBbXoa84OKz62cTa8nu
xkO16vxsjZ342FfeuAgD4DZ2Mb15I0P2MFVPlY6AKQUN62nIdY0x/jm3cVcpc9wrvXjwo/7SBurV
tMhlt+BI6+C79ZDpwJZ50nvLPEVSj4GVOgKLuGOzdyrWhh2NKYsWaqnTjQ9hp59cQ16ZUU4GNWOm
7d1HP/tJY7gnfLy08sCtz6Nmh7HZW3JqPSsL0Lvo2Et3YM0c+kgWfZv/mk3xKhGa8HZ3AxgtA+GE
NK4RmTueo/eJa9US3gA6p5N+yZn0VrvBq+OkKAay06F2XoXvNbgT6ViK2tfcMJcWTHm+5TatJgEN
mpxtV8nuxizLP1Y9HEBhr5qiHpYSZHsPzVtJb49Fb3Zj40XJnpWuQH6WEj6fxl9zrMW1a5xlYSZn
Dw001st8rUuu2oZVnC0q2Rw6Sa22ewiD5BIbqlx5vNubEqWTKeYSAuSF7XqiXvJbY7Xczt8PlNIb
ItyIkNp82g1nVCzML/4Wm7bW12HjvOilWtJBtPHLlEY3JEWBVjcHu18iJz71DeQr/NEXAP5XYp7v
4+A/lcR02ZmPYmPbxo8gEjp4+ZNrMMv01i5OcanFtncdu/zaxdO2ApkT9uG+d1DB+pjuVaG58VIK
rqYRaLalH6bQqABwxRwoQ41gPtFnuYLeRKrWKYBvx9NznGYlFdGOXPjjzDLXe9obaxs9Rm0DTtZj
lNYA6wbjNTYS1EUdLjw9bSe/Ujez945xpmcbfAs75vFzBEtNNuGurYZt1H8NmvFdNuH7/FhNrfZs
y2prV8E9iGqa3ySJBS4vx9iA9WkyAedkQncg9LGQ6smRCqIvL0j1vYEmeEgmnockaPbgnrM1jfFM
SkbxnbhEtBzFs134/E8eUi89h8eQPcWAsc5yumvqFifGc20RZP5BxRr8XePGqm9YlUWSLCGZkkAO
tTu7+DcRgEbAWXBi5fBhEgBnN0OtkwMcmEIU1DsLq5CEaxAtKxYeErYRHcUJgVIai8cM63BrPhil
Pn4VTcVWP8hfepFNe7bAF/o9BWSNdEdSmhfjSEw6NDtG8eIWuS6kCyHEQoSAl31jEKsJI8NLDr+M
IoS8OjRK40pIfG1ez6H0UnBJOygQWZmqcGF1ksgtNPezOfboQjpkTWhED3HsoEL7/ss4szT1tLnB
A7lDQ0H383u6VUfKPKl2XWRlc9OH/Ivoqg5+v0WpBASBmyIB5QkOLejGfYPXq2WlnFDczRd849at
+zrZqbbou/gYu1gJ9Zo3eRg2wdqggmRBQPa1RcHeTiO8mnia0mfdwa5iM96yTV4ZksKdReAOaoUw
itOXa+4yrcaC3sckMrc+1as85jNUdBQ8cQ7LlvonK1x/5Q+4lMOJvhmIc0vHtS5hOdtYKAlaDG7A
IdsCv2BID5z3BoLUTm81tW26NGWxl/PdGOILshZYJ0jFIDw4Q32NexAyXxtgbuwxJRc4rTkf5lxs
TWT8wJv5bPFpcNyU50r2wZpJOV03WB2eTMPJ71JZ2t4g8rPoRNk0FFTnzspvM/0ywTqh+Wgg6Ja5
1Vfs28lLgY3xTMKgAhY+Qe0o85exlsZBM8LwgYqFatfFfnVMW25bNRZSdIQyeHYB0tHIib/es2kl
mn2vXpdXGwz6FJM58Bxiz683XmS7p2FK0oObVTgDdbgCvpZsJ0inXUhJoxJC38Sdxw8qNS6ZrZkb
Uk/wKdPZM9xYzlqDyropqwbDS0+S38VNTWdpsOE51x/LaNAf/CD88YpCrGJQN/Ahm+BxSAPaq3xX
I4wvACijpCNakIwPMic5SGajhd4Uxluh5vCQ1aOGs6y5ZKX1rYyKZFP1BRgOk2PQvoapx2cAaB0y
46+XtzMGuQ03Q99TdUMv81botSQpzm7FrNWc5u6itYSWgmpgx1STBzn4guFHcOdYdfB7NqA6fm34
URfpEqBJR3iedembj4g7nNY1Ecp47ry7ScMYFoZhUitkDByAwkBSUwmyYn4tZgYao9G2H/I9jNet
M7rf3Whv6Zq6p0Z5r5zpybbMe6/cu0jtjFI5At19bA173JHp/68DXMtgQGY+/p/tf4+f//av+e//
gPv6j9/997WA9RckCpt8sYCnRfJYh9v1dwOg8RdLJIwAnrCQV2kk+Ke1AMswOllZIM6bBIMw7j8a
DOy/+PW65Une11gDCQv/H9YCgogxc/8/NRgANuOPQzvEVQgM7L95UnmJsTs0ihbbhxEvW4tXoFZB
hJjUt9YPYo39DzogcJKWPGfGFXnRloG35Jv4EFYMSF4RsILH88OpzHowim6Dbx0rgKaNBqHXLq62
mr5CN6EBaqTIQ/+a+2oKwy4xBTlnhy7yHvxKE0f+wprkDVfzniRdt/Z0dIBB6QQRW2iuXDJBBFBR
WQ8dIcn0WOZDskKopNc2z96kPu4jO3mlnBxoS15eq56BHiopzl/XixZ9Fj0SBP9wsvGYtA5o90FS
caf0BSktZw0u7yefLHYMOkMQB+BiMnLQ+ggUUIPCR73x7670uLKXR4Ps1gJxrtl0IXCuEPbNjHHm
CqYeh8r5VBlLktFXT2E7cvwV0SV3DK6gVvqB9/mKq+miUoqHvO6Sqxaft24+TNS0JLXm4PBhzOHA
uAidc6eK0LmlNZ2NnH1gqKHKgugCNtwXHX55l8mBEM2i0xCiiMl2nOvgruglWo5t0oDQARbvReg1
VllhRvGNbSjGqyntl0aFdydHyOpGTPCTFhzMvDtWuWdgX9PeylHTlkOJwyvDNm0GzgGCOaNXe9H7
4TOzczqhQm851uVj2QTPWQYRCzDshaAMUS+dcJBnyJ0ZNxtvwIhZzRVeWr/lbGJD0GGE0mR3iFvr
3Nd2ue+UKeaYqbHyKc+WSlHCpv166Vx/6lV/YqTBBcziH36yBvk/zJs+2S9yHLsmyr4n/GwqmrZ6
FD73Q301h5IoZ8hAT79gEt/6CP/+UP7pzd5cK3qiU8/57qPu0yqbXatpYB7bQ5mMtFekN4TsZpV2
kb/thoBJiBpJis2dYBtmyt4pLwyOrVT+GcB49eKbycRPB9DZRTYRVj44OxynFg0FAOda9CrlX5qk
IQcaecVOTT6b4wKFYGAhs+F3vMjQInjZTi5uLVgwhpud6XOFWTe8gY66mLF6nLDZsNaPL6nl7dgY
stqKsxeumhZzZbKKyCC5KcK0Rp2x1J0PLc52xoB0AVx11crBX7RRpVZV5zLU2kTlMte6Rl6FpUpf
k/C8SEo3dC994XSiPB4qHFoeJdKujg4qaBoiadW8kJhNOJc/IboyGBU3t3DuSnfXMS4D3G4sFCKn
2oFFoRDAYyXQZaxllIcy6fDvMIjFMi5SEgJXy6emWzfNzzxpb13gPOpYglaIpTM5bKR3I+6gKxPZ
y+jxBu5VbDwr/01ahDin/aADDmyJAqYV+dVciTYwoLP8x2vVDOpjSvOfaNb4Im5fQa4D1Mx3dPps
ZAcqXAnosWbGn2oRvqzrnd5lW0sn38JnjU0m08IV5Wo5cXe5LnuYg270HcT4l5pAx7XaxJBNbEmV
X4ExCx8lLrxMCXpv/V2rTGvrhuEHEdxNR4tQY3oX3+Pn7Qm7W462wQNgi6eyHX71yTmWMn/S5yxq
0VMSCvIUr0m3HwruvtE0e90qwNGp5+IAjLBNWaH1rIU1hqwAubpCLLQwYlYGr1rdvdd2ejLyYr4n
f2Z6sqvH5EYkk5oS+c4bgndFQbDL0B4KXTJuJx+ZxyKt5eNaAWFk25RAlLLT6sOvQ7kF7EaJ2eCR
1ArbR7u11nnMTbRuMMD4tD9iTJostofunasy5H//DSPHsHCL6k/dxjwvmYg3dfhFEBZTbKL2BhMY
b2l/RdbnJ0rkKR3NP1MkiZIb9N40bbLxHWLwBpvPCmAZFtWbNkyYsULCkjtDTns1qAfS449mwANL
4ScBwnsr8KSi3ahNULPi1WSyLxrnsRych6EYxnXSjM+llW9tTIdNXb1RpLptYiyDTsxRJf3ivY/j
R6hiJ6Ov91mv0SArz2Y2rFxbX/kCY5kqeQX5nn1yfeuSlM16tABDVuSiW3pqFrEEeVEP1pHaQ2dR
efMYNKCXKQEVuJuzxfM3IOQgzLN8n3XN0RgbwJqAbUXF9tnWVnHsHvoy/DHz4prPQa35rpeJbefb
F29I3p0hpMp1BqcTAA0pzolgXjaC6g98U40orqOZvY18c/MkZXRu0q0R9VRHOi4uJ2dFG9hDpIZl
mARPiZbtMV+de7a8ngaEGW7v2k+6S9yML0ULBTiIUYxDR/xYUanTSstuOKmhTsXVMajLz9rlN7G2
20gRXnPf5PvXlW96Eq0yI/pm7PPn9POhUjaM35ZyCQOYMPnIBcnED1uXF/D3W7sw5lXDyXNwrZLk
o8lvW7n9o9VN77oNYIHk0DXS2bw1HgVxEtxfPgKds37oegh2Xgk8zXKXgu/Awi6LD8kKpZtBjCqZ
rpU+UwFHpDIJfitukr3j17uMj8SjadXs7Cc7ai64pjBx9ZgJnQ34O7YeRXYfnN8qHnHhmJfRyaE3
udMx7nuO9HotY/WOXfXKh7v2e/z4dfnAHoNeRZ/xux6tc+uwmJiM6bMaIXPa4xbiywprPitRDBkw
Qv8MhgMNbSAHHyhCes7OSKw9qw5a7DoXRJaLK8WZrSmp5LEGFsNDQy/dbBJm1gySWbEoiqVZgbiO
q+LRTKlwCaerdDkdAzV9cxi9YbP6AiNAEN8rnz0LeKIvzD+ZYfOHNSSnYY8mrGvHs7BKgxxngC7f
nCo4k8CRem2d5N0O491VGQBEmzAFrCK59alPhrddV0XXujXvONUvBs0joKl4TcQYBBrrQcOzc1Cy
RccU2CNMxr2tZjvXkiXrqDVi29AcIg31gY/dW7CC5SEAKRtjhJN0+lbcXJCmqovm+mfS8LhfHe3Q
2RIK03CCAvmbFDE+xCFaB5b5PlbZtLEc50bkkMtOoTgD43tm5E+W7z1CCltTgbLCIvJkGy7Wef06
2Qjj1JgDj3IeE2G/t5Y6hHq7iWnM1McoXfrUsmwqjdEqTHEkuI2LwZFXbyg8TPrBBlMo9SpUFHn+
N5Pup4adoM9IzeqEjYWhnmvRHgKJCN8bxN9jv9vIWn/OSrDehPV9zM/aBYBigamCfXmpmDORn9Va
Og1psLKhb9wbWGcHpxj/2wqo2rBoymJjpzl+RJ01Zgra5sG0sLRw5yBDG+eUOEf1slF0OJoi1ldJ
0+75O80erJHSrOqmse+b+XFq2fNxovWTZCV0DSwrvARmvu2ls1KhOumeOMeKrUjij1cuC5z03Jo8
SURNhzIYRMGTGnAJGG360odk1sQAcU8WPjtiSJFpYT9jnYRIoiK5GPLim7D3Q5+3IN39D7i+N9qA
jlZPr0RQBUclcPMrknLbSgM5Rx0aB4ZTHjXIJpuE3lO0bhIVk4/NGb7Bygm9PfwKzB66/mw5IanS
JHp1iAFAq/3uuNvwfLH9N+kWI3CPZak3G65imbHLqOSk+5cKtCA1uOpWCoHIOHkJ/Qpm3qMoWr67
Bdv3HpkiABlgqEPkxbSOB3wPK0t7jGpMhd1gYUY0XlTeY3F34mfbwuMiS30lA+cVy/QpDY1LUqVb
lycvHfBTwdtml6vdC9NdsT/cahll1d6cqnEpbpMtpN2cS3lydBxmLJv8EUaNJtikfXcIeCA9S110
PwdlaDlPQM6LRTEKmr5gbVj9O3sEwTMbvDkmeDWMivPjIMloAmHJXe2FR+JeWuar4IxaQWAg7Y48
sMKhsfFS8yxZ0OEd6Q+jMFEynLlgCHzzMlX9yWvH5hZVOKQL3i16XH/56AiHtiM9APMH84xTocPZ
4oj3fkbhMjLFPMy4FpZxnp3hnwngfgkcE36qgXXt5y7yPD9ao/8u4/5GzmNtaeODDPIfX9eB9tUV
Wo54zLCnJxIPZUyvFkIo+6qwYfjLtsrpH/sEKJJZRn+SPiZdzXm61IDtJWH0HIjks+PxBU7Uj8tR
ZNGyLoYjyMxDJ5qKtb1q52/AOlT2qsAPaSj80CENHtnEjGSXbwLTsRQqWFmdRjOd2Bl6hv824GTp
cX/zxc2XSaT+5CZ/LUdyZ80K7S4LyJtlkHAf0hAE8lDeYdrQzjBLYvksjqWR8ZKilnVZey9G52Ib
LTny/KdAT4tmYc1Opo+YR2DBf/mTo70NaHChZLIg7HZQjQMpeyyf61mwS2fpLplFPDXLecYs7IWN
fS/511yo6gAIxAtiFgHjcIzWZUV+uWoqtuudF5MeILk2wyzwpmVyX1MDvKAT2ME2b98aFEe2vORg
/L8dbPAANUP9CQqoTSEz5CpCsjRm7XKq4jVtrF8Yapp9r2ALOKb3YxcDTp7ilxYr4rh6vo2RRLUw
RXhGI+0RS4MQ9pI5ca0KelDaCKp+yZecwNkqZJNgzZqrP6uveevek4GteiWMExsJGDKTv9QMqIUd
GA+fkgx71nGp6/A30azt5hJQMRqQz2gVN+egLtIjaOv+IZiV4VkidtCKk1k0liDEyQdw/1UDjBzf
N3TWeeU5LpkDevrECg8QFDo0jJ0IwjDSdIJGPaFVQx+l7QL1GgK12PJlBAtJ4ADTEgTgPjyjQWzi
SjAUZdsy6Rl1e93BfU+0JW6Qyk192IVo55rm0npd7IMMJ1ZobftWuyk1otbMsntC1x1eOC5puhX8
MsQsC7/FFoVaH82yfTIL+E5osrx1GXx6AE4RYEi0fhiLOWgNbxvSbtziBmh5psmcgPwODhokSw1l
qU055nERVLgJrMR7tHAXTHG/qfN+28+2A+4A8ExwIrg4EkKcCcrsHolpHUSUbUecC57hfZU4GfLZ
0gAc882ZTQ5xPNzY2u8N3A+W1+0a3BAFroh4tkewuA9XPt26Kc6JqutOMCCAy86miknaR9CYVPPM
hot8tl5MeDAKN/0yLUSVQqm3OQv0wJeVkdf00pVmxL/9bOaIwFhpHQQ0j315WWOLM2bvRze7QAR2
ECWrE4icjRyLvZe02rKm1IQinajdcX39ddxaoCnbNNNZZbpXrfkWN/ipRk/dNFGYKGgxOOXOfpcw
04UJ056QFizMNuLwra38OOX2r13DF7B75ytIvWLZ5zUCJDuvRdzDWWApDTIsL8ZDVeAup+kLE3JA
+0blecbWdeo3YLQAppA6FoGWvhaZPI4BHJ3Bjb3V6JGdlRWHoA5AZuk18wthnD5cF5E087gW4AK+
JaZJcs9Nm5U5ujoavO8+9JJfUeO/XbY51YYizK9pEVhAVJ1mBUeJKAw4JP5YZgQgaMbW0THpRE5G
M2ff37pyrI511X0Ueezci6DjHWFmNEDKuN1oRfDKFatGa23+nb3zWJId2bLrr9A4bpRBwzHgJLSO
SBUpJrBUF4BDSwfw9Vyox8fu12akWc97WnVvVWQkxPGz915bsR6Lv5J+AB48dGvXtz6ACwVLm/Zp
3Dsch1PDAMoptpy5xBlbHBwRcHG2MZRAQsKRt1IxQS9lulEpTtfArFZ1kjw3PpIRv/YXUYl9G8S/
RotB3ey09zjzz3E/fCkXLG/RSWdt5VBhzbaaAM5l2rZ0bXr14OXvKCDmao2/x9x6wFb3UddspjQx
rGGtzKSHiu1NRbqry1eZIBmUWNfcLGn0HDjzSygUvFIebG3W3hKF4WlEJrZI72myZciR8jvVtA+U
ssfSiCCmQYke24wWIlNYC9cZo31EXfbRoAoNZwmM5D4Bzc6h2C0qk+LJ6Dj1ziPBNCCG+AbYMgU9
N0/eghExCVKN+9GWTwmnFDVmf0wvfXAmsnkGPBBeen2zVX3LxBUnB9PDuyBaDIGhqD5c9HM0iQay
UUFdaBCqA09JuPY93wGaP8w8SDNgVgfSBFNx7ohWr7Wkfk9C1gNNRHEPT+qU7PKKc6Pccwl5tNT5
GI09CyrEhGM1OvJweZJJ/K4l3sMAWWjfzEQItgszBqx9rqr+qurse6AI6eXfLHM0K0ehaxiQ1kqR
75PAp8lKPleav5XAyxZpFW2t3t3/m54JNiMQ1jnJIX32zTqJk0+t0J/+28ro2LglgAz8v7WLS1HD
Bv3N27gd9z//63+Kf/6Vf/cx6nOxMu9s4Xk+QIB/6BXmXzr/DCnDhWTgu6b4V2CB8B00BNMz+SM+
4sk/9Qr/L0yRuoXMgQOSzgLxX9IrHP78f9IrTAggFJNAXhWCE8UMNPgPDA1pZvrkeOSEvWBYVUo3
Vm4rDz6PvMpjXVCQMot1BpjOgvw7atPZxTvP07T+bOPg7mssLWpXf6f7/bVJxHteR3eckVfaMT6t
TKN700u2RRwzuIcPBA0fTbd5pXwC/V5R3TPSimqp/LnQyIziRg/WYxkQudf2vju7p8jlKTHTlbHu
DSVmO3u6oeN72IsJDyjyMrialbWCL6Pj4a+HbWZAUg7dgQdG6+EYdw0Ygi0+xZFmqIRCP22kPZMw
P3l1o1hZktc87negCTbAQHZ0XdVfOOxVRy2Z9L0hkWZT3mjoRyzTCoueQgFoKsrx1htu9e0D8FuW
luqx0oSHNCusRarBILAhzS6cmvmvlw3lgVh7sMwnlg88zmueTKVA0wSsKDJnZ/i0EvaG2CWafG3r
Yt8TMhA5JgeDCNZg6c8M/PvEJ0FNzXHpGLNuvarZJG5txsldB5eELaF4K/wIU0JHYwKvSc7AQ/Ot
0ZigKQJPeji8e+m0zYvpPYqMB3dwYCaO12rqeYXr3Yec+mdz/gYUXOlFq4oTJ4kSdwhIft/80Rrt
mbM9YqlZIzeHZ4smE2wOYh3OXTW5zXNctmwdneQKg4CAiC5AosW0c2cF7X2wzho8qbnFXmzSdLQV
wHldRJ2K4TzwQPyADPlU9tG7yYTCacYmXIOPKeoFi2daalJXSbbzJWGvamuH7R84qBEncczlXi2W
CCWA93Qy62bEr9uN2AY4s+7bujD9GrpLOYQ+DJAYB0zs2LLW0jVwBNEko7dzKv0tBSjY6tYZEjud
fu2lVO4H7pdDFXNk8syaULNjXXIJazQhViwhZ/Qd6yqCaqxL6ujXjuL7FMEab/SjbIefxNcCd9X1
AMnGFhBsmX+luIqXQZuvhFd9mKTiejt/HWNzb2SktIGE6Xl/bgsNTnxXP5KuSQgeEA1WJv/Krl/N
cNwXrfNhDkD9fKb3ZeZNK0NLbrGNG0smrOtIxaXLzJn2CucnS5L8FFL5gKuDMIoVqHQj7ZxoWs6b
L9aAAbR6PR9wzS1Ih21Qq2PZdPeiKJcF1FkDSa6PuGhdrX7TgQBzqkpOfAQyMuXN86ObGtC5xuYZ
oMOfuHegePjfAUtUrj7SiNTs+Xx9WaBZ2GoSLhrz2liYGbWofWnq5L3HQqWEgS/CfE3YNPAU6LSV
PgKM0rPyYrkJfllNfvfpgAxjL9zKPOSUf5Ctr/eTNz4meftIUe2+mrKN4WHchABC2olcSGZETyF6
F57puby8+OQn5ZYynHvSJyRYRjSHAMNEad35VT0PFBEvu6S8RH1ArCNSd2f0PqyBubGlWVnjvITz
2N2l0oApaIDIqsabZwXRRjRUz5BqV0Nw01gr2219dG3TukZ8aI/c0i6uqJX1asvemkTDODxpbyYc
z2DGJmY5Zx9ZgmjrH8p0IgGfxaeudIKV9H0G0RgPTOFQCWgEJeSHSHsoEoOvNp54aFtyJy227zR8
Z2t6YRdZbIlNYI87ImrL8RJi1CLio9HR8owrVwOIKY8iStbFyFYy/iUkcRqm8pFZqzzqlXomZbri
1+cvC15Ps2hzxDhIvgvqK1aVDzG560KF20IgOqcjWVRWs43LPkAHN9l3nM9VvjEcjbzQXBJoCAuR
pHsrHApxM1vWBCMppLWIHzosjy2YcqUDND8UuoGjieurMs1XzZE73YXU2lGJok0N6KxBr+HIgdp0
TfLkRnGyopHQX2vjT28DVg5Ofy3z/hECyaoS+d0uJsKlFbqSyv2OYYgspW48hC71LvBruI7nNgYK
lF7cIDug6bPJIL6GnQ0CwE+BRDoX8LJWorUxkuF2nMZNEGRXxNZjiSAAzezqlta+jRC5QlLfSw1Y
hNVnj9TEraNo9jmzqWCpHbIOaKaN3XbtOgOJttB79RA50YOVQ/MQLUU5lNNMtcYDC2LxgtsvodyF
VXLaxStl0FdhWNVJRt3zYJqoELwqE+G+0wjJM3M4FHF7HY3+TCnGJif1i7/0gCuf5LF6xv+qL1E8
92GHoGJ01kNl0owUZuGj73cvYZXuuHDLVY+FLLANVpx+dQixzfHGzetr240nM2i+OOgHV2HH5k5H
FYXijWFZVvu+qT/0ygs3RmpQBsxhht9F6ZEiZmdpdt2lToduOaGqQcz1oZt1krUilDylq+/KzDlD
aUWwphKAhkJXYQ5V3tosi32cdiufFIXrmDdT5nLJCgeVN50OXGJ8IvlklATcWJs1m2l+0wW18aRs
nlkw9t79Kfh0htoHAa5ORdf0i9gGtMZWFryRMuKzSyZ6EdfDtzCGp2SAcQj1d0WYeDq4fieXssqh
EqARrx03vMdJs22ypkCBCv+0rNUJxT81pN1RH4gEWnvPC86hzchfQHcLDChxoepf6oH/XQEnmgmP
TLAxnPFprTE+fgGloBFJ49ED1e1hiKhzNPPuQFm4ogu8WgN42zmCHVnpALRoJS1go5N9u21+jFJu
0WgyWS7WzPOeSs/o1FT1kDQGSRP6WDyMeDmMREUI5CMiasAPBpg06eS/RnV3pPGuOJIbv7kxzWM1
jDbOWKgqbIbASp/iZlxb0ngnpfY1EdhrQGr7lNJFYXTvevdDxPZl0IlfFrY1sS9gxDJthBBPhO3e
Q1FZDlH2HrvNiy6oSE0D+UZ0OHtDO2OZRoO8IcyDnph3Ewu4n+efiUvZCvWw0ars6uBkthAO+wp3
XuozIvTqUiu6mvI5aJxb5g8WC/6AoUhLLnteTj3jFZFlRf75KcG4eKCUPNwBgEFuw+MHuPQpsYIj
PvEVte1ox+SkWy8NwKoHmy4fD3y6m4JjlZQdpWXwABMaa8QDxVqzvTnjPBhk7TbzBaHD+Zw7rQbY
Vh5+X+py2VrQdjwNAwNCpH1EgZjKtdZYa41tU5pLf21XgotzLFl81vFeTdEdtN+pgNGEtecq4d32
tvNkDOGJczBVQ838UUy6WBvcgPgh2LRH48az1JKxEx+wuDUSzaB8zDMcJigRzo2c0kOdljRMlRfc
cNixuTOGYlmAjk5NtYLc1I7U0BIwDgzM5H58ioKLln+XWrNo3Ip0tlkwMaA+kbVduAZdMNOmSYxV
bW7b7NHrPjvYGtRXr1omXI0VNvs4nE3rbtx3fzfr0aycvPqQMrUMBTzz7oKwphW8p9SqEFx3bEzG
mY4k5EXruSFesQnB140cXIBGcvauDsNkGFG/CBF/aoSUhyDcOZUySMKk32w+t67PHqN9JesJHl+S
UHaUtqH2HVmiOyYdmYx25ZMPLEb7kwBhgHxOM/lCBje/g5QECsvSnVffJDWtmSsHNWTr5+Mz9/x8
jngmVnBohIn1v2kOMnuLsRbv2hI++yGAl+YLhMYYS8ZStEa7i7GSLaditvBTSQdBw90WAE8LTV37
sNkPNuoii4PksSWGDkQm9pe1KOBFFNhBHbL1lAFO0CEWYoZgtMFPND6b2Dpr0OAFm7uk5ZH/5hTJ
pQ1/B3/YCEY+75paK615D9wOfSFY0p6zSMttWpxKh/5YpvgiijZ5B3gDB/u4SmYYBxGv3QidgxaZ
4ZCZADvwsmonMUM8RgXOQ4PHe7RmxAeTVnoeYx952QUAIjUcYilMEH2Gg1CieXSghUjbecg0dQug
iJiQoxTq5lanQAv4TSuBkAbBroc+MjnhsUT2Av8CGNSeESV24IpZVC5XkUuSu4Bkks9IE3uGmzQt
mBM3YJiAe5LDP1F6vmIye4olRCbWvruOkjk2+vVyMmkkmwkiGBOQWe3mACaGs1lk/cKaAXnZ8XU4
TF3YbBP2MJBZgJ3XVPQBa9EFain+KMDXdKbLkheEbpN0Tmcaen8p+urszPAXF5YXG5VXoglPGafQ
KM12NrSY2iLgK5sdVuD+FAiAMt6MlhlHJ/3RtfJOddsVmBwlP3BoOng0dhUfCK7c6aDflaAyarg1
tqRRw3XwlzE9LAnmV2uLKAJepL1wu/c+AhebgcEZZiAOjoebASEnnVE5OcyccYbngMe+Z/63mqE6
dUspHCtzpuf5PnPXgVRgliDxsOejljb8qlIt3qWVve5maA9VxB88+NmdQxNfDjPapyHS0xQztdC/
Um9Pul42z+WMAsJ88uh3Tb2VUII80e9sqEFNki1TbwJybm08qELI6c/k6klOdaj/rUIHmCZOyXZv
vUZuwobT/dPPoCLG+oAupj7hOMpKUAubZzs3X+xex420Vt0L9Q07QC8DDMTiVMFBquAhpQ57TT1G
jVIhX+3fJc/M2ruINncCW9ZSGFAr9PQ7g7SUzcglUvzamTKRUzrjmKYi3muUKXAEjL7RiQ/2CLpp
ZH+LxgHOSe+qXaYq85pgtYMeLbMZGhZcmpAazb4hFTEjokD7rhLc2uNoEqcAIsVam/Ey6xAwdBhT
XshxvoM6lafaJf4bQ5USSpdedtDiTL0jGY1wMvifunUcPzkzysqZoVah6z0UdbvFpbbnSRvQTQfz
tvnVKCKEieUyauOy2RBu3Fows+pW+yC4tQFRvWpnrlYhYev1M2srmalb3VxVMjqfOjiubuZyUcB0
7XG9h3rgbVKY9H+UbjvPUEpetZjOCIuMQmycw6YNuf0CXiJsso3AY47R+7XnICXSR4B/8qcJigfu
Ylze7KXt1gDgXUK8wGN9YB/pLEpuunDg7N+AIMNsd0tmJhnwYqqb5FUKG2BbNkCXALbgYqg+2Hgx
PdBm/sw4C5y+peQW7lmY5LccEJpW9UeuVAQuveZn6R9jamdqIztMINRUgk8oCN6Bbe2mAexaS6yF
QkTsRjN/LZsyCf2AXCFpoXhmtAHF9MkPkSvA/LMdZ5Ibu3xkxZnuZmrlJ8sPGsMTe8T8Mx6DKANo
M1PheF4T4ywfEs3u1hV+QL7wcDF1WEIMBWg8BYI70+bMiR0TO63X2PVfoDvOUGpa/LAabCfQ1/jW
vyvgdWh+TybQXPIqm2Hw4BBThIj1ZGmBvdPD+k58cUsL5hXN6qWa4CaJ3H0IJ2s+HIcFr4kKdZ++
HkZpADAQ9vK62hYzc88AvtcB4ev87sTkQDi1/nJnSp8C19f27Ws71BrzrX6Eff0NpDtZFoNYljG8
v0L2p2FIHitSmd3sBIgp6hHW1hqH58QdH5nI1gb0QGfGCKYVw0NQo5iUM2SQKoyFgDqYcY1KvXv2
2XrCSi54pA/YdsqVmAvkxYwu9P3gUgjrEME0jI1u4OYFcyhCYjBJVotdDQPR6cCozFDEBlOeXTVb
vWBJEf4NThwaBh91GSAqtjYd5hAWnZJ/28z0auERJCkmHt5oO1+a3ZdklrkGdGiN2gC2MdbE1oLj
mHuQi22j4CeReI3NrtK2MfHaCAak9ALwgVAh69z5jP7GROr1yYcb2cVU13KmH33zeZxDYH58S3X7
QcGbdGuHAk1zX8XVCasbVQ3WOoBP2aj82LARNQJZbyYIlmreeU0wLZOBD2amm7T4VqR+gLTN+Msy
dJeWrh0LuJjI9gmpXP0+0qbhQM8UrsTManP6dAjIwdWsB3K/0oO1SW07eqsoylXFK66bs1Nq1HZ2
SehUZ7VDvHz4ZDFHAwkrT4bCCKynxFjSzJzPlkWEB/gTvu0TgaKNkfQzlwLHVpligoEVSrr+y9Ty
vQQiqtrwm8fsR4vkQ/Epw5U3MLeMjLUsk9cNKFLZVjsjhE3qQ6yaeosr0FnbQ0P/2HAWwExzGayr
mW5qTWo6djPxNOfYxFLlKNmzVSBR9XI0cVFASa0xO4LZnjPrYkeubOUCVHVbKkeymbFKv+6lDLkY
/Zm/WmKjhM9kbQNKscnWPDk88gXIVo8j5djYuzpMcdDXvwFo1yaEke4P79hQLzxCnXU3U2CNmQc7
AIZtWrPEUByeHZCxI0TiTQREtiN6EwOV9Vp16YHMVkK+gW6hRhJcDCfI165VixosbZ+We9crjizN
X/KwejTB15oVxgiJkIN9upz5tmnGKFzNzFu9Dpl8bDC4Jn5rzAVWLomTRXxyznK90zNTZXybUL2Q
9VrAugLAbobTZV2bznr6m73bey/paLwg3YFwbfm81cGGaUSxEhVMLQsB7tYM5HyEZ76yuAG67jVs
crmKau8zTdSO/S9HyEhlO2IH3TLsk7vm4G5SOPD65GAntEJqXX3C1v9SacmPo5c7D1w6Hoou3IjO
WNF0sitjfDBaWXtrocuvEDMRLZTN0mv0re4h3scG7hmf3SsYdh/iX8AOGZbYeu6MjOi9gZLgfVo2
m5wm35bzrO3bJaqpOqRVLagIstS2AyGxRL3AgTxZlGGVRrpwqFJ2k5hsNYaUQdePpbRfXG06NVV+
jVvFCzJm8+ymwVts4KZAV3WZPTIXyIDXbniK3iaBpJBE+CBM0btIcDh+Iq6GRVubh4HNHq79vlzr
LqNnGYKaHeasWgMJx3dXMGQ4ncuCXYPOB2Z5Nq2BcP5kZnSx0vosSjzdli8vNXFdJvAdHZ9HOLzV
xvY4BXuajFfUVXyizEyrEC/QKtUa5zA4udwgW1y02IgXQdic/an4iNDetzThYGfI8JZqQ81gpR70
jLIDMLw3XZNL4Vtfkmeo104cDJ2B50ysQZ7Wiw/S6TQQVRAkyi65MvOyFkv7etXzw29KPDkb1sr0
e1grMYcgXLSEFsAA5zj06aHRi1Ub0xiWt21Bjyeqbz0UAjJB5B2MorjSA+mtIyIJC1uqz65o3+ox
fKIBOOfI5a7jujsIFbyy0lsgjNjrws73LpvApUq8xwZFDJOGgR7RlhMBf389aB3UZFMh0gRWxpui
ONmOfUkKVIlgfm5GdUj6c9SvhDeok+lsuuPN+JKSQV6VPnPNovB5U5kJDINunNSGvo3H2s9G4gic
QiMQy8qbtwax9hIgO0lX/lh2fWGu2v63VurMeub/Vyvdp+nfKa97DOc9//1X2fT//O1/yKaa8Zdu
uAbceE93HN2xPIJU/xBONfMvxFJb+FycCJZzCuzfATDiL4+/BC/GcHXXth3k1n8qp95frmX8RwTM
f0k5xa/5L8qpMPlvkRxD2BWCbjYe/f+qnI6akQZFxxikQf5ehbpzJOt8B03ALTfjyAfFo5Yea4kn
mk4OLAJPGba5ldfMMMeKg0TGITq0rTtN2BgiS8t4KgYFyzN11pmsx3WtDe0i1wFqACb9LVQJFUI6
B8rFnCswxthiks4B6Jp0ZclIe8fteRs8Ig6qJCGEnxI9p28muofChyFlODbT+om6lSsB3vdhNmo3
IiEW3JNBoKX2d0jJM8NTmjhiMTCwdDvQsotNNqAgqwXHjewZ/jRjhyznsDwP8nhnNe1bpPTnliZg
3xuwso8SLp2qlqwJ91OUP+iFvxsSzuQNCyqt9H5wSz2ncb7HPJ0eqATCyqLZ+z6xDp3H4zmsql3n
mtfCjytmaxNvqtK2loxaEm7WJm7UhgjXR1fov1atbWo4dDDG5S/Bi3GZz7hjsy3Pttes85gVbhXS
UEeY09kHTLfbSKBRhqVB6w/+Y03kD0mJLT8Q4+toRQ40Du1a25jdq4LAW6P0FckkAsxIQjF2NMXT
McLMvSLwlC3JNHyrAlamFwAAkv21I4Hdu9FR8zwOGOKhHL10WSdlS07J3pe+WuaBcyfrkLPo4RnN
Ar4moY7hLs5AQhrD41R4ryHK1aoLxePg1w9jYOz90t9HPPJ4w9tvEGR2uUSnBMRVow7b994P4nFd
QNXYOxrtkq0P+aLSTvooqV1qbpmb/OGxfqgr7xvQ7yb3w3eMY3cb/IAc5dm3q1NElRYucm8BVVJt
vCE8ViNHNTHEoC2Iew89AXL664+elt9Mjx1UUQZgRCqm9KDsO+w11ZM/wuzXSkQM8uD+Qvb6Y0lP
YQScdy388Nn2CQu1PlmSNNV5jQzwwAeYa5Fu/YmLsGWNqO0hJrHmm011rPkqLYXKIJmSQtM6gWl5
c+EESRqdWazs/Endk1reocBxGSctjNDmGdDfwXDqXewCUs0DkB3WWlfmi1fSKcxJX2XBQ+MWlzI2
n7uO332eTgLDfIKdGz4heQKTjElXMayPMHga+urD6eywnaaMJ70kY0mOsLxFTfGEXfhlcKHAKtN6
4+ArSblYPxxlXpTHl4cf4Tr2FnOYEZB5KhLstFmHyT4k45gaeDALUFBLlRWcVyx0iq7DfzrZ9U+f
SjQDcoKrwpt1UbzKmmPfwtH4yXXnjnawlniR2zp/tUxjH47ptcjbLe3VZ9sOH9PaexitjvtCw0DQ
MoWPDWgNEeM4K9m3Y5V6jr3gU9j6PqPstInjNxGYr3bmPtstOTAu/hczxqKAwLTiVJwuNcd6EX35
283aIcn4VcXK17D5qkLfPlKHtK6pgSXKFH6XnS5/RZEgf9Qi2HAYn/GOEslFq0q8oeHXHCvn2vdO
XMv8zrp3m+17nvXTSnnaIcsgH/pHbWLv6fuPImvyzRCPH0VaEplMKjLmzpNfq2qV6g7O9EDLl6NZ
7vpJiKXQ2TAVOtNK4TUSBgtm0ZF1S6fXr0lF/CExDobVP5di+M2BVieG3q1G1IXUg8NNZFUsTMrN
FkK3P7FofVG+9UZ87dwYJCuUYsokYZkvdTe7qDh/d0bFwUmbnpukesJFd2hDtqVdFH+GiGJLA9F+
4doWkQKA/VKjlUvjtBVR2crcOlA+C6EXsybsYCEOo64uRqOJlWOjhJhzCNCvX6Mx/IQodbZoIOL6
Kh6njMCLrL4cWkkhM4z+BmoC8CF7oj49khvlBn/ssNyFIRu3wWu3xRTcQNdN687SueaS+id2kOPE
BCvDk91LB5ZZhOzYQo4vaUyRlBi6J5lGxp5Kegjpg3/vEyL2EPsRPLNzYabvciJhXLgZXRbeHyhj
ELRLUrSydfPV2EZrwjqC2zdCvTSksYhd86SBs9gYFZvuOOxZl6T0CShAwUQxEJQp5eJy+6JHlONk
hVQd2snzGJEaBUr7pykjlty2CJcZtpPaiyi5ZNA23CeT7ZdhURgQ+IcAccWECOtJ/1hB+CtEc+h1
eS1osxc1tydlT8JmqeTOPmLQ7ol4o2bqSc/Lw1BH+exBggTr7fBycMsN0C2CqXi1BnY5dRHsBxaM
VF9+OWbw7ruUirLrfQ2M7olRM1uhs/HGUq2OW1k/05DEwhO2/oIcq1zR8kIow7IetBnyILjchp0x
DAWpmjG701iQPBKEViejK59pJ3xO2EZUHn0VhnbDT34QArBRxH/vw8i86mEyMoRAbBCDeaom1Mle
Us4cegTFzSG7csntNd0G/ZPUr3U6ERfDsGj15Y7W0Pm3kccbvYnKZcUJxO/ZBRHFZir3LkaeLePO
OdO2QnDBZ5WTX7U2+EMg82EItcfMGFBfdPUY053dA4ld8FS/VColKI1Vs8Ds7MXBze6A/cQqPYx1
/TVC68ErTMJMaKRvE3p9CcCQjJY3V+jnsMb57fneSZvMbaF1R6lPzwYQ+gXEXf5o1wJvpDQbwdf5
YyTWTchwoznavpyaO61dj5F0Pjq6ZwFU2X/csj4CB8VpFF1k2P9gOF65jrXXUH6d2P7S9XY/QY5n
/fLkDPSSCfs2Tt4GvsSt6sD1Am5pPWdTs6tbgP8gh5heItfbWARlNg0dPqyKq1vewEVRifuSmd3B
REM37eTKo2tBQ/TdK6IPEemfnWivcfhB0P5kqvFjwralywBZKvOYFUJM1c4lVO5mvo2yFMWiCpat
aq+MGHdH1EehuLjDAluM2TfI9dlHJucYSXPVKOQBw8Jd3GOtdXRrIQdnoJSWoYbMQhEWDz15b475
68wOSBc2x6rODtx8H57r7+xU/FKQ+gBXhDwoTpgEPK5oySDNKRlnZC062N38o9bnKLT/kHq6mVEW
IbMgggXsPtoCVEkX0C8asDmrZmgBagyUDtal08mnK09LAJ8Q58DPtS2S6osCx13K6yx0woPl8bdy
g0UVuxXdyI5st7AN6UeIX+HSqHkH9WxEHT1hT2WtItySvEB7ar3nMGLV3SNLXBW1AlZGVEIZV+mQ
9A35KR0jjSDXqk9lGDeyOim/6Ar1ZIQsFKq3Xhh3PWxI/89Ell4EKDLxg8tZu3VJ8CDR3W3DOoFE
xXDg40RXdayoH+WE74TNj8/kBXV1ckwSkLwMaChtN8Al+nNnVvra4kXSsSWje04u9QbxeUQWbPo9
znG5ldCKObpq8dIqScMpH9XFNWJUCBHtU68h/wufIeyRwLrS/OpaZ1e4BjJ7kzzRlNGubM+z1qHJ
+XaUb21ffDOi7ByptkXtbUVM0TGpShZ9OXkStheEfQk4mvqja1qHohNr3ddOGCc5uxPoWaHKYGqw
qYeRo/2mF81vFaDtBETrxFxqmY9oZHU7q2F9ss3yWPK0iF/0lELbUhQ1cVls1VZLWKEtjZ2pOxA+
oH6pLEKZDHHCsUsD3t0YvwkfQpvoMq1jgt8qxy1eOOOqx79BsrVfZaU4W0n0qjGp2prC1zeUFhFK
n6u5UAe4mq91SWwu5pShnJZNgWyRPHSizWNzs3Tqu9tiRJIMWkq9Z9RX74mV3bXY5ibybrxvllNN
vcYAo8kqYJi7IgQSY91Si6Na3EzEvbxt72bJWo1evJlkjUfTXeKNuqrCPiEfLXQ33oam7xxilJ7L
2HccrNSadDmsX1//ULZ1HHUNuZDHbmuUF6NIb7I2UcWC6Ke0y4NK273vE3iO9OLmS/nZNSHt5V5E
E48LtkkDUBfDCtjVbRVvq0g/yE5u3F47t1nwnsxxplpn4Bn/bifcigZtYWh+ndZmbho+uhglMvIV
FQUY5BY66m6m0UtDrOdzjKgHEY13a1tHbOKc/ZrsmE2kUxyHJF6rAeFTlDcOd4c2AO7b98lmjMMj
2iWbJSsdXrqSZSCxm28GiPdG8+h3bFS5ccZundbaoS3bbKkhCNp1hHzHaWRZpS0Ae+aaND6Ggg9n
xDR3hH58TYQEqBdZ9TnvWb+HMrxOkkgdLtwNTQo7oywuFAv/0BhF7VPJDSUw5BMR+XXBP6a9ccR8
isRZPrlRGRLpBzgcNfDGfUqM5rMrOJitITsmCSOhF5KU3Trqcn1jhZiHOGBPXFcuT3Vx9XVGg5gs
ZztKCrvr5NhmI9gnArsGXuVEn4JzKse1kZqfflx8ctZRK6pX/vg+T6rMxSM8uu9wQ6/kxICbVt2f
frau6VEMXC5cO6X4NgGXxLUNVcvfj8kI24NeZBx4d8RD1EuyxYYIngC50MKd5d+izp5LroMl5Ybr
1sN/wK24m+rqOPQNYbDeBU5efik9Ocg0XoBVltVj5lJKonkXxfIQl5xaEyA6hSJeN7haiEC9SmP4
TsvmkAPkJmd4H6rZYQObvmSJT2bznDf5T2hXF9USo7TGG8kvmKKteg7rZlNSFixaUE3KwyEQ9A63
mPFY+cZbnmNtSCMNyb7fTLPnVLXWYxQkl7RzP2iQSuGCkhltm3cvLo790EFw7HoKKmkDYhLpHwOa
XaQ09eUYSWNpxUnMMT3lRWK32Ei5lUA8Vgbpyu5me9VrbSY3JWmXxvlRgxhcNIl5iUz7N2vRArBI
gcsQZUB1Sor8Ef9BW9vrDTtjkKicu5zpp+j6765J112MI6sRZ8kmApNB9Kev6jcRgmitvP4lHnkG
EZm4BxkF426D/4QdtSpvqT1cywR2Si9TOD4YwMF8rH1pRNuMv3wua3/n9Oml0AVeZ/S3Nfv/BIoY
BQpu2h1b0JWbxAaAlrkIoTq5Gy/gwR20wTZ5s+PuQavyJ8rg3sY+4KvXuK5Mp3sfa3/c6TTrHBNT
3MNQvspskFsVgYMIMhiTDPn0kOsVnPnUvkfZCEqElKOhmTciXKSFDHKxmfqefDKksdhT4vsnUBWL
uv+bf7j9A3b0P+j6uRVx3tK0OUcG/h2BNC/GWBwYOHl1yyUO7v2nnswhTgqhJvas0l3/b/bOZDly
5Uqi/9J7PMMYEWiz3uScyczkzCK5gZEsEvM8BfD1fdDSk1oy64V6rY1M06siMzHc8Ot+3ML47C1v
zKH/S1Hml/5PIK7/j78F4fF/BxcktxGxaP6WOei2hocnJhw30Tj8W6hVfD+2iZz5ty9189F9/DXC
cv3Iv//rPy687NFq/1Gg/es/9ReBdlFTidT5sPjM5Xu2/6bPen9QNwG2d6niVJ5j2nwzf/K5/T88
yxVCepaJYxMg4N/lWfWHZwspmGBMJFz+iH9JnuWv+YerUJqWC+9LcDUqymGlEv90FVI9obTIMenn
TQQRcaS5vsfhsOrbiuRonY2nhpEGkGUKaNIIGJSCyQbeGmOa8gj0Y7ugS8T0aqwsbXVr9wI+hISq
6xlLiyQD/zjO51DPnBry7rPreUnZqmXO6BtxjEam4dHEupBYmAJS3d5TGvBe1ZjhcYX/qnJaedzM
4BhSifnozCbpSMLLYa/O/pBtdd1Zmwzj29qMZLEyu5k7t6+jTermzLHZI3NsBpu/BxyodLsdFmtC
lGs6JIvgIruaGoAQ+w5PubOvATX21Q1oIyoLmurN9coHF+s1ag1b135ZvfchDpxcgamdvdfGV+yz
qmlvF9ZtgGV11VkMSAakjDaR2NcbRDFtY8VRojS24A/3A3ivW0uk32Fp/WpBla2JYn9FcXcJGvHc
hkBHm975VU4xa6qY3wgXy2+QPiRvk+LGb7xzpKiN7qJy41W4tvqSATTvcFAMccKKmeR4E7f0R1tY
2K3gJMDhrmy/Uzsy8TZzb/vo1DXNFv+zNVrygpSorNs+r7ZyRlSeBWrvZDhkQJMS8WoC95S36ZUM
HexM/xD5wy9Mix2mshQam+Mcbd8+W0lU7cE1kU1nQ7dqZXixDZZKnYu+SCgQL3doMU9CkB54m0H4
MD8FVTWkoAp6rhX/jqk7McTdPMevHGEfzEne5FVJN5rojW0bsCztnBjXx3TrFPK1broreeRt7Qz3
SAsXMTXvcaa/c8P7MSzjyfTkKe/c79731BkwaXQ2rOQxZj+xwsjXXERn5Ufm34Iu7rgneJP8xF3w
CjqHwjmaN52y3WW0lERKQikhEp/EFJtVfflUdACY3droNrPKn+mD/ulVclIlzYDM57ghdqx5962T
qLVf5F+5Ee8NkGQDbluMKXgy7W3twVKt8cJWzPTIgvO3iUF5V/o31Wzfq2AEhjF73G2F/moNc4cD
9syFffEwZwAavxscQgPB+AJ98ZiQh+H18zgKj3eYAbc5oRoyvDGbYDuL5MB3vWOjsimN6UNq8gW5
dUuFyC+R+qdB628ot/TJz5dAVsPybqSYsz+SRIGvx/I3V4gJuetsC9+4VEnzYOHaOZgu0ObUlleY
C7CIFvKkOYG4SOmY24atEps5NVl7KEYJVcwvY9/fOQOv3dDymdX6iE1JpK6aLBkDmLpkrihXui7H
de8aGEkQ4ov8jLCIRSa7a7VcKP3bwmQdyj5r7Uf2myMjwrvUh/kSSaSYZUzBWvvsca54arQ+BhNe
JiMAkiHBHiee964db88fwaCShGiljd19DNiLOSVye1p58hCq7m52rArQjmyPBY0sBGQLokLiPFmM
ofTNxruqosl3FEg3+UCH4QIk0U63MGkpVG9o76FuDCtbgGmmRTunZFjfdboa97aK8AkufN6pI9jv
Vnd9OJj8oXxuOKBO40iPjIf0w6U3BizJm5OXJfupw+KtKMvcxab1HS/aYjI2wLiE2o+tCwo0L8+s
gu9DW74UjnnWHP4mujsfGOV3aWMxLI35e0YlHIb2p9IJe+JCaXLMzfbLs/xf46StvVvn+4yA49nj
GcwNQnTXVne02vChD7QhUx+ASzzBw6MwJPgyfE7jQKxSQedI539XTISbLKzTu6hi7BwN+3di9f4P
q65bWLgIxVH/7CfukxNjvBzS7C2y8Qe2cXnnGPPnFJfZYS64NMhfvQIXfrPK6JP1YL4RbXWdbYQ2
0EGsN/T8E44kDlOZPmKeddZY/rEaQsrwQkF4KoqDtW8uHJK53WdY9oFW4eB2wxcL0EvmxQjXNS1s
M8oKbHyrOkZT+u32KWFhEzNX0aIywvHYTXX7jKBgg+CzqlOidLHRFkFK5RU8JwPOEto2801k5zwU
/JgjRP6alkszTZwsR7CwOFqZ8xOkYXPqs8C9Sdts2s6LCV6mpViYzBviNjvXaK4toRzqXVbsGz/n
YtjUlrEdOntejZbEBW3SZNVBr0N1i/dF0mLLkCUDOcVLjdHYl9Kofmba37dTEH23nMzY9SRkD4Wk
Ui7l3mrZiI0cYLWeViy1Lgi2NrQIzn+Dpc6CAxmqRPo9xzC+SH48dYkuV3GnYvLyVrh3nRaiYSLW
KanTQzbOP0NoXX2rwcwGAXztGNN7I5HzEmc64TA5dAZ0aDrlZwjzu8Hz8EwFDf1FPA7WRuAqTqfj
uXEoAMqSSj0PE6Y7U91HAMn4LI0r7IGfPoMAsdhOC86+a2Rti98o3qX8hXed6b7Z/UCgFXDGRszN
cCJ5Za9K2sf20mDPPM5dutX4bElCICZY8T6uRLwLgFWtXGdh8XklzxY7lTddk7FrCgtOtRaBAV6R
M7JcdY07uBOgF0nrRHW6BQodHPBLsP80jf5ktWlxMdPaRzLQ6TGOijenTeASZHZ9zAyfi0KQOhkz
9o5gaBAD4+Aap+CbS+AOjq4CUgTNvWU0P6VvAktzUKMrG6w1na9Xe/Ai1HE2RtqD6RCNXAsQg7GV
uED4feMxwq2I20j/9kroJFn8noWYQ/IluhPQEKDkzD65qxlhOO/0aZzBEavTdRpaOz8NzoDmjuag
vssE/ihRuxUs9J8SqiWsIXIi0VTeWh3uF+RcnpZtTpxB5d8hbHs9EYvV+fOEkATMxt0lmXV1zPoB
2QAVKaWOXQTlCZD9gw2egdSgpseywCDraE6coYjfIhajPYV+Q3dFnrmCGwI40CWfZkt2MkeQjxwD
SiQHXmihb7MvHxJ244Q7rUe+Whwn85payt+D73wFkg0RCqWzmE/JLg0G8NYipho5ssWrXVsB/dWs
7dshooXKt25IKNon3572oee/W53lHvopIt5AddEWI8Lam8r7UBlbF/1qIhjiu929E4QnTUxwVTv5
xY4wwrG+Q9ePgu8OqXKterdfV+n8MEnAaUEtHv3QuQ2hoq+zlHQDD7ldiFieJpJilYBvlnnjZg7x
AbGKIZG36cCO+pLCMemevdjf+kG6JV32TlgBnsx0g2mBatnw7E4RK/AIoxIepGMrEdMHCIJuQidX
Nj8uyIKhdHd5GjKfJDNXtCankXPQGwRLXTOcN/FMJ4sJ7LBw8dRZcXDps+E02QtO0linPuNZPTbf
fZM85U6Q7BQaEqf884QNuJicIyICyaDB2qWe9S5c3OlF2bPzz7qAKpTEByifHGkkAegzUIeXBEBd
LY/2tPqpbLi0imkGuQJWPCCUlmpywUP6WXvoNlbf/oz+/BzK6JC7JrhLFtrs+Z13S7rDrYYYREuh
9dvoxA1S0FNKC/dmjpv9VHc7U5JOU+m4rrpmF+nWP6ZR9p455pvPfUdjBCkD2/1FruHe1+61C3oM
kONwp3EoFnn4NWfepeSDqEmaBbp98RmOV7F2T67S46nv8Y/ggdiygduATb9CTdwnOKHjcngrGIBB
4q8Zdm9p8+O7QZTFwAeCp8FW7QrUmVqEP5nf7emku2o/fYjc+Ibbg4ND9T1m7U5n7VNd9GCK5ud2
dGYELJ7EJN0xPuJbNcpdVQhu9NGo+a96AVM4DLDLVw9th/9C+MXJ7av4Lgxh64+FeRqdzj0skQv6
nwH9IAyv54xTl096G6dftcui8sbhQheR+k0nBwjE5KiG9PdsEwgv7Wo3tDBxKXDbB36DCb59JUf/
4aYF+gyhrJYXTFZxKQfB9DBnU7YqHZJusqbDJKCWMotpqg8x/qk57PHBRu/DUn88U6dIKeSvIsaE
QDnDe03fArTkCBYUjWxpnry5TlRuWYyq7dJTdwStTrokL7A6iEer5BuycIiMjXG2zfLW97PbUIhm
S7QYbpkjVoakdS8njKzK/uRBvYz66MES4tInvliVY3dB9CW2Y9BULEpnh+vv0VeY3U2jfC00gTll
OfeUDB4wWB9l5z72I8bb1swvmiNN0mt0/n7+cE11wNLqb7v5jY/rOLZ4NMLgh2Tke+dwqJ2YzOgZ
RAHFMK8wrDaOuufcdVuk4IuIhk6Zc5f6M5tsME+RbqD29BA02fGlnvPCNu9AzQCwheyzc6Ma103A
at+dDyNNdLTfEvhNY2w1ufseFCx+TU3jhz/jDyBHxbLMh/Tuy41pTe8hzEZoKgm4apNhZCoOcjB/
GpOWCSJM1G2hgFtE9lgul9Z5IL+8zlmMnWzRmERUJAYDMNLgnFxwFpxujxb5ormhprEwmnRj+uZX
4XOATrL5WvWsFmcMmYecBBsKon5sxuw8TTUx0VY9jgCc8LZ/5H51XgIdaW9ZOHH0iUGAPHpF4UEp
KTdvI31WnXcrSHdT1WN+mBwjo2L6SkssvWSt6HTp/TeyGp+qSi6tkI/+2Nmbwe5um9F6ZoyVKwoE
+HCazfL+S4rJWE/u9OAlDnTC4m62iA72KjtUOOswmZtYdmP/Z6pccSzt+lULfYMTBLIW53lJtMHp
nCtsqocgKt5p+DtLQkIBZEdiZK/9UlOewD1QpfHspt5hKGBw2XF97EXE0OOl5c4cx/OYmq/os/HG
8ekpZPJaOcjJHD7A0PrCY7cxDVhgIibuLlFEYOmvmaZvAEOHqUusVangD4ZRDIJORnvV8Ejhu4X0
s7fNhm7ewfjiPzwGHAPrwWejINxt7pc7WTEaUB2yUd4CQiAMoB36xV3YWwHMRZwdlKDUz4Y57WNr
/K5mRpKQ+oVNHpjXyLSf3c65ozj5pwxjyMk4IuiDuvM9fRwc9xafecvA77Q9LIDwICfuB7sHhkBz
s+hYNUTnlkM9Lxb26havfo8e5spNjm7oUNo5kwuN8uvkMT6l2S+vCa6mZKbSWFAa63fIngDvVgTA
LegIY7JkU+ZwsksPiFSrngNX7NhcoSGlMtvVrkmlrYv/wzLxFbf5ngPrroIgX+YJ5hc/fllErj5h
Fta5btghW5SswgAeqXxdmT1GwwR5iTpyPAKYlxoDiWmGjtFUENAgPEPy7hSOkugUVVA7JT+dSzlD
lntwG2gHBpJd7wph4Y7w4qNdQddw3GofZ2oTT9YPg4rYjll0Z9aSXSeptinMxYV/0NqAuj4aghQ7
9JRN7YOEDNh0h/m4yc3qzYlSALdo1Ln3ZBvWvgpBqUFBDnMqmvzs5BvNo5xYWksyg3k0Hj05sfZa
2N1BtA21OayxpmA6g9JQg6IIUPvXuih2Q6MeO1tgQGsPrpEkm7wDuKDmErLgCPMSbQlGPk+cJHsJ
DGj3ivFYxDAblkgCc04aTXw+Ynxm1dXDmKPLiGM4RoURHEAwM8ohgvfrTAle+l4HLTXkZOq5B3vQ
V8NsHnj1vKgkt1emLF/yBryIHpPyqlP3UTp0yjfR1q78Hw/YFYMXfyZbdIqSNm5dHPMyoMcbu2bF
2Wxh1gLvU+ScgK/pDi/FyCsvm0BfVZGF+tX/SlRAOB4Qf+bgKzQrzo12VjzKtNi1EY6eyQWmjFFa
klKCFSra6Q284yf4GO5k0u2rmHFc5+pWwnTF7MQKW/YPLAp3WGEm7Pa4IqpIfhpABfHzOdCuI+iX
hjm/RGNBNLls691oerBKYuNz9Cve8xMAXUmC27cht0ZcCdlMBW9wYeh/ryf2oIPAf9F0em+Q58K4
n60nOX87I24Rdke418tPsKI0txnes06IPrUB0JFome2xH6wqIva3XhEYO5qd01VvGs9mXrxOdncK
wf4Hy/3juua9b2GKNAqKXMpZ/G5jj9MEG3PuhmBvA0lr3fRYiYJxyqKWPJkpV3aWVMnAttyJqPlC
48ElxHtf0cPKOhT71i0E32htLmvQoegPeJne6yJfntNyBocYnbVTuHvDUvyCyjg4oprW7GCBZvZl
dWgGE6IXaR2KTZEeUmU+5jq4lQm3yL+N5p6Nqs/q4P/eX7yUbfjd/uP64q//0J/rC75KhyUE/yoF
bwz+uL/Yy70/HN8BGwuty6Tew16IXX+uL9hRWI70WGw4Jo50E8v3393lzFC2xBKulCvpKPmX1hem
/49LtGV9IaWABkRliQ2dSyzu8//F5WIjob1prtC5asAZkui30A3Dic8o5dYPSW9UaA/u99wlzral
ZHfVWDreW8sgmNfd4o4IODKasC3nAvM10ekPE0GUC/+mJhq4hn14G+n8d0IJhjMQC07opZpbB9+3
mp+m1OCBXVB/M9NRVcf6Fk/CvdZ5y/kL24q2iNkQrUMBdyOk8ORmSvz5PIj4Ujf4bkpsw9I5x1X3
qzexD0dVfy+K/D2OS+pNs7tOuU+0qF9dh9qiANXGEsE2H8Ux79XJCt3nzLW+eFreD6PvYhyNiFhy
D629YXT3bB1NrJUgq93AoT7bY1YNwuqMgJCvZ6YeIM5BROopva9aNjb0dHusfOyXhu72BEfual5A
opYPKddzO6pT9YPG8/bEvH4mJHbXQYzcU1YQ0aY0pdvexfqejtQHp1NLEpmOw9FxrlNTl3e4FVH7
+pehU9+NNi9xN+NMtImGYpSmf1I8JvmycJjVpnGHowpS7C/hr3TqP4yaEXew2/eIa2BtTw22jiq7
CA8zbCvMu2HUvDJix6Sy3YjWje0+94b6ZQ5LWYeL9mUUFVHE4Yxsmm0sCFVHOYeEixRnUxyczN5N
t3NpXdvILPwuWOYhXpOQGRN+KdNJD1ZjnjKz/ZVXvGjG8EZLSbPe3NzXmCmxdZM8Zkt9ktbANzgY
r4xTI7iakACOanbQaKy1Z7PjAnq+EKLJI8YFJzeT80TV5v2dKKuJDJMGUxptY1DMngIDwgH7oQna
s92Ad80XqP/g4wAaUc1dfLFOjpKIePET2/69sioNKgNuBDVr+EsMDRZyOCYiPU00Fyad90I9PYx6
TvwUggy3PlfVWunpabaRlgjqHbKy33cUlVEF3yK2dD+8tV9GL3npg/LZGsQ5NfnfJNJmMlD72AzY
inGTtslVGG+FHl4ymb46HvAsqX+XCeYj4GVeJD6SwnzoIwg5cJDkQLsHtxM9hl34UAmOpg21CYGM
txHZZPBBeAfqLMqR61wafPPz0PBOV01V42/k9Dcnc3q0jdli1xfaHASFwr2q0aYyBOlhM2K5myXG
SW5GdGOaTTBWBT84km+0C/FJ1mdaPDIutPjkzXRvw5ci8EEnr8NhEyoMGSveoIAN0kcUCRiU892U
UEAHoPXSczuizRdXFLCntmX7IW3rrpA4R8KsOMETCFfSjIiD0Ay7cQFTE+ck7q8BDRyksOkUKacH
HIDsD5r3yTBPMHGQfke1Nopm3os8e6S4woJX1abr2eB5FGYRZTk1krxRMUlVZYSrX7/YiQ5XQZI/
Tvg8OTrl83Vw5iPZ40ubqRa31dxuWuCioNuUXldQjMhTD8+JaB6Dut9CoGIgzNl9wOv9oJ/3JACf
cFa/z4nAEb/9qGboRYOxVLHPMI9zfzw7hX/q5/S5wii+oiGHesWu3A2DPo+VBYS6kvM2I4PWucZz
ZgOkF07+3UxxjdClo2uXTPQVt5J5Uj0mnrjYvto1icfZObvSnViu7NYnKi9YQthe8AsI6qGc+6vy
2RLmjsFeOlzsGI+j2xwsjC4N5bgro0Ttrav+VULZWVWVeM9Dkr/Sb9eRa27nMq0OqSxfeyG+6hFz
emJS3AMFL9p7pVVsh4wzpezEeFj0xEjl26L3P/tIOLshHSscitalzQcfc1/prbscGdsJAM6rCBGr
KkYTf5ZYW6HzFBp4XpnPMS1DJJgT0jwjtqb8wdLZuIrd7An19uj06cvouI8xrjnbc2gTnsvgTqTG
GvD4yMNEAuuXDwF7ZcZlPuiUMPmq8Jai2Di75tKqyNvZ70vzuz+AMKjUVYzxG7EogiySZ6MV3XqO
zz4DBQTcC/cfieK5OHaULMjI4nL+XafV40C7XWtbbwF23ft+VMOK5jsuRqvrDwhffNr4vgP3VGaE
zdnEjjo6CzpcCn/4gesAyVe8UO7wy4/0ncNML8vuQPASm5Z8dfP8EZ0D0WHiGZyTjQrz+VNH84OD
YNNmc81U7hxMs7+3wxe74bOIOyK6sZ7OPZ8ek+TWDgCQd9Otqepz3HSvNslhvJi4gWWib1EJp1NC
fApy+dZMBgr6xqWiY+bF3AnrvXIgHcwk+uPQv5LxPVLy+5XJZh/r5ABnbD/Uwc3cZbuwKJe+jUNX
Rwdp9NdIVY+NZX7h3fluqKThxE361Rp3cE03nop/j7P9YSqb0Dqeuyye+cB5x0xjd4qGeAkaRU80
AVrrTvlknM1XqNGPBFpp98nye7evjx2m9wZM2gIjkvZSQwVHm5J0Dqz+brLlTiuDeMtgoCG7+U9a
TGcdJltjEBevnQvI0e1vF8UMgPEDwTRc25AVACtZ/Uan7WtVIo1Q/4k5tfzBbvFJEON3zG1I7W7z
2TTzTZyrDcLwm0GRGDJ/SeDKueEyA99SVGyfnOiUEi4rYvbjtc8qTPLnB655kHW4xf639HrFh8HK
dyZ+kJEVNNniTWjEF3Yi0Eh9xagkIVpEHk+pNJtJJS0oKQOEggGKZ5Q1B7IiOE6huOUJvVVGdaik
VewqbdyV9XQlfv3lcQ06MyEBDnPZGk0HO9ykXhhS67XgZ4hHotyDNSG1te2aHPur1xgebzj1a+qs
tWGHz6OA9sMZ8JkrEFaSg28jSdt+H8oq2LTDhEMhMx4JazqwcfrPOnG8Y0R/u5z4P1VG9ViBtWMJ
OL+EefuFS5/bOM28g7LxRGOq1nV+ZT8BIL1BXhjSHFz10HoXS6dfGL74uyO3XZnm8GaTJuQYw+7c
RPYu29NEGG1FauibdAEwN0bWxCBj1aQ8A/jF2AcpmjZswN2L4hDs/bH/CCv9QdmGzyYUF1zV8vPT
e8pdVDxMVX1jyYouUsemjnssrdu8pxFEOx8g+jY8rNaJDYW+LPODnQxHltnXkkwMx1kP7Q93NT9M
euN5hr3VQ/m7LNLfZRc9O2V6MVBpgNWQZs+LlnWorBhbDDyYQrbQ3WSwo/ot2np58V3RpssbhYNb
KAx6bzz+6tQq1hkdZKuG8RwT5rJi5vgYkbgDuuOyBG/sehdbzXVsECNdBA5DtuNx1iSwAKyvzd7d
eoFAXG/LcmP5yDKc2P2hPheuFR10JH94BZervm59+LldurJ4fayi3iWO7nafodFdxizBLJtdxmC4
QxiD4mOq9yFn11z1+drVIr0RnZMfY5Gl+6zB6G837FJrRSpq8tdSi4c0Hu7muj5NPZUOrgR/hk8K
NB2RNbVsEJgLFW/dlRbA3lrPLImYOUSzBhrxSM2/WE6IjT/yoW+QtstS9Ip+2TCaFvtkHAH9Vils
jiF7H1834C2F8UBe6S4oWFnWoLn2lckmy5hchekGLcSpHZeNptVdmkgFB0W0aisr8yGvtX8Ebzdf
qUF4F4tKZNaW2HhStexr2d0VCiQaeP3o1GGnPxDojHbBTIE4bn9a+3g3g3myrZcAj8GqLGj4otqc
a7/sPvyAJ6I2IVaG5je7pGbRJOAHB8xTouAyog7rLrPgvgSVc3Xc6H1URbMYYUnlJKjPouW2sMWB
DTC67kzbsvUSWpzSwMG7wBXDe3j824SqpNCzllXdTaaRIDU/0XKcyalNwGxuUAbHXBhwR1pBCUZp
zNZuUx4Cu7xtvZlQprvT87BtcsWbutjzjTI9Kf179pdCQvM+qqny6MectU6/H0100Zj3wmxvoN6d
rVQ1W99mwg2HswcFnGzIyJ0uP6ICOd7KihvZsvjza5DLKWDTVL+TK/K2ZVhD5qTjijwi242eGZzf
utwprdmZ0GcEPLinDtm9kaNB6yD9qXrqXwdagziLhdUpsIbbLMQJ17nOKRCe5qsr961Z+Nu5c746
bT4aiXgujMUMk9aX0plgWYV6h9QUnYMFfict/jC8Qk9l6L60LiGBjm4I3bBmg5nAj8LHpVJxN7Qm
oaDgCop5ZxTeJvWG17TC8lLTarVWE5b6ROafdjR8TP200238FdO3tcKofYf8+ulCu0IoMj9Nuprm
jjCO5JcgWCa94WpziuGkrT7kiMMFysPt3GIpSD0TK2CHJm4clfRvHDKLexlwhQY4lDYKiM/Rp+oO
9paz6evxPk2mYxLByh646ZyiyBaSx8ae0me7rqI15xs6sHF7QL/Wa63Ek+NUzalmMR5GDWxH+kAo
6U2g3sruJsumVwo0o/1gF4jYNRilNOeg2N4gBn56NEBw4nspGJNoRcLM3q+bAs9hy6mW8/7FtHE6
kj17QC6hWaeq8TGJ6pLmXoVXiLEXTVIyQaUKGo2XY7p22l8RI4VBKnNlju59Ojlv0vC9hfKNGGsZ
BEZnHqqHyhQ+596AWuWCmCrJ762b2HcK+Fg+GEufBRylxRM4G0ayZ2w0Cc26702hcBgwEth6PpQ2
AW+aP9iyFeoa6e5tLl2xVa11ppryN4fcu86YvilLem7qTm7IGCwG9djBXUM8qs5/ZrbVGxGlF9o9
5nXIUIAH7tnsCOIUlT1yOiKzPwxhfLLt8RrVXHoT2Tq2RDaHlLS3zUPpUIuXTLXB/EKAiBvWGYpf
Yw2p2XPibh1KRmev1U9x2bzaVN5hTlmneHz2dq3yTd2EOfJfDvw5os6IZGp0jk32ZDX7GjFbxcmq
qPgBpEcFGjHmlHhkx6Rv+vZNNPFBhSNgsp5BaAZME9hUvpPDu8saF3KUvPCKQ4ZMZf/qVaV54gxc
XLpAPfPUnwDtNTdm6vnXocR8GmdxfCeL92wqq11IVWUsDA6tkcGL2k7sJfB1W03RnT9j+wm5uohh
dlczAApAeknh2HC7VTsVE6FTlqM0QNAXb8anzHfGo3DTbxJUZA7wpJ9jK7mZe844YaovRaSOnCUB
53Y5eR+/uxtCcalUHgNOo+lRI49XcrwNCmedVvWLmKtsnWiugzJD0wh4W5z8JD53Ws/rf0uknvSE
g6b4f0ukm7L//CeF9K//zJ8KqYmpm34CC7P24hf/W9Oy94dAHGWB6Fs+Tm3XQjv9UyGVf3iUHVBQ
oIS/dBogW/6pkIo/PDAe0hfA8BYMx79k8Fb/I4D+PWWAQOp5ykWdtcCEKJ4M/4TfIHdXhbU1TDy5
oM66WcGJzFrUQZwVUM2UAdQ/h2PNogGsC141hseYE3N0x+yN3ZioIx6wRdhv1tk0vCXsvf3J2lRO
RAywtZ/B2vNsqi+yGPQ6xONILNEOyYvawX0WpSWB9/aXyaZt7wFi+45nbycJ6z7lsX07lIg0ONse
KgAmDDRsLzOKfxICMqnNEQtYJq9wjiFJxfUuJSiOsMSEBGTr4gGlWJslomnPIjvlKW7X0GloK7iz
jLbbccNm71PahFsIteXG1z0ruqawWTur9C3sI4aVAJTVvgJ6vVDxzCWMZBqnMiKUGQwa+EM92o9m
GvQ7AAhiF/FpnaTgKbjqse88WrmAludCUE5HkEA0lFmQMXvFz8dDey6YDLNJ6ydwATRjuhxOtA3n
qRyTk62qh8HnF+CTWzGosPwqnS+7BmSSx81IPI0ONxc6PJfQydHkV93Ou89McfLK5qCS7p4sH7su
jYRImSNcrMVSMgT5Pf6jz0CjSvnogH3hsQNSeCvhLP6ac/Fou3AkeHWnB43eyvUgn+FY1i8NOf+p
Y1lXzFwrQSDf6iRhHYbRvPWslr5YAOh9LxiFE28HdCPYyCLipwUw8OSzoGLX6HyBusKF1kyvhj1+
eYOwOKynzRc7RjQgk08h6YuP0QjfJbo2p4cb06nAeVkcAIRKflTGYtaif2bA/Eh4PX7HuXBvBEN5
N8BuY0YbMQwM8jHwrNs2Hw82qtnBTY1hM5ndfR5Cfgnx/BVNXq1oO+jIXOvT2FTg/1x9liq8aYea
o5BD8sieh/PSY2bJjldm37w3YFJWc9W/YCr+wuo6krvksOLVLNeHHA28WcxlrWK/OeEOjOedE0wn
wTE1ClgKSih/O2OwqKkD6rYhVXxrVcErLsetwUN6U7A7COIx2DtjvytGhLx4cr1zYUy/hGpQZfCT
OJizZMVZxg/Tq65jpA0yE23VUxpeuJtOVYsXlndMEjZvskWLWhDLxMzjg46baxaJeyyWpAFywFwY
u/ZTW8QbObqCUkwjBrzmvzsC7dmzeNFyB5PczuFH+jXNtrCwAZ5zcCIiyrmw+50MFS9nYzI3FZdC
Aq1hVQvzMaqWUu9mYl38mXLMCSOHk3B5BNT5tJiFxqnYlF3jMqvXr7k1HG1srexPj3Rb3KVdXu/z
JnwxTc63hGYEomX5MbfTE+3GVCdCwy5k/eS5GioA0pxpawwdIaON1X4FHG3WfiawbDcsMLWNDN8C
Wc0HDIs28S1XUd3Frh7ScqjFTaMR2NwJU8xUU3HGVy5vprp+M5J+3mGTdv6bvfNIkiW5suxWagMG
MU5EWnrgnIR7uHvwmJgENc7UTI2tq3bQG+ujiUIjAZRApOeFEZDI/D/yR7jq03fvPRe+W7RtpctU
nawwCxDyNg/taP86nuTp1t6qkv6EkCbXkxyygp0Neip+zW+fnzCjLA+aC/jOarQn36nmjeiCt0A3
gXRgHl/Eesv4Zd0PWn+F987rTHUeekL/4vusdpXdRc/FeoYi3GJa3NQiM3kXY2utM8h/XWILBtf+
zfD6eKHZ5OgbsvW8Gl2gEICYWE01d3ybwTEk2slQNnGBY9CvRrGqJrbvWQHauBAelW00ZWj+W+0C
9IkbO9i6CSa/dH43y+ihHXiL5qlP6UvS/BodezgneWx1hjhwazIFukiHGllgtjy569U8jThxAo9k
4ABErJ5neD/wsMeMdtIG3ReUBJ5sXwvJ90CbbEzWaI0ZvVWaV22dOdoknnsrc0kLp0MJQn0k37HN
aN8KTWyohY7YMZNG5+ESdwdnSoEdhI92W9grXCAs3ac5YECr7oYk2htJ9tTH4kMa8VuuIbL4GqaM
zjSfEMELuA6+AsORjFCRIqugXYVEthaVh26Wj+7Aw9NzxGlI+B5QV7JuK167szedKCHMiVLqDWlw
kt6NT921nXzRm4knd6JwRKNOD/6K8LamrO21nvjvUzFfdEPbU/a7GxkA+JjW/qqrsqfCK18axZga
PHHvFfMdy4mdhqu4bkLESBCPHo/8AsjHZDM4jp3Y1eXMN4Raw10o8PkNDX1ydJONfktlWckWdRwf
xja9GxzjSKvbs2EOpzkyb4VkVO+j7toSfZhYJ/sRuI08HT4F0yjQR7rTCo2tWfdW2vx5haHLuxLf
dFvRxFFEL0kpzxhaVjITT3rjPpse19wf6Ix8UCTO6GfQDZjMkYFHJBPUTHTjzQ7D7ZT07aKRiHQh
HWSD9DGbBzu3t7/Mobz3wSKwFkQUE0VbrzoABVOm36rc3Q8UwjZkeFEpNpXbv1kZdM5OPY5S55en
F7lIod0XFWGyFEGwMrh4TAmysNMek768uIO46VZ6ig0uMDEa/Vqm+lla5ka2sBiKyN/7UXtoa2dv
p4gjgf4YyWonFTQlt4Bz1azLy8a+64Rz1cvsXGTjvayqg1cyFBReyopIOMwegfudxvC04m5T+sY2
LslwRO64g+R8B1JkTeXaWgfjY7TjuvW9bdQE3zUOXgoku5MVdre2Hx89s/U5lCyswsNuGuZpPbG4
atOIKp35gYLcp07B/hEFHzAy/qK/Q2rERmU4chfr3ac3yDcfw/nCdbtTTmOPlwUkTJIJT2kDXgQ6
jhXKz3D2D5nix4wlYaQ4s561HJa0LVmycdxuOodQ3NB6h8lnosimC7vO46A+JQYrxCJrP2u78vZs
+t6dWSOOEj6wGKDDsix+UDoXlkyIpsAR7XlRu3iGrdgDe2G/56PHizSQET8L6SVgXqH2EngFZ7ie
eS8i60+BsDgM423X0sjUZcZ7b9t3poXPn9v4GlTWqxmarxKmthQlCjMGw46SLPwpV280DcDyxpo7
7l7tQD+TSN8UncS4X9w5rckt62lnT6R0D1UcnHEUOstcxR8SXXstKmCTogAvByNq9GmP8QQdCRRn
XMZQ2419fyzDEiPyGO7n2tjCZ1qO6qkfd2gIdCU3g/EiY/OaOPapt1J+PKPPzpsw/80uJjV+ACJD
eVr78apB+q/ULiU2z3i2LnwT15E/nKw8+bT09pxO8GhgkN7hhKJKFLt24jJue6NmHkuJN6Hz4ICx
X4OBkoCKEJq1FEO1BjbJNrslrZVpzptte9YJU1y/LGZOm7ST8yETMUMcAvKDVfLJ1mV+V+rDVTq+
vqCxhNx4pafrQkfxyquA29mRTzpC2oKRgu6YEfJAqe8wJOyzlrKOJM1KADvhTSNIA14yNVfsm17K
GKQ3HJpvvI5fI23ti6zDRFkQQCzEvE+GeD/O0I16Xx9hXjPpOqV4tiLnQfT9s8syvx5pw3LnaaWb
LKEq503YCLGpQ4CgDg6olnvfwpg3+xHmQjZvOOIu3BfVyoRAduwoANI8qrlLt3uMWyFXcxTsB/gk
nJbO1tBSdND8y+qtIz8IB99t6EIOH7OyOOFOeh5oS8OrxZllNtUIXjZZAdx1VhWC4znLAbdm2q/U
w23N2mO0j0QeP6rKQpCJn/Igu6YSUDedYdtoEri43BppbFQ2hiN7BcR4cPXcFtAy6AGetOaxAJJ4
bfzsi2Djr0WVB05AgpkIGtRuhrUqyBjOEdGZxMeykUX0Mc5Vi7il72yCOezEO2704QJIhNbtSFvW
tfkoDKrr6zh/hV3skGYLv1JTPoRdfRshvhGYRGWDArqs+9bfDWUWPPYR/TNG7n+BhxzpNzbzHdtS
/93xA7FCel+XkY3V14s/iTma/J0j8QkvOVJ9DjlBz49j460b8poQT25Zn9ym2Dz6o7EPZ+ODTZeu
8v8ZPsGKinU6Ao4Rx61Zl7c0EERpoBQ1ZFGc4VezqrM/8CDS+sL9bXwsnVHC5xiqE7NaKGlASKv0
2QMvcSXfiNiD56Ds3y2HgoTASJ8Mjap2v9hRTYBAUZk3tm/ftUiOOmFjHKUvSWOcJtSdn9oooy9E
uCT6n52I77j859/uRA5SfPyjaey//pG/rkTcv5g6UVq2oI4P5Rdd4e+mMROhjp9z17Vt0/cM9h5/
X4nQLEIgnpUHWUTD/oeViOnq8M1t37Btx2LF8r//1z8AENp/+t9/xi6ohcc/LERs3SHzzguTLwMy
KqWRf3aMWf+vEVRoOE/wgmU6Jn+hBVvRxI8p9aCdLPYsZ+7+tDb6b0AMmLr+m9/ZcUw+VyTtdXYx
//g7G7RYyAkuOqkqrb2jQpYMXakCwnEBA6ytFRObLAbhCu5Mq6oC3pRhtQfhQjeMtOJVSxzpuSg5
KyFOTxs3oFdc0+S2SOS+bRJjQeBiiSIAfThydy7eZq33M8bZXIdYzqjrJvKLJhteR4rA5dW0p1OX
8YfFi1vCbYznXvD1iVpnhPQGZ2MWAdtTj/rp3GFmg9zCwZR+G4l9LaO6RPKhtr32vd1Y6duyd68j
OLyNOXRvQ5s+hVb6HNEwRhFuViGAO8a4nUFEXeyqGZlLKGYkS46lLsOoYpHqe6CDoWUpoT6o2PdM
rrkkaU4JGM8G8y5MyQtVSUeXz7kj7FutPvgDJ4CjI35wIswmhvqqf5ecFBFoqjWabHfNOEXkbLNP
/uNkIW0vV0IdN7M03d/WBnkupubc8nD6TbOhomKwjvFcIOOuGVVvUWY9StvJj6k601p1urGL11e4
kD4CDr6m0485B6EzlTdHjqs27rZ0xx2FOjE7mR1NdYY66jTFuf/Jyo7Fe9uuXXXiCnX2SnUKY9Md
8dn6XymVWvzpcFbnY+ajGcM14yvfscxKVwxEt4wjPuao1x2sHQ2Hv2bwNGu4Dqo8pJSA+yHlotAi
ZoiWPRoEEKhs+iHDJciir5shh9tPcGDPk7p3Eodc7qjuIlvdSmYifgXXlImh5zpzcSn4kaduMkfd
aaojMuOSw6b3MHHp2QMtKiHXIBB2ZzMGxTXngqy5KPO0BO9IHGCj25Za0/zm3Ko25/ddMLv6quDG
lW6munmh4YzqOsaG8pxzP8+a96hPNVdvfBCecUyq6ot6QzxlKGbqgte56fN2yFdR5r94k5WsJdNA
5Nbt1um1c1FSSS4LUjZqbCD+sQ3UIJF3GHCYLGw1YvSAYoVjvrV8gRRtq5xtzNvShzPcPUOeewiC
6jnoecAOaoCZ1CiTMtMolpFLcotfjZDzVDQLGo8wO3k8RGzsz4GZPZOhQUyzQeSKFvC8f5s0r9gr
ewRvBG/fUuMxGdF9p8YtksNI1kxghRrFcjWUGTT7YdpnUOvVyMZFfZ2Z4WBJKkmcsQ7fh6JNWfOh
VENfoMY/549BUPo03iF90RthkOikHS3OYGa0BQOki2WzLYzvSTcYM9uIlSuT5+jNbBEYRUUvzzaz
acyMmrAFsJhZs8A6k2xeRq3kK5+vsRpuHTXm6mTRlpLJF2j+58Ak3EzuqWcynnzabJiU8RsC7mR0
DpihySduYzVUV0zXZIyPQ9EfRj+5Eo/ChlHpJN+96ZvFzArYab1I1az+x9CuxncrI8wAmBJwKrO9
q4Z8wOmkz+UqKYxNo54BDu8BC5VQlPqp0PpTDxSg0MzrUI5PxRDfDdb0EOvlu8kybXQCgi/FT9KZ
e1b7OBjdozUIizm0vQXeBOMi2IxlR2tet7REvcoqCl09fWMGeFgcJ8CqqTanSKdDl21k2N4XdcfS
qtzVXfuelMET+svzoI8HUgunIUt/cfsA9qrBMfTKoRDZb4WR/NCMei7N4UHT+RlgDgKjh55ka/PN
MKJn2zcvYysQ5UA3dF32Eqb0hsXTjQntPBjhmYSmwQM+3BZBv6kyCihJ925tu6IX2KGbAPpU631m
I7kiwglhLX9LzbhLougw+8MlGQ3IA205kv1s02OY+uWhqLRyN6GghRKQQwfggBXEUwkDOIBdyspL
7sdSPOQBC6xS2sC5W20LnPgO0W6hufkFbxu+npHxMEXd1nuMZqjspcW2h9Icg1wv7QZVmH/nOos1
wyXfXTUNI3z9QnT6FnrmR+RbG59mhyF2HhtdJuyr873nhNNqZuUQBsNunEOOuFZF8eydY05vfVgD
cyLihwxX+Atr4nHkVvFDWrtEfaI02RcgHZX9gnrR/NK00XbGzbSqiOAzG4fj2pCsxrDGYFHx6fya
IDQLDF44z/fVCEw01LrlYGS4R7E8j/qxL2hraHteNxRCLixLfuQh6EFgFqApxg4wqZk6izQ2eDoS
VV+IxtpkyOx9ygZxiGZ8LwZfAJFZMsnFAU1iawp+rGx/GVHoniYzCyFTEk5MSjwW3tpVVzktKvda
Y94kq9TCSHfKU0D1FJnnHOYcwUyrNy4pCjYgSW0tahQE0BIn9BbeeLW1G9vhzPIIuxhbWhwzpGco
eZw3Uer9Gi2yjsniKC67d/g1X4bPRaIpe1+erJKmAh0D2qbOqwqIFEpqnUbaQujEo4AVzTy0PQJx
BlHEnB8EvhK4oJ5wi5VnuodGeng/WCwNdOtNFgVLY/kLNA10Bh4bOPYrPBLbejLPZWN+dB43oGZa
5ywEO5TRDrog57oP62DjjoRjSvNi6s0bIuw6GYYHP8ci55XKvGHfuw5YTfGjV8WtcAFCp4m7GcOB
w9fbTFp3b/Xu46iPVLKmq35udlAjD4Wd8/iYnaXQaQYOK/0m5v6bjOxZeqqPrxt51jdUbwyB/2OV
05EbizOB0KJe0phYx5fMVaC9fn4T/vDgCPqdW1WzU2ybAtxMbPD6a7YMhfeDPb0DCYfR2Pg4saWg
N9zm/T4eE53lu0wIJGe8RPv6VTgGFjBLu88HsWl92qYip/iYgKRCJ9pizCDF1Oecr+n8HTkshWtJ
aXRv6s9a1t9XVbYOsaLAhseLnPlntgAHcA+PMUBfM+RTWnqcuf5BzMh7LHO3RZazCYmo3xnFa1NF
D6AzjsKolzGfP5xyNGjRoNF1w707EkAcszcZunxx1B9a7cqDh2CVKDV1/J2l/rF0+ZlrynWcmOxY
gEnlfXtXFOUh0nAtBdR/xjTukR5vnseu2I5Ux+3J9VJP4lp3GURSShslP2Rde3WpFUQCbNdRWV6b
2kvPDh+1gNOUhcW8cvARaK3Oz5aGvaI+BAMLXQ0tsS/eXGw1C0Ev2KLGgihEAyvO3DROudXT4Sko
qA+oRm+P5fYBu8BBa0bsXDYmBlNQliQ77RZmwTmNOeBL8Rin7d40Z1oiSyTCcdahf/b1NUnjz0JA
9JU6qxWtzDYRnl3N7mbshMZvnJknIxLfFu08ZooTlGjnYR5JpWnZtK+hQK16HXWw7cvftiKLaw6v
c4UpJpYuneL8WMqRi79pKUEsUj63rrDZAwuwvKgMheBTEcYu+mrevI9JSylZ1rY49kx3VWR9vaAc
+t0OLOBT2n5IKcYxfD7XwnyDzvPGUYmumO14mnxgwVw0bn5K7PBWW84dq8RDVNggi6Lx1XZr4OyJ
IFKSRN4xhSIOagaarB5YIbjrkeUW3wgjAcg15I/G7N0FhvyRrvE4u1ZFgNfsqVhmda+7UH399sGw
ufTb7iPHQujFtJmH1QhkJUweq7l4bnRtnccUzYXOfBir+dB1VOURyYFhqllY7CJxAV20awM6uV2Q
24sqNLDqleLgxdVVGwRPiuhsAEbBbs/nHmVzHXEnZInFZa5Z71HZfAEQQK9ws3NS1G88IfyzKKDo
1xrVBePMG4kkzdoXVr9KW0gigT9hdMfPwlWC3GO01mHmGKegsElXUeL3NzPjfJ9qP4RDInYOMhSr
Q3H0LC87Vd1AmoO7AIZPb5jbKE9pfKP/yqA0S0OJW6Rj+eT6kj9wGyPRRIo6COaEidS4JvBslTBh
RlKu9Va7Zbm+qUOqfHzyLf6s8fbo7ksrBe8x2lTb58aFkWADhBnD+Pgy8rAzeM8tif9PFIaX9nPB
sbMKErZVs3TOnUd6ZigMuXAyPT5CksAyN5R3JifrwZyNjEjJ9FuGtmQNhTzWWIR0khSGp+cJyBBU
K06yeDRk+WSa5I2aiVFRRMG3VqcvgNvwrPg0stv1k+3V3q6Wnbue5zyDWWG+UPdqL/79g/tfomGO
5+LvMHTTcLFaeOr//1M0TOffLjFGQCypNNG44o+ub6GSm8f/scWwQbOcf5sc3H3I7kd7+Pg///kv
/TR//Uf/tgrCc6JbCmL4113Qn1ZBlusZ5AqVMQYt7E+bIP8vummr7xnxRfVd+5szxvuL6ZhYbMj5
8T21ffv/aw1k8Vv/8yIIA5rjGiZxLaw7/+SMgQwfE+iD7UKPI2D29E1nOrdiHoGOpSYZV3/jCHhu
Bu2pYqgP0nqXM+QHRn7o8+JgSXtTy+DJwKO4MmE4KjIZmGbSO+Cwe3xaEw8In2aHoc4+ZB/u6Wul
nYbXcp2Je6BHYN6wzg68RfJyPHRZ824J8642rKNr4jyz5/ug05furN1HGZiLNqSCEwXEAaFvKUlE
Ql7r0EjM1nmNPf1VRzuRbQ07GzVlBJ5C7shakAfZOlioW3SXGf2l1VP12qdhSykzbX6hTSBa1DpM
mmly321UHHfMH70q2ZpVEyMYdSZilEtJRvUzq/WVjRTUFfExH6Z31sPePkcsiq10TZKwRZ7ujwFy
Em7hHa+PQ2xyeesITkONmkG0F8uudJ45hcgQ/9FvQA2WiWAVMR4mHizoBuMM2AtXVZvs8QpfMout
GMXnb0E5fIbS3I+VwwnWMLYgkBHQv89qjQdir2QzBwmvHs6BTWYFp+HOQmlzleQm0N7meLiFfUcz
gxLl6uC7LYKtjlo3o9o5HaQ7dtQ9al4Z0mpelNmqQOcDGcj+xPyJ0f+iSWF8lSTo/iEOOvUhRy2c
UQ3jziM+Bb44jM2lE2c7yQYEH3q1S9ggWSiPPnwJDyWSjtO9ibpNQA2NkuO4HL1+rVkzQRJ32pGC
u+HbusSBfUb+eeINyVyXjR+5kkArxk2hRNG+Nn9rJZPa6KVDPb2N9Ng14MF69NQSXdUteSmgs7ZK
cKU2jQR1qNjLqLGJa3wlqLNRFVKNHu+nFCModyEaOc/JCkVXV9Juq0TeXsm9rUx/YPhK+qHrbeFi
p56VNtx2TxhgV1EHHi3Up6c5VOZ6DFdwAxGXHb1/k6jNNCYxPCj9ue8+AyVIN2Vw36FQi7i/5kqy
1lL7pqNhM3i+VLl+DGLqjs35gecmUgM5K6yl64jSHWjlqNZKGMecQVC8E7tRieY1wzh11lQ9R8FW
k+7BZKMlvXI7orkznTFlTRIojveb0Xmxmkb6SRrZ7YCB7F0uSwMFv9B7ey2UqC9AJC4TJfS7dTOR
lMp+u9IiA0/Iq+wqVkfwQpc6F7JQlgGhzANUqSydwrhLcxw0sTs8zmN1aJ32YOM7CEaIQITdm3WG
J0Gnzo8Uhf3kt+Q0MmVc6HAwSJwMpEqeepwNrktZOcwUytggvlSsilYlPogimA4joH0I2SOKmCOg
ICrbRIp/wsxpDcRPwR5qU/Diniz7ZuO3KJXxws3SN2FixeiUFBeIStuD/FTeDiwb8DM+emXiqHBz
9Lg6HH3K17UqYciU5aOxMaQpE0in7CATvpBsiFYpPpFYpuvZb3+Z+cnjGrh6LDwlhQ4iqsofE2U2
CRysySP+ExsfCnwz7AUYU+zIhowqeUm1uFZ0ZV/R8bGkytBSierOUBYXqZx1zKL0yVAEsdaVFabR
sVtpk4LeNMoy0ynzjEYpuIGbJq/6S9oPHkMyaBrKtZb4Dhi38OC0jXNf9qCbYMnAQcark2nC3kaV
ewqVjSfxnWvYyW/NEirwgt0nUMafUlmAvL692Qw9uvB+TTxCTjjvIt5p7PMvVdHvI1lTLunq82Zy
2jczIJWJ4gr0rwbZV9W9e6hqCBR2vB1LZ+/UYpfrVO8JY9dNdLRAUIMLbhS70K8Rci3BYY7aGFJn
WZjhq2XA0iTJthCB8VP35r6o0bMz8EqJnrnwtXEce0P7kckITcHvDg3f9bMIywKaTufwRoDew11M
6rCkLTGO5rVRYeseaOLcWR3rQqrOblVaNGddn1l7Ofm85JmwD13bu7PTinRwsWubOUBRTL8l2HnD
vEjlMQ4xG2vKdVwr/3GmnMiAI/JljjlZJjYV7MN9oFzLsLK2eLyTLR27pxJjc6MczjQxDAifQJMw
P+vKBZ1ih3b9sN65cCl2mFR/ZlBvvMyw7igXNcxGwETKWe0qj3Wt3Nb+yCIjxoAdKyd2qDzZtGtf
RkzarGEoX/jDt60c3DFW7jhJas7zN5dSg4uAcUVUTgbnEgN4wnYNeob/VLMXAxelzXQLdPjFlXN8
wkJeqE8hlnJiLhY9V7jMK5ZlNpu+ZYdKbWBEr81uGSpnum+Jx0551R2enJ5yr8/Kx05ry6EkHX6n
KY97otzuiBv7vg6BpNPcmCs7vAHPzOI55brV6xyEp55jcTNVLX4TRekQsHKwtCwbc0QVwW5fK+O9
P0t9F3tAUoDqYMw3Gu7N0JPnQZn2jY5UEe6UC9/CD31I0yVJoadhpPxV+f2pZj/pKgEQEAWoXVRx
FydP4gUpthLyArWmk6uffvq+vtAH8x0QLLD60F3zfX+ziBykKnsQmR6nHHEEQ72y+tQ+MB9CZ1a5
BV0lGGqVZQizcOvjtnMIOdidHq87Yg+lZufrhulvZQ2a2JkqHTEGPdMKDXt0eLeKO9o/RepX6bLu
3BKvyOcWVWYEGu+5i5YARoTXjwYOVYtW02zO9lk3WSElFva1cXotkCZ04Ce4xLQ7WyU7envcF0Q9
QtZklVqcOVgTiIJks4u+4rw0QUMEsGWwATYWbUerfxUqTEKrQLYP/WprG0Th6ta6NtMcbRMeqsSB
WD4O5FEIpdgUS2UqpkIvBMjsJnkKSLA4MjE2WqTBLSTdQn3zviPtkkK1G8EFsOpOhj3wYgp8VTim
qQWyA4XaXmt9QGutFlQ7K+RFZy+92XwagujUTX6w7Mb2YewTUI52oOLUw2MaxXs8r80ycbBINma4
5Wft2qbESH3rPHfOa2NN3n7wMHeGoGkiGAmLotK/illuRU7FXdGuJ11cS88e6EPo0wPGpo0n8VXZ
FgYXOLf4XibFK3LlcxP4bI8tcw1J99gyw9GT5T9kJf1GhblztYKBuD6xNrrERvrRDOPBHayXhvY/
PSzv/MLZpgatImxQRg4lJ5ofnYqwaAxTkA/SkxtCjYlmWgEne+9gax4Lq98EevY5+3A2YXUGa1Y6
r35p6wsHH+TZ1TuLTD4u48SwFVkIPjVfxrvd+89RGvyCzTgFffEATYLdcVl6VPJBWNAc9mF564HG
spNAdWWUq3lIfoJC+6nQpyhqvOgT5YsdUdMymo9m3QVLo0d/tb3pnLvDXWEwFuRJni8pMN9xCQFJ
i5gdOe4XeqHfFzEuD8KU10CyYLeBbYqSsalzGki41fBSReV3PHQ3rWHvPlahB1e7/LbZDLAlKHZJ
wLcyYweDnn12GFP0zLS2RV5sStjSFJq1g7wz6zDak0y7a6b4IfZEcXEEcx4uVrL9BQHjFGOJ5hGD
huRCeiR2wUIXM5bHDNmKzd6ulXjkEPrPSW9jcc+Tc1sU896rM8DgQ2udEjlfAtMDmxBjvZXsRpap
SA+e6cHoHT57y9zKVAMzhSsWd2rM0hnHSleNNAOZsAYbs3Q3xA1Y7gs7feTB/uo7hodvvHn1+jHe
m3kGJd0gRTr13asL270XfHen0jhz8TN5OWwoUYjnK6K4BT6Dv3PAGL7KOv9m5NlPK/J9NE7+spda
spM6pyayENrrtaRUcUGT8DoK0lVupfca+AC6IqhSC814Q7D2Z7Sa7Cr4V14Msd2gDRhku3Jw2EZS
rpOSFSymBsra3S0NS1e2PZRTeRqf+JiK4W4gPV/i4HHfcdwfIt/QFpaRn0IdJgPAzP7A++VAJ8g2
/oluug4tMRhfjDp+DFx2XdR9bgjyeZjJ0vUYUfVSc5TpFdTcOtr7Bf2RWadJSv30lzAOS/58A0mu
mRBqSCrR6wImUdJyuMxjPvFwoJD6W9N98jPNBT7XX92+gJpjN2+wkQP2j0PDhgxdw+6mdc2LYjFR
QkeyvObPbkIRlynYYa/u6OEMjK3ljgCXqQlasBo/Zf50rtDetbI/eoW9mzFzOp15ICP3yIS8y8gw
htxssggPdu2tsGasIPwdeNNd6qy9D6dxnXslFkSAZMHwBr/sOTZLWLbVE18Y8nz21RvGN2wAYAxm
8h3J/hooSSsbVykSV2rbn0hGK8cAjoIEZvfTdiigZuSIYwGvmhbEJl8q44PNi4/am1OAnubYxYuD
vpbXRYX3y8bBG3E0mLdeSXHskFczllDGsOGBP6Bb1bnX2HP2/7NEchThSf/Tzu5f6jMef4RIuioR
P//x/fMfi5/8txLdPxqL/uvX+FvWyrAt19Ex8BBocm2dsoq/0qjcv3jUKlsQp1xL+Wuw1vzdV+Tz
F10d9dtlC6PyWX9fKNkWf4n1E8XEatX0Tzaif2crQu39532S49isuQwCXSZH1z/vk+pypAgqQAwU
OEFN7t/I8t6Qtz8hWRzahkV8DGvCgryykk62DlIs56gHPNyqI/kUwgpineXerzCr17GVZ87ydchC
aBLmsedn2pbJhg3LOdDRpiffxdeDXFODre6Hfe3surxaFbOHV+JFCn5JJ/qe0/Ap5FNLXukOA/4Z
rFtXo8KUxnuLb2ZFImMRexOAjaK85w/wSSCXisLCY4FlWs4g8yj8wRqC1tc9unwEEsPplBd2A6yP
CadMt0bo7GtRqHw7XQWRTXNi8tOlQb0yIFckZnhDVdWXtG6t9WleV5UPXLQ6Fb7z6ueISobNOAYN
+N5Ok3ueQETUk/XkVGsE+5NMKCNPXeO18KqDGHlhSELBUlFZUWYG5jcjGMG/VE/IKDujmy+OaXGJ
6uDiRXbohHWzg2ZZGc6ed+fGtfI9ZS0Yt2H5CmejNYj0Q3zRgm6XOyAcWu+dSpLVVGW7tnPPLats
qzk6MQ4KqydOlePAvgNaeZBeu3Ka+gWPxEGz7gsIURXlWR74f8C072k6rHOth/v8ldrWNg3fcrNl
uNWfc+NNH4f9pHdr2WCstxPnFMT+wZ4EoyrdjU180OA/NMweII+3Nuq5HKJLaKiyCJxAwDeP2gjr
1YjPQV3s7OTVRhMxRbDK+Eb5WCBiUS7D8rcZ+SWiq0t0aUq+Bb1vAVFtrMR8a6kWigyWRkcmRrf+
9fhXsAjVN3soiGj/n1VC5UhD32gYEiv6KhuLw5c5pI03JFe3TumejJSNn+MsHcSdWY4b3QGQNeNh
9lYS0oZFPUvXeR9Z7199UBU94QaidGvoUoN49rjSPMP80pP5pLHdyuFD81RehryvUNSQBkpL21DK
wKJl8lZu8FqioGFP3wKK38+2x060feo165krh//Ki4AL3urX7qBa7Vdsa8lyPWbZpexYQSG6jRYE
HXic5ux/Z/TqThYFAvG7Z+B0Et2OPsc7xPpb3pWbpAow/9KsMZ+yqjj6GgJpbkIEw5+6y03aQovv
GRLz3LebgGxhZxaPdle9UBNzaBp/Kzr9NE/31J6vuz65gC+OV1hYbgGpuWaMzmFdfvL7cY8YO7fo
EZkxsTrDW1fy+vKwdQNcxE21b4Ny3YXhysECAi9kZbjpAz3e7IwjfqaqWKlumPKN1yDXT64Fd6Ks
EGRRABkOjtjp8ZTp51A34HdN+1jjz3WUT1keQEZOf3jhooyB7NUaeranqLtv3OFYBOY1h4W28Epj
VRZQPJrxuaWKssqGiyS5nZe0I/v6fa+5r7VX4geUN1kXD3aZ/OTNTnOCo+/M+WEkb86eoG04hqIX
rZL3KcDuua6p6UbWDbId+cbdYH87DuA1Vq/0Fi9DIm/TPHzPFvlIPAU6OwigN8Qn4wmE9LCHRtTi
BRhPnZ4cY1FfAm36ijpaRET2bPXyVlMR0wf6HhbPthFmAYmBoregCNcmr5CQj17gxD5HcfbI+IeU
KB/Kkkd5Zl9iWrIgIRxGMzjNVbVO2+jmiUAVbLCe5FTs6TBdNHV5Bjfx4srik5/Pg5ZYnzNdNPQu
boow25fxYWi+Ihp1cHe9RW68HTIUOAf7FvuaaUxR1hgke2vHCkAGUDI5yhv2OhgCUKph8+g0XlhN
tezSh0li2pwGlDoc8BbZqHbe98b7iHNksuR5jGiRMTxA/LjcQPAyyE4EJDlE6yRaJ2zmEkx1/USp
dasoTeYuY+s0m+8zdpn/y96ZLLeuZFn2X2pSI4QB7oADGBZ7UhQbUe2dwHQlXfSto/+u/IP6sVqM
yKyKV5YWZjnP4Rs8SZdEc3yfvdfObLkPEaTs3FznVfSGGavWHAUhGooI+DC1lp8928qSv3EOKiK/
HU04vonyVATe3vZbOIvRAWwHWtdQvEzYxAyN/Avk4ujjzVxMjsVCYn7mHluCpXsvfbric8O+BANB
U7s3ecS0rH4ZLXvRXydKL8GtsBIHh1dkXxwNDgr5oSrRejAoJVP4pEjZRSQBw16sQ8DK2UD1i9tu
KsooJwZi+54bzAkQ2gQJa9taQ/tm5xodMG5Uwnj0yCPW+Q8+LpRO3KNp+p43+DK1ccTucdF+u7ZJ
JcV98+HMcpfizsnDQ1w3oAKzc6UvPdFK2kiAJdb7hPN7YT0a/sPQtpuM3GM2JgeDTh038rZtkP+x
LeqOyUR2IrhNZCSNEBeQR/6g+zKjcVdOWz/OacYOwV1QrKkKY+PMf3cCLVqOIS08fBft2JE43vS9
SaEtmj3yTUMpT1RvnK6EtvpF5HBlBj8dmmSPNu53Cta/9ydoHkMjWKU9vqCYfoVaB2u2uB24QpDy
2AeDVQkfxUecgDu8MQLQ/Hm/m70Ks2a7b6S541976nKaHkb1i6ztMTfm/7bQ/w/PcUAM/cvR9/Ez
Ln7oeTWO9/H3rzPvv//P/5h5zb8Jaf8dFuAI13Zs6f7fodew/iYd24IwYJngyFCjmG3/aew1fd9h
3rTgE5g+ZvT/GHvV33zFXO3DA4BL4DNF/xfmXst0/uqox1aqoLy6pm2ZLv3CsM/+umi3tEEAaJ5J
Utq6o0DLf7Fn06GPtGMtpbKTTmy81k3O09VIWfVZct0ZXLJG11BQI16NpDlIATtRddkz+Oab45tQ
uYcNyPatlv4ucEv6pCYMNoZL9hiQ0rfTWm/8PQ9d3b7MpYcDA96X0ECaO4EBph9/N9o5TTi6hySi
OTPNFlVDcJImSxJNelvP+fDQ47dnBzJ8u20PmtnNCdea4WsnsyfZxM/CrujAcvEORiMemZLYakyv
uUXpsvB6tUhqNCPwX/QEtdkZxxyGfdTuserDlyQs1gABV0Blj3x55X2vckDG/+3BVFqx4SQe7dY1
Ne8U2cUsoVMaD/Duk83mt/Kf0v9RdTWtqft5QS3GCZ91CAcyodTIFpvWVsYuCsLfg4Z1pt0NWhkN
5x2qLzwkvNUaiJuu/1Bh+QKd4OKW2N+9e8NkVxNT6/gKmsReDoZ7tjVtyvQ+P6oUlxbXICQSP6Nc
LfY2xN++HUp9l7J0wCKl/dqx9LehvF/avPc40+vMAjs/qzoQ6ywXmMnx69Lkq56thha+sX2Vanji
nJ09eUNxiGd7Lztt8bEa1wYK40sb08dcQ9A6i2K8cV7Hx9lmj3VhLHMuoqBK13YWfdd9jzcpvke6
ButcGQAmIp+JkkpDFr/+eLk/NnkVHnxbP9tJ8zwFabZENR82vm6IeyZkv/x7z3f2wVnxjT10TXtL
auFbASGRS8/e5YkwXnsH4XPu4BKFrbvnKHcpKKAxXW9rONHdiVw/q6i+NMonPIL3JYbZCnHQYDgf
SMkNHlwpehEPw5C9V3l3yK1pYAFA5zhNzsDXx+wMStZcUxuCiTm0V6aUFpzuzt8MY34w+p7ntvec
CBUA4G/EyqJuCDJAte4drGx5PrirBE7V0NsXJ/Po1o2UlptGgpB38tpf4/Y1XuuwavdWzS3X5gG2
zxlQb+uMV97Tv/rJeKqNcdcPQmytSiPmcMSQvDi8YXqaRv/NjvBkQoh/UZSvYBA78TOg3FgNnl+H
lybuwZ9WRH9mjlGmazzMpYBm4OKUn5xoh+H0rHh3xnb1STXTOa3HhnaKMFo5M6XEIwvpwByDh8IZ
nviZD10QIdPSqAdNn74MWhtXQ9j9pCMsJTH5/soILG/rKCoCujGJ117IyVXPdb++c1FlWSRX0zW3
joBoX1YQ2YsigRVodNUWK/4yploKdVl+VLZIwPZ1OxWPa8VVl4UCJd5uptdJUVbFvnTOw347jAYU
dfcMghMriJsuw6Fs1sTic/i4cLxKlZvLpitAN0SvFkcByDB6GVNpi/kAcTdurNcyKx98w6kBmQIw
xBDA7goUYBPro4CzRdTgje54+pXmGYlApOtGTu/sxkt4lkjpQEa2pUUnfE7zSwJpEoY1WnXcvRZm
8xnGFVXvqqPYI6DiKxweJ6t5KvVdI7deI0o+oML5f8YY2y1a92IwhUF8YXwnC7I3cHw4egiA/yYu
Z3uyPXFmvvhJypckwmcYe6e8t07YM77dwVzNlVOTQ+R01gHJ7BjFa2PYi6HdYMLAGj2tWYbDX8l7
e2taOOgp3brZPdRbx4KMUg2O3OnCkQRRDLqexPQHMYZ/XPsQBVOzpJPmoMzuU2NOXIwKm2NYl3Lb
js0ZwvQ+ckVy9izwgrTbPBgWWfHeg007VCswT1/gJqqNKLr3YeABL5K5pnYJv0affpgC5CP2MJzu
JjyKAeuNlc4rhOsdfhcPADBx7xyPpW8cuPHwr5kOg61BXpeBh8umqXbY7vIVDnCWH/VwYGMKSbmw
7wqvMLcG2vmKaDkZ35Bf3swAFfAMrAIoZGSk4A4zRS+5Lwf6mlXEdjlxTy1fmmGPJTsqmpzyxtiO
pTcToyctHcHWZlaP3sYq/V12gA/9+lvYJi3TdneVYzQ8BPXw1AxYHasemlVWsaHv2NQV9K41bvca
xJxk/ELfHNCNo8g+9Z1vILJZES+fqwdYt996St5dr1j5pfbY4LR7V5YPQ5BXy9EZbqKePiivIkjr
HLOw3WPkWE9Nvx+F4jCfORSu9RE1RPEfLnr6gGbfX4NB5LVB1AHIHweqaX42Cms3YBfCnqiBxbD2
2I+Kh4dTd1TG9EjeKS3rZvsrb7gfJI6D0CuOfenXh85wXhuy9g8BAbXYyV/cNH5Sc/pIjddODZZa
syDqF3moXiobxKuqc3YdRn4guL65n2ObPPwVmNga6tYIHoVAkIItTPmzqFY+4DR2Oe41kTjKu0Te
K4ZWnG1ONluDY1LBTEvTgzuPfLMzqxPdCpb6zoO0/T25OygMM1i+aNqOc4nM0rdr8l84lsFiL50m
JzRn2t+gitKNn4kdtritit01xd+k2bgRx8S6aDVaKwgQ31XEv0VXp7DwKINUXC8UctOdtppStZks
bynGdOsNHLZtRcsI9h1WU3ptaAids3jIQ+dSzeO8KNzkq+AoF3mAZ+fgqYNcH6Tyqql3Wgg2aFY6
vtd52i4sM3iMeUrMIrnNOvlNlQXeIYBqzBGIHnGOSFPO6dKSzGsYM7DsQIYdidby9FdNdJ0Di/Js
Z6r3XsUmOqEK8cEO8IiBgWFrmJSP1SRfu0ofqkmbxPWroyO6L4BA57QhOe5m1clTgaD+KfmgjZOo
Y6PttR3MUDkCA7ILB8COtyxwu7NTTgR6sxNLpnilK6rL/JahK61QJccB50htoIEg4vhlsjRG65QQ
nBJltk2daTO5WIxKvMb4zHeBtDd1q3dmZp7NuVmDiEqWMcCp3htWAdCfAcj7gvU477gMSgHrlg6L
X/rdc9uSWZlBM/sdWuxovRGPjFZIiBkkWPdtMsQXSQrNV90cZxx7Czh52UaH85a5LSZ1wyIlLqa9
xSy3qGUWrTqD5ZVU9jUhBxaX8cscaY6d0TFKq4Nr00nIqXXhJE31mGMw4Q2hT2089StXhlSKpC1g
eNpJEUWZoF23wzBhMIHYlPeR5bd7MKfy1yR4WMsKbacpUAW6uOMv7G/S6kr2fthVMC6ys+ZBEurs
IMOx3zgJXhEvgmnYqhep1Aekgd/x4DyrxGA1FDVvnWrXkc+45WfF75DN2xBhrSbqk9DZFv/xkz5e
47S0wdF1txDC/nK07GIVj8Wxq3EoaxfHYxU9wYQPdilkHpgH87GxqbRtLbZXmJqocjRJdzILBBUL
6TZTxyCucMbDO4a2iTGIOw3SK9XHsIfznzYV6ka+fSt7+ycCso7Li9sDIcKmjZcvFcKt9ZE59qEj
SCjdAQoV3cV+/u6QTsAZQ4qh/a6piLK76pNJ7Cnr5DEIQxp/I/D5ALq8UqmFyuZ9NetLW2bLyGDh
NYr+jmAon/NpIEZSTJ+ibjhlu2FwFz+p2XPahOBLkm5AYpggwfVtNinkLe+dpWXd5ezfJASAKSNn
hienkvm0kWZLoZMqvwYx/paJv2Vz/EQH5qWrhoehh4PWSmqVq9D/Kjzvq4yKk8vgTBnVe9z31hIN
LN/bhl3RAJh2q6ruPsxE/phVcf/0Gr1KLAWKqLT1yvOildtVdBl4brezZO+vw8D9KgmQdDxC11Xb
9MD2nSuXawoD1mnWbGMHxhMv2kY1BXImCbD8/n4ptBi4XbB1iFGeDeJ60Dg5E1kRrzAZW9cotNpN
53O9+3XWbpTltySGmhhwAtbZ2LGoH1bJm23QqYrbBuFWzuAeiSEtMJvcQpWcMUFhiRF8I+5itvTb
bJAR7aD0zP2T6o1fMLh/ohbu9MDr0kv8g5zra+AG5yhFw7OMH6NWx6rUSPlIUBZlpzzHcFbMzfhh
TdGOkfLZwxbgS9xScVkcfTJyqVGfgsR8pDCZqiA10KhJgeRIR3Bhj6eqjEfSfsl1QtoFaTxJgK7h
KZVEBRmv8YTQ7Mcmgoux8clmozrOqyQaXxmo9yO9HZgMgNFmXX+Cn7bPwnjT01eXjiPPJPN3p4zP
UU/HRPCY1LgMartd97lPtlt+oAe9Zbb9GTXGQy4Kb0GcdjuwFV7oZIKdSbdfbu4Tu2LsnM9tWB+t
at46ozx5OZikQD8OuXF1Z/Oaq5rYUr0KUu9L+yhPnX0qTdi0qfkQ0tKOO+kdIO3Fq+OfpnM2dc+2
JojJdXf62WzsHx356xEmYDXew7LFd4G8Dp4NAn9PM1XNY4LjBSC2kAtI+/VC5cM+G8p8k/mkTeLG
2dIkRbLJTgihqm1aeG9TLXiByLNF4OWoMvs3sw91IJHuNmnGG+g+w5d6ugw+wpZr9wh+hn6okU55
UNAvIWOKtUoxtuusBRdFjOKXZVNv21sy2zmgQxZWbhxk4zwkenhMp3aPGnFoLe8N0aQB18KQTxCp
4WlLjeZ8V8hhoS/LcuKqDie5JjdDnigoKXlx66tbjur+6mrIbZb7gYX4Au/Gja3ZeYrkw3QtJ4fZ
lj7S0Kh4Z5fvoipvOHTkSrvDpUzUQ9CwZ2v4v1AuugseRY99g0RT11wqcX2dKiqS1fgugTrDtzoJ
+jLmPLnVJgWnhTW/Z5DZqZs9dUJt0IGXDcJlY3vfcT89g5XdZwFyrDD0vgvlkpzUGtH3000ntvaW
YPTFoOKEnL7hC9buqQafSBHVpfGGz5DdQ4TtoCKz0hFCL2rvaVA0nTkulGOZbIhnH+ZkuCJTrdNY
7ObY3qYaD3jSb41suOK2I+9s72qzRlPOgLSQWF4YcfYnDOtXinq2AShvd/CeOklvpbpFhYnaguXY
tcwtIzouYt96/e99O5wNU7n/at++/N//1v5o4/t//q8mL5u/io7//j//Q3REWWSLzArb96XHQck3
kQ//sWk35N+gg7hoi67A7cJHT67iP0RH728ePVFs4CHZSdbh/DX/IToS6pDCgYjqOQIK6X9NdPxr
dIOfaytSZfcMCH8DQ9F9Ff9P0Z7JyOlZnYBRCVK1wZ3MFf40AcBG2qwrl4hfvPinz+k/gXfc//J/
Cov8+290pYTaKmwXNvVffyNH3N6xJ9aaaL8/FbjgXsZbJQMyttXGD1nEB4AYoe6ukEE2IlDk0O3H
OrSuQzquO2LlwpL7jn5nL22fGBlPRpn8aQfjWpvYdFIY1GX8Tuvbxc0l26eAI1dBilfgLhNPfi+P
IsZ6hDT0GiVA4VG4Ctr7sP9ujTg9zjg4sURzTDd0sgKmupya4g0o+5bAxl7mxa1S5vlffyb/6UfC
qOuTswJTa/5/Hwm73HrqRpu+AsRFWmltEuQNYGSKWkTx7IBj+Ne/z/LMu5L8/9gtf/8WkLN9IXF4
SNujPewv37vqe3OsBtZ0bGh3cZzc2PieRS44f8LUABdNytQyLkYO2KTJrJcqHj9gPRzyQHfnEIPZ
dRxdvJ0tzgmKFJqtjIOHrhif4tq5WhM7u6Tlp3f4FK18eOk9djB9ab5wCCDcwiqy5qOGq5rR0uFj
fj/Bs9uksnq2JyHhPHB8kbO31sQ7ajU94J7mzI3EHKjPmW/Mp1K3ERTU0+Y+r8yIuECcYsyym7Ba
xxA3A5m7qwG8hRPa/j2HejK8O7aCHG6QuEdGJZpwiBAsBp/xGCTMKRpClwrCZD9Z5ZVI6QZC+FOf
EYTPKvZyE/mNzQCFl72aGFc1VopFhXl0VRotKMrZ4gDnjteOUMd68hE5fCekeqDtzjVOKCUUnoDU
YUjPH/HS18D1gp9kmpIVhTQfdCPdqrQ8qCl8ZkUOLwoKRhdi8klf04mUb9aU772d7iSrpoXCOrep
RP5I8PYA0u1iA1mf0hifhCWWY11LJG7vdxh3zx0uxaWp/ctMFeBG0wAb2KgVszOdOtqPOYBIfy0M
8omjO/7ytUM6vf/xSW7FVbO1GT4ZY1LESFIvU/AOJvTD7Y1HGpR4rZmHXkP9iZST7LDb3XEThFo4
vC16HTI8JclnbFJYpiR2h6zdZ1VzCILou4/g0kdFcdFWdSJHqZajadzC1nloOvlL9QwYiRxoz4Bg
Rc3GybBoVZrpEm8i3v6lfaSm7iyoUyzK9mYHUbIZVJ6uDfexcVEjSpOZoqBuBDwMbAoIpowNpMX7
H+ndjyMc/kyzznAOt9mqiSN/1YVmhgCV7YLBg9cKayYxQUuoftIXvtDfhZ20XBrdOvIk+2RExHEY
3xoFk6Lz46U/VpIYLP0AI90pYN+/BI3g5KmxJ9WaQoGRc403Irpj604a2uC0I54ybf30OqX6yeVu
GfNI3YXBN3J2xg97rZ2AToZf3BZ35F5zoNsCZTjKXvI0iJdun2412DA2xAF+4SljzvIwA9ByBqCx
/0kn+537jqkz4LdnRXNGgElXJMiwjsDRqKCOqdI5hEqwoS3KpaOVTcM85EiF4Oij6VZEd5gbweVO
OwhoX7Fxp+OYZ3pzqTwPhpYcb8rDkEN9rtQOWNPvsmRLN5csQXJXPxU91kpBlUFRNR8zZPVlB4R4
SfWwtTCpfN9Wut9Ter2xtL5V3CzMYhgK6SnpBRuRSA79o7YolAOL6i6q2WHPxVKWEEsK6SiIGBOJ
vG+Hhi2sZeOndOAULUKwHNOQv45DXpNWnrm/witSJ8Fqt9mZd5vY4FmvuDDfc1Y1zHr1C2DXdD9a
1sWPhk/LiUEdBvohdYhkT/N8tnP/m6rZTSy9c4mbudLhPkV758hD+qqc2EYldFeRWjKsl7mHqGrI
lWV/lyUts+5OkWARCXm2UyJfehqps5lD59eIRTQxxYNvZ0uBOCWGFG59tRI6WJbqFDUjHqjyFk47
3JkFXCjy5kX4q7Py9ew/S3JKQQA3POb96E0wWJ803oA0eHLLS1UfkvhgGPKNIowiyVeRawCaexe1
cTa99DaQc68zYxH1KcEZkF3CY/ZF0AsOKntv6cUqZ8LW/lFH7Lr7H0wrnOKpI+Z4kYgzC7NFiopU
0WmSmseGAjQU8LXDYRjdDzbdZdLBLlInM70lBeE9iuYcanDvqF7iZTmm/JGC5PowMuA697iQmy+L
GKdUfYtGgxPwY4DGp/B0EbdctX65DjyHnaR9tULNRQAwiNJJYXpAr7oVXZFXL6gpP+dVVIcPeI3j
5DFPTiTx1qKc172vNn5tPMIWPdgFd1/0nSE20FrpXc0austE5qfbU1lAGiAhlN8fzA5c+szh3U43
LT56WCgIPJz9A5e4m7ceiIUV5fTRqBPC1DGNfosmeVIRT8MYgigpKkGGy0fQawnN3A8ylXNVldg3
Y39DNVITIbDivtGJvwlyr4YBcXN8awOF/Spku8onHQFct/BGedCuzFzAjrRIaFBqljo73Ah49NEc
2pcg+DMZJ1Y5YM4xzhfjJjXdbZAlL5Zh0y02Gp/0vlDM1u5ldEZMW1iSfdOj77DgoZpuSXOmofTB
5GvM7gRlTPjnkvbomnRIbMtNXn4PrFO8vD773dZT5sXyjJVh4sLsqGmjoz6B0BHwYhrnm8RvNuYN
LSnPdMPMBAVkiZhIUV9S7O9/RzE/yvl3wlPLiR/VPR1M6bdNy2MXr0IkU/wkoNj4vOQKEqrqnphT
FqX8CaMHZHNyF2/ZuPa7dI2atPbbcjvm74pGUfx0S2tilSgo8QEQne0j591Vt3rA+UW0n/DyInXB
Bgf9ec5+gHHj0kaFZ9GaDtfOPLXyLRDAvv07a7Nalmw0Rog5vhk9dtxZ7vQ4xe6y519kBrRDGewc
x3JrjMExbEM+IX22wHAtgjY72BHQfldiqeFBNVGK7ckLdDke0cRy2DQ44Trsg2XV3Xtu2L9g2xpB
v1LIRPCIRTk3wAQBaTk4FKnk3sGD7gLwxB4+PQB2lXXJ0oCSs4Cgq/88zvZaRMUmGONd4m4l28GU
CESr/ZOVwERC65IeO3taQu8rmQHcpTljuPnOmGC4PRYz1n2CNpB+5TqR1NOBJfNb+vy6h0qey/zV
n7hnzZLMYGNtMROAqy1T6so0oG/n95z/ijzGAomQq2mZ74bHaEyvpc/vD8Wi4XuZvfHKrhowJh7Y
qOVRV8Bl5803/6h8psz8NBFgFCzQaoKarr92m4bX1LAKrYmd9a2QvyBlLLs7BbZ6HJOL19+0FXDN
xX887tipFOu2URtB4iaw2lUMhc0X2fPsPVTDsALojjsNo62xsv2nzsety+NF82268S3ynnnZuVQf
DtU+jC8q+rSHaom5feElDyO9ta46tCwjXRPIl9yEqMnEIY23McRPhwtxYK1pPmdQjqxyXNna2Q7p
s6YAuzGJTnmgO4N0G6fFm0ZsSeYns3ktiTNGtGI1FIZW5i4evwkAO2G7cqRcZN5Nxx+dZa3iQcEv
49NwxbNmVUKw/OiW7bGyqULFC9t2BDVdggNshVXbLvHe84pF2jStihFj0EiF1NueKhHxcU7dJsqb
TcYTrVbBK42PcO744Wn+GIQ8Pcdxk8C5F6CvZnY5KqHNLG/XqBQsbvJN6z8bKc8zJZx9XZFNlPL+
IG88FsHW3kifG3QRLz2m/Gg+dgS7cOJEI13N6JQy8zBHvt9jlMncrCz+rQWUm1YxCYO5Zak1X/Ji
Ptet3KYzNZv59DjjBHN8Vr3VCCog+dZYbgOzeE2b+cmY0Pj0sNY1e/qmyV2A65OxMLO2/DUlpaYM
ipVoKnm5zVF9LAvrU+GAXXRhEGLFLnfhQBYNhW6mt6kg6LEwwJGjOjs7M+4OvBWqRe9PXOq4k0sx
cWiJjeBSmsCiKx1vJJNhOibPQTn8kIJjF1dAn24tcVYGklCmX/2Zvk9XP/a6OSvPLTfEHQyKTblS
e7qyWo6lCVHONNIocONJ9sYfWgv5kyscfpPE5xm2m5blpNOszIz4mstcBIFlw5pyXUzBvpsTb2HS
1pX0WFW4rX/PQQADP56WSNikkkYMNLA8Vs0AfnImf2mJ6beiTnzdzdm2n3nrTUYWn+1xrjeVnm6E
UbtVV6anoAfR7vBIjIbtbN4VqpbiQPgE0Nvz8Tnx5Gvs2j+yRLMOk/FHjR+Kulo/kPgnra+UL8dx
kmsTcKw0sp3rtyG1GTzH26TaMgnfUQzuHw5l+7qOvKUai4FsjAdLwIGJ7H/HgbEmm/pRRMN18s1z
oTittVgQezX8oGXtA01QUcf3hCfdWiPt0Yk86rT8ZNJ/YiB8mlP1xYm0ZNsvc940Hi/IGZM9+0M3
rbZeMm3YKR96jz2n7rDql04RLoui/hBCPeRx+5QKfxPX5mtq9xfV9Dun5dU4NLi7iw6Pr1CvccFL
2oyq36qkv2lsQ3sJEYtlRkBypjBfCk8yT6ScuOQucawvTiuPRj8/E0m8mcIjGiXtS+0HT0D48ABH
z6Tx163rJUsdhejHRfcMfXXttdykUfOeOMlH5MffdgFCMa+IrmZsr8jruL9oVuK5kdqvRd0e04KG
BcHrrS8nwGWh3llB9DJ1zu9Aoi5UWmxU6J9cr4YR7o0fLCrOdHonq8Zp/qhouLMAvv2wPwWN+9o4
6EAwqQoe0gi6EzCfovePd3m2ISJej9Or57lfYUB0ceKBnbEAXdsTa9YKhtxKyljcQl98RYHJq5FN
giGa7VgHOPYRcRWsnqB7nkLk2rTnJoPzGa1oyeMZP53dziN/YPjXxm1PCAA4onjOlyMn8MoX66EM
vnCAoFw55WfSDs+mwFzltlR+3GsJiyDfdg2wb1xyz4Flr/RE98pk/wECjwUC5qj2HqzI/2Di5M1M
fUkjs03DuVV3ziEJmfu03oBiaXgAkVrwscjWZr6RA8p3bLAsZuDxQuvm1xxTer6IQWactNT3yHK/
C0LeMPdj/EDDnh4pPtGaiFSTBPN2Uu2WXtN83feJuE2CLh4/FNf+zeeNNBcUlAIa6ev8GDABOTwF
49xYmx63OmzJCfcQzxvW5ilUduPQYadfUqS1ysrsj1E1WF5k+tIU+I5A2+3/nuDNavmqAuAoAa9T
Y9q30vNeSgPXsFlR4+HqbWqwU47TfdOG1LGb6QzgljduOVWfhB2PBgCmPOV0pmq8B810s63JXLi0
RINwW8eB85biPmmN6ZCaeGY0Z3vc/AeWBhQWlhAZVGd/83ioF2GP1g7tfAFOrF9MgRUv8rl58GPz
3op98WhxT9nP8/kT6NYaiNWk6GKs180d4+e1zSelIOZmBEBAsOIMAuQdk8f7FJksIf3L5OuzaRuP
lSde/NT5FTD6t1p+eLHY2Ak/mM+k3USm3Nozdp0x2mU5AI4i7i6UAeRLjxp08AD6FYoSglVXOItg
snjVkDvCgKUmrvO8wjwvnJsXht9BVu1GgViGV/MLx+nFDcNdLOxdkNi/hAzOWI3rZcPJY0UcOt+Z
I+9n4fKoG+UBgvMvrGRvnPGbZYO9PUvDHxAhx6bID6KInoMq++UorsA4m1d0mABpq8entFRvg4Nt
jy0E2kXPUQj01Y5ShHVd09w7CqZOgQWe1PsGVPrTzKYe3fQrAibgeGzuZlQiM9hZhXX1fb1rffsc
cl4yQm9tedMxSqxzPqVnpe0H1KfFhBmwnO8DYbD2QXv6SUGJYfXkcuO15ACWCBGb2qKbIyiubRj/
6Gr4ExX5rhfWZcTeFYTuuq2Q58gHnDgof5QteQVVbKcow9cRPhEBP9VFv5QtYcOGD0CwT5bWm8os
D6dIyWTHCcYNwZiw8y9y4YJ59X+TLj+NabgxIpZjkdXSxV5+cUPwnI7fqvvYJ3VHH3xfsIAJXlOX
h0TKqRL4/cors5sH4uueXjrmDYq3N+1Zx+AlstrtHbWcGN1rpMdjcedMSrASgT/9wJF/DAr9cm++
qmoUtMnjkNX2dCZh27IjcaYDcMtiflsJHgFO3PGuA9gaIllzVg1iXpmlb32ZRv2keBTbU7G2zBZa
Rbt2nPHZjeMTRKLtBCR4DsWOY/mOUqJ94Rr416HLKHtn9vcYLp1NZrSzc6DV3K73bH3fdQeh9bkB
PFQR8HLb6bGy1QPjnFogXNzwKUJCRR1U3Js0w4f3ksrckq866PaEWM5zJb98UI449wRX051W6emI
5x3ZsYpEl+NJihVDdQwxIkUKQXVoyTkLkjuqqz8QdE9lEqxGy8DBln5kCWO9WQ8/vUJhVKSnI9sa
scv3QNVcTl/URwJTtI8uas16tGhVHQa+aasjJoQe46y12dEP1Y3Lrk4OBZ5n1RfsIdOJJVjWoklG
t7hocZVmTJiOJY9toD96SQl9CNOtrqnucf1i1SvmSE534PrxEXhZcMDaC4vJZl2GxLgk6LPOZyys
s28GmMyGYMVVdxCQN/duxjDU3amBc50sHI1PzumMe2nodPHzbBt3uOJSD2Iz1FCsjuWxwSLr1PxD
DSnHZV3az97sru/mRLbW/a0i3uvo+LegGTgv/I6ZLx02+T2EnI/tnxqjMyIQxu3S7rnhEIJ2VeQ4
zxMTyejLz7mzadfQO9GbCkWPFpqwtJG+w/5YFMGL2wOEbBzXWMaaA1WuNjacSVI6j22fXnIwbwv2
mB1BleZNKA8Uht8fxBhfO4LxTAifIh6eihZfkAusk1BhuQ0cnJSk1T9a3HpjW+vV5CNaK3Erouow
pWnDaMriOod5odkIU5jukfUa8cHMGBGUe4HxsSbMDuq4MJfk2HZN752nqVwleYArdeR4YUIgNqx3
z+fl7WsfvxP1ugzQOKOvZicfyNB9SpO++oHTbBYhuvuDlS/wBAFpCIYPVSIIjgEHCuwzyyrCUV4a
DcbVsL7w6r34RflZyZ42NGeKnzhW77BQYyAa7zt1eLFhxwbYK7v/w96ZJMetpEn4RCjDFAFgm4mc
BzKTZIrkBiZSJOZ5xon6Hn2x/vCqrFvSU0tWve5F2VuUiTkBgYjf3T+/z5nELyadn66JcSeRBIf4
4qWMN4Ls2QiKDmOgckXNWRmGyu7Vj/Y9qz0dG6t6aD6ywj4oVfTiUxTLWgI2NJx5EjWbK0kWKCJF
RaYoPyRe8VhArk6c6sEcI31DPee2SkKsXLk6bpFhTm0ywAYIxWYoSO7FkdMsA+wtx0xEx6lPObvi
GMi0J8fC6dUXaOx6SPQLCZvsIHoAZ2Oev9jAOML4e3bA4TH1crYAKfSQxHsNGhD9xOoHbfxMYwDX
U/ys2d6jbAKNeU307FjcjY70EKLyjFFGJsJFNzFCpSPjVnRY7Eypf0V2uBleQKML7Ex8I9M5GpiR
53p80xyGTCaAdYqhL7iEeYORfcpS/6yoCS1WYl+wWAE8Xaf++FQKwJYtvXtupU/3fm8T7zV37PO5
MAnML+u/RnROcx7D6aZUUM/yeJ3rZKk8ulOmqcSH5m/tsA6poKIJysa1YkHJbQ2NcF2+joRxNh0P
JBl83nqUKnN89VMNWY5iHpQLW2OQqxpd6E55dl/CGlrIrLxoPbypAI81JoRtxGdbI0UtNb292RVN
4LGApAQvhIdEga0/qc21KbzA7c3pjKvqLsNutRwM1L043aBpMkAEJqML8TCoc9wi0JzdCAmkJ+46
WxC2Ef1RjD8mneVonhDQ5LM0BPMlIp3LpMvv+tLaGmXwjR72K/yHuwnzKG40+anWJVVZunOuTMBL
MBtH2ttDmmqU+Zw42jAN6gZguU0bCj3O68xkZzVaxEHAWyAENYmPqTZ+tiMYzYJR2bIP8dMp/lbO
5YwyYohWCcAf+ghgA5CFOHeA7HAwGN5CC9jPp1ENqZeieAoXGIDakAtSgWmQFFfIsXGgTRqzJ4+o
LrsWOUHckajhfaRhLxtkj71crb9ak8MKEwVUDThfmonljBm+s6BDclwOVT+3NwD4xN+6ksp4F3n5
TR+TfdAzkeQxgNM87l/ahjCYmITkhDGX7I2MfpnbtrL7aHurp6+w3EFp0vGftYcsZJqeg6BZ9FUx
Q+izlR1Jb5HZMnZ9VZ5QrpgNk2Bcpq1/StDRlkpm7uu2oTWvhg9DQw/zOHlr4+aZON9ejWLCJBoD
mSJh4mrVBc4z/D7wbdmUTNYtMaqDz5wisXU3i3llKuGYTAzp6yC4cU1vAwH3mnmUHNTeVYbkCyKm
i+BM8HDg4fm9IPw3F4AgiwQFAOXcJJ/xc+5IieyAJjbiigYGUrsjGoztNe+L51iNSCfL1ySq/983
Av3A+Eu8/987cNchOY3mP//j56Dav/7hvzwjxj9os5UC1qcq+YNSwxDwL8+I+IdmaphGILbhnhCc
P7/3jFiCSpbZODJn0fQfgJ+WptnS1m2p/RPd8O8E1X6sX5nNA6a0SLwZOtvt+bL50Tzgj4Gmk9RW
F3ngHeOmvLOSOQg5LnkwLmUIoo7NHxoxdidCLNbA3grsSqYdlDCnDue/v75f2En+bp2Y34op+Wg0
2ljyJ+uEEUQTaVNu3ylWVy3HfA6Xy96zv2UhfRd6fP39y81/7kfbxPxyWDRArXIAEbBWv7fL+CAw
wirn5XTvPJaVS+PbQh3OwUzvYeNB8xQm+t+/5K8/4f+85E9ftmR4b+UGphQ7eXCahz4pVw28pggl
oNL7P7zYTPL93ef7qVhHdpFVYQmH0TMjMjp2H3p4aSrzn6TfH5qEvm8O+tPLzBfYd64ja+qreGix
3LPmuICynoy4XadB9wdfzS9fxsZWA8gNLLT86aurSdcVnOIgOlYjey4KWRy4tEX7hy/tlxfFdy/z
06ephB2nns3LNOO9QuKcAIeivujdSfpXPdiMTbf6/SWh/QhI+dcN+N0rzh/8u+/PaapJ9QWvWJoo
5jGhr3CdMEltiFxQO8ipiYTHOm4/f/+6v/o+bdWQzl+oX9386erXIFog8vKyM4XSyWBiVM3O4fn/
+5fRfrG+WGydSVFaEhaN8ZM5iSY5ylPmRqKqJXqkNeZtxnD7LYOC1Hgk7bT3dP8UW9XKLBG/SPQJ
QLMJKCfDaIY/vJtffGjLEMR8LVNVTY7HP37Xdj/4OIEyMKRdTo4WLkWDultlf7hWWT3/fu9h+JuX
dY35mzank7//UXstMkpHidWF5rSEqKLpPuc8FdH51kDamkL/W5uLb0FdHS3L/kDkufW68x7I8j4b
qLdtu0OhhPt+9N1AS2t2elRCRHRFAHSSIQWjY8Mu1ki/Jhnia6pXq54ZvR8lblQUKyuHygjpMrGo
YrVwLafGpZq/+FY8a1Gw6sAKpm0CK7jeKL6/YQq9T4P5r+q4soED0nV+5ChOmQhO3aYznqQP67zH
VTD70zNQF0MATqMW6oVCJsanMVer+oBuSo/SeFRCeWXLR5OrfTbbcq0M4NQmZx2Bxc0D/Pa4GxBr
c3eyHbf2u/sh0a5jzxuzkk8MWhBgtS1012f66bZM6VbkZKkjSfF3oOXq4yUOs1MZ5UQWgEt06j7q
OzcMZ7aAtjXt/I4aRCA2CiU38mtcMHQuZtNtQXSsxQkXrCC9EcsNDkodn5kG3IdKY1LWa1wNtTyp
auBW9JND811WijzaarvpCrozYfdMpbYy/PS+4uGUBMk9cQD6FaJdGDcknRPmnyla1O/voF+YLE3b
Ui1dFzz22ZTMD5XvFoim7RpV7YArJLSXs2tUbq1pnJVJb3lCadEysGY6JWA1pE7HaQ7N6Czz0qpc
JeMkzJsKgvogY+8xdIJ1UHhHz+KrrpNzXlcnTZ8Ywpn53LzwUSrJQdeNk4WpXk9qj2Invg/TP/rm
sMQqweCowcCWttHOwumSlkSXwSJMJlppJe/iaTrYKiNSmMVd0G2BKoHYMV4SUkZBo/z7zx0byxHA
c13V2V/99LUUba5L2aqcNcCNQFjtFrLAtgF34/+wQjsquzcxv5YGHODHH0ARkM8zwTm7UZBdj5l2
9LHLxc9qgczkceTlsG6a7R9+97+vVUJngwcl0ODXF/pPDzyiZNSXWRpyFs/WSH3AXUmiuvvDq8y+
5J92CYKNJNtPA/ewjW/4xw/XWZICpMgeIQBZN9OzXS1RdlpqMTZMV0EmL5UenOELnJyhfI6J/Zt9
e6hMx18kfvbSifiuaFiny9zZe4b+8Ptr/xdvjo0Z/mK+CgPY4vwdfXfpp1YV2pQrUR3hUCWsR8fG
NFeJRgx7vqMp8CxT5+X3LzmvzD/umsT3L/nX8+z7l0zUcICTx3MRYjUkcFS7CRMVWsgfnkV/3wv+
+EI/fTYlTY0B6MgEhUzcReZE6DfeiiffJ7OSxpvff6q/b2tmEBwBNVVVWUGsny4mlWJzvxmtkay4
3EWDDkfKRMBylmwP3EGvd/QorZhi/eHW+fvDn4et5MFP7aWKmPvTxdVoI132HpKsbxd7OZRnRpnb
338y3bF+8U2yveCzWaT7eLgbP14lNbxcO4Y9sRCjeR19wEbp2L5TFcsVOT3oIkPFicaFFYJJVUyS
E40s3jPNvjJzORlB/+7AJZvwLBslDVZQYXWlevI1j2lfmzuMq8prqRZ3+ILpeLOe0/5apAoAIRP+
VNgtM1rpQ8eYMWmEUdtgTe3VJpQ0GavNw6ARAMtgrpUXHC+EvXdjdS/D0sOQAZbLDuEMqGh3zFxM
upLoX3R1ancp31rqRcyzPcF7piblkwa6wM5AmJYt0HLHX416ty1afZ2NTEcVRznObHxGsUe6cd5F
a18ZFp3CAK/eiLdmAbEDYdtj8mfHOd1SlvrqmfrB1IvHCd1PgVUZqLHiioQooSlphCtodqo078s4
V21TGIMjFZfUwjOGDruiWq+KkWhVVyBslPWrJejqadmwdsFwGKlXWChDd1O06CS19J0Z9lsypKBK
eoa6xANf1Y7G9tTHDDCloL6Jvquwz+VaS5iEt2r0PtbQ5qJ8HQfKY2Foh7gHGRH6+T4N2W/YIEXI
fvKkU1SLJqVu1as8/bs8fbQU6yWb/WXpxBS58OMnGdGdQPKbrSXFJ3UVnfzOfkvb7pP/4orCP4i3
AAlcHT9aUV7UkanrCBCpGmducb4aBvgbEYgnjVw5E7GNWuNXzMs3bjdMcakrwvGl8aOjmVY7eNz0
KmqrvKqpsMDDSNrVwjvcefc23ji+UW+sN0ZhXf36IrtiNZmUpvdk1JNbDUmOuOkurx36kAQecSSm
kBcfHArllUVChKj0+aoCg0ouPjJIh16+DsD1GnwqTIZLjIE9LtU6Jt8Pc1tCaIlDZdlo1lHW9k4B
ZEKJ+yEy9RMx7GVZFzvR65cIm+dga9RzCPxRTvpYqv1aKyoIWtJ5cHCVUhTDvpldQVqPmzI0yD/O
XziOxsKyV8r0AUV8JcCQpkrp5gliQVl+iSra+7rgPgB+XfrJcxog9EbqZozMjVfrLhoMeSnzkNoj
G4pM3wUVMmFg2PedNNa5uNiE4jw12dQcM6HpeltkbqZ5E7nSVM/R3JxVKJKz7kvX8gTbxkaszPg+
IDy+iElC4wW/jTFCloYib5j9irq2XVVHS4fIPu5KPpZDVaG3pn7oLhrBJY/ptVZUDHBMHWFsLKaQ
Pk370SzA1YzvWczVX1ufZscQOw8qtE1Gapb6yCAlWky1vU095d5W2OEW0a0PR/RluI4tTMM+oDTS
IItjKutwQkUbyxrbsH9y6DO1/IfBDNaJXlpL1TKY314nhyreQnTLzmfjF5kyOvSy11eBR6NFntbV
JTbpb8X/3m0gfz2mSAmEIojsz+pCP+sMXiU3QYVGLBsAFrMWUc+qBLD1rZh1ChG0D43wUF7rxxIh
A8Y4rppZ26gROSLEjmRWPfy4V5eTTF4oAj5IvyP7ygCaPEa0N2fdBDP/SlTBA2bJjgB09hw7rHCM
zxDpZ91FSWYf2KzFOIgywazOCGSaymHpCmblpp+cLR0E4bXpVQtKI2I0Mg+MdKKBCD+aBsMxS3EH
zpoQNYQVLOL+JZr1Im9WjgY6YbEioiYx9N12jv41jsTBRG7CvX6SyE8eMhSDU+wICFMika3rK9hr
kazGrnBr1oHYdhCk0LRIBUAEM3D8WfcBopczq19sNg/NrIeVszLWc9mVXV5xBRT7empoj5y4lfKX
cVbUWqS1WMtfPBkE4LrLTRdDDJ4sbAp6Qn5fVl87dBAPa2Ua2v3OV0aLsJbfrrJZ0mvR9jAkncxy
vKvQ/EaAagTSlKU9y4E5uqBv9MdgFgoRLQFU+1LyKeot/3o7oiqOjrdO1EQ+DnIctgjZ3ir1Q+7t
qBEutIzPNIWNmcxSZTaLlgbqpUTFLFEzqcl9YAXDBdfLVYXeWWX8dpQgI4FqOJnC8qijjdpaKdbR
LJd66KYa+qlWYIOSs6RazeKqEiogODgJGrPwiky86YyqXCnosUuColir6JSxZ8HWQrlVZgm3NpX9
nA1XZnG3n2VeQyJGm/CZ/Epbg+islkaiXhFVz1otjrY9GpR3eRvZkK6FPE+6gNRbM5AXqU3rqcm1
i+CMWoYYQDMxUPWLkRXk+I6ivbM+DW9YuNyxLu6yAcerNfo7HI77gYcw92idbp0kfalC61RAWukk
s//WgMneJdM31aivU1B8xCZhd6ycYP+XQe/cpU79xZHjprBZGsP+tU+I+zI9ZZXO9JWVlW+toQEj
cA7DFAJebYkghzUYHWfvwyXsnOJe2FTgBQ45qaahypTpDMwhagEr0YFTye4HKfaJ4W2F5r8Zgfc1
MOJ9T7GYNbZfU20iMYejiNt+GEoSqBn8pKHkmNLfR/NESTEvHZUGRL3eFaEf4Q5tO7oY1Ex9G6r8
bHjio0tLsJnTy8SIAPDXofK6V7MovlRd8my35UEK7SXndOBaivE2MzXgj+KVx8ocC6NYTrj/2QxO
m6q1zqMPAKtlw+4gYsLEgqnUhTVk6i5+8+r4sdTMV4GnzQXv1S4zgV+yxf9BVGZpDPE3JtMnNQAq
n9irMqd1NSRXkXkYeVD12456COE/9VV98xrc0op4FUJb1RoHeBLOPJUAs+ATFXLhxANafbWLwvTe
HLpN2zY7LwzEIs6sM967bd3Di8yB5Yr2SrbnDH3tEQjOspqMpRK8aV12p+n+zvfNVVdgcmc4Igr9
0Hgx2En1yETHpV+QBovk0xLhJq3NV6PNd1Ywua3WjQu7a0+DGr3oA6qP0dP/rDT8y/yb7qjXusC/
N/mzwcC3tpkhNhJjfG5pJzV1dr09nJSIuQKrKzo2tT2KTjAug46LF5tY/orn+pPMs5fEcm5qX7eL
NOYZ54lVM3U7VYLBb3NzCw8R4JS3g36+r82cq8/fNMqcJLPXasL6XEZrW2Fd1K2ln1VwC9Idhi93
BPmi2OODXcNk1bJTKpNjSsJoytNnfLtsIYN90eRvXudfO5t0U5XtRfoad9YRlsJpyvAmpBRrw5kI
teQonG5TDjNOLZxLG0EZRApMK0VhvJCQ3WltjpOgjEgyZnewsTYpVEb7rx4EFnvgNmkl8CGorDX2
ymjtdahh7e+G6mA7ybdCAAFVTNxpit/es9VrFpGlPBU+1BtVLoTR3jRt3CsaS2IV7+wxWMUYhio1
PfKbUivAcD7q+OtWG17TEs+bjJtHm5wd6W53IE9ZzfKmVQOSRUl3IlIprwY26MAD5J53537wHgiA
uZ6p7GiHP1nCvksayP22emzNYCf5eXycbEZTzESAJTi6tSwwnBgq4YHqOUlimlLzTT+FXxKyWGAC
6Bab3blollu7ardBObht0LnCQ24sqPQhBREYGrh4HD557ToAdrIqOpRTsrKc6Tgq2crynI2Fycbh
LhsmFn8JAaYDUZeU5Z2hsE2GfZeSYBznIsMgKagwjs6NbeJ8D+AFsaxGofqQOf29Mvd2Yh+EeLpu
ZpKHDUF6NMulaKszfaibGut8L4hVJOMp05poi/tRL7+G1jdFvWI92IRGMqynen47ycjtVI17s44E
WRafMCZACxf46yFTBcY5MvaOaTdbIEaselSCtRWeNwJ9o5dhAQGhw7XjKZCoQxJ09PGcq7EBvqVh
Y3EqkPc6nOc8Y50N6DqoOe3EdIx0dvgaGHqz6ClZjqldB3k07AgLkVjge6DQx/CbUwHL2/e6a9O0
IJ3L+8YQb4mMjw7MfkNYuPhAt4zqYx9OG9b3bZQWu7CCThOBiFAU+TSF7UXydlS7cwHqbSO1X0lq
m4EZVhZj2vZjBMHGXirajvawHQgO+ZBE+GzCB3NX2i5UoZIfHqLcCD4W6+tBSczdEBeX1h/OBASu
UYEzfyyTG0HVL5E2WBhuxr3OMB9m5NpIMZYHEcc2YCb7er74dAM7meTsypEDLiBE9lZl42fVeyOz
H3uMsgGYD0JhoqDMjbUTQ+zZgxvIZKjyWPTDlWNB56KT+n2irixgqg2Pp6LprPCvOU7QIurXQpt2
fWRs8KlwQILCYxVErqw8PTLQ+QjhF/71HM79TZ0S/WVrMFvhXD0x7sdqPOVauQaq81Ak5lYEzZei
A91eibvE7h/wV2wyVMuFVKmlnfJwTfoZjzmz5LC/q7zmfrTLk4mcOQ0kjcPxluVAY+xqOQXyVtT4
cDks6IkCNzbvoM14+F8zw9rXWvlah+mJOpx0UahOt2RPc+tSQcN44uIAvk9pO8zRa2en0V2dV6c2
w4HtRO1iEP67CGcihBEctQqak04iBIsaJ4rY77axLCEdpweo0k9AxgD+gk0iUb8jl3tRHCta4pss
Nr5S30Vqso9k4RpKYL7k1HslcaRxBmDHmBdYA6VmPg2Bd2nHkXV8unqx/xoX9lYFS4mZpzzpmJ/p
cFxrdg4/eqKvtZO66zHjLpvpmnY+tub8NZHdGnvxJ+lYRIjKZEPWfpQiOFhSnP1CuQNeuSMNuvI8
BBM/jQHBD8UXjCLMneeo0aA/edbsvCIJ2+bdEdvBS6Eqz1Ha7TOn2Ns9ym0qd2Av0Qy4O6s+vsGA
O7bqcKyG5k1Xq5NjGF/sltg2btBPO8CpbTT7Lm/OPYnxkeydb3FbEyynVcMdFGsRG29ZSN6Kh5lK
3tQT7EPA71F0YhG4o1x4HUQc3KouZyBOw1mMwV60y6bstoRpj1HPGJfYEozofQwVaQLpH47A2/Tm
aGUqt+lD6NiuzT5PYROVGukmaUpXRyaRkQG41Fw0nrm09eIUR8Yl0rrjRGGXqRgrNcP5q1gHxRSf
UctGOw1XLYfOdFDJe9PEQePK5HQrhzCWydcR5vm2jzpXEjca4mRvFWxWaAoH3XUti/qcp9rS93HF
apHbjBSacKQKcBcbXbW17HBVGQHYGyqvC3XvaN1JrSaefMoZ/PHS55kWc+96estaXG+oh8eiwlMt
NDiam9esVd2OJ05aNzS5+YfaK1/SoMQmXUimJPF7LMp14iWbPJ8+84L2dQUaLUxthxrq3BxOJFKO
tkSsI6rlhDXxr5LyZXiTivlVxYU9ovjZ3PF5XD3T/uTGVbnEIbWV3JoOj9cipq6k/SIM6gaSu6C0
HwtPB6VSnAp6dbsiv1mBtRVWR4AjuAsSst4pVXK6spdzwXtKWoocYttMt1ikuwkKu4ni1MVsIm0c
iGPyDscH871+bGpx0ev0lKgt9DRt00veSRm+ykH9ovrDawwS2+zplLHF54RYB0Fr45FLI5tduF7g
nLsuvNNsbRUX9Tbhnm4hI01xtiq4jFr9r+wclKFyVdbMBFtyniaspgkIAWYJX1TQ2308U8F6svqX
Cppd2+d3DVFFq3BO6TBuOKm5kUXEZupXZsHrxShdFhV9be7NddrrUTI5GhkCEY8rgOaH5lsQ4TJy
njK29jVlYSEzSwZIvhpBNh0eA5OdKlmZQh82maM/xGmzLSzupYEUS11+aSx9G7BmamH4GTHDo7Fn
RevbsidJngTDTo8ADIIcq76k+adOjKKT9mrwQIdT1+DbdGyxhNcKXL+MHRh6ZlEvQa2tFEF1HXBR
y/mQFD+1XbiGGLQMBnWbpx+Gfp1Z47X4OnvwaiV+LahoxgiNU2t0rRDGKKbCsCV+kdaPMmlelCw7
SIzu8fTewtUJlORBmZpX0jmXJsw2iTI+eEYNF6A9gmEAgeSIjZ53j72lolB+it58MrK3QDYH2LMU
MJJgAkHLINOP/UNriFVH20UyMLVSDJKa7Blbax1YNgCAgJ3DRWnoFlQenBEcU65cJid2jWSjx8mZ
2qxjheW7C4etXXTYvUnMUZa1s9LsrPeEnbt5WKw9JN0zntpbn2WuXdwqJndKWe5MujhlRppOiUhq
x/UJ5XJNDeQmy6NT7+hEtyPmaL5+Ean21RLFhgFCvjXa+E7YHD2IerIvoq5dN+r6lCa0RXjt1fES
+gbsi99bCtvWYBP76VpWXF5hYnwWCZHTpnNxzPGEhqDLeGhKGRwQiKmVcSms4ZzqxtkaFfqZglsa
ltdYqmu9MOEQyo2jNibsCn+T+sUlKFVgidWbahTnUCVnogtKJJJe4wSGKd+2qoD9X3OzinBT5ARD
dDnuQWRs+tpbx3XEfkndsR3Z6lr3oALAXPRpn+z92gONJ0S6oCN2L6KJYywi2IrHNP5bVXvg3AlI
QXDNek55ZWiwLgCa9A78akkAUijsOvL+Rc3giOoc3wYnJc+RinU49t2i9epLErflrsFNu6a3Zk4j
Ww/0NcRLEdlEbkHkGBop/YItCO2Hy95BFhfjXgRkLGpVJisJ6gsUxEAci9Z1PpeymQbm+2rVL7FP
rWUiGOhyUYO+MWnYE8k2VcA3O5OjLc2R0QSPq9e24L3V6qFJ6veU2QxP6GEVDiSgMsrTTdUjx2Bj
CB2ApaZdsaUKKqbVpvmixc2+aUudWbVzTyFkv8lGydxjuMvJYNK0tknb8VZnAEr1Yt848tIH6Rcb
0G+QeId6TDaVJgAgjpC4h1bFVjAvW0lHVwjNWwrmVY/p/XTIi+nUTO0nRXb7mBqKEppGmnk7MKs0
D0rjPY6ZFPZUpi21wV9NJT+/OqX3rPkMtmqWc6rwatYXEj7MzFrtS6sWHIj8TTtW7kAXdNnXnD60
j6lWztFY7/zU+PC4N1JLowe2Xo9V/hpEcutN3clqbS4nggQtVfCksCe8DemLYCUKTcG11H8p6vqQ
aeGuUvpujRUvXLZc99rc1WZkL23eXiLqf+ExHA0Y4ooRb5partuR1EdWiFNGtRW7K5uqId1mxMfs
2amnwY2luRpGyYrgNGTOGWmJSoFObam0MKrOcez0O+JZD2wvuBfJbtqOt5Sp94pJ9qVN47cpUdlM
4EKGkMTlGaxMY2T2HIfDHeiUZQ3AF0VFPqRiom4IpXdypk/LAMtCF9xiREpnSN1sGgfcpFElL8LR
AT57A6iaYGVN+Slshq1PUcYC21W5JKm+m7Lifai9mU0MFo7dwFuThq++SVc1OfZyhuaV8QErX7WH
Dl24QRbB8tT0uUcwuAuTWnUpKyIvS/cwSQT/GOXDepib15g89WP8tVd4DwGpXlvHdmBV/sVRog8d
6X1JISjVHE67DTV/b9TxMUlEug698eKlvbpowqggczUyP/UeSntwFfQ1pYU4a5n3GVsEPadTzo+q
k/Cze7NB6A0T4B3+Sx6ER1EZR437vywUFwWaE54RPRP+dc1QZSzGULmGRWcRD9bKZa+897h7YLem
1xTRIoy815GyqEXqffP8npC0GuxVbzafgNcI88dmFDxwylPXCrp3fDKp7AOrMlg5xfgwBcD1OjyC
RvtZ6r2xlUOobmNL1m7nkNDuCtJlXYkCAJL1qXLUc4dbbdk1E0zVFGNGYEc30Ic2J3a9XGqkiN22
nZ7zoX6nkY9RMCofxPOuOo/DYxxQ1RwzcyQFaQO1sIZHlp512b4Z5nNbMS9kU6zI7DEcQIWK+Q+m
HBFKrePblcGhpiKvoZ1QyeeSW1bOvrpvShsoIlbr6ht8PBIgztb28m1a5OvGStfCOU/+sB175Mrc
+zTqImcwAkOx0PSXHqtdohUEA+yNXwYlDFl/N3eLcx3vqKtcC7DjmNefxyI6jT7/R2QQDcq7jWZU
206eYljYpOrdoQjbTWBrp4iqaRiOzPAE9evKQz2lBCKZ9zQ+o8B01cjm4sCdj5RyQ30zkfe8uoRq
+jEVOunYcOt7oCgcri07K7cMa110aNZOcmmT7D5jg4kexSJMli6WKM9VRt03T9QhAMXRUm7skf3V
2ddoWbmUsXILK/XV1KdTxaCHM9ixm+BT16zLvamuJ+D1w7DlaADLli8x3ScJjKEw2ndqvrdRLbl9
nMUY3E0+pAmtimAHK/xsvnYpYvZlWdJc9DnGJjkNxZJDa9w/oFHz58P8alXNrbBmlYV4zCJpW35/
rmknPYQa0AAq1NGx7vRi2iVWd/SLe+D+hwgnEro3HnqORDZtz7ZYKCoHe4L1HC+XwniPiBUrHsPS
gBG2n6TczK3mLykQA5FAlX01vTi++aRm3gVo2QbPnKsW9tlgeGGb/brKqb3mrxdBUrpBRLeBjzve
KKjgSWL6Yqf0yQzzYalXVGP7nZty4MZNDIDLMRJM+spFAl9SIBYqgXIVjbJP7JHzLyMlsIyRJTZV
B/ug0p5CvX8vTEJffVc86XlwVbqWimTQGotyrFdqTo2inxwnnZRuZNePNvgRzyaG27fVZ2jQDNq0
7RlLHFiaLCej4uDgL3ztWWMZl/nwoQAaGrJ0FwH9l4wgybKBadYYJbNIqvbatu1tPov31sBhhhWd
R1vQaW+p499qs1rVRIaAkticqqkx8JQDoeGN05ku9Ii61BdRFLqeKumGTnY5Dex6Z+38pthIvz34
nNii3oMAYZN7SpNzA7gDLZtS8JFixRakur7iKUuor3luOsPlDd4AalwyjydOMsbXSB/XodW4OkdD
neJaFKZVDP2ZJzCLlNXetcDZYNgubIVteGNf1Lx6nRLvPrPsVxABVDAUX0c8gVjdIHOb6KX+kgol
kJPhAvF7Ta197j9mhPZTcPeMii+VahxKXE2p0a60BN93Cv83GPfE97ZjjbLSmivfAPQZW2s/Y5yI
rOmWHOkLlSqKBuHHkiv6p1yCCK4GNxuP577O9WUttlF345mEkuwBSk9hhuOq5X8+Z38Q/htL79d+
oqyNqFlNPs2bFKcpvu5OQNJlxwZcPclIddu5m9nLXQ06vEBfEDEkaX6CiGZKDQthWPAMsXGc0p11
NODlyCGGuf5pDvqNP7VVIGsaIRJTw9i5ZNWjemMTEXAqo/axS3WfB73KFHD4qFlVV2wrbiUzVmIm
bwVObSuv3MirFl2jbkxLd4vSOWuBtreZGbAZe88886i19p3Hua92/AEpGpj+SCVTFoor+DWey+CY
2cXTic3sl1FkUE5MhjWFb7SiBYQwUjg/srPh2Ex3XkdqfazYVRrKNqJPTkD14VHnLxuzN+jjhNM8
3jrjvbS/CQ+ST4qXvS9gVDjYPaNXTB382XZtBsobta6Yce2LZlb7qWSr7Q17dKvmpssKYUsc4Reu
iX6v7VCgW3VrlBd3Es+m745a9jU2ih11uZdMKx/CXF49CR8EpP2bFdYHneo54nVLLzGWapdJUqH6
idLxJd8B9+AIlyM2/ou9M1mu3ciy7K+U5RwqNA7AYVaRA96+Y988cgJji753R/f1taCMzJIUZZEV
85pJeuK75CUu4OfsvdfWr3Ra3zpkqUgSE79nXN3w6Ny4/Qgocb6bBIUXrgWhj1P/bLkfNNTyD/14
3VJaQSye6CVBfBguAwvVsaSmmtW+lQevgR6ROIpXS8mfPBIvfYp/Yq7j2w79OjZmpFf5XAPYoYa4
4azmPvsdI1DQ8BioB9mc6jHNN72D44NPZxtKiVyc3WaZwz84GExr52me0TkpfDqHzDE8+LOdiarq
9MVjvtCtrRlE9FDpUz4rTiFRuYu7+l2k5nZobVx2FjgMRboiNWijeobbc+c289NQVnSzFRtviFYt
mn6g8mdR4VGO40vsgpehCvkpriM2ddMLJphroA5r/KLfTfIReMPd3HJrxfnY9Ut/A1+byJsZCFqI
L8hBCOlHNp59CK2FuHxpqG0Yc3yS3i6cuM6wy8YmBJi6vhl58X5KPmeDJjHRfJI9P3TS3c1T8+iw
XDZC86Gfiu2UlaflnR999zSV/g6O4j7r+2tom7de4V3nGc+pti7XxSifYO1vPAKGcDrp4ZoYFRCC
Si7SmB/WPCc4eFTCDG9X18CigURaFx8yv58Wb9E0Y0txXrQ7AzMir+4jYFrpTQ5Be9CjvNJWcmtN
+Smixp3PF4tuyzubBYC/qOXh7OV7E3ReUFtPJqKCMsTGg4iMhMxsOHDZ6Q3S2lNhG9eO1W4n07iP
6ti5mlWAv8j+yXADBzTNk6RAVS3Yb6eP1F5v6rTYxUtem8dGWqG0dkzyRgPyNJLjPWR2TieQ4UOc
fC1zqBF3dwM1C0nLJqXQ3YlRGRhFB0mj037MB5h2T6ooq3Bieg7GV7h4qwxqZMA9HaznCb/ApbMV
yK7py3DN1xSP9lVtVOfadrBdyKfYdrZU5J0L1z5l0fBWi+i6ljnQY2EMXNzGdVcFN7CeCVhLFk+C
/p6x+IhN/5cxNhd3VFcZZGzfYZEcQtgcjAvq8ZvlDy9d4foruJ47AwcS0bYV/gK2VB6vlSiQbjzs
PLWvkJi9OnEvHprFQQXciKaEB5VGhw/sdaxtHj42kTTXwBKk6Q/PSKdvQvp3tAWgeWZZt1VhRRRP
dfYnBBIGWitIq2cKjm5j6Z76WN/kDA7IR4cg4AQ6EfCzSg61Vh0eZu4k4eydrIyrw1BnJGv45Mo4
0ExzwfN/6mr7y9XuqskvfnvgazdZn2Kj1/Nl7PsnjxZu6A23ttM8Ajn4ZQw24GlT3aB9XlzqXlhx
8Lwh48+GAIifi6TgrPTIOqAOjOLgdKOkmAnjV2i0mKSo5LZpw7O86jEpZnXlpD1D3cQLFuKu1vGZ
PpWUyGRbPpuR/zRnwbk3Ay6wAHiYPgbzqQ1+THyvQaKvnUi8kqpGTsl3KeErt3Ov6tHbVvWw7XIW
SdLR7bqK87u5lt99lSU7r5heVNvt5tihCSJv7pwsmFZD1d2lBs+5omEZWER+Q59AuR8ixvuqe5ok
jKuYhSgFPVhEb4XAMAg2eT33ekVb5a1nsHkF67h4yJuG1oBYndi3P6cTjsg4c1eTQykBC8mjHQc9
Te9iz278aJTZoWjygxItx77hULjmG3THq2QCrAVgHevpyR5Nngcja0u3vREI4arQ53CYDtqk01WF
K3xyN0OJjgMi+0ml00gm1SAIHGxLC8tGjH8GQtBjZKlzqL1j4qBYaA+Bcly7Dbv2Gmhmau9rKQAx
sdv18pvI8JN1UaqPcvKPuivOgVeyuCv8m8HlDOInJzWX2z7DmVknrOoLrkSojQshNL8CbgKGgaX5
bIbbKAYtpoHT5UPIoJHVGW0P0j7rEuUeBDHLxdA4txUCwki1E9uH56YFippCLcoafEluEHKiFTY3
rXkWD8nEnOBI9m1WknMJ9fUljSMwsSxADLLCVLJ8zgsAQltUXpBw91a6GFEnUopjUlnepK2NvKGx
wlXTpRvdB0eVX6wPnCNm1aNjV/fsk15LPnRlMkBwx7iXG+XOx8EVpeqSRu6jQ2HqGmrQZ84HOOzK
zezk9zD9uQRaHoK+QescwHoAJQCr/OJODiHGIO6iWj4Po3gwlfdI60fC2dl6ixvERzn2T2VdHNs0
fkxbhzC/8wV34J10zDFkw4ludC40sWnWu3TOYYI/lrN6t/LoVneZuLKWbpIhvqO+WR49WjsHfqEK
QtvGFep9rqs7f4p5XrubMPD3uTntZODA0ZK/RFnyFGgumKmo4Bh7/CFZdU276jUz/cG0MKyOZjGu
vQgTnkfqGsqHM7jXXiWz1Tyl8zJyPg8MTZMz3hT8anHIA8GEdsbgIMEN5dm8igS/UpCFAAquAsab
AORyjHieOT1TOEUd6nEwp41NXUquMPbRz2m1WIrS7kpY087NHw3Ilz4Wg9rDOYLTlgPtCqPubuoB
tRDZN52A2eTR7vHU+P5OmnCrgPcVNgtPA2RidjMpMtKC5XYE15IhZc7ZDmOAorjegyJRV3h0+vAQ
IgrbwLIbVP/ctrbIikB0EH6t4VzHO10DsK/vuuJlbogQ9s+1M2+5bVFpAKSiqMmKDut6oeVo9yod
5VkkFLfa3SoCAy7Td+D9cElMNGp1svjEFEzlYHFpQt1Eqb+2EMzCdOneoPjDHbdT+sitlMJZ59DK
+dxk3xF9LA54/vmlmH4WwwHRFQxY7hF7zka6h7qtDpVTbruygI0HKncYDu70msvyzgC5xdoPgGbw
5eGB2/iUc8Vxf1tKVq402lCoMW1cVAYKdrYGlsKau1fpUY025+emojjGAEjQ1QsJ9g1MzGOfxuuI
XjN3H3dkQ91uS0Rox/FzTTXO3is+Dd/e2MObmbG0Yw1qMRMNERC9PtnlsNBhEKCco5O7Jj5vaFbV
V+Lt/GZA5s/2xIh2Tfyryt1jmwBkAJk59B9S/Tg9wxLvLQbuTeg7F8ewH/KWtaMxbWpswakTn7Rb
n+Y6Qh1ivxawaJTfjsYMS4TQdbDw4sLSaCrC4M2HMUSQhWsqXtfiifbyjeRMVfnX5cDjmFVkhtA9
Duo+wgRc6uuyejbFd9YG28B1DoWwea5bx95i86vTvTGxPIyKnRvU93inWBVJAmLpQ1E2b1C2fauG
hMKsaluroXfxmNpgL5O7JGd7JanwrThvDGo4SCtYTxTSLhmcfd7LXd24pzqruWNZRzwyhJ7gzkAx
2pLPh/Xl3Cg/ZTab8ZjHDY6wetqmM93XoXrh13+pShbDk3Cexdg8e3zERKS3YWBtVB48dY6/ZMse
hVne9FZ7nwE9vQraeBtyhplntii6ob/S1A+AOs7+nGOUpFkP1+WdtAxQnISadI58EzXrXtQbyXEz
UD7rrjnw/pvUxj8EG6gE+D39Qv4Fipz4S7ChHxIYQy5r76Ll/FA6a34ejnSIFvGq1Pnhnycp/iFs
s7waQSBzSaV7jvmXRKitkxy/Da/WJm/ZDGzlU+aHhp74fAGV8Vj8V19OmEv22g4s36dL4S/ZELtT
qcHHjg5xaosGGe+dnCVgmlB53sb07uLmJptafvzzV/3HuK3755dd3oU/5HtE19uV37AYZzXJgc8f
b2vlHK0YJgtb95aDAr4S93X2xuecfpT/5of+h0AMr+4EHvH95RdrLf2zf3x13Vl0G3V4zKLEuK9a
DP5WdP/7T/g//xTI7n6P/H9W9dQmUaz+8q///kjMoSr+1/I1//X//Pkr/n33XV2/F9/dX/+nP30N
f+/fX3f9rt7/9C+bUkFDvtNkIO6/O52r/4QQLP/n/+sf/o/v3/+Wx6n+/tu/vX8VCepex/33U9l/
7uGQhL/+aXPwKn5v+cu+/69f9h8oBvO3gE4Myjtw5Acsy4I/oBjM3wRXvM+fMfTzcLQE30BZtSr+
278Jb+E0wCAzqXQgfS65ZLpK//5HIBwIIRImhuK+/Eqtf6002OZV/pA+803L8ZaPH4cSKXippbjk
j9dH66vE7BxYlE3Ds197LPIYwPAeGytbA/4OiPCtc/J614U7gfYICm9VCSM54em7DkWWYxYKyDMI
AVoMQAkj5viCKWSLEWTbtv5DjsF+jS/Nw8yTPOVgh10j2Np5/hLRebO2Kc2SFBr5FqcBr2VsidiO
R7I9jf70EBfw63ooZn3iPqnaoCPO6bFLLS0P5CHo57Of2aWdOT9+5CnuIU4gGfnaoSIpGemaSnpv
57X9VzZ1R7HoFnpEtBosc4RJCW2hjocnvB/7xIjx1+cdD3g7P7lCPM4DvF5XYa0wYIeWDXzvsa13
qjWpSWQCwh4C5nzs7C9DNMcoTT8B5J7ryHigM+MBUyGlywiVNJAFIyB34MKVQN4yln8imIBgL60P
icOG5+WAUQycFb+jS1H1e52bzFdt86MG4d90gytXSFWK2RRVo0tItzUC7Wlcej7sQDNjmRjKIp3s
7altrxqXjBglwickfGwLxoNds22yZuFfRgyRfYwFPjb1glDdgGEjjD8JyvgkJXcp5qZYgYr3ja2K
2TSYFLSbbWCzcsJC5megy5SztBNBb5wd78WQEe2jeXJdghh2AxbzLu1gkfNumjkyBJb6TZq2J2Zm
YP1+vWkwW+O/x/8JWim7kMdYetde1FKvMUvGtq48szrA3uZph52qvXGSced2yrmSSbRP4ZGbWX8g
BX9LAPd+mihvbXrz3ExcMI09XsxuuO3M/tizopYy/6EP9ptVyllnWDQ4R9xUXnSeXKIEbr1PDX+v
nfRujPuI+gUD7B4GTuyglMVcNfmgSdOH1UpD991OQ8Py2hBiVebGTRpVjyGWOGm6J/BD35CVf5kj
LTF58ZJVw76MpAHwNPtpDEmvfI8iLbvXdowbztbmphgdLOWF/Qz/4ES65KI7fMaO6B8DWjsInsQf
bdne9Zg4KBPdup7e0vwFBG1BgmuGADNpXrqZg0TbUknvEABrfR6aYhAfZLE27dQfwsG6jVt+sF6K
rV2QwmZNh0hx1ScM+5NTEZ0fdt6UgecmFwRDl+bcyKJjkuqdkXNWuGqD9tWAtjgL49y0w21E0WRc
2bvco+PXyvXdYBMndeyehKNjL7voAxQuDrdpc+Dutae3o4WLJdVhsHjM5yHaDJ5p3ndzDXVp1YGY
SnUPIg4PtRIfSnfnwB3Wph2c+Mt+qWa4iCx5dCo8AMgYe96Y77SamFeGLWKvuCrH5YzcL7YvBFSZ
lcfOqDf2FL/NkL9WmAq+mpwK7hE7CUgp4r3FSoRiWjWuBv4rB3Pf0UBCs2D54jT4/6fc3+S9LrZ9
zegSIrXt45mtfi+pLRgRGpUttpRnHgmI3OJ3lOsonB9mr7l3p4gftrcLfCNjcMyjoOETgYkQmY8z
uIzeSuXcpNl87TbBhPs+Z64KiXYz+K0903m1AWXn3vihOtoVAqP/8muY/MT0f1pNNGQOTgZvCNtl
+N+ecQjyqFpHMPD9DihfgyuZD9BJdsNRy+YhW0oQOporESeSJ2ykOIbolSi4pr22fRv74R6aFGUr
CdErEPcb3x32PMuw77SsucFWAsrFQTO0WAGsm8CwmZoyBDh7JRkSjjrrboQfPsVtwdXmgnQOHQoP
hmBDObO/md0AKzipfcfGZI8qZUgEvtp6JMDDFKEhrjIjCDzd7avfGh8+0izpJ4e6DxTTHGDWYMpd
G5k7aS16gFrnCMhwyOnYJCP+ZSdEAXx1G2hWO23GimW4TjWSaWTvDEv3WzvpL9YQPM+5+1QX/X0e
4uzKJFvbhEbdbJvjA8D/thsqqOwFjyqLb9Tt07Xr4g3yvfjsd815oIu1iI3XzNKnpJmeQ8P/lfj2
PZnSi1xgj0JfODN/9aN/D56cYjh9KDob8GzWYwimYdup35p5Oi7gOjyva93GvwoHmpvMDhmLDAu5
sSuii5GJ8zw3oOYzYoRCu9exHHZRIhgZatriqu/ZpZfIaLZ0iaxqXIuVoeH4xOWuH7gpmFZyVKHx
WBg0kdeSRTDFQj/OSHfjnKOOzrD0Vh1fA5+XB6hLL1Fac/Cs3dcwpoWgaRZxMcDN0AceSgZ7sD7F
aUs1wxij3rQxz1R8Vrbj/rCyhgERWzmhjX4/Acydx/pTSTwauva5JQ5LkcRP7zZ7a0oeEqIVG4Pq
Sr4TDQHO7+hGoLEOJQ1XfQ1bLi8pfWkimoca+i15rWsn0Pc2Dn+/xPdNZRIJ0PJ+wivMjFtwDcUo
/EZ06EwISk0JtGTMMZ+VNatQJ3+LHHywqfOYNRDVK2pyh7YAj8+dZ9dALhFzna+cuv8VRlgVFNz1
K1uUd5EdHirsGIM7oex17Map0WPvuGwjomnghYbypuD8QMNMcB9npV4LjjCsJpwbvI1v1PG4G6nM
I4eDI4ohDRep+iT+TTVn25urJhn0bkqmndX29tXQUW6dQXNfW5pG9Uzy1xVE4y0fElY0OF+2X/7E
C7YYWCw/fzqQQCALM7niJsBJQiKE/XQQXOaa5lwYq6+VNF4Zs0jnDc57qcM95Fb2TvndMDCy8h/R
KlmnUy9N6XOAJBcoSAPCRYyOLqOw33vFKt41S8rVhER/YSuRpGRO7RrlNjPmVTaV3wUq3HpKONxl
3vxWQEfA+/cR0JihwC/T43xvzRNCBt8Hvgdu0AWlJ0VZe6cUUmGKZ2cXDEVwGwdUEQb9J6iYGoOG
+qoMhEgnFF+RwAo9lzJcZUHyaNcBIoVP/3VoQnasvb1yWW2GFCrthJe353SK3hGe4JS3F+kCYKZe
XF41RnCksfXOWVJwnTapqkbpWKngzXDoF5fsLamXvIlMOlaJmd1HHqxEfoPqKonbMy+B4KL0wYsp
u+jNB09S9ZvNjb8RA6ciMCAokAFxxwnqbFX028Kvt5mcMhqmAJspGn3DwDxKl//KiSEOQKfw3T5r
2ZY7bZL4H2jkNlxWbyRtyH7CspCCttFu/IIN+llM/IxQa187FdK57k1PJRh+ORkXOfGoJ5LiaZHt
ZmU96al7r1uFKbJ680LmdDE61q4KPvO8drZp3HF4xfIg45aug3Q4tLZLn11wZ2uC0uFQXUhPhatE
UCPlNbO/BvX3KrLpGY7LL2KtiqLwedM42Sflu9ZKZiaaAjfeXKR3ytcvPANexiXoZdASvE0oKOIY
8a61dUkcou9u4d1EtnjlftevWz++50YzrH2TFafpeuDzc/mrzKtTPw3WtjJJP4bs2/ADbmkNA0vf
50R1O4oqJ1tcUmHdzYV9lyvxmQ7Fve138dFQGM/Yi7LAHHyCLBhrSTGtLJM9k22zk+qt6K4e5XMq
1IPGDtvaoBRZ+ORXsxt3Kx6LSCmJIhE6bshav7Qh0J5uqXBXZm1dddL4MkqrOEAYC/EmGN7KI6d3
VSgFkdayzasgLM69V9CIy/oixGCNON/s/YlERdsuBwSXQxhVYYISoPK2d/GRtB0GkVZ67RH4M0LC
CLdd5OLbHcaDspsfDTV1ixNekeN3qKzuZcyNgILO1ZhDii1QbHG+1XdRvJjSZn0zOtO6GQYiCnBL
eTs6CP50fq1Awr7mTgQkoa0V7pwqOhujD0azs8YFGV2uu2Vp74KxNTy0qUx6+jgJej9AL7CVzKZg
XdvduKEScePaxZorPl+IuecSXFSMmEBXutkyMKQ/dhkcVZmLVas4w2pJP2+g3+owOCBA1TDnvAPN
s1Dcud9N3Hh4FMw7E1z94o6mq9R90F2JGByUt7rQMY+FruM+Xu7Ihb4UDitqYxIPrNpfge+gqOaV
sS5q91duh0d/wBVT5/N1rRFd5ir3rzq4DntbqjOkEMxaXb9B4iespU++wIQp3RkGiX9jqESw/CQ/
A5+a05LGKl60NEIlMVE3kOvIo3n4HJOLZ/PMuOF29cWKES3meoHKmzzNPZdtEqiQr8w11j3POtpf
3KewInqf9kTd6MNJa2dvJMGhdzL6Tsy7JGC1rj0LkdA72WHsMmol3DWM9lTU8TN712JVjf2LqQ1J
HQHzImvwFyp1MQcJJ4HdAlRaBCmJsqEj8hFFF0n1GDWhz1aPdc/vg0/fcjqO38OTMFMsJkW5iSFa
GJ6+ARB+W/iKxbJZ4oAntEn8dM1fdN+E0bSJtMfhMZuTTdyyOkrIcM4WT/8o9nct7WrFIJ89nEFb
lcUTmAiBm6XxTl2ZppuBZvarthfXrmH9tDXWo7Rn7KvusfB1K2fu93lWnM2o4H67BLq6zj41Ff66
wkClz81d6pD27NBuMbKCrAErPn82mmvMWKzVNuUlDDEFFZypw3dG4D8hLN/HdKGXPpK90J91zTvi
mO115Edvo5PuuibaZ8rlNFr3oAPSI5BuNn8i2vkkb0eFG8f24xF/QPpWL8bTKbLezNH88LPho+eB
sldOhQNVYTKcGei3o9mTjcpbpmGOh6vEHD6H1rz4nvE4OPEL2wTAN/PkIQNON+4I8ziPrJsy9cg/
EvW4Yi0XrGbGto2s2DpKl3e5r38XgNJtkGOdmgt4F/2ECIkVLLvqx/hT9jy0YxsGxZCTdhzIC1Du
vWffAZxb3f3/pZ7ru8B6/rC+XTaHf98ILqvJv/3bumq/qHf+y1Lv71/2H0s96zcwfjYHpMAU3DAY
if4Lr2r+xnbZ835f+Fk+az0G5f+z1HN/o41X8KcwWT0/8Pi6/1zqid9cHnn+Qt2ijdKx7H9tqef+
mfDo2yZGdDCAjrtArKQp/7L0TYpSRmkPBmMmMIMQUa7bzIxWAAKfm0J99B63N9/vLkFXL90g8cIO
zrLNnHLetYjZwcin8EPq7prbNCDpmBs/PYa0LriAGZy94AHs2/jXcH5TR+QKzPMDy8E+ve9a68dK
mWxGUZFoM60dJY2fAxiwdV0z9qISvdeBfEvs+sTnAm4CSlI8Rl9mJL5Uhe2poYSblj3vbhE7yna8
KB6GWIi6x6jod+bSeS17TtCdAQi7l5PL3MJcoRkJiWAPOahz4o8zuG2C2PBCkG8s4gcMj3XN7OK1
AH6SGzkHd65mHYPCc5lU9NHaHhMlh/JoaqyVmdgWBYbem2rhtdIYFz5II96nldxbjks6IRpw+nnV
62gzIpYRp4W6RAwN2rscoNMmzdItb+KSNoSk4MtfEIjODFDh8jF/xf61g8TGes1332UBeocV269k
xII3eCwpM4cxV2IRWonWMa7S3E+OZacNsCbccsrCf4xS8VJx6seEpra2II8YpSUVayHrPcqPxWg8
1+l8g11mIxj3HVHfCYFXFMEvYttq9PYbncEflI68aDaVpTE9axGpjZNGp0LkFxONNkzwG7azfWDJ
Mqwtr2B/YDHb9cWE2JXv1MRPnUs5XCVNwvs2DhiAcPxvTH/c+5CsVpE1vFIFPx9RolmhdOHtJMqn
yuRUJrQgoJShR9oNmCoTkTOa0WbGWFabju+cL7BnXT/5rlr7fn+jpmBLLdmy/3IvYk7WVV+yVIu/
FMZ3UozZZ1Bx8E2iHr9bYbxNPv4sv/J/ZQrTZYoj82wq/0W4hFOoml1sQIutL7rxY/1TkpqsY2Lh
HoePQfeC7a44GDmiajewMkJlfY1n9ZFEyacbg9JGzLJv2lZ8AVU+BBLmVWe3h8GOOcKDpWK6ket8
qGGI+Fx91pKaV6h7OitOIpgPy9G47CeASDq7lqX1Mhb6Rds+G8bKNS9V5FBLQjRQKjUdC9fBcZYV
9rUXslpIM/A1rHowINbi0FrDHUDQ5iqQYOWlzy4r7LzqqlEp/01wyitl+WBWGLX6yOaDlcDCMFzG
9UBRKRhd0kyT3w3mo46CYBfb+o3zHMvqqituStGS7ElyDnI1zcf82seyO3SKA3IbhVTzGT2gcjv5
FYXTp1PGD7kpz0ZksjxflihsMMpAYDsU5kFbzrsN9tPhLJG3CYd+9Ui52n0qks+264+SlPYaT99j
hmgbDFgcohnY1mgb63Ru7kf2lumUX1KJ8qAx8WI3GKyeHLCdH0biS1dgDzYRbUrE+G5bM7kee4KN
TnbKC8z0weycEhfLcBWB2/dreRPr4rtPguHKtBlxAeRvRRgABXNeYJnvE00wClTFktouMBr7AKby
Kh0pO23x4uTeG6LJnSHqQ2ex4iTPVYFmwJORCGr13EZiJAF6lI6cF1qaaXI6PK3BOZCS+epd90gt
0iIl6NeC3uE4GLYjceapR6LGWv1C0+VzBh2zTco3MVm7KIMIllfUj4EkZvrrD7hJzmZPcbkmIuKE
DgqmZLPn4EhgC3GThQB0AoxjpVuJbajtJ5HjJCiU511Iq7Y/eJ/vsmX1n2ZkFmRxyBL2C77scKDk
G97ofSZiSrEhnlrVdTbrfWiGxyEy9sUw3Y6WeqpNwSl+KfgeOiaCqLE/owjROB+cn1ZY60LonyTG
C5XDbQtV/RPI6jQ04VMp/DM9cJ9dmX2z8KMGyyHaaotp6xG5F26zHlPaEBJYNmy3oBSBIZCtAjlA
TDKP6w2gNTBxI37fwR5eCxEl7I4ytp9aXo9s8KhNYxCkfePWb0ZCryYpoZztVpQQbJc2DuN6ptTF
jrdWKZ/KVtIr29LvCE+pnbzDFLgHOSsgWsU7gbnvdgaEipLy5mCh0YO5Jdt0W0c0lztJi2PXOjXj
zOrQBoya8ZBKuCr3swdChPu/s49KiS1CUHiAoc1d5doYNylNx5yE2Y5ANQECJ3CPeI77jthEc6/+
plu7PdIpd9fxW1sVuGzLDK2K2+232Y0xdkV/3eYCTlSYLxTHAfOFB9+BQZTEi2e+NnlyQoF6cwlS
MQBMNaJG+2LMTPQ4bAoqYFJLjXiDRtYFOLU3UVado9g4UbANuiafDn3JjhxmC0QD7u8yc58zu9xa
ACKqPNgLUIdXXIMMCSW1mIaglazeN435lHXOQyCbNwAD5zFLX3NvwoWdWY9u7W1ZX6913Z5ayaPP
afoXZf2+js7f2iz/juzk7Kr6PVlEDpMYlED10BSPL1FWp6jvaKt+Dxd5xEYnoaIB+BnKCaSEU4CS
QhjO5YZnbrB508CpmlcP1aVe5JemSH7m1DFWndT7AoWGEwHDR/PLRrnpIhAXKDkGVqgWukS5SDzU
K1M5hIV8o3wz4s3m+xTDwDxsr5WP5xCtSBXMHgr1KEFFylCTaITZ1qhLiGg3/SI3OeV0TtGfuDH8
+E2P10Vj2x1ug7obLwjtJ09M58Ynh2K56t5F08psdUgWjYsKB7GIXjbql9c6m2GRw6xEkk9DIXMa
+9j93kgvs5cGDc3hs3zxFlltKgLsfYvUxl3x4PT18m6T31rkOLID7wP6XOBM2wq9bmij6yhAwCtb
8UKYoF/XnA8cw0eLW+S+jGEDa+i4coG8MSqG2wRt0Me5vaZaC5/Z4JCbIgLOt7JJUBSHRVqsDedR
SjVcnEV2pHDgIRyGZ77Bee0s8uSwxOYXwVJ3Dbb02YDfu8iZ3YBb3VwkzjnM1Uotsqf+XQCdyh/t
Dtxb0EbH0LtMi1hqLrKpaQYUp84fzSKozi5MrXoRWevln8zKG68qj/4dsrMVbYLOAym4hwiVttI4
DG1Y0oX5zib6l4gBCsQWKAcqPHbtGCHOIfpyzK2vpkUHRt1+LBdlmPDPIV60Yuou94FQT/aiIkf5
MK50uaz1+onjW9wefUTnKiXGjQhdVTkNSGl7WyJPx6Z5MBL10SJbEwJ7tts63RYJb2VkqAsxXYMf
xH5Coib7z0p9QgY3/PZkpMazZ/SKzDnLS59DnIV0LtRgr7WXvHiI6rXUG7+Onvqm9lYuV+6V42bX
iS6fDPa1/hgusakXVp7xVb/o9cWi3NPYkm9MxHwh7OSULfp+uSj9HGH8azd3nLXOiBD4hONWUSfZ
sXJ3riIacsqG9dgw1EhSHn3DrbGw7qL0MLGg4L3rCQ4C6lADcIZkBM/BPmHArkW8pnXho5RpCdog
og69s6uz4u5TZCOcoMXw7PrZzKOHtFRel9AroxoGoRYEigIe0gneObsfzsTO30Kr4+lT8MTpx8wk
Zei26zzoro0mVLQyJdbaTvNXZdXuKRzlLx2VL/bQoBuRWZlE5VEAjjNT0QMdxNYZT8Fd68ia5Clk
ACOb8MRxAYHMRz1RebJTlOJGzaTXmBHejDJprroRj0nd0Ifa0+MokVhAfYDLSifvp5ijcFMlnkE8
hSbjssG1Cxp07Ub5k1vSEZMDMSXxik91avyvvqV20TZIjGEkdyr3NhvSE/noWwpva9lg44+YaVR3
Fwv/hwWet5kMVgKC2rmxKVdFAfYuiPfN8rkzpqC7VT3aTVCGemcQ9mJJMlSrJBovdk5/sqrVTdcV
6dqca5gdqZJbKzOfcpO+I6Gd+iRE8y4saAsFJCmS/fKkSoP+NDYq64ht/rp2O+SaSLkshipijaDs
cOLv4Sj5v+bEsndOV6h7J7I/gXfkG2avXefFfJBKkD99wmEDGNEpYa9xknMd0rSEoikczXKnh5lQ
QvEe7IoUPGJnzUNBULmzLj0/vQ60/0rEchspCyu9/ahtk1yCe/JzZ1glMACuzIgbP9pDtIJjgAY+
Mx2mEX6MyVGg3bzoPcwxQuNHAYhXQCRMk5Zi1KRkG+YToOvS9zxBJmvkAiWMmNvC8AgfEWiU1/xi
WITqEoC+Z8t4iSkIQhXlDiVs1Ioi3ofYD3d5Dkca9hmboGerbU7QYOKrip4VbJE4Rhiv/zd7Z7bc
KrZm6ydiH5jABG6FhDpLli25vSHcLfq+54nqPerF6mOdnXEysyp2RV3XyYsMh5fXsiwD82/G+AaD
XBIRgSrt7TRoH2TVWSv6a9ZBjiB9sRDvwk5fCzXhGDLVdYKM22JouyqWkT1hr69lrnFuyAdF/iRO
Sahs+JrmBKoFy8EvLDz2HTT5jd98h0hfTYbmkOb9ZO2MhBxNXL0sDB6HZKJ98cMb2UYUMqYidkZe
XqrIPHY1K0k7GI1DbMnPqE+VTWYVDz2GbJhTI0Re5OyrXFliwkN8MnVCnTaJ+yxsxK5uygvu9BO5
o2y0ypNudpeym/fQPhVvbGXiWYF/Nmy2xSkTuNSSb0GVbRuMGqLsF/BBnBz7xm7XMkru4RIfyjB7
4ubC7SeAbfbs99hfZx+dM20bFsfrvILy5gT2l8l5CV4gpO3gTNTy4TGKxqtPlDXxxhp7RouEvHiZ
0jv+wdRGcEyYiDe2Ot/qDD++P1T0xuOpnu0vMrrfldR5APzzq6IkQhI+feUVnWijdRe+MrqL84a/
a7KFLO/9OGyZPQfnycfoB8u3ZvMnDyM2JatVr+pI3qIVlTcpWAh0czO6Ta4/5rhbuFLbnaOgJBbW
82z4u5587GzSr4nte8bcPks53av28FA55regm0FLywY1mXibsA5jlyDQehcQXk2tGZFozCKfQQmL
KyW9OFV5bWNGwWX6qLbdC5VeBEPdznbBMHxUdkAB0inDL7uV1dqf/U3tZM1hwBOzTsDErqFh32ZZ
78aeHLD/P2pEvAWB/F+NGv/QDyqnjzpqo+xvM8d//v0/hIQokTFJLZNFJMk6q2rx/8aO2j9MSXHo
OFKwbmJt9hcloU56DVobG5+aVBf55x9DR/Mf/IuqiZZGOLj/zf/JzNHUFmXwXyj2UqAfFMw2qblQ
FZp/1RFmelMTakFmti2bh45hoDVCYNTGo2HLnbOQUrLkZqQ/6UC2tQSHVTwl4C2bESvtBMSS5TfX
rXBqblt0Mc12wJncS5aSOOzM9AebFndTeDHn2tMreVIm9SLM0MsNqCzdR8B2RkmzU1MkD0ab7Ys+
YKd7Ta3y2OHGr4ajnvceaBHk9Tkitkivz2rHGCMUW6eF9Dey3xLl5KZpuyP57qiG6Xpwxo0REypo
XLD5Y66sOgcNFqN9wuLVvXlmHkknk47MrsASPOFyZMcCGgn9vQKJaHI76G0wvKe7bHJnoj+vnA1F
voN/GgKIeAmIPS63oAOc5ADBNim7jVRYl8Npr+1PYxa4kRDsB9FmVJFKEIPSZyXpKR1PEKDm1p3W
npXsNZ0ZlNCS+wnahm2JeDDQ2CfxHJo7gIIpBBQe/mRxAxlPuvv8o7APquo5yj2suF5sJEt3wTiz
oayJ3UpCJJCfJEAiLgE+ODqvWn629VsHhbz2ZPWTQA1BWMI+nAEvP8F1JogJ584Wvm3z47fUs5V1
L1DO6RL/cRV5FNLkkisPPdxgfcI/80vT9G3fOntqaRjWqP98ATEr4q3MImNd1hsBESmXjRsrFGJs
DYuIBHFAWElJpqB8FkuMsLAeEcajFbUnyzUM7UL051qraIpNRhU1dFU/QGXBiCi0kY4MH77/2uJH
j2V6ADLq1nXv9ZrmMUB56ANKsXHmAqx6TnmiYnHIlET4kVNymozB9Z1+rRe/fCgFeY1E0NF3gkWc
VjiPZuLTW4I5x7ne58dOwOb32/sJc6aYztz9+xS7CsnrPZBaLfHM5peUXxkD+sSe1wiI6M811/Rz
fC1QnUPQFD2kDpMDDaWIj8XYHzZdVHlU9vu0fWdntLOjkk+pG5Wt7eD/jOa4VSMYfhGMFw3ycvM2
dS/zXHJVAZLKHPoANA/DQRsfLf3J1D4a297IvF3bwy6j1YqI83SaU8KkYhgBtQN8eHAq9tzz54TA
BuCjh9PvZKXhehGcQf8i9jLx1OzQ1y9TInelyODtKm6oKcdcH1GTSnIQyisQd9VY28rR8o9j8UhN
yhiHpEyxNnpCvI2DrseY2cL3YMQyPYPdFpTJkOmQicJbG3ZoTbfALLcm1XBgHIZFrAxLoSYiLmvp
k5XFNfMdkD2jR7BFquylqo5YCoqivLMJ8xy/gFM+Zox/YkzZi6VUDPMWHs5kaB5wW6P9nS66LklX
15hpmLP902TqfmTglpiIDQdJnzIzqDbdFvZ4y5y8reiKm8zNWZ8K/wKYp/AvRQ52jpoL8JE7hvV3
iQyLxivurecpXUinI8BI6PMTcWWk2kTsGazavrcLPDRJu2kGZmCi9nwYGAQhw22zII75l8bUtxrU
FDk6+6q2V5YobzWDIWXkxepadLbq4FoyCgn1YTtSgdV+RnBQsrUD7Yh0hoBqK4PpmVxx/aNEDHoP
DNe7YeEFtnBU9kP7PBVYrglHYPgfbUfWKURAH/tUf9RzjGksw2HbaUiQE9IL0jsLAZVDOlFT4OhK
m18xAzd1flTVty43PGXUdxMuwrG6ToX+KDX2BbOKaoFnmEkQUoCea9DvYauo+LjtuvGiPtlDcamY
Knsq/CqrDW44mtfCYe4gSAKg88GkdKkypHALd8Fi+JhoPEZtHxCTfpQOyVfFQsOpxuKk6/6LOZfY
ZbFwdsEnYzmK1IYRgTWl/ZnT9adAX9Aq36oBcXVYDDkioEFh/OQi43QDC3lp/hj6lWc1oO45mcy+
eNTC7IpklQFAs1VtWKkiXo98jZy4zPAl7nIDS+OY7jNZvZDgc6oVAr/SemNNOMI4xwoSDv3psykR
bXLtB6Pm2QiH0qjfFd1zxxhXMoZNGHI2Iw93AeFnAYdCOuWaB8Li4d8N5CE3McCZn1kCmZ6bjsUO
al1Buqi/a+lLIjIkTG347yLG/osTnrh4qMC2NDEM/D2UqKBBSuDK8huX8GfE1HxNI5ujxro3CuMu
icfANSyKQ03BUU5WiLqqulnbINgjmHg6/KlWuvzfwuLPGYBUO38vN0xqdANri41P0Py7UUkEioyY
wSCMmz9Hx9jDIZYrveG2ajR5qGtn52RQMHROvn/9nTXnv3oj2N8YzrIIltRXfy11LCWvZabitxTI
73SUTate6mvFuiFrdlO2ZJakfwcDa7rIJRmrD5mE+TqfG+QImQlx1Oi1TYTEnNTLC0urQ1y1h2ao
vCoaL2hctjmeIB3CDEGfK1XGLuPjhygCPI7/e8CWGaCFqbV6V4cmvJXunq33yfGrG5kEh1q9+DlY
H1UJejeyeTyLz4bfTVoUh8CyXPYswHhp0xzCBxyINw1J6fNUbuf5OY/AL1naXiRMJUCg5nRvAJ3z
dTx2D1rM81mDcByG1cWSyEAwxZH1kmkIMqYHo09/IXK6j0qE0q1c1824K2R/zmyCmqYmZalMgPII
rLoOhzc9mN5RMpyEHxzjwnj+rUcvzMpa0b0nlDkdLk0kRtu2ARiWjI6JGcDPPAEMZ43W2JOQb2N5
DTAsGFjIscG7MUAEHa4t78yKWhTr4yPuSjAn93NWH3V1Rrk58oTG4IpiJ8R4QKRTW3VuWPBlbZ3f
DYm6l9PHhAKFLi5dEWYwrKem2cOFxSpS76KEgqms1m2u7/viqW1umm/jhyephqmFjLONY5aXRhns
1bD0tJFStmiThisVPKAfZTuSILEbqkOoYxKIfDKi2VNW+zkg453r+WoQwYPCqP1hBfjeUtExtJAn
VauOPgNXJAQgCOEFj8EvYB89u+pyOFV4zNcRAiVeIlPbeaKdVUpmVDWUzGQiB6F5VW1iOyzB1L3E
4x1u9CZ1fZr4IJm9ZDCwilLZpCbMY4uzuZwrjnDloiBFoYwFbpSG2mPpCGBnbaJs/Y7TiDIzszJ3
toFzCBtvqD7OxPKNw6bOOmwd6ADdefFQTll7Gpjs/Ov78D/FZklBSySMpa8RAhX8X+9CH+myHyYZ
8cipuqFsOMMdZhbGRgPZrrX6199Ms34nf/21wdEtUzfIfeP76uLvd/1ksNeN0xyK7lzT+mfjJcps
xqJQMczWZPxbqFD+q/hLGZOIoRa3raLh2W8Ks3V1yHtTuiTDj5DYDThj9C8RKCCgMM2S8+InHI4d
M1Do7HciUAPQUTxEYrtlyGWRhVcBoJmwbOLsL6s7/CpoH5bxah0wbLXZqsM53ucWo908YgNgKPgt
YoVCDejbKVH1GTJCe0rQC9lS3/VlOsFCdwrPWURFMC6/VJ/Mh2ERHKmL9Mj/LUJqIm9YZEmYMuZV
0ksTswdBAf0iXzL9LqZOQdJE3XDvGKimSfW87xfZE4lFMOtRQvVR9DTW6mlCxNUtUqlyUTCkJiUO
GyYqTochfbeIq9BSY/iJp51jIpbFg0gbpn5O/fTO+J4gKRG8i5rp2rSotRRHOyfIt+ZFx9Ug6LIX
ZRcn175F6gVoexvU/puBBKwdcssdEYUNZKJvSIr5JOoBZPmiHqsWHZmOoCzwUZaxX2VEOBN6kSva
V47yzEeB5oOpT3geAJQEv4JEja3Qbtn+HwfUa3ZQBW6Gno0OaJcvArcSpVsTwoVwEjdqhl/o6s/k
KYVQfouYkbk8okkgkWfGFSZrGXg5Wjolnzch2rpcx33DmmvvODOBsIsAzwAoSkGHKA+N62OQQIFC
racXjXDTRcBXsef0UfQtKli+f87WDNIamr+glqx3g/AnF7W6xcxwRRdDPd0fi5HsCH2RDmYYdIBK
sMuMMws2Utq9FIvUUK1B15WoD+vlDmey9syu5qgtAkV9kSq2aBazTMVmj3fWx7dvlfE+iJ19gsqx
bbJNhOoRrS0qS9hdJPzQ2KCMjBrz21ykkmoCEpZ32F6JRUhpoKh02DRQENHG20PwgvaUd7qgFEPG
QCb7gk2RizyTpaPgjgctN7C9p9JOrw2KTrThZ7bX/WaE5amj+UwoB3Z6jOyiWgShtIRnRWbo6NGK
ZpZ4VRfxaLrISFP0pLXBqOC3wNTMXzqyEEz8ghso5BCKEYT0DBfXKfrUog632iJYzaeJ8xIJq1ED
9FpErQnqVo0p9rLh3RfoXgWwKZyn3NWLJLbv5q3BHnBFDVV70aKbLRDQWup0N018OpXpOmUE0WrZ
uAHzQB6A0YUruK7dGS1Of7BM9p15ilN8oWxQnuXrYNHw8jDCy+aHd2yuEPiGLQ0siUtvM4k7y3Sb
6cOiCK4XbbCjzWs+uA8X1XCa1g+CY8HVutjf9Iu2GE+0vVKSlDOiXLTHCIECcsLaXxJZso48uS3Q
PDeLYpnpYXEwkbOT0lCYa+5FBX1y/FktgmfJNhipUE0JhhhaRRWNnhRwhVrc2aVUVyIh0ZukogDE
KnJqUZGNQcWW7VlDb0UO7KKgsmvSiuy5RYydocpm7LKxjO6OUjDb47JDdr9IuINh/LD1GQ10fS0Q
ec9a9KAtqm910X+XMBHH34rwjAN50YiPM5MIwN3NLkJADh3nHDButubx1nXFSUKO7Be1uRmVEBgX
Bbq0oJtUiNJzxOkxRDavQK6Oc/u9ziGOK4ssNgqtJ6XUnU0CDbxIq4VJbby19ErxIvTpcv0EQesj
8h1mEkBgndmgAypCxvfjS4aQfm6y7kILc5Jjp7k1YnsN0X2cMvoOkeEPsn+WyPKtRZ8/zQ3LsLwB
eWZkJ71DxT9E1oNeGjyW4IpUo7MpEPzryQRBfPEADM03Kn1tay7ugCmp33Ehn0XSf6jYB6p+GThj
KLCtaas2BIZhNGCh8dQuzgP2J29+iTbLmgkQjtVvU4NnvijtDEmtFtfOeOBSWG5TxUv65Dny7XM0
OJd6jB5lal/rpEXmx058JMY3NZoVXB7oSU5y39cFkusmHdfEvF5RQV9VszbvDB5dluKzc1c5Zh02
Lpt8IHPFtJig+NaXHplMvyxxZTZxKA3MhrJCKw8KZXmqxorvOZhjcbOBqCxDACJJvKltmKipyTyp
iV67saBaUie2CUGrwBC0Ha+yfLRZshdrWt+HqYYTZKpcLUpdboYEm1razEyqxE6CsscMlH83DmuY
sUJjJUwWepMx8uinZ3A1GKbk5ias3MPx2+q7+GKGsHtt8hGjAj+MBk4nFSS8qTNGSUdP0DEpO0UO
J6w3oL0FFMcIu0vh1KzUuKjmsnwL8+Cri53LHBKoLpbnTu8znyyQyklJ8lbpacICb1IPMJ3hgqva
mR7koWizZ8VMvq24irckXrxYhD+vCTI+G3mjeVT1KFIQkuwdzQw36cCyJyiKfdgnwUZR4lMyhota
Kl331Qy+SPEHxBgsx3M0TFBmJ3U3WvGpqHA8lKxo48jPeN0A/QGAelHIbagsgco5mD0qFtoBElgw
xu4h6+04gELCTiwKAT+7ZBrYi9B0vokLZelWghlyYuUhGuN9yFakwiqENDA+R328tQzGVSHYpMPM
EUFHU5ejGwvgCnaf9xcG1PN9DvX0TvUxTUzOZ5xFwFckTzj2QkhQOilWrSBYvUkzZF6TwC4SWpfR
6sASD9E7FNwTKDQCibRq8gZDvziZY7NGIvps0SZ4XU4oDpqvFeUSJwMEbgq47GAM/jdmtzezap+s
sN2w6j1iaRerhRBXIV2jPC2vDSYcpWEc1g3nsipPLHV/bD29WkW2J/LrkEHcGkMMGcypSSlCdRF2
6n5IukPZc20ZSviDDfLcBcqeyOnvYKglCBYOckYfX/mEyayuIV5Xvf+pKOIymgWBL2kK+GwJdAmS
1yyPb7NVfqoqc2pavWCHoiFYByoe7UCnBsI4ApEfQtBUJ/0OS9kP2TfMyMNxq6nhfI1CrVjVBpFB
GkqHRgEKWTbpTWeoCnK3HYutqvkXBeohW2822lCKhPZaZhxz2KjU2nZtJENSUR7stLriiIWvFR4z
PEMtsnqJKgSPO52Gcxihuhf5kxjzW9myvEvVT5U4VcuuDhU8MGuO7hOT3UC6yeJpzeoBOnTzzZDp
Ys9MW4v+1fbFlfmaufzOdb3Zmf6v0reoz6eLJprnuW8D7rJd4TB01QjLWDpHeyVHHImSnLN6eKoc
ouRhr5QFLpqk0dYkqjwzP2IGSCGgVrDiD0F/i/u7csZXSGp4W3xNpXGcwqfE5rXfN/1w0AvbkwSA
rgJLP2ZtjiFWedI5SemMGdn42Frrco+U6glnGCqWgu910LRbV+9LcSCWSQffOWoPmfIRNSzwkVsJ
ubEQP6TVFzh+fYQQCItqX8sHMgD97E1ABGwJg6QHqKN5YyIOCe6am8WfBiNUJf/qs0HUfvnWR188
65YPCkWw501ZAhz05Do4TwU4EiG/ZD/RVJmuKQ4ACJGTIf/huOcQJ3wkAQRUbxl8l8GhJIvps6Nv
5pmGsYpcR9atHnrYtF47uUewgl7fWx1R6vcJYNz0Nbc3xE5xQrIaepqRZwCiRL5UH5zhNDSnoVJ2
fdoTECa2uaXvE2Jy9NprkPiI4KPVboV6LN6XAFC5q4aXQvEwPaEYbMEPrkf15LPKHI5R51b1g6Js
kB30kWvzKp6V4ltRXvTsMGIvgkQZoqNU3ttJXQ/W1noIeSoR41J9BtEt0/c6NPBVXkhyZJ/19Bzo
F2Xcde0DhzRrqJHrNkgI04zROTsraoTzNJ9hZ8DTfLT1rzaSEEffpEn6l6UesGsWqrJm4jJiN05r
nFzFhqL5zY5oCRJieY3wBiOcmQZFECGxQ7StI4NkNxQrrPU7tWM/UBB6YTDzGIjH2LO9wN+GmeQJ
jnBTvSoRjjZAddVVrIkwnJ3NmCDUoE0qb2FJOIPFAspEMQMki8h19uvwnAF5VoHjzWl/mDLkPIVn
RduJHbJyRwwPHhea+0ezBOIEFld7zefGI18IKZzG0Pu0BEz0QbbJpVv9Mh51CKwFz5KK6mrhfPWo
76xZcQvzqJcPZvjYsv2GVuPO0R1mAmRePC0PekX2ErjZ8bWh+LWuzXvjPGvAqUJCgdSjLlbjJwNS
xi1YsmjYjLVkOByH/Ow0n9FnQSCO3r61EPISY9uPntK/JJ60rvB5w+IeHn9ancKt5EVwVKPSuQun
C5OpzL5GbFoS/EnDKWa6akiS7e/Nu2reaRESmjeI69C7A4u9Dq6K1LU4Pe0nvkOF66fb0jWX4Yot
f7yOHqt4HeqGl9bssmARHMcB1Ka16i5E+dUKFTscDTJZmDihMsdi6+pPzLQb/S7eAQmNqm38xOfD
BDTFV12SGeV4vme/RGn91AfROQp8GrvKdZ7rH3pSHNvuTNgPjSE8ySS50knRIXHPDccw5pXCcq3t
a4La9Tz8wGMZ3HK+xPXrrDauQw1OdOjvr5OpK+Su2cZCrPIHVI/jlLkd7ga1dIHBAxmJXbllG3pi
osAdX3vFruSPsefyf9tyJd/J5h81ixsMxoTEWXTyI9Gfm0jed9MtwDgYfovmhgonTB6b5ibOtkcE
5B7s1cl4tEjbW8l5pa4bE5bvFlGu/s1j2wpdAeE2/vyopk9eEygSl0ho5hSc1vOm0LQNHYCTW3td
t/cLf6GC0t5BUYzcqjRBvrBTg8hK4Viy/0ibNbl7vKK9ys+2LfjUHLSrgrwkxhDLh2CkVcjjaGpX
xryxYawgNW3W0HvYzy3ecGReDFElQEIk1lzls0YDKIFC7rmfWoq3WKGednlQZpK7qwJnLsiYRZoP
v8Em6TT9xbQ079fRXhgY2OGN7GL/sGTuBYtZQQ03AG/Y1dKz6W9pdR+E2QaAcl9fNXavWvNgLQ/F
baGtLe0xqXd4srX6nLLOkmvfemA2xndd2yPtHDObvPYq+i+Di0IQn8eH/QAU3d/88Vl+lzNLrhId
WnSHucRmY1wi7J+9Tmu8BXIdC8+yVbiUvz/s04GcHXdoC/SN8XZK1hMfGqS1ygSvX/z7Q4w5Wp7t
8F1vR3i0RDEFqgWcwY2ZoBR8lpD7wZQ7hfRAVnn2OG11p9q2ar5ndLpX+R1+d7goqltN2nOtrTC+
MmH36sJxfXEhVeyoJve1SQYAveDG6M9sRRWFzN2GBDniSbHZcad2/NYGjLvWtmBRlYrNgGzX7G5T
a2wT0lcYREM3UTCFG0a00bleUvNiOs+DUnpN8zIZ+y6VmyS4I7UBt3TbevY9OHO2+ZOJvgbgRR0f
/ZKFEE+j6MaDnENOPfRxcZRTjzbMWldg6Z12vlM0MnqGXtlZJIumJiWbUSQ7ieqACvYub9FtAQso
cf/Zw7j2J2aajbbF3LFLJbkzkJmrPLtXC2NP8uta6e0PpidnVU93Y+js/YbDXq0Omt+ieH7oux1O
42RZEMLcFa5hRuu2cr61cvqyFOOqRmzFYfOGLI3H+isvP4loa+SrgjCy71S2eMU+N7QDsS9AoTWv
drhwFShCW6Nvm/0c+ntD659J5thnTQOlSZkxIPQG9JqqtVZDReCxiQ4eDQQLa1V7s0a79FTuUGaZ
J6Mal1suOZES3JCpVnKbxxDbk8ArHLZcULmhGnCFdEP0mgHhlkaQ8SNDgNB6ifDCXwPKuFDuPiU1
VulAd9Z9H0ebQFh3eommX0q72JtpfCWT4l5p2A9IJqrHmBBdFqIDLNS+3BMfkN1H4HqhsTxirNm1
oGPcRmeWKf10p5A+vQ4x1/RYKGBNIJYni0VT+nMKRGGsQo6+PN3pPvFCBcvHoI2JzrS0Bwf+mF/R
JECQOAdSvooIP4gaINdCFQ0QQjUOaqw9BVhGZiFRqzZiZeiMUTEHtW29QHvGz6lIrxEXzqmptG9F
06xHYOEtMi+d4IQx0A/NlD/EQwBnMYOZEI4TsZFWN+EFQmaHKU0Sc510pH226LIl9TVjKB7mo83s
V9V2ZiLY6Ax4MGKbc4Yz99ExOEKzrGaBkHw2Wfiel8orYZsh6UQQfvTUvhcyDtYwDHgmhrzhjI23
KQG7/KV1F8deSe9OCB3iio585DDLjwKqaAdS37xV0iExsr5l2fCRaNQYMzrUSQtPDbnfeUhUmd53
58TWdmEyH4lh/Gg7fVtZ5sUqdFIdzfcR6vcUL/Fayo6V3ytIHU/kvbP1jdnhUIV12+S3jNiqfoQJ
bWm7TpkJtFse+4CpFGUHzNOVbbTBjLefYdgmLcDhIeLZZbbjfbeMsVO1J0cYfL6PAQhI4a3S0a3j
qtS2GlZiFA48xmE3XFNTZbYvVM9MqsR1ahy5TEMeSdN0B7bfpiE2CTz+QrbPgTov1yRTftKIl1xn
5dbnzquc4QQLqX1NLR57kgNCx953DDTGCu1LUAzncRjJPOYNTqbhR/QTwBG1OXTzfNTYCKN+1456
gtglTzDRxJqrBQH5IUCh0gbIOYWPovuHJdlTNIR66ULszYRC3AnqtT1rGNO1zN9EBsemCnWfZO9D
rec7IovLB013ki+/jB7SJrnNS8jYZKiS5VcVPgiztx5a2TG8YimRmgqUuLmLqGercmsOqoZwq2Ie
3uvs3qc29/ShY6ZsG0QGDgb9egaOiYcEzCDO/WYo12ZIXq89o7fKHP9VBdqxoseHazbDuCkc5tCq
XzF2Ltly51wqZSNwgnZZuY5jousmoOZZaR+sPCJMvQ4uhcUVYfXRDyUbe+IqAh+lEABcaoB7wq6I
KFAJoLZjOKUhkfaeQ1YBZaLc63S9URoXjzn5gyoA+02dkqg9k8O8G5r6pzUkOwWF+RQ07GBD2dvt
UxBvrmpa78FSLdj5PPyK1FZueh2P6WikJU5KVBPgE94dSxKxmmWX37T0MTf6nTQZc6paFGKvgTSa
cxfYjbINJ2QKEfLBdZF141lv+19ZE6Fs1Uu2jdJeK9mMN2Se7ohTflfrgmw3H740cnRaB4VCrpIj
LIBJJ4VFstxjge+qRnQNSp6mmD/r2+892f9uFKRFg4L+4P/8mTf5V9f4Tzcq13//t77+af6Kg/zn
X/1DxSk0dJj8B8wQBSVe7z9Zxx1VN/ij3zJPHMQqqoM/cJDWPzRWVwKnKHZhEwrgn0WcGMmZaEnL
MqCs6Mb/RMXJlfuftQ26qloaP7GhC7rRZev6J1gpYxw7COEJ43/JtU8VLg3lEq0O7WgPsaYjtwcc
3pRvTWg2wYK1SbFLsfT2RC8I5W6RQ6rwkqzsJTLjJVhjWFeAcqZ0apjAY3BWJaHDk77EoKniKknl
i4XhX8MFwAOviv12A7AZNg8CUtocZ1o1zjvLSBjPgMeQbgH0ySD7yFE5aLL+CZyx9kK9JUJL30XA
gIy6r4G50JWZISNWJsskuhnrmhEm5amNfK2exFrROTFjYX1juLE85GXfzkIiktP0FYAmChFbXSIh
K2KxiNVe+EXZQjLSMttY6YTbo3ea7kXRPZpjcueDPyqG6MtvsI0ZnTNshe8bB2xz311U864tcn2H
gFbMt2qGawbl1tExcNCyqlgPasEyNH+lRD5WAMHtoqWKQKvZR/Z5YBFaEE3Lexx/+oxPzMXu3Bb+
undChdF//+qomSQuchkZCYvuRWmPtWhPLKs8I2qeSae/ZJOy6eqSpFrlyyBUAMcwfhWUDmNA3RvS
zdQdSyw/ZEOUGRWluYrIfgpskjrbczAK1qM1g1mfzToeVp+6ghM+UopPMoD3ZiXiBSvIgZM12i5A
5+IOS9gkssnF9Ua4lNJ3b2nTfHRzpV1A1j5JQ3wOJRZtMbBxJezjDTvdTgr9K1fIeOt8VT0y2N+E
w3xICEJC8ENc56IvyiQTZLIbaeNgHrrwcaZbiykKyV38UfFOJ5ZfbtTZebYHYJzw5xkfAF8E/ovU
WLU1yuBpcOWAl6ozjJOjpi98FQlvYLQD2Juwsph4d3rGQBvXXc4wcFeZdrHyA8O5jSY4BQrRTcvZ
V+vqN5R2j3JwMxf0hgjy36eyO9SQlZB2ICFdDGF9ATPeYY3SSuejUUjjTdmPBxkSAGnZj1IhIZr9
0koZSHgFMEUbrNFqGDG+5+Iy5CUlhY4byPkG9suxkCdfoUa4stX8mnsdZpUF+SSamV61SuVsW7ib
q6h2HtXFpZW22Ldtfp3L3ICLB3/Z0Nbs3ypvnPrHPOifx8lZHLPySEOw5M9PuyrBdtzmHbtIS66A
B8FpVB7ipkIBIKsnfEsnuyBYukX86oudNTjNGq577KYjhW42t+ABiupztLiqUsGe0i8nhqxRsc2X
AW4YNOVuznM6MwgxoUQzXUs61cBHE6uNdXqsZ/UxLeAk46GbibhxMb6ci553tJYcvG2dEfmljTes
tGw3RXIoyTBj+RoesUAtA+QVArS5wCEu1PETu85SaKqWG5lVtsmmwjOcZDG3QlTplfesjZeCfPxi
eHIcSyJ0SQNVkzY5F2X7nJoNxrpM+xIiO0CzbFy/L75BHbwzBz2nUycY1dD/R4pBlrE9QsGf4GXp
3AF0tcGW7ITCeugcqFWp+pKa1kczGj8UXkeQaxgZp/k9V+UGV9CPXlv3jmRrM5QkoNTdR+osTRyO
/kebNYuWoO/rhZipYjC2TKl5bzO4c5FU4eZXFDQfY/9WmuQAd83gRR2aZvBtxzRBQ46F6OCwg6Pb
xE8+6CVLgmhJBirMwQ0VnNG/N3EjRbGud5+WFp5b8k1XUh2+y0zjyd1tTFzA49w/V9K4F/r07EeY
pbQMqftMxDf6qglppd7CCQPtaQzOHkTKQiXCPNKJM8HEbABZDrlFS9wnMeX6ahx1ELsFMXw2McQx
2kYXvCar71wn3MnfxH1bnmo/4t5SOFkGNuKsv6NHuhUmgSz1IRQSBmgZKBUIvtGQGslfTZpa0Ali
ijYzj9c41JND0zDlXjr+AiETt0X43evwDqeplqhL0FvrJTeJnqkg29L+SJD9A3sO1PGsXT19KflD
X0K3Z6iiDvpdr9eRhwPulfd4beG/u5lObR9xw2d7E6Mxadt6CDCByzOvFKa3FUM3GCYSKqQ6WtvY
zBcP+CVsmVs1ab4dzLnbijoOXsScLNh/zXIBj0CPoHTgnW39X37mrEFSbu2mvsUCZvmEk5Ag2frm
G82t0qxDStKt44yX0adTRgiEQEQJSldO8z34RLbuFUksgR1/d2W8SVXTrZGk2lp8wpf4H+ydSXLk
yJZl91JzhKBvBjVI681oNJLGxklOIGzc0SsARafAinIftbE66hG/Mv4ffJEcVw5dIhhOBg0Kfe+e
ey8El1CPbRK4d16J3RD8t7tMonqpovQa0GQNmuIeo4meXOK5r64/XQshXzxsj3HsP6VozCBw+bRq
ye3fkqiar70Fn7QJKrg0/rtvdd9NGfMoKefcF5R2RXXxPQf+DsN7tjUWG19GzE1ZD+QwcOamjqI7
mzcbir3lbBvuHqNkdR3WKBCIzGbkPVMb9ksQAzeEfP9yIDeCjbp9TvpgpzprHbXxh3Jn7alUNiVc
unqip8A48SGjlurZa0lTzZ3oJ/o59pMZviuMObHjjD+qxT8PbQHgKzoqi1PhbvKs+WyWBcqSnwPn
9YNlwmWGwXRXBCSKMlndOd3IThaZENAOvs+w2EYrPkhkuXTfY5oyz8o7k86MFQ2NT2ZDtSKyVh6w
luNZNvDs9t+5qrwj7yM61PVZNYAc2O2sVhMeCt4zv4zJudij+kxGIj0cjwVYbd/BSp0oP7lUmXy2
zeDGSpcfrOW/cfnOKycigFMCkG3nUe3hb3YRJvgmTB/9On9ybaCqfGlOXua9JKOEMEQMZ8ajymTM
TyZEH1gyXTMT9fAd/RIbhxysdV8Hzy5wJVUE7Jez9hskDObHMveVaZEmXhv7MYrZbPlXy4H7t1P7
i7rSt7SpHqeAcDvPOHrCfnR659vM6weBzD4LZ4u2v6UY9EZkiKf9QENEnx1yXx3ogtw7vfvZ4juZ
pnJcl4ZJ92XlgF34275i+5x3CFjk1WDBPBpDtm3q/JTE7pZWZ5+4C5iS2SoO2KzUWnrpxUy1oOAZ
ALXRsBNm8BhG46l2WGE1TnuT981dU8sTr9yLcuyLgceCNc9wm7bcYJU5szlKTbbNVEw11YSO77KU
SwEmnPo1HGFhlfKuSScfptYmiyVn9E0jh/1tTLyQ0+2pV2/Ws5hpoiJsctUHxUG5tALFNv2Yk67r
5TOnflbmT0KYHyHGqQVxSja35g/BuOp7dDRisNywNv3pF+2NyTZosJDPBcN4wVVkpabpMjWj7snB
hV5Y28CgVjwUIyIoWUpB2n33MfcFRGtnYFAM/A4Hk2IqN2kR9vjStRtOvDPHTU4u4yTDZ0ibA8Et
GN9TNn+JW5GeQBMdu86nMMtO8VCeEnv8HNvhCUH5AFHEE8Xagn/Vf+RK8BGaBQ3XyzF22CSW5mtb
tw9hzyvDp0AV63Py7fTA9W3uzbuR3/ticNHva3alBj+UpQs5H8dgOomMmJIwql8Lbnm0xr16ZA8T
fc7pC8VD6M2vuMzXYaPAygRhIpVcXmC77tLAO0c2izifI/VrJGWGZbE7OnRQWE9xZ4V7lfmkpIeG
uW0in1+9qRfZH3TkSupByZWvu5Eu4eA88fvbWyRfHVDdb+qZYIceDDydqZFNy9tGLlAE0a6aiN5d
qBbcRC1sHREl2zhz7gn3fTIjNAwwV0jR5UjE+2tVi7M3gFrImFoiCFd7IEyhh9t2B/5UBgO7cFsc
6PrdNjaFnx1FOxPlc5ukgTEwFcKSbAPScZtdXi6QWO0r3hlgTTZpa2/sbsPOfvFaA/ev1UH0qZve
X372oTqmefKQ6LAangiMnz12rLTxxcYOnXRjhL7Y0lb0YccRL9YCY8Pss4PpBdnicI5rx6Dx0p28
dcSth/GiLQhJHp+msOn2hsQP4Bqf8UBkQzkQSKowvOcpJr7+fXK75eIPUbUpBhmBoDWvTdc8+lzp
9rPluyuChvRaVhDXy5tGERnDBi2IuDLVDftAhXUsJ1jF9Oq7PLMI5iHMxcvIacLbUz0pAaFU0mNZ
x9m0Kh3KWpZMKnRRLru8BGxzRDJZjl6mXkcvefB6u+SS5DzOvXEoQMUPs7XcF5712TvNtxgJS2cz
6DzHVh0QqtESAOYuP/HWvERZzgLfg2A3C0zoVsnT6Szc8wiUxf6P8hBUjIuR/0kaYwzxA6oSynC4
dzwU5kCDLPNvpqVWJHgIGxZTOZxbiQD8EhlcYsIZAV3LDyaIYgyepEZlKqqOyRdKfpYaowkokKwz
IFc2USnGdk6lwDhOqQS+gcLJ3EUhRkF9aEAHYzmYP8hOpuEdUqb4a7loUiN1m2rAp9Kojzsw9Roa
/8lBuwHJCxwBoEGyzm6T37AQbZLK43PXdNioC40UjfXirXH6W7sG3sgZ0ggjS/vD1yhSDJOUOPWL
B6NkectldI3tSM3rpnGLo4j6TZGGuxG6qR68koRSgCd6fh/sPLgnBuxzhoiiWoaIheKd3mwGP7vb
B5qcioz6EINS0eTX7wteTPA5BMNGiq7qiLTxOb76msZyRg8uqx2+C01qKWoCOXVBuAaQ+00/V6wN
BgBdQ4lvP2lcBmNa3CJ15GflD1BhrsbD4MzRcyDG7Jomi5mf+EzQbIQaAVjGmiM8wcLYzMTZa6rx
M96S5NTn2xouzdeAWqhRtVpDa8Vvfo2Ff7KPEtaDKkqQu81HaeGPdeDerCI4VxqEU/4EEqernCG3
8WXDy3HmemcAs8cJks4i4GEDw4pWnuZ3WEFwVU2MTQ4VWxMk3kQtUUr/ZpVH5xZKr5zCe9+LL2aZ
vXRQfLQaGHp4VCcGPT7ev2E/qL//WRR6jDHev/V8/4fM/s9/Jv/i9P7rq/7cEdp/WIFna5MBWdUM
ZHrxOP3s+v/9v8w/yKbC/s16zgck9EPzbzZv5w/H8s0gpObHZK/osbb7h83bJluSI9Kk5UV/HcvD
f+wx/7JZ/Vnlk/ys//rz321XgfPPtgsM3tgufN/iu8AEwSeQn/fvC0LqIG3yZ0iZC4aU5XS8EJtP
XjNQr9vdLSCuKxJ4YSEzx1yBeZNVP/r11mjiX+TNFpqh+24XcHjAb4Xxe0bErgl8mbr22o3yTo3W
S11WqOVzvR+m+t52yQdKC0apIC5oP/VIwDPDDPtfOGWH2iCCF9iWClAzPqiovXeJb7vpuk7cAvwR
AOgl9tadfXeLMxG0jR0FR2dMo4a7IfmJy2BCwjxaID9Q1P0KCcMH1az2ec71KeioietEeorNiG1D
FDyPUQVrHNkshMHy5y7i72r9CuGrsDYJtZjrOso/ModDoDSIF5flnU22FSFwE/ChdJNdNvXBevKo
3aRDRxGosmZXMj2P5jjtQJADbvPxp2eVN77tvfhsWkmRx7iUDEaM2do/49D4yH3eAo39HkvE5tz3
pm1kAcoNASmGCPEfQzf+svCEHHUAm3DGYzZEXHIlKBTw4FCRk5Pk6lxWIU0SeGJXrc1ro8Bigcej
8Z9dANxVI7MHs+x/GIPV74ywOWYGPEXuwnfXUftomMNlGbvyyMxEnVnMDasl1YZxO5Ub7FsM1abu
TkR4hXDV6y4fumqV8MvHWtajnjeIj0bJOWbZi4F2F43lbpgIsAynu7pRD5TKE0BdVyeEq9uyZ3Cf
HLSP2ZDTqhDTTUc6pxNodp7kEAo8pAOtEbwQdN+vTRGdYxHsCgE7o99U4KnZBjfXr7qL3wunZzdZ
TA9JEt9OQXsnSY3xpXVNg4LJDOCn9nO006zfB2nzVsxh8hQ3DHSJ1XX7QSYFlyxX7f1+fDP4VUat
3KTdCHuSyYpFafY2BPj++CbepnG87di4rr1UPsw5EF0yo+5mzJ6k9c2XWVm/qlRUl4plytLYx0mQ
4izgXVrqE5qxEVs54AKUhf+oQf0dLHixBR0gH9E3n2j9AMxxYUYcvvWoJ3SlCN7nKt71SXNMB/8L
n9Ep6MZxzZFyrTpCOVWQGdS0DOQJ1d192fT3gwgPcVS9uX15CrWXNXRBGy3cJ6LmBoG/4dWSXAUN
vlnXwGVFgpR31y/Zl/Ct15JIBdftAUrkuF0ozrB8EGd2pc2jszCN+HMCft3JfVE6e3OApPfbjwLt
8oAK9U21sca8zc9ORETOzIdiNC4Jn/+6dl5GR28DqpQqH2lD+djtBboELNqeN5Srim1l97s8GMkc
oJEkoAOqL05jlb4SYl/QGZGQ5OegxaK4kShbzycxSetmniTxB8U5j+3tHI0wvdEisXMQB9H1CwBP
AgbKYwhn2i63nMnVZizzI6kH79OyPFZL7m5rL8pfaUOyVizCl5slABpN4mJv+PII/07OnqDi1Gf3
haLw0OWBoPqBmyR/F9FkiSLxninyEPeog3XVUG8ytpAA2Z40uGuVNC+EMjKuxOxne2Nvxgo6vlK0
ZIXgpQM5i1NIhulM+gwjIEaxoZEfURN8kBkvWW1zDFv1fPAstFkkfeRGvkNgPC5D1VABCEwuKz2W
JRbVXzu/IkRsItd0RQvvk9eRGx/S7rBmoK3WnrVAuxTcJ/wAXCTqq0sPaUCqAiqy1ZFZMJsOD0V5
U/nz1+QXH21nnRjUwc70an+aw13aZJe8Lu5UrAhZsuPXxjQiHNOQmU3Ftt/3KQofBT3mmRujHpGg
yOsPTKf3Pj18pOYUfqFv1FyL+hvGGoyPi/8p/IIG7rqm62TBDS3LR6eF3DcqQDVbSYpuisnctkJR
euK2WH6Wu5azn083aWEz61g0XGCxJuihebKbIB1PqRXXm9IbMKaRC7/O4uIbScTcc32vCWIktIME
hm5tWTHxQcq7tF4TbfoOhAQvBC0b5mjtSqfaLSAuLKTHtTGJt56o1XPBK2bd9xUOuNGvtmUa3dcD
vTN5NF3w1W3J6zr7rnu0Q3XhFfswuNFLwDBYy5AWYBpxnTLZNA4WJpZwjC1z2nDjJt/SLNJDGlH9
HHIZzXsht/EsCbksvNe27dNN64DDcvrsyiRmLuxrJLvQ7tdBHrIrAy6B08DUaIQ901xVvsISkszQ
YMbnwTuGefbQzJpO9s0UAzy9xFgnzuGkfWGM9XD03Tahc2+jyIdmRAn4r1d3dg8sO+blJSvsLSQ6
6nc8MoOEhn2Kc8vbMQFWmyDgbdwH0tzV+IqJQDPw4xJbaVfGPkTSw25LVa1JQwFocvosluLL8/xT
UePWIQpxS7c2vKRB0mNcWluu3xeyE4dLFShyMnWqvlvd2NSdrJXL+lciszm8Jg1zPqBG3reFe1rU
8LRICLF0IKB6DO3ipjFqVt5z+WYDwnZOdPIi4yJHf+tUnFRdP+9LCwfYJNTbYPc3xNWSq8JRw3ja
3SUTqza/iU61ZM8ahMEpcfNDPIAYSCIO3dqaeRhQ0wjnJrBw8kilHVj9yvaecEcs1tkO2G2ht7w4
zN2yVzpHhc9ZsASv7rQcAidnUdalW+oB1Cmrod3orMcPE+QE7FTQQu3RrcbvlmoXiooXMAO6J1ox
0AbWcAbKEf8zHc5o/xVRuR4m6lg0TBmAMymsMfJBvNCcXhqnLi201hOWpwXf5ipitQA15LvrvIyy
g+r4zTjtgr8yPs82+ohTwmqIMS2BwgefzhKb6I0RoanD7GMSrE3EHNdGhmO5wSTZEgnRPA+Sx9Sb
BlJOfZNcHR5FMyBkn/UTZ35Ink02HXGEA/Im3sZMioOMrLfOjLutYA96DKOEPsEBEbQW/j1uAwo2
F5Xv7CH81RIYhl8tx5pBeh+Lf+TXhXFcmS+T3X5U0/jtYN9ETPCu6NuEh/Y01Q5ouvukNr8m4fgH
2IyzFNYtHV/U1onqJjQKraaRqpN6y55UPzarkk16VsARkw7Bsc8hanFJHOjDGgxsYAFHjrTT9BJG
4U8KyL7Y9aSEGWPJ5Q7ibewBv50XDMmplBY1XXF1CUrj0Vc1Qf897vexr37GWRERzUYgWDia8kxm
HhuKhB4mz8H9bjXRlfqVX36WUf2ClLgnyZxWo4Fkd4U0tXJsmm3mxFnYg7f3goMGWw9+DGeo7x0y
ViBXmq9maY21mXb1TpreFXoBInQBtMH89MVqYlxbsReS6MztjJ2DFBBgQ4+3cAmQeZrJAEshwNjJ
8fEu0njxlvK+lDXvEjfGpWXVz9PiWSvKeZtjRZTcjq/NT/BzP0gMGtetKfgNeRmfbV6rmCzwajSk
y8dpFW4W8mjZ2xL+uNDhi7rXsmVVlCDJgZK3JH5IaWRr54yXf+bvPLo9EPo6bevh1GWc5wJYDhTQ
REBqnRsc2jAkWzZBjWp0UgC0zvdcFae+M8U6J28ejlcS0yQX70CMJv8LBI9rXYQwU9Xy7oYZeQEo
c+RG0k6/4Ny42FMjOO3ZRA+//2JZXEsKhNQQ75t+ef2f6Zm2UzZ2/w6z+Y/x50xd/T8TNn991Z/T
s/MHz1YAwcK9JnL8wGc6/XN6tv4InYjpFVor8AJqGP6G17jUtFqOb7pMu0AvtC/8v+HZ+cPnLyBW
wab8hZn3vzU8E03CcPxfGQJ6eNZFx/yndCib4/0rXaO0rVmQoc6VyRuO9UBdqhtzs5R+tskq3+ER
LQwic+2Lks6NOY83iWV+jtK9zZnJ14vt0Kzlvko5JYdlNN4qSHeWcIzaYYJ7TCGpKDJPKRuBjwUC
x/4m8OD5BHshP9wRf8kNJ/s1ulDYXUv5D9ZvOi5JlRAt0Zrs7xNs1kSL+QMmDZtbYWuo75Z8QYMR
pe4IAhh49JVh38FI3GcFip8RY/Eos+BuzpoXM5l+iYX3luv9MAl4zAN3b9XkHoxZGW8oi+C0SNJ8
UxW0nqSJTlqWdbOvnPwscjPcLZaEVkicnjuFc+W6pIBRE+a9LB1AHKf5sJiSd8Sch4fStRCyKPs6
DFkx0cwUEpPtjMQrWSfXNQ5dDnEZtla5CQouo3nnJZsJ8xkWzKrfx8Eysy8PvA0BmUclWXDGhY4z
MTjDLK8k4ti1OhLweXVnygxYQIbTsZv97VKV27B0Xoinfu+chM64+ufQObvRbq+FIx8nqzuXDudO
qHOUVE84DbUQ9SZE0WXnMPu7OiPzp+H7jXxuCcpkAjdahYEj8TTW3w68geWDSIJ74A59RJWP4H/g
oOmSX0RlvxM1yn8epZblQJpuCm23d/F3bnJBDEBIS+Za5mBGoso+cju/KRrxGRlpfTInEsCwkxOa
Wn3bytwHrcQ54xCoK1X4I4nMAy+BZ1uY4VE4/QOvRLy9HbtrW16nsF3VivpaKyKZGhzoPiLhQc7h
kx2W11ZnzXYYvblgaLdUPL6MOThUoP07to1j0PfkI5dsSncmp9i3/QA36vZb0x1uzKY7RiPLkCoJ
t/mQ04pnxy9N6QyHfnK6tVHb37Qa1atiTq9NxrybdRHlvum9sOhRIj35KQEuPmZSvtoDrUeJoV7d
0h+IpGjvUlqKNlZf0DQ4lk9FPb9XJBds095zeZ/EZztDSU2yZzNnsR4srKuqjjB4aAMXVGI/Kcl0
qRra2gN1Z9jgIY5Z3PRFgBbg2Ty0ZXMmW3ZA0MWE7WKAI6bmQwR1fy+IRdwNc/nZZ8zg2tdM1RQL
e0fURFQUV8/IF36T8Oqmi3pCGN38nsju4KbWbefHTz3UDfg1CeeEZvmLggZo0l4bU43N0M/PU0Z7
FWmu/caiDws03MAyEiXvgbO8NCntse5A9yp1yX3GKG4PvFBzOT7E4ZQfcynfQnAyVndFtTMStXOQ
fmhG1VVKc0lVcQnqkE1QOp7pYLDDvVClE8EDaDcrgrqPiQypV3GfxxnYZjJT2g6iusdPKQy6zqgQ
lct8rBYC7MwqvsTW8CBFelxi17+zTHDCAo73qbMWkpTzZUeVaHo2pM83y/P0MYY+to84u1Zm0J9U
GudrQTvtsZbE0XnV/IAE/5rVQXGOJv9GDON3Ho7zDeZp7GbKn7elG907kUl7NTlpqp3xVFXEmZYY
NWTfPQUNvSuzu3xhSf9i6f0B+2xjkmWraFOsAskAWjHD0GkvjA+8tpaO5V0da2TP45XbaI7oKpDh
1jLaW5sxkXxycRTddPYFKRKu+qRcmhYAh/8t/UAMYccRnfUgb2QrPMXD8INuyHlXKBwEvQMNkRNR
tBkCbe0RBCu4qsRpxUdYWflNODqA1wVut4RrPmG1AUiweu4UpgvSEB6sMdh3VXwMFB6YPr0Zevuc
qvDi2+MzrDM5t4I7udt/Y5LgK3Qab8/eLuvD80BAHvWGXxntjkuH6iGn4SUe7Q/FgWbSz4lvNiZm
ksEcfJVtLy67ja1QIonnxCJavfhTd2iIEfAjl8s/vZn2XKxnu34zAMBr03kM8vRmMsoj+69du4Do
OZI6gDQnPECxJ8GV5a4rWxBEOBg37PTwt6nyo28kMQCpdYm6gMg//TobJTtkzSwOZfCdhRkeITWS
0Uabnmn2j3Ff3dtIxN5S7do2ezbmcN9O01OQFG/+lP2wXBWDzxtsnggfFsNa1P3ZC0tqIh3aDtCg
Q4iFDMrb748AVrfVWCcXgsXJf8txu9EI7OQRKESNRuIlINdUc+HSvqZirgDe7f2Yjx9V1d0VlYOk
PkbPxuI+8Mgep5js7tgLNCsUvQ7FyH5NvNRBGK1gm95TS24WPqt9utySn7drJRvvapkOtAxcSrLd
Kex8LsnWwcFlH8jq/5m0aXBM/e6ePLIEgbQ7mAAau2EJ9m7O02qYF0d4Dy7KukEBAs6K+CIsnl6/
osUpCYbTGKF6x2RdukV4CIry1e7kp1emZLgm6uCG3K8joViC+DD+CTCFG1KSHT85Qfox5PKhEe5N
Ho2POHTZOcxHMozpeXXPnsuq1A6czRIOJttJXlBqXlbp7Hqb3HU/4twAEinnc23zlmyc4cVZ8mO2
pAHxj0LdkBXVrMcweXXqnpVcJ64yY1YJGj6wDFmrzmSajawVheK/0qL8CEYwm1iZd4vhvExcbbyB
VnUPS6Zn3XU5o6lR4ngJ56vb81zlvIjX2DyGXav8R9pqwVGYfPktnNyZWpWSgM+48X9QPM2GpRk3
QYnWN2Tih1NEb72DowK6Zlv2wUFA+oZN/iiM9CVqDBoWOu/R7Stq2Uvh3A8zA6+K5a/GY2FvJPkh
bUg7bKCQ1p2Bi8NesI/C3nxbMWnObZPR+bfoV3sUndq0SzepkZVr1wRljgTOPVH9iCyMyVrvU8a4
qomuxXKpSPjyr+Mc9eD/kP9l7j3MYX7fRtNzZc/3bRzezGbJ6W1AptQlpS3ENX2GAEKHhaGSxPT5
mFvJsMJTRtmvmKG9Ww+i0x1uxyQZNkJwiM16KU4Tn/k8L+zWR5HbR5ivazBk18gDLpUpRPO4YApu
4/Qttn1qYJrYOsym9cOVbJTYJDD0xlJgjSwVdgzL2JMq116DcsGOwbG7Aygc2bJkeNqUae6XhlKB
LI5JnJfVG2wlTisWFaAdw8UNpresY1tvWnhMaKi9rXyWR4TarZ2AXF6YnJckL8pNbbA0CrGkNzkB
kzmhWufArDClpTableQUseHjrzi4ubxtlHoWQu0b0ozYKkOVVHSixuZVUsa7ki7+2CLb5TaXg5BS
pDIiSXQhLsOp5yvdw7wkhpAJn4c9Gnweg6KOcIGN9cnOuMcofiOt6R+5bsd06qJEN619TXNx13TE
G0wBhTu2dRMo9U5K03NnuNvMtvpt1Gfpx1xooD4hFpO9ON0RobFRHkWq6TCRaGcFtNOOzXybNpjz
kxG6yh2ImjfUNVcdUntJ0vzojPuqo9iZRdkGYEGu03wmBqe5UBferWhkPvh+QFi493POLGRy7Eb9
4H4ZgZutBgxLqwYY8NZMmFDskWJOqr1Cd9obFJZs3YIsNDLbSXyzrZ0z92e6dN5ii4iOclDPROo0
MJmSIgUq5+3a/HTHbNzCPWfYlhnFyfA7d3lBN5jDaJ1m8iuaJahGxYnE2XqXN+J7nE21FmMQrXPP
zdcLuU6B3fKM2PTXya54qBqqVG3Wbxv0yWGV2NSpUVd/X6fmu6v6NyGxDZuJ1ZOEhGtYleNLggVg
XUzZ4yDskEDOcDcpwb4ac29mRQfAX668WfLVqxj/eHvE6PijEiQnJgtyysxGyFmiZ1+NNTh+TxNu
2b5YWv9sKt/gfzWgDc7Xs084tgrTlzSOe95vPckYDAGrbmEsKGJSY0nbW6lyuSG2LF17EYC7Vxn0
q8rh3lPTuzk5z8qyDJ4wxrRKxbesRshwN4cfjmjV2ckH/Pxx9JF53AMKmb+IaHng1kuz9XhfJTOP
Rdnq2elYZhbxiCMGC3KJZsI6E7yiuIPNxoPHwM3oGAlbMDAaCNvmlY37sBlimX7lzhRvuGdQGkcW
WOkRUG16R9uULfyEdUvT+NvksBWulHNl1D4SXphsRkJWV3lk/IhLCHlhKy5yqaeOXt/a+yqN73mv
dTwSLUPFbGX7zDUeEuG+eWR9bQT39o1I2XS6rnIf8UnEmwpQX3km6DrThmV54lxwWdxSiP5IUfFj
HQbXAuSF617zMHstS6OSEvCMrjfSjWF80TC02Y1Ccoem1LS23v2KRLG5Qoy2Eu5N8uyJ6NJO6Qn8
8l5SsAD5pkvHeAOW9vCZITNZDATE4fYny7FQQ5rsqQMd9puiPCwDWeG1qv2DxMKwSaKJvafCq8Cn
rVmZOVf5xCcqIB4HufWc8YIr7E7VxFc2OMju6pj94JRDj7ODuzWs8kvkFjfHCquvyfRNnTdX7PDs
4NK48zPvzR1yMj7QgXdOGkQbEo7ms5ew3m97Fm7BUsBbM+etPeFma98cbycZxCBkM7WKERKy28YY
9SbOrDTCjOzaBM+23M83dkTUuBMsRD23wLmsWNARPas+Njn3UmzOnL2lMR57Uz32dfgpiLKEncIK
OJEG3qii3ysVzBs6I9jA9fWPcpBXp2bsZ9bGCVpc55pO834wjZ2V+ndNGHp/Jjf+/+1II+ou/Ler
ssPH0P809h+sy/61zPSvr/0HbsLWK2JvGpL6aNumTZbtP3ATVDD39z/RNjBuNH/bmDl/RLblUilg
ebSLEPv/Xxsz+w+f1RsuGt9nKIxYcf03cBMeFQoK/mVlRnKVawO1hAAsLM/+mTcRVdDIhoAJaj2Y
mzOLoUwly7znUE52qlDdhoDablXb8PkiCQ9J77+Yorl15+G1LY1rYvY/Bw/XaWwzKk26qMiaug/6
Cg7gZAueW/zuPA/TPh27aSNIWMQeXCX7StJblKv61Rq8o4+Vazsgma2rbt5ZLLvXZTOF67DjVVbR
LnRC2aG7iHrmTd57/Lu8UxnVArb3C8Oy4SSs78OaGTPodnKJ7E0xDv0qpfZwo2yvY0mtXLAF75Wa
KZ4aiofXfUugf5hwP0vrmBid0vA2nZY/ZHlIJvSQHGHEQyDBmb9ttWLC0vF3PgyeJdSUUhN4g8tb
0AnlMxXMmAG0+lLnXPIsrcigKVMBtMitG/rkzWjdJhCi3Npay5kt7OSeSPDqL5dZ6z2FVn68MHbX
oVaDnLJk508b36nzgctDkQ07Jl7jAPGkS1fQfjKfO/vkTOMtNIeeCaOG7AbztZI94gKyVIJjbzVN
jAdkyiBhIV3J7shx/MhSNt+GuP5XOYc/GLE6LVr5EkP17SGFOaX3WvUBw6F3tyCVxUhmRkQgvo2I
ZiOmKUS1VKtrogxu8oC7ST95KC1ag3NYBhhalXO5aIbIdO44otdp4S7jilqYw53Uml6u1b2qHW9G
5L5C634SAZACed67SIIu0mDY4EPUmTlp/TaUoTzleuHVOA5cwcxIgCtXoj9PTw16Y4XumKfmweYN
L7UgOaFMVgb3QEuLlZZWLRfzJ8aC8TKhZ7ZZR1L00HPEI3X2WvTMUT8t4RETVnwxP5EO9lskdWN6
K9BNYy2gKpTUrNNa82JQSB5CNxVacI209Ora2KqA6I2j1MIsP+J2iSrMxUi2lPbeQcuy7UTNNSpk
XdLXtrInaBTjWcXvnQFJi8CZloNbLQxDij7kKMWelozHtrU3i5aRcy0od1paTivrNtRic6OVduGj
+DUMNysfTRoNlrCKek43cg5eue6Rat/wucGvaGFfYXIcs0NfQCmziQFB0tJ3ybWBLJNkM3sAKL/l
cXRyjAc/Ui4O1ABe6ATdRyQqLhFYK/o6rjo+makB7JKIbadF+Kw3J7ZAg3tMlHhrtVRP5eBthXZv
oeE7LZ/bOr2XWt93LMwWWvGftPZf+RGPclpkmoq39jmIgIpwh1eaGihJW2PRO55MgILBNqixcwQZ
9LAGpIlbm0bzBxYgwlL2r1KTCZ5mFGy2Qaul5UJLSBNVxqN4jEEaqLHtN/PEozaJ6FNq7iFquht3
ZhG6gEREyUQVs/cZaFbCGNKDX0DtD5qj8DRRUWu2gqJ4Qik1bxGL8JUyCZIMQDHgoS6uDHatZjTK
ioezAdtw6+zDLqavHpwjk/be1HxHOGFc7zTzEXIH8TQFMmsexNVkSF3BiASaFuFWRZtk4jzVGLk4
qUFiTU2X1JozaWqWpZo88RckU0/TKDiMaagdA/J1QFX8gW5kUkc57Bz3YwRn8U1w6UUTLqRXDttB
Uy/OmIntokkYMzcf8f5xf5yvpJwTr2SziAKeQYLeN22zE5qqsfWNdyEX82BM9Y1hsLwG7AfDgXat
98Ty04IKoxPaJL/0DQ4v0B3Z9Ee3rPazZnqUuWB/CfkmhCZ+4j5ytiMQED0d7/lSEJhH+xswJ5LO
aJ6p0AUf0gwR+eZM09S87rN+Qb8ANcJ6cp7T/uTiLTn29N4QhBM987iOmzJuNFxGSnszekRq8TFZ
VYjZfIpDKmkE0UB0t7J2AiAm05R8G4ydhIFqYIfkviDAPYdVmgEuJfM+DOcnGhXmXT97T0NoHia6
tWnEnG4saWApSMS1Y4m9Ktrlh2hCeZiT5r4T6pfqIKZdTLfNwlo7KRfvWJnGxTSsm8kx3gozpchr
Lp7cUFxSN38fM57lpCbHSIT1u9kXhzgwSaPqopajnm84nJlfxkJxxQzjEVNU1KAoiceJMT7+v+Sd
R47sTJplV8QEadRT1+EiPLSaGEKSRq2N5I5qHbWxOvxrUAkU0I0e9yAzB4n3XoQ7afaJe8+tRxP+
qwVVLIge2yi86kx99Y4H4tW92I47I9LHYabULoqC99gW0blrGCU7KA32zArQ0teLaymm1VewRnn2
3AfEHK9Q23d+mMGc7k9Z7z/7eUG7iOclMtCSMtS+mX0CZxQBMFEGx9dwilUd288Aapiq8KXP1M+N
ih6SCvV5lXdPI8buLQkoJhyzcGOO8xMsYoT2Q/MxpzDag86y1/mo4QABgEHCd6obeV+Vut/mOWbD
2h3DnQq6fS7gtwzZZG2kjTO+EzCumjoqwMgwXMcQvhkVzxLOr7tSs/dOfNBhBM6uisC+2IG8H2zm
ggaAErB/bY95mmSVSO08/JTbyfHQwkuyJtMM4IYY8YYx/z9arElYYUlWdV6y1ogOkHlmCOyz6i6o
rMcuK6b1pFMA40VmURRgbi5Tiv7Q8IxTONoZXymUcTQAv4ON9G4cu30du+TBulQ5GGUYC6j+p+0R
SCDrhClUe3cOSl7fHW5orw7pJN7B4zG4IjEHcVH+0Sy6uxGj1DfPxGuj0A9n7d2Im6Oz1JuIrF9p
1+PeHWbYpNW8sg29TWSEhm3x8icmm1OhoTFXnrfNpmbfV/6PdnO9McnGzUD/JRVY9Mj5rMkJmnW+
xxL2LEULVnIuDq1HFtRA9FnebhkMPc8cnisXJ7IXJJsOzlTqCgCbzP3HCjTb4CA3bLmtzbg+zthe
Bh6Zm6KjdJFudiT1O17xp/TWydXWFPHFYK9BhHwtV5h9HrsE0PXkeeN91Lt30ohZ0Q0WyoyhOTaZ
z/6mY7slZIdA22WUYajq0qVIYlvF9dnODJxlww61TA1e2pjmsK4HHyVCfszsGUGD6T9VSXpD/3nr
dAbUNJ+2r47me6MnKBVbFJOC2FzlcLZ3xcCfGiV8QyOC85ZpfRyYXhM0Amm+CmtOmRA7rc2GdpVb
apssyPE5t3npBVEkjjjUbYraTYdf2EdgBVmxv414lnMpn0h4OOQmfpiycXB3JjkBJSOOGB7H8DZM
IEkU2gb4u9g0lQ3+qxteWZNTZ3sNwbHFuAvSMFp01c1p6rE3lW3EpcnFiPuE9IXa3lfpTMSBR5pt
jLN/HZoaDi+eiJVERrmKfWtch7L7tFoIkJVEaD6QvmBG1dV10Q+mJdvddPQOo2ruZ5m++yo9R2nw
BeXhqwC7wlors64MPTaNE9+SEPHIEtcGAhg9ml3yUFK3VGbE9z5C7eyn6DZv4Hx1ZEUxlPuZpwLL
9IDyJrJoKtJD7DuvYwqJzK+i16ZizcowpNggAEq3OTOOzVzE905YvRPOxKob39xYQqurMD/uM3MC
cJ4zZxJu/iwZAg84CMcsId248seVldRU1TPJIyz4WIwqwaXrp1uZ5/dNjmYsL8yNL6xjrDPKgwxr
1FxiO4PGvmFYpdeEPPY8tyaqSG3viz67YH2d1kNS9WvLyV7JrULEN7WPnRHtkz7Q56ovjrM7EUJa
UAzKofrAR/URFvHGhL8LSR7nrI7b5zouHsyifrYK+Ehx5r+bY/nUjYvANjC+eIUB4QW/QGG9vwIR
xHEuapxlOoFKifkIZJv8qhJ2vMP8GFa8msEA2CpDrIYl0zy0/fjtqPqQsnhfnl83ZV3gVM/K5u2z
sflgFrvyBlLQAxYv0SKSHDohdBveCRWCu6iAgFiLGavtgI4rWd+aafJEW/qLSuIStWTcSM44Snf+
aK/om6Tmc46i4kKRs28HZuzwkX51aieUjS6oQBXf8U6ba4aF+QbpPrSqsLyouOViLbdV5XCccGjH
jVVczUp/l76LNbhdZNwZs8bJoSHspjeivx7dGKirI/hu/La9JxTrBLXkFg0h8ePJxKYF0+aYuJ9G
5tzPVkB8qU2ZLK4C13+BWn9Fz7YuZPHiuumlnZk9mXicK/Sg9E+YQ0UFEXBCFAYaiM4ElyEo4v61
a21klnX6NI3Vp6NgRXnVA6k+wbksA8Ka4+bTMKOdbkkq5jf49N34ScPkdDAWkod2aZYf2zXBlhTK
3LhFfvTm6Zt7eemn3e00JdvaMn7y1I5Onu6H9UhiOsdDTbfXohGFXOqM9ls9FCAwzJpFdxs0WyOc
boAQ8Dqaxr0R0HK3Gs3GJNNpw4MKdUyRDeZeCqsG7zr062CxcE9Dz/B0Qa6LGUdw3qEU95J+l7po
1ppEIAHPDnE0/YRZ9JFAAdgGJmR/JDvrpusmlpgGuMeo9HZRXh5x0d4WTXVSRMfthd1FWHWr89R6
7YZmBQuFlT6pTJyJ9XiaZwOPcPqpUr7ttobI75lYQI04v0/z5BwFAwZbFzVqlh5mpNI87uSjCLaJ
NtYtiAt22b/zMN/aRruui/mltrPPrDWRRPYzsue0/Whhd6+EX2CpTt+7uX41XXlikoO9NKVx4cYg
1zbNh+sCYbM7lhB2Shhii8qQTfINY8sUGw2RUjVWtH7BJnTzNe+h2qZfUe3fhzLYDEZ7Mhanfjp8
KRSEm6lsn4piwmbXtd/uXKu9II2byTqNEGdms4/ZR65a9BrTpN4mEXxmoiVCAd+ua0VP3tw8oc58
ALrfbbUI/sZiGaeGd7TSRKf4TDZiZTFcnbrnTtUPnd3duSAJ4NPSCHQ5W3sp0k1ZljkBxvGjDysH
5bMFG3M+ewhkaQyHQ+ONwd5GWdhWi9R5lP1OmfD3XLXMq3mf9UBrMHw6ZNvntFXLaRSCRPG+ZsMF
kl68xA1Mf6tRJzbIt30OHXzkn+0ivAAYfdG3DP0xsnBAWCEBINK8MbPmLuKR3ZgDG53GxRTuCDaR
2qPMEa9eig1zanIDuCAoQdVYS6q0eeZyEU++gNBMXECFm9tlQGUoAvQSk3rDVAcM5/yqrnfvhvk3
y1827um55grid1y3OXhLcPlrPNh/Fr3F3EtUTt6zbDs09InYKoPXtTAZYyHTPPDXAw3L8mulywv6
ud/Rxi0T22ZF3zVkGwfqOgvA9HVkYhbIoHjPGEUBZzHH+2niWWnEchdZffCVGOVr37g3Rjg+1xWu
axd17Yqe+RShEULyLzCZBnvtSIiVSpB215XsgyCypGXC1zHdYgPaN9M80zQ0kI3x5W8sPbxbXQUz
ppXvOom+HEeQzyzeHDcCOlrGT2T6LN+UsNa45F1GMva9jOrmVMl45tSi/I4NCI9d9e57BvqaIcbx
6aZkOyV2u/WCiQinEskpdBz8zMQWhtZ3FcyffrPYhvA73cnSiN69om9JfkvFepzVr5xhRvRg+Du2
bntjGNob4XNmVg3o16if31u61tUwIH2thzTecVgNzKDkQ55T3TqtS+5DII41EgkEXYtTw/F42On6
vQzhb2s0D6FfUDu63EXsNr/m1KrIvg7ho6c3symOEWOks4NZZh1o+dc2IQ6uydmEFfuilDN2VQeG
z0bbfVDl/GWP1n1gNMRUZjMHRkcyBI6diexlTBdYBXLh9WtlZx6TKWr2tmlvy0wedBN9Zl2ApyK8
YN1/yrA+YKryDt1MMmnZ3HCW/XVh2R6LFh9X6kHn6Rx/DZqz35RjaKzJKroLK8TVlOE3nKKXOgu3
bDh2driYdLS1EEzL4aBV5K69UR7tqLuz0eYeWGAzAzHw4AUZOSxA0pEB3BA8Qnol44S6btHl1R5c
xM4Fk2pZ7KYS0D89dMNDIwv0zKhBRkJQ6LEBWhSi+vTV1G0zq3H2U9199E7ykuHhg3rIG+u/JRNT
CKFifIOytjZhmtFhTzwFZZTTf9NorA2qMoTt1qnlO9/UvjjqOv4yDVRvupluorI/5VzLieCLL2P4
IEmVnVKW4iuRGP0NG3x3o1G1U83kJxDJhGguq3NInutJpRG8FfeOhzqgWuh4y7L+fjaVvUMGWhOY
w7faDNRNvY2wEuf6eKo6rCWDpKVbhNIz3AQypTj/HBsHXZBnR7qQeVvrptkUvdnthy4hnBDl4zZo
OhsW+rB4r1PG0Aa1RrAEVRfl5/+PkuR/1xb7psWmy3RZjQgLsh4y2P+TOnlVYvwro+LX2DWfxXf8
C8w87/7zP/6vf+V/b2Jg/MHOZBHj2Q6Y6n+k0P+9iRH/CshNxHEr+H9tl5/of8iAwb8AfkENZJfq
WYt2+X8WMd6/LNcWpKMJB28wf/f/yyJG+O6yaPk37fL/+jDYP/278TdQWk26wD2E3y7aZFb0CFwu
oAu33zWe5I1DYlK38O90K0jeibxhTTt5mzhJxjq4443wzEenJEKmocMB4QNW3Zfvsjw1lIY2gqoK
Gg2QXu+jH7lGW0895qV+RKJ2Sk3SqVQP3z+X49WBTyGjhXGRXyzG1/uyN7MNfsOjx0HZhfMRuOkr
2uFDEXH9shSg6y+dqw5MuVGt91sohii2Q9dri+IBn8XZ9SNm9i6xv8HCu2K2BOTD3EQ1NBIJU9sN
uGsG+p1hJHFXwIDpbF2uu573d64euoAgsV5AjnMa59jy/69ZhGBisJsDtDPHrQckn92XMxrAcUtW
sR7ThIK1+YabYGL1rx9CU0Y7yKfnOQTj0rr91xQjaymlB67jh8MQFW3X3pSKSU8oGGTOcbmz+HjR
VOCvKea9zo1zawI1d1v/NShx/9Sk3Odj8q5TRJzd2Ikt3E/2xvU+9Mh4q0f2AkP9i/j4uRn1M46f
X7fZFSXnYtN2+6JjKcK3jImxj39Y4yyRZtASU6FIkhveZClvlKem28Yi39tU0PTRxnQGdQ/1jGlx
ZY+BH+IygUqSu2cfiE4sfxNR3llgZVcsdRLARLRWlglEmWpq0s8oOfTmXTr2bwoyZVBgT+A/b3nE
PzriJP2ZcQ0XFaryB5kG27ZMAOGVyY+Hn8YtFpcKMWBqiACnZuiJrf6LaDSAF66PlJMEhwTdiqyR
zLXy1nWFc6zxam5dBe5KBqumR34E8o6CrodCiDl1w+be2zeVNje1K3f8Lvlu1FzCBZKaNc3iWzuo
9CYlpiJIazKIGZ1ytrsn1wckNDDWZmRbPPV11GB2DHGA4wi6YVD6poLwS3RnhvRiZ/ozad0tgb9+
s7Vs8ygHBKXlzC9l5FifsQZdwEgSvYahpDQdk+6XnOxshGzhBRJSDiIwHKEMBaGc7BiiBQC1iWv0
p3USW8+OMuZNhcN9NjAOjTWZQeO5Dt4kLI2VPyYDBsRhV7b4jWPNVodPCQlK+xBGv2k2YgHUfEY8
QCAzO8Ys9ljd2PpJwwlj8PHHoqM59f3wmHY8bAMRQ7K5BCjjVraSfx3hRVaJUjKsePO9mRvfs9SO
acFONDQZtiNfonR6Vgoyt61ve9u9U8qmVU1YJFgd1ss4mG7rMH3IB+9DffDO3HNNdoh6OW+IFTsF
ocUmoP6KDDD0cSv3jdMDZusemXYS2DQO27CNf7oh3QXqnJrRYxJTYpsZUljbOcnU/m3kstZws3fI
AEey30Mm+Ovie+jCn0QaaDXalLEHXRRfIiU6jtafyoLi41s/Nd46MNEA5iuIbDCeYRMsgjDg860/
3mF/oplV8W1VWS2tZfCT9jyQGLdd/7YZU6R6TJUSQz97VBQIA8dPMzc0wmB2KkwcV05cfER6fjI8
NEMITWlh6+ZY8WLvnTm45NlEzQ+XKNaszya+Ba8xr+NUvAj7V/lddQbJzemWDI8E2v1zDqAZnX8S
lU7AgK8TsJSNkbGgtomTtUfgV3dZMknCmTiUw5xxAxBvpUmptKriGZtWeE7s/Iszp1iXMGFaSTEy
zfVNKEFq1zV6SwCmEinioafFxx26QSL36eTFtUdqv0obvrq0sP5AMhSrRy2YaIrpoSfzDNhxBF9G
yH3wjcsPQ0ydIiSKgf85mK/6ZnisWrnzvUevaB6F+Z7Nw6FtHqmxeFxk4209MkxFWo27KjP+Jurq
0siAJNQ9KW+QXOPUY4OgZf6Y3laEB6bcORu1xFEy/Zj96THJmvyV5LxB3fdmsQpL8ei7TEULt5MM
rN1LnqoHFvanPhiRhWW4SzL0XDommgdca9pOf7EdgrVX93ysNfFTW252Qt3E6zi5f4XNFivjfpll
YW/iioQ5X2GYY71IwmPaI0ZvI8wPBj60xcHuPDNQuswxSfKmWZiH4DmsankgzHyXDaEmx5JoRZse
nJEqxmk3e4sar4epMSOS7Y19HwEvM/3yZsCztyW8Co9wL54qr/22x38kU7siwLM68Hw/ePlhYhq2
7cHDbubxFGI+cHp0gG0JcCOAB7SG3zUVwUbG9l8WcNji5khc6zvPg+jsqTLclMT0qNLofkRqfqpb
RKzeW0M30rbsA2fBVZLjGy9k9tNOfnpnlFfmDfUGufR37ypvzzm4hXn125GC6Y3txTDHXaLdlw4W
L980a6vMXlT1qQzWiSlZFxKvihg9uoXRU0KAsod7PiHmCXeTWfaXjJn7vubPEvPF8CrOz5D6N8zm
PzTSLJar7dVsWZ+ODtM/Ylc1wxvZ+5DK/PGtQo9CRQ5NtWAptZWtkx80INpNiFI36dR4aSK6lMjr
nV1pz0y5xHTKW4nUzUZgbmOLLWjrj66nX0HhnkIfDKlRxoql/dDe13b3MFEs7AyLFKoEH+uqgzJ4
bodnw4GG29IO0YqlfvfVterZw8bMWLWi94zSl7rVej+LlwLw4dWM8WvA7Vvwd3wmJHWhIJtGtfNN
ZneZ1b/ENOtMbKcrJipFbiqYZE+v+2ZRZcQA/Hzs5gWZ8UJqRcQoKcS9IIrWJtk6d/NtMGw91ekv
5rzkr+AJMEflb4omfkRXo1ctpwumtjJ49H2+WWQKGEfntyQjAA2HFhHYpwAJbE0aIgua8yiSt3Gy
j7gh2D655kZYKa6o2rhzZqwXbR+11JOSNWU/nNA4PZQiZtbfBks21AqbCPuqIdfHeByJGuF5alqC
GYmuw8ZSIWjEz9lubRLT5hngY40FnF/QybERxcfQw7mQW/p2IIvJ65/9stQ7K2WoAHOHeXgU/vaE
A3bBQJRZg8UqZ+qyI6JyF/QTlxusj5oD15EVm3LjQzpvNrv0g3BciROo3YHpe619fAYpuz5252Lj
huFfF4flAVUD1ir/FitqdILih2KpKM9lkdnXxiDKsT+irt4xPsHsMJKC0/ikdAVssimBjHEpAnIH
LR0wkl6+ZRBFyRWWf1HtrLWgwhw6vWqMJHty+4TI6HvQXW+lM+NFTlkutB0JVz0CGEUANk+I8yFD
dzcx7FoF97JkS5lYpBzYw4wobymP/OTd81nW8xOHrG75GeqHkihcRETyzWl3ZeldLMWm2kM+QT1s
XOiAD0HN4kVPGmKXpWlYg9fU7L6zunlJg4oSBIBKmwJoGAOYXVpVd0WWsPRkVqFkgg18oFIddUqx
nTx5sn2oCKeVbGURJFJ9gefKdgOIMkCbjDW9eCfEsE1cm+RTraG6JkVxqOwg52DMzLWwMdOIBM5f
7vRLpCI7Abdz4AyTV7jqU1ujgyhOlZ2g+RETedU4u9ltsPefk/Rst8ltWbDOMpEwj5A52DQR/p3B
nGHoxcpp5E5kuaDZbUc+c8fMrDdT+BrH/r0vQ+tQ9oOLmqPHkK4hdtcJe6pQyxNjwMfQsiOkP4v8
MoueQvIDN8ANCCCamm2IAhrDWizWqsQZgZuQGiaGSgxkbzDhpPFrEiCZI+W0gnFvxLDF05Zllw7K
8a4q2n00yoeZ5MaVTRaSg5g+L9UljK1zQwTC4kxksulY8cGocFeac/yjBAuXIJw/Rxy0e5s1RVln
WzU2h560cbT0fs8hIH+qltyCUFxrdCBr3M4OEX5Qjs2/3MVqansVFQBYyiZ/wQT0QDhIyntFyTJl
zgPyjGNq3ZnwjVOjTHAJIFZAtzMAN9pl0nmd2DZuVXycInYueZb8OPB3VnlI3InDE2UKCiBV0BMS
mYF5JpM/Spp7PG9AFsuJ0ZR7SguUbFE5f9qzRdLF8K0WdhOEdLLXxmcvzB4Cl4bG7Ivv1GX04zAA
6x1+GG1RcJseIU2RrQ68iHws2DeigArXxYgUOCiG2DY+yzDeZb5+tGIJzwa55brLmH3jpmtvPBid
XlRvYTDGq2lC91wiOkAM0RSnuWhIJ3H2o4ZW7OUnLIr2HhPhW5deeeEUGuKCrBBh7CJQmPA4Gc+n
+A1YRWVAz0v2Cfv8H3eO1W/wNuqdu7hDu8JFgugg1SKzGKdZjWZr4oEZ3WI6g78lkXOktkNsdjAQ
6UunRIEfxgfHqn9a88WZog+VBh6nm34WpXemozlYWekcAEcgWelPwZh/qwg9kDsCNoFNv+vGOD+W
8N5Z3wy7yCIsDTaKwf7GP44mU0Lk+xot+MFZKj303sRSMOE39Vprv1oHyWicaAUOuiyfO0E1M/l3
vm5sjnE0lx35KPdDmbD+i7wbqkAQ3jnftgou0tU/2HI+lcPLBdmL3ypMWYIeF13oUye6lc9nt/KE
/9TWhOBVqoZl4JNB1IOYMAb/QXhVBbbWQPU9grqZv5u+w1xIjQvRcZNbw21kyBcVNhdU5NgMZ/8j
aYuznGwqxMRpNwNRB2C1ePbHRXxiFkS+Dsm+ngqJVYT5LrybC3WHmfniwrHa7McZz1JcAAyXNXzW
qmCCyaKJKw2MS9F8tYHzUJndoZl5ValwZzSbE2sunD8dPfsmNJtjWvEZ6yB9qoVx1zZs4nH9gIXs
CCmXlNeaWJw8ITiqHa6R0medhi2glWEik0w9D1rclIJqLeLxTeETr42a89zrkk8LsbYM7d+gxLIX
KXlgtfDQ1f1rUbaoWdhI1DmF95yoj6rrn5VQmjU8sbnNMvkIQ06aTOxcIGPXkkNl4w2xjX3MeciA
tgycaQhhH+UhGN0zEYVcLkuaM85nTVsmAVmikXU+AgnCx/xHV4TCrR5BxvNxO1BGF5UjgFhWwLks
XYR09GB96K0JDvhiU/eS4G/cJ/E1qrtNbjic+IJ9F71Cdy4Nvhp7oZnQTeTjOK7TeLyBcvulqP52
uLv/stYqbkrkQ1XdsFSJhvusVT+gj1Go2eIpdsPLgI0UgwubBehIWQ4G2c45zguCyWYpbksU8GQt
PU9JTjozao3IYEgS5xwH1GcrGVwrciRmHVasAxCBBH1841TBRQRi7zgmnWd0qbuCGW1TIQ7l34CM
Qe4wI6E+QrbngnBtTePc2NE9N+x48VnwI1C7bS2a6yXsHL/BjSquQsgSiaFU27EwPhHru1Ti8qUP
+j2jhZ2IvScts+/BQRPQR8UL6/AueHbMQMHiaLisObQsNB8XF4ku/rKUHn3iiw/z9lQ2G7uuAVxX
FCt5X2wZp9dIR8gyqqLrsByZBUPrSSN3dHsOIl+KV/bKN2WcMRexaE784XWCxu2zK+a97xqYkylL
en956uYUcgHOLNbU9yIiE5xgK2VWUETtewQiX2VPuAJr0fXgTS1XcVowzeuYKDTryeQB5fH96CPn
F/UR5VuOgtn4yKYWGE3PZqowNL6zlA49SBusqXK8BQwDq78MLqac94WxkF9K61YIu9wQ0a5ZxNuf
3mzfuUlyQAexrv3pXlt/pgVk09fOXgqStaWfcyWklK5zeUZt8j22piDlUPNEmcEPMUUBaifkPL2b
k8WLtnDgEUwcnDRC49pL7dDYODFWwd7TzwDQu5sCPfWao+cMEFgbvN4k3R1UhKXVeCu7+Mqz6E6R
dWNaBHigoN7MULcO1jA+2w5MPLOS7+STvaPk0sSGx/uYt6WxqxvmiQ14leaSqukZAfqTSfmE8hhX
OVMDf3BQtc+gqLqBj6tVJLDwa42RtW8ladcyJiiRGS4gUgd9gXcoIfyxtmTv1Puf5iJ1mJr+cUxi
pHS5tQr8gFneezNgPsZ2sGk97yYla6ueB7Ld9b5y8xcAFuU2B5+2atxpE5dcr9Iaub8dbirRWFcQ
Tq9FmJuUlfNRcuTv2kkeMQJwUdjWW5EhCx8sVlcyJH4WmjQuyNbcZilyGwbl6zpgc9cQ1IEGaRNZ
w30Ey9uTnz5eLFzieBd/7HzqmLcWL1o7D8KIf2q6QiptqVyCpwhLsvzgiTXXAcgB2C9U5v98txwh
pXoUafMVFB4dKhMqyYhFQLHva66F5W/Cw5uVRH6HyROP4JcuNZnLVbTVEWEtNHl4Dl9MS298QeCj
wl/8GKSyughGnJ5nf5QF5kKzGXjYYyzeXoTIV11xEd3njn80m3bL9u4u6LOz4zVHR/CkyLL9QtfK
JJ4na6n+jfgvaReu1+AiYvD6JeWFLxub3g8kJ2/5XMi2x36urGyvlPcL3AjWc9OQMdN+CTzeiAh9
yJAJxV9ks86UlnzMKjp5w8m+ndlaRCQvmdtZ3ITMqSFmkWCV8k8WFQ1hopD1qCbdpTNKbkckbN9Z
t1bUqEmcPGBNf6pmmBR4nHJOS8EBdWRQ5J165H1OUp2CujujQu1u/VTcOL6Vk67xKA04lUJnDxig
8013osyEuSYIDcxd55j21Xm5ejQxgxFeutSv/zxBjKtfn32+TFTWsCsx0q8RTfPAyGcV1ADEaAFY
utIzOOwIUW9C/gdneSGk8TqHsYCSzWzLLQHpJhYIiXDyjoh7bhyvHe67MVjBEbxNcWlFi1e+alHq
yXaQlwp/WD0DQWDA74ma3eQExKgPypdRfM+u/jQqF7B4DxiwNnYIbM11UEwS9kd6LNAHwRaQPVxA
BSEat7Muh/tyyeojesDjhxs3upkxugbnuE7tbauxNP6zxiCL4tIkz7m+rxWtS1tda4GVAp9muYkp
k5ArJLRXbnPMFYwIr7obpnldtnjDEFIbO49VR5B6h9SJx4tHX7MKrBktr90gbS0d2kqGU7XQ+U4O
wFVNh+8ca3dNU9UcAwSZlJcVImZJFqgDqJ2E+ZExrqzWomLyIQG4OhXTfyOFXp2iEu5FfxipNFcz
BNN1BEXSn7JrlCfjKjRYUwCvQn7RcbEmIfPwQlnejhnuFxr7bPVKaHkyVfjja5hWZUuTg1xWd9PH
hL8HBVZtrlPPwJes6rt07PS+iMa3QvZPtqyvfOMj/DE5cWfxlqczZZbt+e9TVme39gy70+WwM1y7
3cxN3qCzJR+0s8stEUPWquQHgcv15A2FCU6+I0F2UgUxrj8UzuqKq462atjzUiIjq8A8eC30Bz0A
aG6RkWKCS+u9HzgnTgda9/AlcxDP5jP1RuXR14QFlZrNlNZF2gPkbdMTT7JpZf0ScTDk/jot3In3
auKbd9NfhA14Mp2svq3wg2+1m7y5yn+qOSgxHQ78x1WPLNLCaLxEEx8J9bqFVopHVLgLTg+ug0/A
xa7JC4aUiag4S9xzZqF4LdC33uBKbn1CSlAAfI9B8di43RkJ3WUZ0qrSeXVM472usVPM2TvP7bro
MaVgcmSObTHnzJG06ckL1zqB+wc+MmINJl6TAtJ+RbgZa0JaBFH6n7gmOXWQLKz7jmya3Odj8xyU
3zwIQRp/YF+mJR1M6k2I9mJiZNwRLzGGqHd0EhDK6xC/24ccSUERXFxY/bPH5GiMKrmKa2sPQ+Xe
nb2n0mGPWHeMeuoq+zYZ/ZNZCDU+J4oQL1W5QuN7slxaelz80H4f0qw8RP7StxYWQ2E/uHia3GxK
OzO4m1GzrSFnM+MDUgq3l9CQYv7EMPPkzOQNpjrb40p47BzwYb7/0YrwJRBRh9qaPkkG7RfRFAzY
95y6cFg0GUH1MrHqQkrx4I6CkRFvh1g7lfCBo+xVk4W1wVXRIqooGdSN2VVbxguSg6fKp6eJSt4Q
9MSchTH/Fej7QPnFiiLurc6rIzghdzerhaybTNfa5DengwHtwhzMxL9UDFDmPBlFiHrxuAI7uqJj
Tfd+Ov/Wgv5QRrMBoyTZ4bo26F3qm5klDk1YnbHSq464JQ5hjLijs+i8vHBr+Yi8AmV+RBKdhVSZ
d2Ml+aXo78i+rGiOKH5rCwNQbTchwZ7sXRT6Ja/CX2VnN47Re88C9uT24tkkx2nNwzfDPW/STzj9
6LMKDztXQYYBlDhH0NHnwmsfbHkZc7zaXkGJVvOZFfDcOwtFXOSU4bKzgCYV3ZcwYPfcf5c8p7hc
ru0FV6sWihH6QIKfc8Q6HjNJPlM69Hpxzej+wRlo9mufZl/3/UlN1nve8u9UDtnaTLAbtJw0vlAl
yMd8iAlquIXOs8VeftdGyV6UmPdTq79Pg/6tyuDt+ilcIrMJfwbL+RzdvMWoRY3nkind1PrERk9V
+sBqOl2GYh+N+1EtmWSTnq469Aw25yEwaHZdiRs9NdYAltOD2ZPfIT+7wgdBdMf/pslDFFO6e/29
oJRQlYiW1Jtf00J/lOr4d5yc37aJr07UvcUdNNe2/hGG+erk5M04VjGsPBYHQT8CnpmxeP2wDfzm
rANdnKkf1D1UCIuInI2egnR+zKvhMNTfnUevBreRSRefDHaMfQvx8iQidaQjTq6O059JzmTujmCS
cQYvctGkiKNVeYaE5K9gkQgCOxlB5wWzpOF+MnAuRwbcAU+dZTUz1KlpCck9YroEo5xHi9lKN1zH
JP+UZbZHfDXvvVx/+Q3YHYKKsk2WLe9YxYKIqdXsuLvQZZna+HdMFIMtSmfqa4uFOypzFl/i0Hc5
+cpZQ1anW28ETX1kYuSJlYmJgbBxqwTJlSquuRoTW8rnzBRwLUxi53X3l1Q042RWQ0R6tzThSrI6
S7J8Nv/F3pnkyI6cW3orgubMYk8jUKqB9+4RHn0/IaJl3xpJI7mjt463sfrsplDK1KtOgwfUoCaC
EhkRN68HafY353xn8HmOZ0ANLcKjcmT3p4c7vn0RILqaEr8GGsEZ6GB+giwVc43ULVqL4CEX1lXb
z5dpJT8C3JS9Sm4Ii3mMR/nYmN6Lpju0l6rmBKE4IX+9o8rFA6+DxDgTq7k+06mfhh5fLGOZFXnE
OwtmVyCdq75xnvFK3kxl9ZrHUOdG7U6ZNhZbNo5Mn3UVbr5nM82vq4I8ls7wfvDojccBRZTJZ5mm
432IHFcbLGO9BEJVQGjVqk6f4yJ/D3VgijNgIwr4hNm4rizlP4Qp5WcTuV9s14kxj52nRugZS9Hs
VF8qzCm9cSQOmYmgc5ABUspKMi5yx8e6zij8sSPUNbNCE2aL7ZqQheunxTJ/Rt8CSmyGWIiclWkg
C60EP8TJGeSlbuqgaOv2Vsh0M062rmqBmagGnGmOkVKmlH3ufMK2eJ+A8FqRGHLt5tVNW0kbHi7D
LadqwMwO8TZQImYSR4Gadyhl3TzU41nrS5nZi5PFb65XyJ1MWC1Xg/8GxXVPwx/F5M7LNsLC3L8M
gffgWIAnR4BxrNmZDjBBpe1a0HdmBUFAIASDAHXMcDAt0uBCPh/brC4iDmAk4qjTpilaR1ZfAyvm
oVQtby6Y4gcVRAdfBGdT59Kqid1onkv91vcnkjCzfWcW17ot5NDDoiWvB2srTXUuIh9tAwYqNoTW
88h/mbI8JHSc6UFsPMXCC8nhrZ/G0njK0hB7yXsnxZfFrryVy8ZNrcvZixDgt+1DU23cksfPKxoP
njn/E0ssFaWU8W2VVuupxmA1EOC0JvTvNgMwv0oSBW43enLj6T21HNAos33ZBysv6l4C0eCNDB7N
ILluSwegHgcE4DqyER06Kkld1/kvCXhQMLTmT62nZ2NHDAYQqZViu/6LiMsWntY9L19J9eWs3aka
V1nlM1R+Mc0bHj39kAnsIS1GZ55XAcWITr4A+BY2l6FW89G/f6i8f0FT9mwa5v0ghX8MJ4Z5FSc9
7xNvIKfYnWsNO8KK8J4vz1I0NeQomeyaIDoFA3eLFfRvAQ7BnMG67z10kw4GQ+WwwuFMRIo3nlNS
0epZrAErs2mOv3LlQsQZGH7xAABLFwb428y96AaUEEEGXbzMHxKHEOBEnjIUjpSvol6bNqR0pwm/
oln7K2pkRm7B41YK8eRrY9mcnyAG9ZwTJEcp0Z2jMPcuY4Z0LfsKcLt9tq81PK+Mh60Zp9eZCnBF
hNchFYNFSI1BYdb2Ox8QvRmNWxQNJAu1E1D0+qYKdcpS6zJgrt4X4NsIlA5dR1h7jetJkb1w6Bvr
jhWhPDJBth2FHTrrsXZh2EfnDtenmXQ4DMty1scs57MD/Gb3goE6o3HfvhtJUzqk/TZ/GRQzLs9A
xmEq825mUXYCB8Zr2y/PY7mcKgxq172t02QNb1003cA19UZqxH3sDU9Z4JNdmYCucOgNgRFglqrC
/eBFEO4XDPVTWoVnJeFGJvK1FBieepNpZ+h3ahuzWCu0oCcSE8MJlaJUM094X1m6NeF7MwxbhFKB
DtsEf0juTZuCzjBSIr3h6OH2BaKm5XQlxis0ojkekE3vTdbJyd0b3wiZuCTcLIWisAwLbGe4c73y
eZpsYFC9CbCM4XyQiG0w9d+yihXRR/kJmuGLXBKtMYtJawgCyl0FKHBK110AGBk5KsnXDTkd/Mhi
Nag+pCgWp0lO5VapHt1rfhUXmJD7xQKmCVmhCdWuLErWe5gszPQO8CV66mzRgab561S2M+bKctXM
YcTX4zZNJ88+jsm9B8I5KA0POfkMI7QtzuFEHJWyRrALY7Q1MLyosDBYhFR3kJk56CpNIEdi4sxq
25FChWguHV68jrvppxFTdcQu4rH4Go6wW4x1lATGzgu8n9BP2qNiJJ8mOU+oN7MgIUlMi/nURyqM
OxcRsjnl6BJDVmKDEx2iBFco9gMiy0mCevXw1QGKugrL6idu5sepsZ/hN+EtlZQs7GIPrqEubbNQ
J1XazTU60VvwjNsx+BTtSMMZ0o9HZn4rOP/p38p9pOIIa/zY7wKapBZDRmp/MqkgGi4m4DxSSbFn
Ov9F/m4ApxStmB0sl8KFVdjF/AI11jSlxCHq4KUmqG899tMnyv8fjrgIIVf8wWxxaxp8QeefK0Gf
tphAFfobNwQVGy4NEQ1p8ZD244tBRzdGy08Tsy8HNlbjE9v+0h6pAIt/w6eWGOHR883rXye4hdTx
ZISS3XGHvR7bDIxAr76VXDZgzeyNcOIA/J9CHcEGeE4dUgmnW5VzB3VkPftzw9aIQW7n6R1XAAmM
iQjKPZfFgjVdzmTwXfG8TMVlIPoXkcdPVW2eCa3auYpEqhmm0Dxc9CKpD4wCXiwkcLZvP7d7hPAa
sJpFybVd0AuWrUH4lktCXDl8RIX2atf5PmtxVpmDgaICz/zcctKMlTz4GF39M7sooE9e/QBlXc2V
tY2b8aPTXlAHfiVLnhesPXeA/jgAcJQiAM3c1RfRy495WTT7uugvolmCe5s4ZodU6r+G2BTlEOz9
jGouDgifN/zXyXmNLe5+9Iq7oujcXTHXz/1MTTK7VkrIIG0bfo5NYyQHlDWAR6aDZ4KqIG+XFX0z
34yjddnE4hzWZkGYRXI9Q5RgyMLsJfLot/14fmsqGEvGwvwmOWWAoygq6h9CsodNOLTX7ZJcEqr6
xhUdsocI9pM0wkPsTnQTEwERVX4yNWmRZZOJZJ5h5WL/zMS9nnB/hDW7azbSeuJP+2goW4HayK/m
FhlN2+1NjwlRL3noGor5MEaV1zHBMAElIgmJrqUC6uIL4wXmq4W5Qt6rIQw2HbSLLPeOLg9TL4lq
hK3pbaUzvY6NdwjRTm2mIOB0xap5QGTPwry96gRMC0uwjB9oM9RCdiiD33E/htED0YgQSdrqDWPM
F9y/jNS6NoLb1K+z2HzLQvt1WRiSMGq5GV0XQigEVEIGwEHM6aPj1MQr5xnsSZAYBSdlgQdcu9yN
0btrjOzWziV23cTGxJnHRwI8ngs9+Pdj95wvQXhglHReUrYe9kisns3Lt4jwiEmmXDdM1lat7hNR
UyYeq5Few/ms2toOyNDSkEsOhOe0itVDOL0hrD71ZXH2u8jc2aN9Fbsbj7yQuclOUcQZrKqhphQw
H6KluxM+ShiGq7hF0kbuQDecrfIyAvi0HRre6qi+dM3pXRHXaExwvxaDFJCWzeAwRs+R6T4RBgrc
STFmSGfvQ8Zmh1yUqWY6l6dQ+uWJ46razoxuR/Yfdl181BCv4oQ2agk+y3TeRDnZ8TYR8K0sX4kg
vuggla4ylz6tmZiEjy49Crv0UyC1dWFI3oisQIpHhO7eVNr+tawjHgEjth5Nt2EPumsMhBIafCwa
5NrmyGozLLiG+UwuWQsAZEgeAeXh21iIrA/ggrSVUGd3UXsff87GjNJrxJr5JjkaxC+vXKsWpyTj
BCM29ImmwtlVSxDvYkPeclZ9YUAh6ThHLxZ21IGu+23Roe7k0txTxUerqFzoS3PzzOubrf9THBbn
9LOrZf3T/1fNyPqsmxlUQdL/tz//I6Fff0dobd779z/9A7O8tJ9vh+9uvvsmyJdv5QeRD6a/8v/2
X/7l+9dPeZib77/99f2rhIKRojBKP3tYUb//u+PX3/4qPARoNlaD//LHP+TvX3D1XvLN++9O/k+/
5XffhPWbbTqmCXnWwWUAWp0f9rtvwjB/wxAR4poIQw9ipm2awKWquuuTv/3VdX/j928CnSctDfj7
HxFWzm+OZQK3EsT3ueJfTEwLxX8kWJmUFQHcxNA3IVnh0fijccIY4J8kNphKAo45TjIIu6M21jV9
h6RFtPVr3yT3Y1w9u5iCSQ/CzGB1ojlY4BqxrzvfJKmfc9x7hbbxFdrQl6EC27fT8J5l9pZhJTN6
3H/oaDY2bkCSL39Ie+9oOdQFhBCWeBgIfYyEGYbCVDsLMyM7jNpryISd1e3Mnpw4l2bra08i7UV1
P6tPso3TneNkXFrawkhUGiIIah2EFBsHl2NloqJatPHRGBD5yry/UQAbTLyRRHXjO46BC2jbJJRy
rk/tpNSWShdv5RRlF11mM1iD8EiQzxMCka8BJyZUy3BFJiHAWlQQqJveF1yb0YiWrs6L5wQ/Z6uN
ndLgvrHRXLXa9FkpdMBtH1yV+EFz03l1AibIKN3uG20Z9SISK/PZw/jezx++NpZKap+kkHeTPz7G
2nraaxNqZBMLCtrkVubDTnSL1IqfGe9tdhdgYbWC9AEl2be3YHaZMLkumF1zAjZj7X5l6r4vfxli
S1MfROgv94TFf5baN5uOw0M24aT1sdQGsYIQJi+wWm7cLrxNsN7m6rI0cNVnWvdjEZIK1CXdF1lx
NKmxaf4A0oIk8cN+1bukc3n1usDkOw723nCKXSwpmzECS20IxhhcRs0dMXlgJbEMt9o7XEpcxB12
4g5bMcrLTTXZlzZ242nMrlzsxy24SvpXhWjEfqNwPJAPczICHMtCJVwV5e1cjctKwhvgiUFiBGHg
fWSNX4/sQALnMsUIDclm3s7giDeN6i4H/Le72XXd/RK1FwVGaoahp1I7q8FrM3XXbutmEUTGYsDW
oSVb+CVvVoITyHGci0Ibtitt3Ta6Chxny1LUx9e9jBi8Q231Jod34DLVqUfeGX/cXuEKn5t23vTa
KN5bQ8Gl0RAvGt4OHkbyKJyPtraWTyYm8w7vLsQN7yVl6bhm1rr1je5Y2BAnAm1St4shRq5nfKFg
JzydGGltaG+j8dPH4V7jdPd/Wd6zkRl7O95nPTI30EqDW26JSzuqZkYU4hLTEPFJjJjoG+2mL7Sv
3nSqOw+jfTqh1i0nu9mkzbx30ArXv0z52p5fa6P+aGPZJ/bHZx0RvPBYbntt65+h+evbEYk7JZOD
/b8AA2CCAxgjdFyle9vbwbuheQE2/kBDEwQCUAJ1YV+MVvFdJs5njZ6gjthLxiE1dzxODCQCpDsp
vppdVvvXY5HfI93GKpXZaGFHXKFOeYVvnvkBLsN5CBD7dWcfu5elbEpGYqQKVv8g52O8yBxJzxHo
kJUKeXTAL2+sScsw0D3kBKZqJ8luNCNxYmZNXb4kb/EcPAeSwT91ugxy4mPBjY6438+pMUDsDgE8
M08IcF6k8zUdFxFYzcSywmy/G1FfY9DlkbMjj/QhXccmkvPWIaUyigcGaCEDNNvJnguZZzvI/TvX
sYClSG9rLWO8tVzjcWhtEoeREogCLPhM0u7aRyK6XjKxzy3vODTmcdE1HRGVeSf2UjouQGJ135nm
Z5zd+065Eqw1c54sSKH4PuuTsAdar+Imd5ujNTCiDmLYUJkbPs+tfbKiEmr4fAQqRHlTC/KpmS6X
PZl6c7THm0bF670kyXCDLvVgowcMRffs+eLQeQkNjHki//EVCwdqJAIqRZivSzadRYdQeRbRtGla
46sY0MyigN+Tb/2YibzZt2m5bDtDfbPduAl8En8btS38pcH9En6TjH6flfKLcOGP0Rw+FcaEUmWs
wMKPwGnuIquBsFh+46WCp91Wn77j8PtJ7XrnRXG2E3hljKh+LImffSoLinEB4q0UVywl5XZQib+u
ffszZrqCtMd/dsPigxGghrgnK6ho7Wpou+xYMkZh8wdyQ7r9m2FCj3d76+TXTA9Gs0ZmX/dfzsTp
I+SP4dOs2BI1XF4n7Kd4P5XpPJQ1FZtTN88lIia0iMUGpMpzP5ZMAcowZR2U+dsSDAovfX0/kKW+
KgP7sZv9imSk7rJf5mc2K9tKxe9j4D828fTIItMg8nB59hi2WaO362Kmmglr4cnwvnMcCRt/Lmlo
2WWue4QPm46jdNvZcYjKObiBekEv2LL1DoqJMdDyWEcOml0sAzXB9nXfJ+u6kl/R4KcPsZLpxogC
vOqe5dJ/u+wXmwTQqomfay5SaodlW0Rw8PxJuwJNfOiMA7p5eBx5ixhR8Slabv9RieIywaWdJhga
XBaJHFMdTcjYHsI4O86dS/Bb4pyW3HnqU/O54/a38uRmMcSOo+4qwlQVW3l351vJj4FCitvg3fEk
Aj4fgFAcomjxS0LH8VBU8GD07OtYCYQ1k5kd6AavS4taMVBPjVexITJlvbWq7qXA0sJgi6B4Vdmo
HUbr2SiiWyj0qA/5TaEdS579kNHWZG/Dsv2ZeuOtTjEejpLfNAcqL8vktdA0MsBdTnnBvjFnkcLM
FCTTpgwp04vkom59YDj6DxTRyQ6G/YQWYJt3CRPKmKXLNA9PsOW2qU3I8+RfD6U6tspINxYeEk8k
n4MotjPnQkEXRfzVelmWU0aQKmMXuWJuRjR2Kw4pAbJIzRGHDNZtkTIvsI2Ui9EGat0FaEpy89EA
nbbpXUWd5gU/aGeoABj7zz0C0tK/UrQX236YrKeoxmuaSsHL3FEY9bH1bgt5WGJcGg2wiFXnlt+d
Rfy3F+wDjLPY05p1XegRahXfypSxW90jSelzf3yKSbS8wSJ6Bfx13sByAyFJBAazEPA5iWrWspOf
0NxrF0XAhgzwnwKvlUl8XyNvFEzOT2EDNBA2hrMZMGONXga33HGpJLP4MaX577pt0VZ7o+dB7kfb
383FDCiTZ9bFM4bYYa/6zkeZOX7HzcB7zLsJ2ye89Bt7y/1yzC34BFjz4h1mfneVZS7DZzve1713
xfIrxC9F1qTrPnUVquzYNNGml94qipBzINkBcEAMOZSSXSkDdmfTTWhBOA6tU0XUwAqu4q20sfZy
C7OtDJl5YSnCKbUePaIFoT+hY5Tb0DDwqI5vcUkJEKInNOy9ng8mUXhVVOaLkUVXaTnu88TfDkn/
RhWy85eU6kFEeLySIyqMdWtxpJeVfZt6COOGwbikVUEg0GbU0owBw2UMtlC7b6aovjUNG/GYs7On
cGCN1r1WNveS0LKimIgof8gPngsxr1b9t1LiHIzoP5wJvLMAnAgAHAJnPfq0Yig2IEWwXJAvRcFJ
i5aHvI6mlXAi+/fBAXFotjahG/Z9T5TTxnSSAbNoNePdKEMmwtN3hZXjZxQIFsMyYPUOsNB0UVKQ
LX7KIuvBnsYPczZfCTR9kKkFmaK/76TGabj5py+DD2Dh9bFF3bMeGrW25hZReia3yMr2scWw1G+e
PIk9JRyaL2Op9zB0bjE10hOMHIszpHbI0AghmMO+LGP2hcxkgSRv+XcNU/W1lJiwoI+ee1GByAkP
7uTtMdS8ew0Sq9C8M7HbjEl+ji2GI3WWCgx2AAvNLqUssPPtZKgDye8oaHpsirZanjoYHHVakWAf
0yAnAWdnvasCUISxrze3Db9cUAEghKwTe23qBgcRKl6jzEY5sFgjKSK2hU7Mtb9tz7oBsyTRAORP
QZ+81jVFiIEVbC8x8e76ymb1V1FHxWlyGVdcHG6ZnIbJPeZE5CEXZU7oUgvl/jFwQTrJIXhRbXxR
gDpKFlKCm9TVWw9AfXXs3yys+ngCrnDjfE7a1IB0PS45+UZFYBWJ0u1la8nkaumGcJU1AwzuMqq2
8LdJDSDReBAMmnUAASoHFx21e2GIod4BJviil7xue3cPKedYQ1VczT0sU2qbHbE4+2ls5BYA1t42
h/kQdZ0BTK78kAyyPKyhWESHzZTFPAnMI4mBgKHFcZiLEJ4taUfkwVy4brXL2/4nrEmSNWLobBx4
7KrCfZKTk5QF7L7Frd+3NxkhR0WKW67i9U07jICDIB4qjBLMgdVtB3ukHs0tGV2PcV+ba2ZK28aC
AVQg1PRK5x5/YbweW+bJtUU0QJWYtwyrz6OYQdW4Kt2meXticHlYsuQ1XXS0CoDF+1QnPjV+hgu+
OROGsRWqjpE6JvthAdMR5tj8hZ1Bhhd4VcEsepOD/WEiUNEDglBKnP7WcprVcNPMfr6Bp/xm2MVH
mZNpOC5aSEEFTiAkZsaJF3Ow+4NZN1t76G66ijIiBhcyVwxoVXVVgW9bWa3/Y+VBeu1mw2uGKZNT
gdkzWj6cBA71UXIeEc8CRGHbb7tvFlPF3RBWaCdseRg6lvtTGFewMHsEUvKB+oZaKYUOTdNYotSj
VzToHuNNzID8ImsCyEXdxRJOICCa4N5EAMErWjG7Mx+MXN0vdlYSCdo9KRJlN26QA7AyUe4XcR9u
/1NGYfvvWs+Q5J9HX/+vTsJwCrn/W8LIL6i7NG7m7t//rfr3f/v+p7HY37//97GY+RvCC5erBGGr
g+VcaF78/5iLOXbggA0JAANz2TP3/MdcjMRDy0HajG4b3hnk2n8QRUC7w+4RpuWHPomyjvuvEEUC
ACR/+QNQxPN92ObA4z1EL8K1bD0F/ONcrMzKucN0B93PTPpr4ZRI5FF7XVbuYB1Y1TwuPZA3nFtc
R8vwkMM13IZKyZVSDAXAj37PisFXl7G0rE0U1eZy4SU+UGmERUhMsX35TnOFKJAKIUveuGjvmYog
dS1MxLiTcxMsxSdpBiwgNH5ngsMj9ApfaTRPCKOHOX1MaALLDo3vAXRurAq/upg02gcFsLdxNO5H
2EQj5BCA4rltd86I9jVRwecEKcjSyCA3xKsCQ4gDkcsTqhD1SHLVatAQG2mQQw1jvkhjiPBFWBtI
AezyNKTIlfgsoRbl0It6KEZtML7lGmsEcqPfMgR+l7PQnEkcDAz1MHE3DS4gMzgEePcISxPZ3mLc
sYZfgPFPo5T8sU049+vXaiLgbwx3phW89nNirj2fOzfjHT4shs4biU7Ky3UsL9imSgOcXI1ySm1E
VnW0ZQx7HukiuIJYuUB/6kcJFSO57Eb2r6S90FH37xL5PBrVnEMDU+6gCVLSlz8RSCmvTg8liKnc
wOAc1dkD+dfnRNssgVHVrjgIBZURnTsDqQRqR62riG7AceZJJCvO/FNjGc0wPzDBhHiVLc5taqqP
XHh34ELZ1go9c9GcLMzZ7qbvwgvEbKhKDYNETIQElzN8LbMv2faFrKG4cX1u/8nUskYN5crTgVgi
MF12bbGSnXEdpSgcWZPqcHb75Gm8FyczPWOS3CMOhj+nIWBK48CkO1GEQwhrNSrM0dCwAFvmMWm9
cD/yU3D227sZxpirYWNEkckdEb3Jqyo648ZIeSLCwX6Xi/sJICvfQe/dt+NQ7AJIZmEcMqZCTbu2
A8EqUAPPwDy8kqK5JkyONE7FECCM0XHbnXfbEm6K/BgGgTA8jIBD9qBUZZInYL9AjHjnbv5AffBq
awDblPSvhmxZvAXYxMeI4IQBXls6mlfcXdmOcgkEtI6vDOQmngpnZwwC8oixcwFBrm02gT2zObaN
vkNyj/kYafsHzDi7xnnIyIoLw3c6aLv6fpj0TRHEzZOp746gme/7dn6o9a1icb3kXDMjmkoYmR0Z
lsSD6ZuIl3Jj6ApA31FUDhwIRIxFXF9wAh+qTJ5nfa8NrGBw4MjDqO88W99+KddgF8AWGrgYPX1B
JvZp4MJs9M1Zzki88rqd7m2u1oW3dWW3zZUPMQTSLa1BOq4wC95YXMsj13MoCpvZl1xLGDirLvHZ
wyrWUUtGGQAP25qsfLNw4Qdc/LmuAHJTXmWLGW7xM2hJdgLlFO3QqCuIRaX7UNcUHYzPiSLDUuWX
D7XrwgjM5B7BDuWGFb34lCbtUp9U0qVbpasWYKtn0o1u407TV3VlMy7s7n2KHcIMMPBR/mR+T9wl
9dBMYeROyLl4gUXXgFEh9s2LKP/8/G5YrJha/TajruIdmrEJtl8zlRc7kgvfdl/avBbbWRdnWAMP
EdWayNSPR/U2l81FQ+Lqm9uRNJ9aCyluw8bX9V9PIZj12QddIRomXSNiqd7Pumpsh56s7WG36Hqy
0ZWlosTsKDVhrlyHlJ4QWKEcUYyCn6IAd8nT+FWn6oq1hvcwSLfa5rqarWj1V3gpsSdX9nAiAIyE
z1/1L4WwNRsHWvPPrJFXJoUy7RQgZgdtn66hU11NT8yQJ8rrnjJbgFPQTRQGzync4PvX5bh79KjP
6xmEBtKRy66DVExiVMaKgBY69insi2p4pykGeFWnT1m5yDW5JjejsXzjqXqDZ8JJBoTJqEjFTjN8
IWbLyMewL7GueProo1QLWCwHqbagt3iIlMSuZTAaKVv1EJTsPPpF0jm7ZDSEleDv6p4IbJLIvlBk
GVYu70KXI0cZIwx2jifcbO33oDnes43wPiRcDkTKSsYDArx2NtZdlfprzPLJKrIFMNnyAWY4+lbG
YorTYO3hPSrzhPskr8+hJJLEwcY0Z8G3cmdgf0z6eUwBJnKaY5tA9R+Q8WVE7gNSk2Myknne9xep
XM6e68Ep5qGZAVxbHk6TCVE/Z9UzLuXL0ON9XfjNdY17qoxWbOw2v4YqBoimgnIyJzHu5TH6GVzz
nI5+tBnYsK9khqAK4gngy+el659o8imNrWfBDiOH609ykXckGXrLbXeoJG4Cv+ANj9qHHE7UlMpn
v4k432v7q2pCC5cgmWQCN8im9ZPwux/KC2AloPpGnDeNw+a8np+Y3NzT00NjpCNei7Fmoi8cjooB
czRuBFpblvd41LcoXjRCi5m1H1UsjB2xs2WHHSRJ02vWQIrpd/+cIczdemqKdlFperTKRHRN8V1h
BRFXEwUFiMbrxPW5lfpl2tedGq9xFdebKqDb9KP8wSmXYGN0y8OcBKdF5IcGLwOu4QXRkkc4nugY
pJYL8xDzQdgzsp/BhL9mDJug8texjdMkrZZbGHg4VUdzxBJZ36IevRuq6myihVwbqj6kzGF55t2n
zJ31VCpfmyo/pkHxCNfdXxv9/IiU8s4IYraBafrjoZqD3GsryErTkyiVzZqiWlaTA3Unw+3ITS+2
ZOiiaYPItFEK12SOmPaEtXJZBXosBIDmXbJiWM2GYu5ABAG06Od6As0PWcRco39h9JEgKwCIjo6D
cX8eBwagKi1+Y56LhAqlPNhb4FKcBD5KQHJAjoVPR+gGLP3byX1EdQ7Xc8a5FowjJhmHVArPsnbJ
xCrCdwnlckD1GyZHAhH1QKdEv+tDwWQ9rmOc2SOTPjMCwlr6P+PAENdOaOcsT1vT5uokQ+dulPbC
sNo2130sDNwpOjKg3wuvOvH/nyTKUWYaZbbJ7eaV1MVP2TNCSvgFqyz6IkbW2gSzRxou+xx/8Cmq
Mh7q6ZwU2Xti1fXeKcrX1ORF7vQfElsC9Zq/vFYun3+qJLgAXEQ1SIENlg6TMwrlpF85zMNkcNda
yc5JGUrlRvjqlcSIkVd5VC5XW1+xPSR+xWIPOp8XSdbvL29AzV4CMF8HmGW6DWqj2/uG/x1aOByd
IiMQ2JKSeQ3xN9EET6BH67yORMFV0lDAzwHYZfTW9QmZBXM22XwR4WjvRGS8qaRs12ORmCtvmrfj
VN2RfxiccIvxWTtwl6YYTLhFDYFnU10MKaHannbXBe3wNliLvJhGJ3t1ZNA/sGL8bPPSOLhRxxwM
aLoZRMUhtfGDuOQObomMCPdW1mW7P8gUKGKBUFR/IbPkholQL//2V4cu6p8bHDu0bYHOwDX17v/P
DQ7AqGIZUByv3JwytUZkRzEMKmuyzGRr1erGtLJv0gDKXYVLAymAfdW5MkXnRF5xFcU/1O3Gqaa2
GgFjIG+ehkNbe/tktp8Wlim8GsGX1S/EAXs0PJhEdNLMZUPzvvJV8YGw9RxaatpybNWMTuOMhZqz
+j/8LTX38Q9cSNv0LUt4tuPTw/k+8qk//y1ZGQ0LNyCu1rCLMIw5n25h/3RZcF0tSBAC3+PFsjCX
jol3ZQh5HwIAqgDIgQ9AjliE7wUBMysHBG9LGocDAX47m+U701YEnkL6lPxAk6t0i82EkteIH+xB
0qVJdQomSA51Gb2ylKkQXAUGV2d/ynoo0rza+Oacr06wPefp9jakgKEBHMfx8P+nER6tg+CB/l/r
ch7QCfxZl/P3b/l9AGH/FjquHYSI/316f8/lufh9/mD95lH1MJoQPi9H6No8Uf9Q5dimBTMFk/g/
Tx9Q5dBJ8zYh1+Ep88J/afrg/MfHlsx5Ji4u8NTQckPzz49tF/ZeUlVgNJ05PvOiRQdz8U7L6F5O
JJyyl5YPkt6FPS3ru6Zc9sRwfiUulL0FpS4poEMv3B2C8BSxRm0dO7d69s1lOSZOEB2ZUzxEvS9W
TWNFAE9gxkaQfqLYwww1zXt3Tp6RNdxaafAVtWV8rgi5oAxGEDPXXrxO0vDdwTy7Ma0Yzb9ow4Nd
dfOW1Sg4bG/nBRZGOaLKNhiBIQuXAtBPdtWI4p7kuM/FyDjyc+/GUFx9uSPUyu8GBJmeRUNd9APb
dWN6Qi9nMoKOQt0ts6AbA5KFCibjmUreRUFSizNfeJX8tIsMY9RwpRyX0zq7X0isibN+U/CFm9os
T/bUfPt2KYCVtebRwhq/Gvt6Yyfi1cBoJqr+IoGLg71w5qe28z6XRFmzEA33dr9cwoG4al2sQ0SL
3s20HmshhnYLCrc5YsWe9j7Qty1JCoxHFvtC9U64x/uOaD13PpElPZPp3RyIT8+f4sEEs+5+q8R4
CZrgYWSzw5evk9E5W5P/Jfy8ZbxPlE8XEsrehrhYkkzoojG+zsrR3LXTPJ7RCRHiNENu9ET5joyF
mTkRbRc+6kGRQHrI4FvQbMfracBgHXPnQVLVZho+a/LKTlxaxo6AIrkKtRSqzBUB7yIKcAI2V3DC
QMBawbyy7PKdTsW/CK321sqrp0BMwQrp60UVyOt4CD/tbPnE1dJtPLv+8XP5wsy92Ce99dCP5gkA
P7W/5heWGgkddmawaYhyYzlYEHUesWw20FisRWLdWH30yr1xJtvnqzGC62EgdpM+twLmmt+Vqnh2
dTTn1DV3LVmdUVTAMJqI72S5grJJR3oqr4x2Qy0+VAcGNM+A87kdDJTcC1jbpPg+MBsdZzfyt6Lv
QPlLYn0VMJEUq/KmJqmB/0QmXYGHJMTTsaN1qN8LHUU66VDSVvRnX8eU1kkFKUhHl3Y6xNTXcab/
nb0zWZKcObPru2gt0AA43AEstIl5yMzIyDlzA8upMM8znqjfQy+m4+z+pRYloxn3vaGxjKyqrAjA
/RvuPXeYCGZyImqTVhF2CubM4ryX71leLReZjxplma6hp0KJIamsme0jsIFvZfm3MIOxsOhgVSyT
7gV1Jr0wqauK9NWgNXmtwZVvOHtscido93xJHkXko7LBjWXAgCXM1eyJdY09mBttazEBiZ9sgRw0
IwM2ysh1SkiFjerpC70TVawOjBXSuUYkyDot2AljWgMtv8MkdsNG4mYhbVYFlUOKrvgQWZTv0lhI
ygQdTiuZwSfk1Zo6uHaRkCStvLkWDqC1AgkJxVPOSCB7zHTura0TcFkB5STimQ+Fzo7SKblS5+Xi
5zFucGekkHlI042I1Y1V9NDqnN2yRg2eDwvZu4Twsl2BpBzJCVQQCb2GzupNCe1tKjh1IrbCjUOg
L2PTh0nU2MvK5B1p+i0NTn3oU5jthAEPOhW4Q68DWY2YXkIaCDrxOXLwSQ9Vd56UQF3Q+PmemUOy
pxe8ljbym9JUh1ql4CaqpOalxvmfZvHRJrzNFrZcc79c62W5pYa6hpAArkYanxJijvPG/WT/gaZQ
JyATUkHQAwtEW4DYGfLvtkdjP8v50csIkMfqcFO1C74gAV9Q6pRlS5pnK2JIAhlAd9YElsO4JypG
fPl1tmtqtiRBVZxVP27tOD27/Oz8A5kmTFQ9MKPqlyHubFLRa8T8tfu8kAZdupDkkKmHK9cYXyOP
uFycQlHvf4mU2QDkGdQphEs7Db4G0qaTdGx20s5vjFQxWZuXxxQC/TqV2NJNF8CzZS8/Htn2ao6O
mWC2k2XcEWackV6Vtl8Rri2o0qwke/EOS/aqFBoHHqsnkDXLBpGMS7w3vJZxQYvZLBakYfJ3EZZX
7/4y0uLrBJ06TrBVcXaslI1nwBc6/CIMQQBZuKA6t9t6yZCsK/AUawEpcKvKCWt6zLfXWdOVzxQg
jWb7MqV9LOvZguQ03nSWdxY640RwDwI2iB7NroZt34YXQquJeOtS1BzLOxUd9kjEvHvOg9eSaJsq
x35dY5jPSNfyhHEQsbY/Cd7QyAo+jKQvEODTlFim9RYO6Mfb0n8wE4QRQ9h+hC2nbt8KYo4CCaRU
pKTwzPegiYYN5fIeLsln5FXXTM7tIcrz4MYzjHdTITHD59uvYUscSOx8mXPx6xoo1Twf/Vtizrtl
MpI9chN+3q7ae0GDLgRB+WpQQLxHuswOuSHaMPi5/evcWQfLFN02aYb33OX9NRZ80LbR4tpLvR+o
EJCnJraos4NIIX0pueETJ3vKR8NeVxZnpQiI7aqb8I7YjZdWORkUj/EE1eyZhepvTqoouxX4vj5r
WzXCOjczPLDD9LFgljNc4jDHursO44Kho8ywPE1lczD9CF1inpE5m/DARMZRr2gBCRIsl3aHECmw
kaTsELpfmWzpBG27eupm8dkslb0PfFxSqUFT09kp/svs0g/NM6smSCAx9Ogl6C+xP9/P00IfXbtn
JjJI6pfeWIddNe8mHfDFdAI6L5lf8d/DvzyPbXr+PDHHIVFuQ1fB0Itmb+Pp3LBUJ4jFwIGJzI2B
T+l8sWDK43VC5FiG1zcMR6D0OotMp5KRePMNiYVxW+YcxkL9zP30R3TyCbkXDLdk2tg64Ax63LDN
AFCseh1/Bu57RrBTjHAZQ0ZVOibNNYpTpoPTeovzqfHIUtOhajO8XyD6yC514FrbzAgM0mPK35Dr
SDaXbLbZqVys3zwnVUpwm9EAhukWNDlNjIV7osWm6WESFjZsqvBFdPeS97zWgXDAUk6ujojzdVjc
2Iv7Gt/YVeagVFnOPZI6HHDzkYORGsaNIHWu9YmfG3QQnU8iHZc6s0kdUjfD7mBVfaLSw35tL5tR
B9p1jPD55Oy7KDK2xJOcCw8JauKNzwZnCkqj3cTaB/HeIWyA7Tt1eQCz+zyPOVcWSwhy9YzG2aaT
eZt2pAVx9zJTYEgxN/tMIFnR0XzFiI6v0nF9JC1C5ovmLUIdFO1Ze/R1uF9ezr8taX+dX0AcbO+N
jvDSuXgddSyggdtnBcLkI2K0tBl1eCC56e+daSNLHo5isF5CUgax3hXrBvQXUuHxx26JZTVtGKUV
+8FdxlywF/i4jKT9nVsiDLFfwmUyGIc6PGzrRRJ1iKrNYk6f4pa2m5k223pM0uYeRa9H401YYp96
r75n3CQ6Q1E2yT2z2JM1uzuJI38fsIPHU9MxOv2adAIjPLdq6xLKaE9iAyalXwuTY3HwBRcTEY65
J27jkVsqiept5SdqU3NlZzqgKCdNlUedTyu3CwZrTEhc1yBVfnHbm7r1fr0ZSZxLMbqMENfanDj5
bGQv5/Tg4Iao/ONEYb2r/27XXHJozHVIp1zMZ8Zu0cr12Fb5sb8jNhgf2Bi8ZJH9uDgsN32n+Y0M
4hGNMK/3Duabcy2W8vG/OmXdKf/zZBDdKRu/ZNH+/+LY/+N3/2VmoSv2SQGxbElr7FvoAf69aTb/
5gqKYtM0LYpG23Il/fT/6ZqFj/nbFJ7pSQTMbNLbsv+7zUX8zVUu63/l2OjL+GP/la4ZacA/Dnsw
0iAroPHix2N/r7vq78+HGInv//hv1n+PRwuiqy3TVRM00cnB//gnSAzg+fBzp/h7ChCHLFNJHBr7
xIIQm6IwbiQLxrRVAGWjh2Ho/hQLzM7afiuW7qMN3OeIUGSKDhz8JfmCYA6mG0msWz+3j3HBnQ+l
4DWZuh4mpiDNIC9AqhBY2JNcSOADs/u4IbNHxxoa7Ka2S5Vf4pGhj2dbJ4Sn5saoxZ1BKuLcRfjK
ihxuaMEqomhJnjAZCFYVcYpdT8PRk7Bo+4Dqouo51NGLcsKzU+s4xlkHM9oBsXaYuLHUVu+iwO43
tCSw6jhHILIFFCEuRcOMX7sUBWXoOq8DKZB2bq5bHQs5ONkdIrGf2kGIl5EcCV7oLkjYHPrkV68K
ejlvyB7IH2ERGgjALZrZn9yl+BYmzNCXxpxxF6bGl5F4X4rsSoLw3v2Ild2kDknZc7QbbBeI8Lz0
4/iYuQSdVHbP6UwmZugSjmkjElh1ERSGiQgIZP+EaM46TjOj8V/VQzNvas+8n2d1CTuA0jD8oBuI
7pmD/1L2fPVSX/wGFYBnxd161EEePYUBwqQnJW9KKgaeEVa11VYO/SGMKSkYXx7VFOoA96uRUXRY
uvxgH9AAG6Ek6XVx0ukyhfruroBvUVG/kKr+rLiS1wx0Uat5HvN8qp1+rH4Xqp/OnE6e62cb6BjX
cUgeHV0osQOmJdPFExGITyUS0MnIX7JZ3Xuy28Pa9tbKDX7ywRmuzui5+yIOypXhtu/4zLptTTh7
ObevBFmsZ+TE26gYbkYqu64EiOQtNDsTVV+qyz9TF4J2196GyBpXY6yzQoYIIbDzMhotKMDaMTYq
Rn3ts7e6SXWlGeqSU5eelKBK16L49+6FyLahH0bEn1GvssWhcqWEZQ5FwEJY4BvCU+rY1D0cD2+R
Iz5IZt1hNWR1SSk8dDzMLuQ1FibGIY8oMjHQ7/1lBpToXD0K6kFX1p2usfEHvBP1ubV19T1QhpNh
1iHspDKvF4WEMAooE8fvpkoPeYUMFbPRZQjRTZIs3G0KXetPMZzHpumOZMNKdLkFij/MoYbiGbYB
TW1FRXi57h0C3UX0hFyszJbODkpBwAyLprnJ6dQRuL2riWxtUaVXViSkxRYtmm3dsHiRDiwJ1ZOd
RLBI7ZEQu/CHP+67bdOr09fp1rN1ym623MFLStapt9ibaaIwgqP843Y4YXRmTjBjMPPb8tvpWJ56
zD0ArFk3WQofwp14dlEsE3dbml8m4ZssmYirNAaAxv30XIgUw55dHj1rPnSTfFlsazeCtN7JtES2
Ak1xy3s77eceaR+kN88Vd1ZYxLfs+HxkJE5M7ed+28OMY4rtu0y8X6nce4APB7xe6MWT5i7LzQfR
mfy9tm1sihYFjumUO/w8ExVW+4Lu+2HwavLKhm7b4ZRlSQ5+wExdIpFGPOddEGZQDONwCzO2/cZu
n20K06yuqT/t4TC/DSiSr8SETOsycRGepkRdqmKz+Egh7HB89fAmrUzLaU92Rd9moyRHYLohcPUb
VsRb1dSfyLQPYWRdYmfaCP3dDVECPYutDL0ZIJxGoK1JYIhvSFZXu8pxDu3ifi7F8NOOJmx9LJK0
a6amxVO1myO4WiIeNkMpBBvpZQ8ycJ/ly6Ed7MdGpohg8+i3tKwnYhw3Via/wsAFKCsvZZSQiF6T
5ISQ2cqCJ5zaxRrW0dfIwpUtyotATmHgAVLzvpyS69Szg0v7s2Gwwi1nA75dQUaSbkZSBmd0JEzx
SLlod9UiHppU3PRG9dax1itV8hwl/ODtOP8suaLldh7wGP06znIvUtTI3ZLyCLKGihmWbezY+cO8
+8GtveWIaU0eZWzfYi/f9j0br74PFQlxDiqwZaz2PLlMMZv5PsHbEVXNcfHaUyaKnWxj0BJs0sGo
wWbp8O8Y5Kd0yWy9NOP8aCbJyzx098swHqivTTbu/X3Weuh1wo5lrrc8O3NmQDPMSIk3+ZKRzJxK
omWNsblUpI/jlFhww8vumMr4zQrDHRGKRztubigGUYkRncX+kvRx/7vJvCsxKj9BB6rKYrUtoEOx
69+UbCrDooXLHZ3dpANhMR5TM92TOIMvxkp/NY4qZRuOXX2wSLNjvbkg9YmHEcjLsi24iXZuMsmT
yeFi9QhpeCgObaIINbWJSwcYEXiRXKchB1rcw4QhbxCn+ihe2lbd9SnCKqw8q6hsn8i3ok0hjGYl
YI52IrqmJPqiWDp7zB14D5gl+vjmCsdqdK5NytFiHxWAqPUoG2srk+Axqoer0uMWUI2Hpi7OY1zu
5zZ6kxTYs2mc8xi5IU5fzLat9aKUba7E2N66dvkbjRMKlLDkqq8eTaM/qFndxSOP/DL8icDHsDm3
dqqwvlRiPkeVw4dt3iifSBI728kBs2rrzd15tBK0Kt3TTLzYanBd5wxL0YGp65LMkWSnvhY/iaeJ
xa06+Uv5llvetTbZtisPoJXcG7TAwP/FT44lh1XXNjXdxwVfJ8T0G2ICTlNpP7RVh2C+2pIkwImX
1B+c7B8BVLOwoXk3BntajzP/jTn2t5xMTWlBhGknBiP70IqR4Qh2II17B6D1D0jMFvGNuDB+mTC8
jeWKHwyagRcEzIiwUFjZCIk/e29NmmoGLE9RpN+4qH3rEp/L0YsJVMHwmeT9iUngLUP9FaNwjBIh
5FTXGUBCE3MFYtDcLHDRNwa3X+E702GYOQ2T2ryPMQExf57uYOaQG50hNyR3XO6ZBtK0l9Z1IUch
THQPHEzWakEBsHZ4MzbW1CO0zoI7q8yORicvhLYcZ5IBNiwij9U8ExPcPA0Vb7icDpUzfefK5bnH
kxJSsjSaBErsqlmMXB3w52mc2msV1ndeXZNFN0ixVUOiCekpCpbaXEUhVOMy5mkwzUltGCE81BKf
rxY0ERB0OwziaRj617oECJ0uT3D8TnKemOdVzR4fFA8MWa9mYH8QhYe2vZr2UOLXxNdAi2rgbaC1
ZHhLDLA09gmKtWw5mb24a4rmGHdRsTNxl2GMW4odzA8tN+v6VeWGBzVYn46fg9KZn+eBEKtQWjvB
iQfbaxzZn9A+R2n/klps/PPCeOxy+530GwLD546rB1Aqll3qiXh8GAJJ8GzxWqV2vkNWx0Zo0LpB
NIP4MD7JnLgPx+xxyBeOCjXAPLUxPc+wqTeM2rZOx0UXzy8EkrSr0suAenZ1vqmqZA/Hn4EIANLD
4syfqjf2c2ffR0EECy9xKbO11qNClbaq2vDFEC48muGrbfg8XBJ815XPoNdO7KMMCdzEebeO3fCx
LnNEKVm4k954mmR38WX1E821sa8zOzsEUhjbIRbvTc9WaHCJpJOBZZ2XNj74Vfe1NPlHJFSL0gRh
JpAagoqDs01gPA51cOkpJWCYDHtpMTOeodo7lvVq99rAaAn9Hy3iNJg+nMrV2krD1yZazgyksIk1
ZEtZ5fSwcBdQAkIETHrn1TAcnJaYJ20H6zRasHbrYay064CKD6Pl7LsvSdE8+1gws6bAyTt7uDK1
P1Ng1BxxKoAEsK5x0z372DgH1Twk2Dr7OXugJuSGp0b3wmGFbPHH87rHAD+otHrtUB63CqeoZxsX
I4choS2khfTLvY+rtMzCfaptpiV+U8XibpNqC2qfDnsXTyq3wTqs6udOSy89/5Cz7NHyB6TiBwXl
BZNDf99W4s1DWVJoVQYQzVU3MI+svAsiPWSKgrOkTT+VY55IgXgdMD7tKVOp+XHWll1y76MUhpSF
N5vQVJtbhUyTxHrmyq9N85srBJMSft0E467Co8ZWVbszjwgNjkIqHifoZZP2/JquKVA9qVcWIw6S
v/jFXDBwVliFhWBpUXvJLtUuYgs78SwBM+UatsPAia99QvHRaP/xpJ3ISnuSfSO/5JiUF+1WVtq3
PHhiujB+xACmXc2R9jf32uncNs4LxMe3kbBQyjG1FfrUm9xXlRjv0mfK2WvPdDcRvtZCDUqwU1cE
o6zxtbNebZmjxboniPxXBs2r2CQhGlP2iDnbl+xnCwoI0norstpmF75RgjodV3eGu5t3w9UYVXRe
OL9jHOCzg+530Kbw0dT866QnvTBHnmP8ocXi+6lxxlBceIpIw5kg+9Io71SkPhGVMWKbGsls2kfH
2nLqN3L5GOvycVDqhG4u3+TdRM4eMOlB02/QHN17hNiALDKvgwGYsNUUSglHDlLrrT/SsXcgflZI
/bhnJl7mMucDwOqwi9EdIhu2WrRernmSGUpuGaIqI71sWuUgg0Qyrwqb36isALsvYUCJadwtwqfk
sSM6+OoZBtM6HcdT6M7HPAdH0U/fpajNQ5hzgrsDoLacUWk0LI8EnK+Cxf3y9ZA+Tnhb5qIu/svp
gt/EQxTyz7Ql67Jp/ue/Lb//t77kP37bX/oSRlCKlQKzKLwkjraX/KUvsW3XRNfhcNQ6vquBK39N
yiTjMClMj0kZaiVfD9H+mpQ5f/NZNfKzCYUexFT2vzQpE//vpMw3fYFGA2q/xb/3H6gvLG/bUCza
GZIC6GJKAhwIHgRPHmnpVvZTOj7G4kkguyCEYOVl6buCIRm28zm2qieCis6xX44biJBbPwDTKWR6
9s0M4kNg3RJ8xqS/7G9m/VdAwyBcql/uiExC5z15mOr8vcvTHntgseOU/0+uE43yyvjEeo3Rw4io
y3WIbiznLwKvDrEgRGmu54fQrHCtFslw03DXbmQZ3mNtxvPcFDdiLrZN3/xCMriTs/HeqG4dW/2x
tcDd+RRWkae+g2WwtnXpsZ5LdIYdeova7y8k76g1cajP+BmIN+DcHBumW6XgOgruwiW/tBatSuRZ
Txgc6MiTW1f1VB9yfOo7SPZ85yzP4CuOYDliffMuRw4Fgg3a98hVJxt7iSg4R+dshGgb+y91RL9Q
ynI+DR6TmCzfoOBlcGEcVI762eJGjv2zQh6BfonpzuAN62jCSkmdVg3qMi0Rxkn/JVTunzGL3hoH
iXLuVT8hkMiYxVM+l1/mSB3sEa600LjahJ3YWfUVpeSiEZu+LUSEBSZMH1k5X6wCsFSRdJCBh/k1
HhH0TI67iQt0MzYPiNmMh6QjLmqC9SPcmyHDuRQ4G5WT89WyH4Cevgti/z4sc8QxjImWVD0ubvAd
qwk+pvNg58EvokeSUfMSSYN9JahwIlF4dKmHsx/RDE+hGW7NYbxpouxs+QxAVEoCQDAD3BvevKbe
llVwM3kwr2LU0BnVWBEvW5suabdY+bbLkOI2NiK7Ydkydd74ZX2xI3GX9+Sdel70i2eZdXN0kTOD
tXDMj96QHrhDjokzQt0ysauK5tgLisYxRV2LbOKpb4FCW0o8yJ6hXQHiFKNVuC3m4b1BEsuUJwaC
iTk7tSgkrbwTh86qsMcXaJDhWVzh4iZbcyIeEn5Ly+FufCQ1R3KV51/sHffAePvTFNKSW2h4D6YR
ujua8PAAIwizZhg9YpT86MribtYqfEaB39VEeE5qRMx3EVHAJkhpy+ZPZtz3Y2Tbu6ApAXpascKS
0H8Uy3JBBj9v+l4ADjUmqCP2qxPUK9y+70WKrDuiTFkpGu4hTv7Ei4VQaIhmeP59CVJdQHgENhxH
9g/LwH2mmifD9N8KZqqW6h7BDMBIsjduz7DbMsZjWImbVhYrNLu36cgY3HRZWzcC7p4R9jiNR3WO
EpwxlH4n6RaXolR7Ycq7tnDOoZSXKa0vuPibveFmBxEmN+aimS2Qam1l0DBOfNKKeMNgYVNWCutF
uPX7aHgXC3YzMBTaiNaVn0PXwXaKomtcLo94fCaGj8JaMzwCOesQQ0P3qbbE65Ksy0DLGnYq5lAy
PIbRc8aH3+T5IcWYBFjnRkVwsoiKu1tm+S7B01r9nJMEAMyaFxO6ovVeM5yQ2OjznJxejwYiR5VH
7w9IecrcXVF3ZGH4aGgM77Yaxi90SLekPu2Xtri0TPJX2ZC+B1P3DgAOS62epPoVfQAkit8kNl4T
tooQWgBotb8Q7dZd7rJ0xrJHW6F3uUaoA5rpGdDuT/P0wWgXPVI3HxLHvdLrret2vplC0ERTrZOx
68+51/8oTFPIcOF6Jj8Svp+vGEeakby25XBqB2dnJuXeKOS0ZsBxHOzqG7XbO/EXZ1vNT4mB+8yj
tPLlMwSA01xJdzcs42OdVGg1/PbRmZJXcsXOfTc8DzOJY2gS+FkMLH4dUNIMiRVxSTR8VqceunE4
jdV4jEOxDyxdzDXmrT1F26Czvuq2AtFcJD+eIBK5/HXnA+diayDfA94HNcLpEDI6f+zB2LQzMjDe
QZg6WXWTEhAVJT6TEG+GWj359nmWADjxaVxLpyI21uJXiLT4A4by0poMhwIx3QHXORY5BbFM2jvf
EZ9pPI7Y52Rx9M3w5Pdk/MSIwblJrW1p19/9EKFydyLkX6GCHNGNm6G1iExAUrZieojex9nXo0K1
AWp94+eBjePCJ8EbwyvhDIm9yTjD6c6gQwQSm2NnHsbQWqeJdNYJyiIwI7xnuH/unYDANie9FtPy
Hs7xGdMLFPNLNdCZ2TYhk7EDknERFVG0CWKaGZsjtkp8qMXf/RyUm62NjyZIsnOQk99Sz2T9GWX+
VFo8F8VoEzG20HQQunt2gYOVfeQcfJMIO4sAyK6zGWwWX0gLPvMsvNpNBfCod57pK+CszvSYUzp+
JmS48zpWb4gDQfUCf4EYBucADLpaR53aZx2miaCfzkVhVWvXsI+AKbDZJTx6bksen9Hr08xFn9XL
Gq2b3Bm2cdex8Nv2c7p3g+FNcv44XXNv8uDxFew6Qx5yJhmBg8GHnfm25MiIDfAtPqf3aqhNYCIq
f05K59NKRMUkJty1rr33QP3kHolT4fRQsnYTLbRuX/k3OGkevTaAIQO2dvTqnYktgyng2cjDrRjY
9bVhvpUhE4/MdZ/CJHyHf8AUWzYI6B3QDG1NYIu0AaCBrmXxdsxG/75ww5fBYCWSLYSKFihNxvhX
oapHqAG4jY794OfDi/Sn+4zRxtrNe5uDFRAGO8zLnLJMXKzmM2iVtYaO+Sgd9SfIaVgxbwJ68210
LaK/Kxr/22jyB6sjzoM8SgzE81WQGCIZnMqmqndx3T7l3QD/gmM6SUhFmVR8QC3HOGqivpkyLCd4
hFdIqN8wVN6rBaa/pPzjAlErodI/TkX8lwoJXnNynkIEZXSXt41ALsGuE/pQVd4amfsBLOTGyduv
nAFxW/vbeVj4vc4ZRtqHAteR48aQMntNNQM+TBVDLgPyRHTo+SgoR+QOkSx2uyDaETFMYrCX7dE0
WtBWuH0nWX1ZRf1eGurbXhi3gGy4M13eBN9LL4QLXG0rMIiFTPcwQoyVijywCZ4LLoYuEcsoPpBD
0pgbpyjfAtdjCjK7GWtly2dWxrB8JIV+PaJzOTVL8Wi505fgLIGgr3pENb04VIa4rVT307rhW1+R
IFA5IFcKo/p02AFi1F7ugMy8RrjZV8kUg4UIMd1YRrHxOgMDlgu+iW3PlwxJDBzrKTlVvjtcM/bf
Z0KEv2g/+rXyFralsUDAOiwPbsvFlQiGcaPZkXae6Sljh0ll0RmCEpNo5Rl7MAwkb7ivo6jPjV19
8XF5yOncXVJNp9puEBuWqFkq1yA4AknTpjUYp88+8Ur4WBh1WK+CK2UBsIodG2QqSL5VZie/ztjc
2RNXPpqncDMZfIe4vVejoDFY3LvajO/iork3quF2sIGJV75YdZ4L621A6eiq7dzn+5i1OmEH4oeh
4Dqye0SvI0orLycy3p6e0MYUm7YdTnTr3wVuwjLrntImfrPJ4+6ldeos8RlTeRPKSkntjXuG7IRn
huZT5KsbNzEeRraHgR2/iaaBQx3IiDMM1dMMz+bo05PkPulevUeOYV+9lEtE4T9Dz8CQ8zGEPkMf
4S8n0YDJ9cJb2NIg/A353RJqN4Y2W2PpZzfw1R+BCkyw5riWGIYz2HU5DwHykxKZ0dcM9nw1mbOD
UFaMtE0CIPoF9DYJNHc2G5Z7z0rnE/oyqHSkoZZ1Yt2Cy2NhN/fsUELfenCBCfGzHHtY4NEy3kxt
5hL6wjsmndjaxb6DR3FmPYTu6quxm6PnLWTMSAeOm/tj04FeeNKQl4fxt5+PX3Bj31s7B/FIcMwq
zp3j0A8ONPDivoMoecp9ok7K5k+M8NeXU4gZGTRVmVWvS+e+xqLrbpIOJLkq3bfaKSB2W94HuDVj
GxmDtc8twC99i87Oi37KAneTiDZTL28bOWJYa7ydEXQXJSm0l756hsmDkhULrTEzjwo8RotW3eMQ
4oMWhAiwQuSBnhxkhm1wn40FWyPHW07kpiFsNRcU/t5ytab46rTtbV8Y3cZQ/nM+8MF14yvL87Oi
NchhjleN9xWgHzPrXO6ZHrJdFdkVmOtD0AtA4upkYf/bWLZv7WlYT13LrVaQ6nedhPXD7yrPbNQI
TiyxJcxwzur0GLGod3vrJk7N19g29kgLToPhP02Zcx5ChM0DPTIYG/PbisQVnddpdIqPaYjUbnQM
cNPVV1Z0D4nnNtshmQl1Sn9syxlOqPJpJCjOmePBzzb4d/dN9iCDgj+uz4i6yLovQ2fTpFNtbhm7
kblQykdR8pyp9NlDrs3sXbYUcszMzEmIXZ2xaFqMWV+uBIKwQqTczWt3ZZHniB/M+f4vnRUDVEv9
Uz7Kuvnt23+cGf37b/prZoRXTbpIrKRpMfyxMDj9NTMSru0KFFekW/tMf/iL/poZqb85EskVFddf
OOD/PTOSf1NKMDIyGfQ4Lva3f2VmxN+kTUf/yUuHtsuFSOyDJGa2bDKG4n//T/Kqpu1Gp6kleLAW
lzmRZmiMm+7bG8CfpWDfVwGlcJTFJxrZ4mhOCy8u5bKibM51/eyn2TGYFy5icBb01BcGL4it2bCs
Kl1/1xTiccCvXFBI51xX6aGu1z3yhywK+KYp3VWja3rSveAKqz+mrvYtyn5u4it+o914IOU1UgdX
NwccxT+zqyuP2PkKpnjb6z7Cg2Ib0VmUznREoHCikX4AtoqcVzchZotUsaIv6TzNq4hRqKP6/2wm
Mnn79L3v1J8aAiKUiOStsBogH3a0C1r7tXJjRBEpjgycs1bKrrVtroOrfqG94qYpOeTEMJJW0kua
yrB/jGaAU4u0kMMogmACu764BSv4sojPM5uci1LzrZDzn7kPX63WO2R9gHRI80Uw6hDmDqYCG/0e
bcBHH6fHHpCLCKddPzc74XR/pFc/N6X3XTvsbhjjn5sRez0xbiejwlgWwm5Ze41zLCexA+B1MGV5
HvoeE33ygf+ME8H0P5FqEk3ruicWhv0mUtwuavFvy8C8AK55gnIMQctob4xxIISW46lvnmffOWWa
ZioXCXMA77FDuNLI7dy7sPdHc7yOjBryml807LndkaBCG8/Eqq8Ap5VV9yCi6rHuMZSb+nIY9CZg
6ClAS7Mgg8VuydpuCaXMuxcSv/84AdvJfHIY9veKS5EWC/ouAT0lGGo75lsVhsfIoGak5pnxcRz6
I9KgE6qiu5znddU16Uftzk9BOYdXWfj9rp5CRMukOwJA4cF0BFSuvIBsa6KpV5YmVFfZLuGCQKWL
MAez1oTkI6F2KT7szvmp8/A6Lt3VlAGC6dK+6WX4IGLv4E4Z37/BVIJh0om06JNDfGOytBez7I+E
NF/zStXbxfLuO+HsZTeSQ8GZTVCwuWVxZxOjCa5SmiF4CNQDciAgvDdIG2I0OzYb1q28Ht7nOBMK
kATTFSDbC0UeGSYBmGN7k9bLt7f4b4bHBioth/eqMb+x+O/4lE+hB/bTHsi8bve9aT710n9jiowR
R6gXs1F3eeUwV+x+49AjtUYaN6WRaZ92eVvn7KEoo+JjOmKkquh1+2F5W+hzN23m3XRdycZw6V4b
h/17kFv3tLa6BN1WrrUF4HmjHVoSTF/Hc8piudj0tA6mK7ekAtq71GZlTR93h/12Vfj13rTrHVDz
Z0ItsLjIFJ4R1Ilp3oAIYwarrJ/GH46j7pZj8pFBum46N7qt0mVngU2e4KoRvXlAZIOYjghAmXsn
gkIPeNzQQ9GyUEgh8oDhGnfwbqv5D8SqcdW0at8QJVWm9kPCFKft/VuRTqxg5oMbsKmu+G5Vln30
Lv681jCPgZUdSxiDY24far4mN8kuIrLJXTIf8NYTHZXkp8ogsdmonqMGE6TfsehBBZoy9Z1e+0B9
x9Lg4rdZ2XUJXj3RZL+VDVu7HbXRI7gJrfadSolAu8J4iVLjWo/e1/9i78yS41ayNL0iXMPkAPyx
Yo5gDBRn8gUmUhTgmOGYsaLeR2+sP6iyqjLTrNos3/NNdmXUJYOA+zn/GITeZUqj57aLTr0/+Lup
L5xVN3gHt9B3LYbOVaw576b8i8qPm2HWkE+m/5OMq3TFM/+Juts6NkaHAqKo5NqnOjj1qPGyIvg5
nXBaBbGNLzJQIdM2QqopI11n0Da9MURb07gBDhR3MbxeQSdQG7LeNBHKgyIt9pPpOlRzI2JD3PoR
AP+sDNV0nKac3aZXsPfZ1X5IcfGR87SZ4AkuiHUlHayT2LB+ixUBXtB+8Z0ZRS8JGrVa2BsHZSk9
c/dFlT8kKCw2sSWR/9h7E+4NFefJJtuziEm99WwO6m9jdvfB5GFmmMmrLa+NTB81BvGV5VUbayJd
Pi0o2psxerlq3NteD9TTlj+tsAB6mdXVnrpXT1gvShLoJ1yKhcdUwXJHWOCT9tXXQ7qPhrDeCBLF
1jmYDAN6v5/ij9pybm1OaENnJfMqKPU9UlKNroNnLxXDRJNymUIdcyUGjXpBirKRYv6Wky4ZfZ1n
GOLDGA3X2XPw06GSnWsDadH4UJeIYdiylsjuaGckhfvkzI51GFKymWBY6H33jpNdfKdTeZQZmAxx
8OdOtz9kqO/CYvqs7PKa644BcvwSA2x4MxWfsq8fWPRPROk/0bxEK5k9R9vWM4ienyWSjOS1T6np
jCd5IBco38lsgaMGGim9DH1lkNyavD3lWv/ObB7cIIFgGjrOjS6uTnU5XEVunA0rZCRNgK6SjLR8
GW0zq+Ne7Bj94VnsrUdIQtPfO7yZI1VMKAMvUpGSooHN9+5gG9tQlAQNzFie1bUK5aebzGead/0V
5pi3HAuKYzWXJhEv1KND8kTEBLNSU2KaJP0pGOl8agVm/aHfkF41r9My1eusTj57Tn4bHmTTBN7a
bouP2bc/7dq7lIzMIqUOzvOQg0VW8dPt5EsgyxsFVBzi7puVereKAmDubXeLws5ngGqOtqO3phdB
UwQ0rXTIWwLqnPr7mZanFhszmh9K5aoNQP8xi9QlTtQOxyAjgzxzeW+91rzoeDh5DTOJgSbBldgz
5kX13Ip2nVqEP/rZDgtfvGksYCyPGcxJ54Mqs1NPjzO3qWmtoy66OuaWIoonNFZrPkLwsei19w1w
BFKN6Wz86omXXlXQzM00UM7IMGL3KlvV/vDABbUznKMzKSwpMdW11u9M1Q9p7F54Oe7cqCMQ0hOn
2sy2VtWeyqomS6S7tmCR7ORPMmspQfN2YzAeczpzQk3CtO3dNZTGr505/5GYDawH9AWU62veNj91
1O6V1V7TCl5QFmbAwkKLQag+UCPx3ZEZnVmEg9HrQgb6I1zKPWlRj6PsQR7T8oMeQezyzmcxuDe3
jJFlJNdkQAOYTfYK4zRhokw5g9hy4d55Ijg6CVRBABOis71tEfgjuwZUTqDGir+QneJVmtvdbObv
czq91iyk66pHm+6nlbXUkbbrzGx3sFsS2zCaASJ8LrWZnnz802NSfvP/XTTvdGxygFhYK3Hj0fqc
3NkCMS52+igcfgUtGVqSUIksLu7noX6QxufAgIwu71L7yQ1j6H0Qae5bQqeJ7xs/VCjAJGT+Ixr9
b/Ix9nlu/WokfEYz2HRXWfdGjg9NmIqITyJ0wVD3IjS2MsFNkFNJzIFquN7Z7gLc1jN6Rjfkbq35
r9r4TcYcsfrU4Zb9Zxoqdu5pOk01Zej06iTMk00kUKjR1+PhGYi1vhihDV0hqR+yNVNkLiH7EtRb
S6tzunPa6lebDyc7QCXPDhys07G84TVAqCFJD4sjziVm1wTdFo5F7kpETQnePdikte49otja/ljY
4ZltKN+Q75MDVDEXxsibtwLrx4bezkPTBd+mb7yOY/a7nY27oSfxZArSD0+aF6DxRw6/i9GkO8Qk
tBj6L2NGE72pH+ScHAk9mVeeNraMCq/ERNwqz6GByp2S7YyQawOlOOyThFjTPPPP9SxuHhcQumKk
NYsWtcXBQC7rAmbw29xNuvv2bfko4pF48v4MIQsMhAl8teTYKSunTNOMjhj69nmb7eQwPjKWfrma
Wmwwa8SHJD6BARJs5+CbZAhBz2TckLJeA2EcgyHfhKN5Kid9GKfwWWK4pOzlQKYRLX75JexHDgea
mfzkB4IAoJN+OE2ewYDZxWcAnpW0vPvlmQnsC8LkRwNufUz0EW3QuW7drc46yJH5lxM4x27RHc8e
nvHauQdY3ogWFNUYPlhpGZd4X6hN3M4ha0I0fEPq0kDft99+PtG9N78bVgVKXtO61XVXt3AX8Y+C
ceQBbw25J613349k5eZU1k7htPLnpaYLoKVYorfJ3UGd5H/QOiKhggnsS2e5mbzugQDm+9CyXxpS
alTq/SRggECs0m526exR1RLph5Cceuiu+RRKRGSdcfUyhJqp7b+UqWzJ4BlPTeshxSInP0mcfUXI
9qpBItqHIWmUxjGfqwc9DtB0xLY3/jYWxK/D3+xVgQ0yVHof0HeFxbn7CicMuEXvPzdUY8Pb2nKb
+i1i+zH5mRJruMqcpdxQfpOW9uq3nNmFKN6DVD35Sx64Ufa8keO46RzcIyRnTZSRzr+5bi9OM/mr
She7UdFD7XfnGDUoL2z0I46qR8O3aZQbRqqAjTtddZSYKjZTmF4uLD+Pt4NLe/tU0ruNzzvu+t9j
T0Rj3+UUAqB4jM1zM+WfRjMuRwvZI6VYOMJ8zk/+gtq6Dc9U5YRgpa53Q0Z2mFV3jAbvAu1KJ0l7
qzrz6E1oUd2eohQ/p7lYpGjYJmju+pp1TEhpf7U1+eTNEPxmB37CDfwZpIsfeib7CaKmUdWzP1Of
HSwcTrywORGhqTRs6q3d9HcFhE8H8UPuMS1iwyOisnuDgCj6lH9Xebav2jTdhlBHMxRSncT6gM0N
PH6ilTiAaIqBPXaiLJi4IKHmgWI3HDPjHTl1r1is98iGSV0RcC9YzJYMfe5dDbGlFoaL6h9kh8gz
rIX9Mh3v2Vr4sAxirPHsnz1EWSXmz6DKMU8H8qlYuLSlcYd07LvYgfJACTlti4V5C6HgGN7UWi6s
nISeC1Te0h6BglkTujQvHN64sHnRH17vD8O3cH1hEptrjjmUmb56LI3oLocbTET+w4ErVAtnuChm
4RKRdDTBtY4454m9qrhAp/jVWwhHC+ZRVEirw4WMVMKjgGghKIOFqkwxcm2qhb7kUNjzzT4qH19L
94fiXLhOwRn/b8SQD81xgdj+9wyjP4nKxov6Lop/wg3/9qX/bcu0TBt00HHRiCHo+m+tGTHLtgSz
IxCZTGXL8iWQ4t8Bh6YlCDfmK91FUvY/YjPxl+t4cM2e5djBv+jKtOw/tst/xA0Rgpoes5lwF9Ub
6OXf44b1YFb5uKSmBuHAI4USNpP5M7laB4JF3jMfjN6Yntsx3gSWt581KqIIK7iZ7qw8PtQLc9X2
uPFxHZj8G/BayJWP/YQtqK9IaO4t9eEiCicMBz6MHBAql2T9mS5cWSn9Hk+ySE5ZC+tcz91n5zMc
NaYCRnTTclNqkv5olb3IiUN9hJSrLOvqWlXNkdz8lLS1H9uFwdNQedk4/Cqh9gLDcg5RFlEKLgmy
sxcC0KkeI9WTTDwhB5M5JEG98IXJn9rbhUOMrPothVQMWI9iSEbLtt8SCWhR+/JiLTxkCAtsLcyk
gzhKRMmN+HO8n3K8WguLWVryy4TW5FT6dHu+A9hlawOykW8na3qHk9wNlWBrhR4lDLhnUIoPs5AM
Ld5TEC5xhVCqIdyMYGAIZfbhQLlOFYFoULAZVKyTU9AONRtC0U5QtV3gWCuyrwlnAouhgpT0B67B
bjw4sMOuHb75cL1Dy36emMXvADwLiRP/o7qmS1Nl9zIL3tjlyMHQ9q4kRYlsTxj+AV5ZLQSzm3rQ
h3DOEHW0X/b1Tk7cA+GyMUzTD34aoFFIa+5Og7FnHK6jt8QnzjQ6hQhSVrwOv7XjPcKyoa2DBh8X
PryEGK+jWiLkGTmxFtbchT7XTNj4hyDVJxL4OMR490qmsb4sf6Yw8Y1JeKfmrwGGXlL0zegaoe4R
enPXwOaPKnxyI+h95Pv5lmVxFaEDwx1yZ80wJdRH+MR/dq17Alt5DFnS5nrMFiTBX+MX/SVaTAvL
/cahf43HapNw8SVyPnRMLx4XIj053IzLHYkgkqmvuRlcnq7tXkwuU0f26Hg86Dcgx7IK6i1RZgg2
lzu4TEJoxeVenltycoNF5uda54Kru6tQbk1c5opLXS23e5rUJ5KVNvFy7yfLBGCMwwFzmd5Hhrwb
i2EfBYwLiG/wrYb3ZJv4CESH88RkIfty5y6jRpLMF6sbfvcaF2y/jCMRrkBEC8MmWEYVycxSMrs4
fOyrWFSvDVNN5cR0bDDmNMw72TL4pIWUW5JMse+48tlYxqOROSmFR18hy9wrheirq0ofz6jeWUxX
JVNWzbRlD8WDjMPjHAKW/jHswKanzGejG4E2MbBRWnyqlhGu0eJl8nFV1pO8Gkx56TCejGXsa5n/
TGPudqR4N7uSZWCVMCW2TIvwBS8d0yNj4gPZBsSdMVbmy4DZM2m6AXrz8k/ti3UIlmGUfId5FTOf
DsyplpJ7Gmr3mUxopkp4MQQzLeqlK0k8VKdTP0a47Hthm+8VU/CM1Qcn0fBt9OMpXAZlF2dBPFNh
ukzQkX+wl4m6tu7tZcRumbWTRhy1ZDZnBq/ZVYESWen0EQ86Mjr12EAaF9avynbvlxBZSxh3noFS
0WPGj5dh32PqT4mBsK1ph1XikhEg57AdxNicKV18dmWzKO5Pki3CZ5swvPraqfjeWtaMuCFZiWMk
LVAQp8sqMtCch3fH+YobpLNsK1APe49sy2RZY8q23HnLYuNDa7MitGRljTsuMJy9+hvb8s5mJ1Iq
2rPmYrQxTj47k/9neQInyztxLspFgrssWOayapHbkWzrZf0yZ3kT7GNTH+1w/OOWibOjZ7cPNPvs
0Ki+qBoC2wLva+19BcSMmfUyNs5j2hCS3QdLSxoVEeyEDVkJogeEMSn2qRXtl9jq8BUHoPg0BWWy
MHi3Iyy0vJdWOW/GPPn0rO5Q9dHJNuNbjCpWzmR8DNLckrdaonCrb2ndBeuwRYAknPFElvmvhn1X
zogQl9SiZRGu2Ygz1m6doxlT7Mo+OzO6CO49tui+qe9QJm5HtuuBLTt1iR7Q7N1VX281e3jUGL8t
9vKBUqN5WdSdZWVPBoB319nkgKuCtdtjt/fY8XHNrAHHuEkL1n+aa+41eIBpsKkWbHvgqvsYxKCh
9SdZIIQRLKFp0KQgdCg3XSHuQc1vZZtdShfpKKlioBHZiDSwn0Bg7b1rIEwth31A7kqkOoRHisw4
AlGBNvQ0XmVCzkGJsaK29F0vrC8NGNLbyYVfPqJpWM11DmCCtQKWasFQ6gVNUaEGGgZgMQFa5Cza
nZpJEPLTF0+pDVz2MQ3Hz7iNbuSg7Z203ida7Xl0D8A0azOcrn3nYFCWl8B3im0s46tbG7cSFMhe
gjhl7X1oMyMcvWlpgK4fCwoDzMx7tBlIBPgT98qdN0BVJQvUBAkxpkuams324DblsZAR9tzuJzPZ
a4MXuehxeeg5/QFvRFC0Du7ybKAhJti0ej4mC+RFamoABNYwyKfFcK2AxkwgMjZ/gEFxivpxuQm7
uwwwTaB4CdJAbQWAWwXwlo9AtzNQnBNyQ2WhuxsWlK4v7a84ovA3ChbdDGBeA6oXzvHbNOAx8ctD
4BvPogpfugUChIg82WCC05Qf4ZIzQluAC0cHAAT8cIw4lxZAUSzQYjKH+Mn1Ekw5nthOL0En+Ebl
2SMeR4FOCicBnUVODWo5K9aIhOA30MwwGu/pYD70IQ9xSWz5or/CBdqAgoad6a/yBRi1ou5SqeDm
gZjGmAcbr765wniJivqnv0CrrcJ5XJVyRRMR3JD96YDCNo5Pig2wrJv1R2fkldFEQ6GxyJ01o/R9
Iwd6lPVVp+oNY/sLerwnQY8b/ZkTEdRmRU1qgXjHzcVTRGw+2N5jUrTnuhueaqz2m85aLLpWghCn
27ghOWY8W3gnmFKIBCDiu52x/mKF3xC1dsEPmnHAF1sMORBylMSB+DNUzAnktM6TEk8i4bKVw5Vs
ZO01CHv0m96eGMUbmsN93HCTGhRM4GVy8q7eUQuJ2Y203Qrh2wq5MJm1hPRthjL/jsR81+bew6Td
E4jKo+65UnOVvWXKf3HIu97VyKiv0bDYcknF3GK+Plvao6YvQWxSezvXiMsNwYHypelKjzaR8tJk
hHcgYI22NZkRfELx4xCZLxIbP7kSZnpwYn5jfdZ/k5c6YYcawRA8yqK8ZgYtyzeU4/3S7fSiYutc
m9NZMNhOJlu1lecfNDF/aQigpG5fI+1/Mvzc6BrZ23b9zmOSYN5WQESKM1XvyE14nSa88VWnP6LY
4BHMiAxvEvf3lBPOqFt4zqIjTyHGN0dLETF9DamJlt+v4lh8R9S0BxTpKZsHTrrqF0qJTx0jN0ht
G/8HAdN9OqjraC59f7z8V2SKz6aRewCGEcV2kj9o51DQrLWBnDuhoN8JeL/ZcW8E0m1MglpW0s6I
3tDaWeKA/bUbBftxBPh3+n1BEt2qsbjuY0NmKEDLR9WRIyqmY+sS8u144XOcxYhv2vTZyMOPlNJS
i4lmjHKsMFN23zT5Fcn+NjXCz6qmEq1zLxbhqtR5079O6YDvBRWGQJdM8tE6sPo/EdT+6sT8wIk8
xRX1Ve10EUQ1dQANyjF+DeHnXPhHiwxXy6ZOhlCxzBkPWQJsOIXHpu+PyvY20TzcRa7DC41GkrnR
Lo1PlBgvM6cFcUBvupqOIktulAM+1ZZ9DTIMty6Tauglb93oP+D6gAnJn3yTXkyEWJ5jPuRd+EaI
Bf7ZDmgi/iCDeu019dnJorMrYB4t0h341xJ0A+2uVDaVOQNpjNSiRenOqNVZpBykYXFX5v0DsbzP
IvNfLNVfElX2uyAClFDDoQyGa0a8DajqsfPbe9tK3iKy1lKL1Jm4R33s1c3GR/FfONPeRCPZ6gib
N7s0nAMiVm2Ay+h3yFMXYVRsbijeNDe9mp/CAHF90+DN4Zv0ZHI0hdzGAXbeLHb4kx86W6dwXqQu
tuTtPudxh3O770+OwqY4qmewpY3wHIKA9H6sJtygTE6eCTk7S0kE/7wbDcl0xe9XxZrRo+kear/8
MHPcUdKzN0VSbWMVPesIqjFVSYGUsmYHGk5FaRNpmHmrwjVRfKE2hj3fKM849sW4jbp6yYmRd32S
HRiCfqOrhpEw+l8VAeir3Bs/cyz/dWa9o2W1N21hnosc0sJyYZ3IlLj6vXWj+ucdK73Jz078RRVY
9b4wR3lqqonOu0qSlOLVDywDj2YAseXqmf7W8BQPzi4ZjZgyNwNXwIAQ2428Q1dhAnUXDB7WTe3p
VfhVj9Wr9sDQMIKZB8itZFe2JvFfWYiLJyRrqRB7nS19F8MvlPwSyxV+L6PaItU+FTiaCPVeyNZY
XyojBCftwl/dHB+SWnKRsZfEyXSR2nuzqEmIuam7rjk3qISYAjYc6/tUz2tnyrhq8nWWW+c8tHrM
nKgSpRW0xyzAy2MDbxs0wPVDTYGO9o6NY598k4RON+FMgPai0GcmdrdaJpmhvlV6uCfM9Ey59IGM
wXcrlWyS8wiPaiIPCjClBQiliMNnv9PTsB/pUlmDQpwkG7SRZy9dH5wT29nJHkLMHuf7egIJSR26
VizO0XkhSkhnSWlf7AmPFz5qnyy4R1byLXT20Vg8P3bdvxrOMldW+s4fqo1beTtLTk+pN4EEztl7
KP3z2LYfCROymu3n0asOQ+Xt24IStp74d7fkiaPL51CR/ZrZ2PZ7/2VawoURd5wTETDnmvMxdHkO
jci4m2x1I6E5wB9k0S1isUFjygKkrX6EM+rdVL8SGV3BkSEzrqz0o8rUHf3A76juaabNE44es6ZY
pI3ndZFgswsaCNNmjE+TQeCJ7IITKPmP0i/1qU3G78atripzflZuBPneu/Y6TrNs06dUiox9NtHl
zDRMCQ8O/jiWeOBy90Cfrkd6Z89jYjRPLgfGuqLRmFHHuXOVJk/aUOsmV/ftYO587t/Edj+KjIrG
LHO+y7ICne6PoxQkVQbHOeIJopUhKaJgZRbB8wwVTxRwsRGzL8g9xqzdiQ3RjnJVef2PZMjeiWK8
J/uXq7Vl4EqlfSN4gVQWm7Tr3h7eARMcGmvidC0m1Oqpb72puABAGtsPOWD4cgTgSV/elYxpRm4t
xA7osdnH30BwX7mLa68On6uhvpNt9bvKzGY7ee4uc7vfjjBZip3fhlG3K8b3r75ZJu6UhoDSxMMk
Zf9cDNO920b4XsITU8vB6oEvwNDSHqJmyg7JQA150BwD+shxd+ZwcRjsBIX2RpT+oNjU+enb/o5u
Du8SVS3+DDqYkki5uylpiSIIx7VOxS3hY6wDHlXdcos3pHfSAJz8JhDoUnfcTJnmOsB+5YZViZDc
pCq6+ND5+CIL8W7r5nXsO4TxU3sO2SPJVsmNfScENWW4FNlUEXNNHfICXHBs5wjDgpeYho1113P2
kX1bbv4NX5Pkx9n4/4Ov/0P9UwL/377iP1Fr7y+sDShdTezOpLhR1/c3sav7F48A7zXAnSsc7Nj8
zf9g1hhaIVUdYdsStBs4+78M0oJmQIt/zfQsE9RL/EtiV1zX/6x1FYT404+BcBYzNiraf8SseRFo
wc5dUtbDeMCuS/YB4eIo4M3OWHWE5690kF9qAqLI3yj0VpUJT1xV1tuGLrxiAhEIBiI1k8mVaxXQ
9iYM37nEYvgOdfqcN5XYkxghDjS4ADjh3KxNQseJKw8Prtnn2zgSz1nu5cdaZ0+1ASMUAwzZlumR
tUKUiBehuJGgMdTM6U9ljjSstNBpmU9yrD+XZ7cS2Va1DThdJ4zHXjU0clUZGa0UCQFETe6PycUU
m8zGuTKHL6IuaEfS3XOEuIyfjnZDVshgDa5L4I5FVkcUCv+HcpJmPU8VjG41xJiB7XAb2Y53UZF0
d86gT0lJlCwhHucSGvYYWyQs+GNnbvNEfFm++csyQgJvEB8OKoNAbqn3mghpudIMTcqBXQ7kVsU/
dSef7UYAquWLG3ii3M2JZxKERuipyI3v/cR5rB0CEc3JORJzZl15zwXxao1xUyTXrhoTRHSaOeES
+z5yxDr0KwuNsrkOJeu9SlWwoo4Y35cT7yv63qyl6WMMVLdzh/Acjsa+7ZgVaTYh4yHwaypM9WO2
NBHWPbGAzqhPRW9++Wn7Zo8gLgQmCRxE7s7NCFJs0nVVgULlFLireiuGeKsrotCYpJDTYQM+uFr4
V1+BRw4WJtXRemsbY5vbeFLwX0LDk1AnzZ1bWuKEMm5c+ULsa5n4V5Q3300u7r3Bp4CEnBfRZM+E
bRG7HTtPLuFfu3guXgutb6oYi41V6i/Y9G+25w3xsB/TCPCtmyfC5O9JV8s2o3JvWU2zRDs0P90Y
s0TNvKbQvYw+xpPgvGgAl8qbra/9r9mNt4TX/JysAeo0URC4cW6ftWxOgQB16pq8R0+UD8++3Zyd
hsSzgpjgtR/659zMuveMWvD15DMmJCNcJDno+NR6E7N07t/PcS12jugHGJd4WZ0km2ffUw9e3Q8C
8xSxzuQM0CANlB/h2GSdjGmCXvWeM7/7f0Ig6dMm+o7QSQSfZtSxu4dw/iwmkiqlPcLwLVEH464o
mKUAaqIXuxSAjt6ymxd2eXT/CLrmSB/CTvQM+e3SV6By4reJ/99XS7a/9q3mzB6Gem1wX03yDsFL
ZrZFv/IPzuhWz0YRfJime4vq5LXwIjLnc5SLdlc8z+xEIQijAQ+xUiohaMgJiRyczG6HHpoh3+1/
58T+bsLYICd0KM6KO75a0PlSjHg6fCNeF7NzDRURw/bYjyhdPOdlaMKGHYlPI6cWEDks3sC23beC
zHpvfJ1If+ZR36X5fG+NLq2GnT8cvY5Modl4SMmPhLPKVil2eqsxHmxw8a3pT5fYNm9z7vwYgRBe
somiAh25Hsn5iIDH4jkZkqXeLSGqoKF4PcNi1lh7g5IMC0MZ5sMzy1F6UTiLvSoi19OgH54IrqXV
kPikYugfCGZc+kTQ4ROe7JCzOgONctYKVAPrlCDmvdQOSKxnDdtxnDmE23TT5LCKedEFdBhX74OX
gq23QNNF/WV11kdGbATVTcljElCTamnGWxW2d4aHe9GOrlLTQ9hEb4ZdnSqourXvU1LRSvDRxJoP
qdHcNwaxjyxZRPu0Bj5lzzwZgnbG0YUDMg1yMcuXIM2ejJJZwrFkfhjpk64SVhWtH/vWFXtJs5sx
cvIMunKBbJDw0r2HMa4hlrONzBggphvod6eNYFg6x+yt6ZAe3+cG7nj4pTUpdcSU9RQ2aJ5HEd+R
cr5oRgM+qlRvcg6sBEyP4/YgFfnZJIZ/mVnxC5/yx0CgwTgkd5SsbJKQGhWD5Et8A3ASrt994Gk4
cn99Vwl51Al/k7pDisS4f5xheDae3yoUXhQPJL77SEzhD1olf1JTS1dEv4nrYsdHFu6ccrrhOuZE
zyk0w7q4QGkOFlK/Pswl8q/eapNNYwZbWfoPVLcFjovkP21ebF4YKkiCBCmvSDZZy1Fbk+fJPpK9
OKE6BFV3i3xzOzXlRxEI9kiuPd2jhEUg15LgSThvnQBX+mo6JgJkyvQ/ZnPaBDUXb+wT7aR4iWpN
gWGSv7TKIE8MSiIWCYgRmIJI2see75+kn7c4GN5mlcFx9M5hGPuAhdhcqg7k89CZw67rJg8/FCRT
1VmEAU4ZtbKZCm8UWHIpWLQ1DE1Kd3xhoYbEWHLLLcD6VZdI58kUZnlfjS5dhyVlhMZoRnsrQ1Ws
EvOG9USfhrBoNlrV3rb2rfLsBcVb0wZsyakI9z61oR9Trcy10Qnr4hYeMUpz+3uUyU939Ey8HKm9
70IWxUgE/RbGhyvawS5CVejEjjq+ZKk1bhryhNbk9auNmXr5zp68nhy88KVEBrnTSNR/RHJ+4dxM
WCQi/wQXqWklqYA/epPfpvMYt8rHEmf+7iSBIWT6U/imWHUBKIcV8s5o62bhI6mdtM6YeF93mYHl
pah0eOpSWnFoBfzswuxNoCQ6plb4mWC7JBmNuIOgfvAmcV8X1nvYJy5UpqBTV+Fb7y2DvAdtHYte
MMO70yULstMQjN+RLV5H4d+F1ZtjsTXOpHcEyYczlXehWd0lMb4ISoROHbmxvErwD7VR8UuFhl1H
snV3NTbdzh52pZSc4nNIp+/02aCpnxNsdAlcBNmYdY8lI/FWVgCxCVCkbr6VvjWp622Jrbw2gBKr
YACBK23nVXfUubgq/Kl6bf/IPfWLEwFbOwkrq4TbnNWEHWsIJQkkGZONnxEyJwL3o0kK/OxdU1Il
jVsc/35Kapi0fnIpuesqK57lKAmqt4imohOEj9srzaNtynBXeIQPpx0KRbMO+3vaB8J1qRTl9uVS
r5YAeOY6DW9eUArg/9LepprYr7pW3ZqAwHOYqKMfCQ1BRZ3EDJW5xfHZgNuH+l7SWXiQAwfVKsSe
EoAh+NFlJurHi5e6XdqXN77XvkdIC6pGX4oGFWMfcxgQTTGvGxcqN+oxrNYkjoqsfJJVd+5jn+A5
M7XRgVOViRviQ+G4SaR5jAKvOnaxB6jedtvYrFDnZSjNazzLRdbt3Z61Lfcmeh7CztjIhphJj0jr
qkEm2mCWeuplePfvJU4AVrksUf+7Buk/9K//+3++4n/SH/3ty/5zk3P/CoACCX8n7spy2dkIk/pP
36LzV+AR7k4Uu0uFGTMrde3/tcqJvyh+F2aAeYgv9xfR0H+tcu5fSyoVYiXESw4YavCv+BY9udgS
/05+ZEOTOQ5CJ4dlTphk3/3jKmclNJPbPc9SB1JCy/a8FgOqyoYkYo4dwqaznneqK+oHH2nKBgtC
vQqm4I6f+JORuFkbdt4eKu3i+rUkw5ajHltPPXQq4jFb8t2C5RK0e+ZEFzPmago9+zD6NUq9ya9e
dGztKPLdsgSVoP1FvTIj6wcx0vk56Htkh0N+CF0bAa86A2a8zRlO8Kbl2tQuvTH55G7irrnW2cOE
dP3ZT8hcysi8bWsOWK7qU0EkDV9AJriamJqLoSbTjxsIXPBWsyqWJuImIp36kLgKK47OQkdP1Idy
ogS2s/cqtqHckZ+hri4jTWaV6/5SC9Ed18g+GJTB7Sbnwx6hlkvB7Oc4xrkrzK8uVYRaY4pYbOl0
PbRgqJ0n96oG9PSy+QFF7++4x0RcAtt03iAe4ooJjzTjZNMGg7lBzDNdxpysHzCheN90Vr8uWjtc
e22QHTKnyzfmDB42BAmxTVIJ+n5EscWJNnAw5umpo9MH6feSi94Q+STpnF9HnjrGIqO7VnwiJHXW
aV0f7dAn4nZhr20VmQSb0H4C5bEyag61uCe1Yhqgb/DWpZSTNtmW9O1n5apzPYK0FaP9wY76p4Z4
uIZhuJBLPRp5QmM3ToD0HZCLf2zITj5R65ihypLIFGJdvcYBYQ05g400nQ423P8u6LyZJtHhbJoM
eijxjnhJqKtxPeIAA/BgHUecbyPJRgbJ1PTcUNNLcPWjFvb9mLNUzO0DGQQVp6KUm64hmCFI1EXP
7SPeCvX/2DuP5MiBLE1faFAG5RDbCIQWjKBmbmDMJAmtHfJEc4C5QV9sPq+p6qmqsWmz2vc+k5kR
BNzf+yVtTv21mIS9qwURQ1XVHTAYkT9A6zY29OlzaefoTNF9H1SGjlHDbI0bzhWqxvvY3NoNlVW1
RZJQmAIhjstEQn/Z3ZcwVZwBtnu3ubRaagW9G90sSdKIw2V+iXzthQw3WOnuT5vk+R2bFGGuMDbE
jZhmMIc4XOx8aRjUpubWOAuOPIslsIlj8ZzN1s7vfXZDAvYTC7xhmOm7i+pq3sl6QEGkEd2cEH/8
SkFrt5WiTB4zWfSXQoaEJjj9vdY9eeJxNY9043Hj0PMa1IV40fmTuT9DkgiHmJn3TI8eHfYj8nj5
stIqGXcSOwU+wfYy0jPsETg7lKAgdpK460opeskke+vFQsxXbunspJ0f0LTjHQ27lxusJfOKXrVd
HJmn3q2YfJEjt57H0zugD3Dn3lzbbbhr4m7iQh6fTPaYde8b/kYjS2VV550VZL591foS577VHFnz
VVgK6ruoYOVt9ZGkK/OzTZavPFvw2WZfYqjfHKv4Us8moKbJey727YJ3eRTsPY6WnZcpNlYUKSAZ
FjnBGhMpudVS0PW+wEdiRHntR/yFro84wvIOplIbpn0UH7ypuSD3IBcpxmZaW3fdsD/CmKD/zkE4
JHLipSrq4dFScP45fDtETyg2vNKXwMp6FTte7IpW14GOqmOftvRNlOVrLsRl0vWFeFLvNdTEFZs1
m+lfvcyGTOAUvG3mjeBZ9NEZI2SNFTenPkXmXY/tWRjy7kX1xaHeULTyyZvTJx4gubdl9xUD2MSZ
vu8ilmyh3lXIF2RrGEWSDjdhm2Svmpfh4HKpESrj7k+N0W0a0VXkLAL0XFzSGXNjGBZaQCsYqgrH
wmWF81u1EomSpARSq6Bd9MelU1IbQwyrQi63KU4+/A4eWi7GrWG7yCyThm1X1aB1Yj9PNseb+e0B
3nuJt1vIO3eQd4ul+xLUc66wlEEghf1u9qbXcKi/7NCNNnPmLpwo2NbB+VFfyBs9jkcNtJoLBz3S
6MdPYT4xeZmJsdH4GoCzRBzgR1A4Dr4DNHygWhn+r3S5ilDf+k6FZl0Z8kTRg2xF42WZp5kGDeOW
6yM/ySVsJY9fRBzuW5dfd2wDz8XTgMCiThB5h/bZ0W1/MyYazUBVmx0EImKwEGfkvMtfgMi0Y5ZP
XxoFoqhgs2ztZIgnkiasETOEW3dqaY+co51s0mEtiKsl2hd2wSCDopjK8+Bkn1kfLfulVHqlUS0R
oEmy7a5Oou10b6CYerb2rZP/DAMVFBG++MBNm+dRjKe81liq8w7hVGxjauR7Tab2VU7ZR5uNsI+F
tm4yjZuvB/DzsukzlDyeI943RGe6n9y72N62jDvrKqQ12IEvbzreeDQ/GQpZUl5mc8dgfK41LICz
Oz8NFH7gWHkA/9zjKj/Z43zME/9I1e9LPqQHy6yOICM3v+UhYUUv4epTPwzSATFFOHuHiLILSA5x
kw58L9lvRNI48RU+5zpNlYaWosUaT8dLYrdvmucSw5kS6VTHOey4Z1wnrdqY+ZgHtXTR5JOstrYi
70c2M/XynVhbIjpK0bIZyVdflabUrrOXlfOV5jgaZw+Tl3rqrUlncS3xSRWaESR2+NF57RfmgAc0
X+4qMZnxoanJV1+aoJxqEBianhKv27KtbhAC1BZCBy7E14l3Zu1NI1JgpbnuhmyNUowa1Y3Fusdm
PjwvBjh0Yrm4eLxwL8thL0IPKyjXXtyfaZHG7PjUWvOWeYFXmA2f/PSW0obi9yTYqFF37KqF7rcC
kwip728mzXIyEb89Hwkm3sIWtfiwRRX+lJNWlPf+u+2HD11pkLo8stZ5ffU0QYQHhBPbAVFC9J4v
3u9JG8CZ/T352Yd5jmH2/PJiDtWZ7Oxk3RfDF+vYccKxVDb5siN1zVSdIpdRKWNyfaC1Q/QkuKcz
DDSBhfy6eB8nVYXesY4m18prpk0CbBU0/rCJRCGU93w7ttmZDflXu1hkj4cli9LIESWqNTUMB2Cs
X0kentKFqMo6vVVTci1wC5uRc5NRfI9keOCcfKxRsjCvmScxhteGmoE8RFdS5OXZos1nGcJnKsyP
kxWeDNc7ZRMeESY1lBLeVh/JHOjbk+4R4mbUf6qovnfgICfkHdqxSI3PSm/eHXOSm0olGfvC8dcj
Jz3YfvIx1x3Bp+icSCb6KmOLSTq/jy6oTJrfG10jGyzRrE1JU9OKTDB1ORHTM9UOOgCiVHmS+JWg
VxHrrk3kFTwJEM2IHwB7tppX7LEaHUt7enMbqnYqW+5w2kxBJesbRjcQMFzNugIjMs07DRraxhnW
gORI/nuxtPEGWuV9mmnb9FzzB+UwSrGWaVvo+L7d3rwWfmvuuTTfyP2GXoAhv7Dhfucu2GpWuIEP
PPie1EQQ/vdOyUBKs/Z/tVMG7X/8r+JfNsq//aX/s1GKv3jQe7bP4uaYwmZ1+/tGaf8FWtCD5xO2
6/o6Wqp/2ihtS9hk5xgsltRm/+NGaRjCckk8xiPjkArz72yUnvMv5KDaKInvwlZDVg9OUpe19h8N
Lbx+XTTMNjeNGeH5b6ZPCnYbvCNZ+CcuPP0SxXa1r+VSBwUFJOsFkIUVCtUD8+b3WKItiX1YIMfu
gsyQu8EDLzIKmzWswYeeteh6mHydqcBLFx6Mxrmm3sy1uDx4+hKvB+Y4dAsNrbU5HcLOy+RVX4ME
lzQX/h+k0eoPZdbPQWuWZmDm/kHmhEhRmemeEKnRfmwxD5HdcqNW+DhI/WFGoL5aiuyBcbQ891G4
NzpTMs80h7HpDk1dnbRseB3mSOU9M5A2cJBQ6dqFaGTe7jH6aVHUcqRr32MozuPQ/vJSRozKN5td
lYnbwIxzSD1U4bQFXmxpaEyiza4d3LvZ28WGcAC+lbDDwFYjSTJT/d57mFFsiadRX06MJ3JtayHK
HKIvF67MZKHezSw//D59B0KutpQJPS+59kCY13fTpD/6QF5Q3EqqWeLu2LD8ALLVd3PxNaTXVK9m
YN2jrXNZjY2JVtrRSaZ3FrwM9DC5KK/WXWU0qEaa7ZSxXbYTCSXYBcGxW1Eh5mjeeVb3Tt6jpuwY
IHDo9eCg9JY4Y3pBqPLoUGa2JlMO1XFDYNdMcgbSj/6S5JQpyLT4EGZhbCOCOegUpc/EwRnRR3g8
syxOzvBBN8SQ/roQLEVl1e8X6GqE78PvHiJl3cbVwUIR2DsZF2TboAmkZYgIP9rYVp3VP5We1yJF
RfqS5jFV42F6HvUBuRUa1XUjnAsrFolrnnbr4/SKUTMj3Mnxf/kZP9lZvHnXtOx56JtJDJo1fUMp
s7bPh8o5of/rjr020lgFdvD7oSchxsz6P1U5ayuvkS8R0c3rybTHlWwYV/nvkTQCpHAa24pZlR43
ioV6iZ640GY2psqGFjXyY1HVB9/oz3WdnVAjwzsmA1nhGv0tQDzZOhlqVg5tejbI31mb/VCTLzPg
Ok6whmvIjsaWh8Jynijlngg2ZdMtkUlD6yH+LbeYR/eRPu0anX6sLCG7iixduab3NjsMofPRGIyj
HVcDikeGpb4h+GR2ACYjKzpEhthEXf2HZWEtmvSCO3lt3cRDS/t4UmNUaxcE96Nz82PjVIflwRRj
vgs1bLeD3c987+4zs9o56QaheGeOkCb/7XpxgQepCS9l6VNHjzeoXn55OpJqGhnvS4xoQGemKkbD
P5Ln80vSobESsfNF8ZaNizN7KOd62ujkb5UmFdKd2V0MCQ1fZ+yFcgiDzMp+tYgLVl7EwmH3dAyl
U3whths/vtuVX0AjH0U9we2L8LcYpmItbApxpsH00eQ41qbVja2nlXJXL0u3r2Y3gbOBL/NNfqqt
x8+mbg4HvKXaCrbl0vgyAV3of2Vh+2WVtipPt1d2Tv9L18JndWnBBNjkR7vR4jsCtSNhIvyrCdlI
K9sX36g9eKVN4JtuVhv3hKt6Iq+Qbw7PEIfu1pnHKRjggtZGgpVe0O/xgaxW3wrSLm/2HFn3LsuZ
QBtf159yMYA3Sadj/pXyQHLIGDQWwuK+TGj7EsN88pNhzTGBNqC0BcHg9UuH9YARFUq08tMnl3ms
rDT3wJiGY82IfqOoMiBWOUew7VAcqPoZfC+IK6c/SDfdtfRey57Z0C68i1/wN4X23sS2PBog7/jZ
tc+6m1lEqocWSm3Lp9+AV76mZBg0pT/cw1IfNxnyhjVI+3uRNu/6QBHgWKVXC1E/94vxWNYpNapW
fwo1692CAejc+Id00S9Jivmqg1y1BVWzpRfiDjHeO7KO6tx6jCvjxwyrY5rYb5ne3OdmeUfHfJIa
uhXZpt+x3b07Fn9C16ePWWuofs5ne1MLYnBYcIedrJgEdTl8mMS5qjjQrwLKm4bq4Q22pdsuRbpx
qRAM5qb6pKnIXBUoTlZJjKyDxEe8VylCxxRKVuTlM7Hl6A6wK25T5cTMe9R2bqtCqkp0GSn8xmoC
HsGQgA17HvaNFXHhtW23tWaygMbOgzsmwV83Ivds9HpJ8Hj2APKLbpHmdPoLsDfaW63lqig8cKNU
16s1r8sj4lQ+Fdn8A059dqbmCTMRYnYstdsataRV2ZtISUqGqru6rnkcpRbklbxz1UVBb5Y3A08Q
jZ72S6eBECSV+UkA/R6XbcyKW9xjlGtahDhloXh7JFY8oIfvO28dIr16/RaXnSA7BMOGmeivhGEj
1R8652RQ0hxUlLHwCk+nuAjnfelX87kmyuFWlsObOcwXfUmWFy31IeCGP2XqXVuW6vVY46m0l8SG
/eWDt310Tp30SKkCNc9K6qs7VRqErlUEydwbF1A6ZHwOkpainOlt5/hyYkQuuamR/0KzAHsKYtyd
NXoFARBe/EgmaUdMAHDcQCyw5ToJFsvmolXgdYtb6dtYYXhcm+YGW+hHCrznkOH2LHIcpGS/xfjK
QQEthQdOChn0YMyQ9pD0mSrcUDP6+TJrmHmlCraFmof91fkSJaBjo9BHmYIE4TRca0uy9wEoB4VU
ApwBmPs1MgicjcHioHESCtvsMrcGK3d+yr6LHvuRO77Uquis12BurBH1oc5GNsMk6piX+t+YQ2xw
we7KJ012Vt8+dV10kQpsBav0A6JdasD79nEEkdWEftOZzwzAO5Am1EYmvclrKwHC8iYsJJUwksBQ
MK8A710U8KtXA5rjhTgyBQqnnYerVgHFQkHGpgKPyZjHZTa1ZpCSnctIogkIONcIKMdauA5QRxJU
fV1yf8Gz2uGE8XhzYlBrP45eKq+g7JLItPUMeMUrDfjNKg2Gp8MwuKMTWAoKRwm7EAMRDRgDSSnv
SKBqFWreA58bmLA1AZy+SHD1pl42gyGWvVSoe6nwd9za42Fyl5Jwdh+sGPjhioaAmc2oi8BeLI6K
xTi15sQ9RUrgmvs03uWjqB8GQjmOBqlr596rz3GZXbJierfRsPupRagAy6dl1JtozhjZSIRrenrk
9bqWWztD1TbFCA6EU3xkoHYrzH0EvxEbOLO54rT2XozJ1zZCUmYul+oPNBUU+WID8mqmc+X3R9iz
oT1ZPnHRvEKXJuk8xCbdOfQYc6ZGnC3A5RUbCA6rop23fZikh8UYbiDY2lqb9QdT857ioU8PUj9h
sQ9msgQ3lM8365QeqT9jmYDe6jRmsKSaVEqYE0F5C/Uey5RfSs9cmA6Sju4jhbW5JrAFG4Ket/lp
9gsm4hxZfU0sTVSVPuYDjFS2Pt3CBDdc6cUDttfhzmJPJ4R/Sp2qXc9l/kApHAr3HDBS6/qNNTso
miySzmvNwUndFxefwYsdnoZvWTOG9YOmr2hkmI/Efz6Vkzx4jXHtC5xdVOLGUQWM1sG4yJjLJsLC
TGKVY3UHARWxYCMkkSzatxEo4eCNmJhl8102xfdQ1D/+3O+LKvrsp6LeD62Tcf023q2daVQZ9GpZ
pwqW1aUgyosmRdABhLvFtPWIowS7nZJH2uhAhDrKgpFYeycspDDwcf8dOy0hiiOZTDS3bSmnBVpy
/ezkWgSzd717bjskO4MpDpmWPrSdi2Yk7u6eZwDYe5/abFNTGolLlRWf5QT247iDf3ToZNr8DzSX
JEFNwOVIK5CY0X7IvQBV0vsuYN/E2EPqF6LiLLvgw80849PL5b31nTdbcyambQabWE4sCabqaY8/
pjgNj1NnorYy8eHpLqp4O68YsHwRLCFCS2LY7gUHNU8PvNTYuXgA/OGptycv8LTxHmLMloJ8EN2a
biLiPWBXeer0mJqayttoqn2liP2n1NWfh6m82SORYmw+XJjLExkxxbrzo+TEB6NxLc5+kTjN4OZS
2saNNqyBZT5CnOLYp/Jd3GbPZBi+5I73CXZ2amr7Vbecl6HuKNbGCeVI87VpUebZi3/LMdjWWAa6
JnyzZsNByo7vIvSRtTV9eJQ6lrecXlrUJV88kM+tAPgpLPkrJxhnJawYwyliEPThOjLuln6e2Lxn
VrTs+i4/T4l2YqonwwsdprQVvpgZTtBr3RM5c6//DcYI3ErWf0nwH7r/+J/tv4Axf/tLfxdqWySI
AHaQdM0pZDv/Se+j1LaJO/eRZkH/OLb3D0ptIBxEXIRzEorjWrYFRPJ/6X2qrXzYc5eNgNft3wNj
9P+H3kef7dKYZal/Rudf+2cwRiPG2sl1Gma8qnjQUwYEm8Uo7kw2JIpDGydtqVKc3yph75POeVnE
4gQL1MU5b/rqEFnVWxaGXKnlEO1i2y93Wi3sI9a3S4a3Ek0wSHfuQnBF2jlSJD8LOQ/iQt5i6Li/
LNY1ji4fAAcLk5OaDyItk13TtQQFGXr6MpMt2CzdR6rhbcvmtDvMFlkMy4if0jGAHQhD8ucZKdUC
B9C6AzPnfGboeSmzioUuIRVOm8k1mnQy8QTz9ENStJQ/onLTO4vQ9ILdyCldN1iyjKXCGu5mKctP
6UPLFUP9h4LUT8vvjcDU7XRn07fMpd46+9oQ+PK7iMPDMyminwDcAZmo6EkSRjeMq7tqNmh3QE2E
cEnQ9zQ4AhUr3cIVqxHDhWBGt6NLQvBv0PazILF3aTdRBvbbmnRKz2SbrFAYZIBgtQlfnUbHtMBw
1VYslhI8Zt+mYb5jFPxOOPeALparB72GFBj4KB5pUJLNhNMEiAUuIpcLsZfZo5bVFN65LF5xHb9G
eettpsLdISf89Ce+55L0xGcav71HoA6iOorlETMgaouEoGFqwwwWo84u151DnExp0RmfUBe7LnBv
7au2+Vn0EswBuw7WHTIP9bTlLtNAnZyMSqUEG/6qsdwPP8dzFk0xFj1t/unr+rdpZtradIZdp7cD
0VdcN3I2WGB5jZj/q+0S+dtKcKlUXMTBxAboFYg8i7rYx2Pzg741CiIPG/jUVuXB0hDImhGcn+Po
UeDm7Rmqmm6Xyi8CM4rsgFpHH0XJNJ+bUb71Y/ZZtsbZ0VznVM9DF9Be+CqL8DkafIMrJ1Z++oRH
RZp/usUk8W3Mzi2LBP8565DXNuaj2bt2+XTmlSf8OQcTmicyyUZMVQSqdRv44s86HQnmy6o17BVr
bqh9WpFVBkVfnQrHfi0NUR/Mwd3IjKiskej0Q7rAoBhJjrnbp3Y0rsJDITRtH/X9ySEsx7YgTmzp
YMx16l9LumBy1kYYzuyiN90fKLWIVwwvY2fY6QYq8c22IPvw3X2SZASjiYLk2LfFqw7BviHG3whp
M4UFdhvnC7g/C+JMZsdxoIus0UgRELtKRKSvTMTizOU3OpO1nkIhj0h4RFGS6UFoD+a9imfcyEAl
EpGenHRuroNQW/JQ86O58dzOxzbfZrtybixGbYSWcZ2eatu5DRPXpcYYSciZfmTPQL9CM9XaaGQO
0hBdJi9M16Ym223b1vKEGwGzRGFc8dpnqwW8Y9Vi2wid8JlXtQ9w+720ZhbvKnQFSIKxhoaOthuH
PNAgT7GGTg8oLxAqiwipXjVctYwcHk17I70LCHqxbwmWf6hjys9sXWfmdIYbkYMLgphlWaW6j7fS
EwzWRSkfRt042aYqn3Wrh7HKd3ZiXaYWCMVcPA5cyY9K3KiAP8bvhdkPEsfs+qAwwAvsUeyklH0A
GUlquHQvvZ9fPTv9tGZ80DwuBL6oSAHUjLSRpg7jmceaH/10i/0rWrqXzkItilL5aTTK16nIkVPF
6admIYaP9PQtb8SbXxuXyjK3dRTu2g4/Rli2D2EMaNs49LGGCAPJEqK3XmkFhVINdko/aI31iR4O
ohVRFjZIDIsG0yr1gPWh7MxDDNpHauIvPSRvhHJzVc/kksWMaNHQ8ucaEWOlsckNuvPULVB9bmTC
xSrRI8c+uZbpWquB0/4qi1QCST00LpaSTFa4BIiHYzomC1uJKh0vMY9RGRKOmlVTgLq0xtABtdxP
ZE2iy2yVQJNWOxpalWjT9ZBv4h5yL0uHtx9/Ix9eyTxNE6C5K5YBu3jLooLb6GhaZojxNKI/Nsb3
26UmxngNqs0dAasAhYxPzezQTBfIe1u6bsiZrVPcv3oKow9CpMSpk5Kp9kqw2qUJcE/Xkbat5Kwg
q1+pErjag/vJVcpvsjHefCWCzSRnEi4vmy60Ab8f2UAB+5OxT2kAWXdp/EPc1Weahdq5BILbLQO+
zNk3WHF746iR1tTSLrLWGvuI+minahNDV4KCG7umcW8NJzyqMfsHpH/etK7zgTr0GtsIjQbXwxHk
XYlD45DQ5ifqdHj9arAV0o1Wg5zIXMpRNMt+1xgUdaAH7hbnWJXjnQ2qycOdOY8q+/04JsOWbWzr
qGC+gpsIxS6KjFi4ryYmaUZRrqvK8l5LSUpGyKjamwZPZfuUEDDSanZ9KpOU7H+zdUn8J8R0Lup6
W0zNnyZdbh45HgYiJj6ZHq2nhq+1c+wrScC8WWb6LCdw/9Gt25PApTml860nc+Wg9/qfuHXBNMbB
CTBpWx+xFg9n4vhj0oWwqOkYMhBrvEskEttJc/GJjpaztvUqMPxsm9GbvupF760WZyLQZSjeCma5
oLa0XHXcFyvZ9a/uHA/omsjU4HOguykeY5s7QBsEX8zUUEwfFtX31KP/Zz9b0q8Zm0kAiDytsVfY
mCEWfDIpeZLUAWpKDDWD5OX9eO1NF9uPnX2GyXx2404PyrDpqGRwL6MhUapl7pl+hmLtddIPpgYP
nh7HbHRasV1mO99aZZRv6tQeNth+7/7YaYdpTD4get8mFZVtoPaK+hIrc+6CqCklGHXEpBjxDCO7
jxyaDKVY0/4dhni2ooyVDbirB9zIBqdFrAROAjtgXIoQBVfG5RRQrkP9L3smtWH5sQFNy50YR1xT
2usIRoUTBV9aAfqWRX9cjcSVRcFyBvhcAU4HkxjeCgXdRQrEm1yCKhWsV1skUQlhMNZZjkBLZL4O
C/+rSAGCJcggL28exCEU26BQQ4/XjHY7sTL68GwDLEa89hAiy95x7M9WYY9UJL0gD4xWiN9vkRfS
yFEPd0pqfisX2mhTLmUCZ1bAmvPisZgppDMF8uT9pHxBoaAOcKgBLJoofDRkx7+knlFtTcBTE+Bm
LUE44AkPXcfArXDWRSGu+JxfBoXBmgqNxZ99sXMQfykE/+pgIoIbKLFTrfS0KiYKzc0iyAfCw5BK
tC7eQx0Cc+FygPkcJVku5fPQdCcRsR7OCi2eK8Mm1gAEmRwPQn3D8BV/EugyMLNUeLMO8Bzaqjex
oVEpbVDOet700SmYOvVbJCMKuk4UiD0pOHsB104SnJjpYBG0jC3RHW7WMF2E7yQr7C0nDPjv8Fx3
+vROOFz2tKoFeWL/oAJ81CYHbS+ZsXxd8q/gutIRgrYzk5NAl/Vfup79UGR64MZ8jm1kBgqoL2X3
Sr3CvFkUkJ+D6MPBvacK4id+Zdy0CvYfXHHVTP3Z6ZHoK2Kgi5sHY+aPMC+KemK/sKgMbWATkkZ7
aVj8V3CVxzjNdxK+jIRFD/tma2H9IzcBAaKzLovJ4zvku+ANmfg46ROACMp68NuVV5YvWEEEXrBU
goFSqagYEdBfgqwVS5LH0RhUijkh7Q9spGv0YGbCf2r/SrHYkWHejaaPb+hz9K2UlvYuJrRzJBYk
a6GYmgyF7LbLTDivhdINra3DTcghG1CMWVHnZn3Hivuh6RcayNGLo6WYodkpcPQDqWDsVMAW/BHs
DL0cMEqe3n+VUEy14ppqSCfybrQVYZnDIRq0J3YaXnDFUZWKraoUb+UqBquBymoUpzUqdstWPJet
GC87jPNdos8fkWLEiGqj15iiX0uxZa7izRrFoKVQaTXtkjmc7FpXLFsWNpdC8W4LBFyhmLj/RibA
B20lrPj/Ww/OyG3/BZj429/5u+/AdXTH8V2M0djC/8l34Cj0AczCNC10JC6Qxd99B85fTBeowjeJ
EFPRpv8JS4i/mJQaOZ7tCku5D9x/RyOCxQHY4R9cBwAilk5MmoGiyFOilH/RiNA101ILzXi7OBGd
GwC6gZ0sxLwpIW7GjkLQGu9dYxQQfZRb9lahUzaS3xZ0vighzV8Cba902zddaX0N/UhK2pdZiM8G
LXBEpuNqVvLgVgmFcxTD0QCNkaMhRu9rBQsZE6u+8PyNoaTGUs5PIKBTEFFG5ik58jIgTMbcTjaM
ik5uqEmSunXiFA/XsaXLDVOLd9Sr2Q9GgTCCDjjQd3CUUsmh6yZn1qXWk5Ez2duVcS/RTgt3wQba
1wSgJxxRok/dwxDZOhc187GfZxYvDZxFhnc9YJeDY3a984KP/LQkElIueZqWDENTRtDOqM07dDSA
hF1DxH3Vbk3G4PO8pBc/bR5EiLSvYgbwzYtuei9RX+wVGbGJneV5LKtuLf0wWSVIEFGwO6+xMI9/
jSftASfWaStf4glC20HQ2ITiEbnLp+sVMAbmUq7dOj75ITK12bniZH/MndAhXpGkD5fWCzzv5d5y
auL9vJ1rEp2aOHEJkj4dqE1/MXw2tcLPzglpP+aYvHpz/oCrG9FMTAqsNfSPrsZiQU5SF4R6g15R
lAQK6ehnMmvER+6RfcjVW6bRrsMWgd4Vh1zjGBB2RXTTNGSe/GECUKGXN56047VbqQhHTZySFj12
lBH4Kbkp6WOpKhyokNi1cF560TRBtZjjatYJlvE6EtjjNj3ZxvJQ9X0ZSC2qN0AaQThDmFvkiHId
f4w1PY9dnt2G2LhGefjSNe5bXi93yyD0miV53yTEMU4OrfDjOHIXy8eOpHU+DbQUZdRoprEBrYnS
bAAXxlOVwkWMpQpy96cDHhQ3oBf12IUgcKG1XCliPXk51mUnLI51rF0q37A2ZuTjJjD0Hy83rHWr
D/7K9irk5DaVwsJczT2jZJK8xh2PfhrCLEcyMzdF1Y8q82VYp6N8TKaRzgKsG9AjfhmQQpQRf5j+
1Lp15BcyrQAXiBtwj0ulnRuqUfixxW5Mxh9jYW0ouuXiduy5g50PFzua91JY365qH4nqaOtM/tnM
GDW1+tIABMx6tunMEWPrMF8Tpmi6JZiNbV08hppLpi0hyIy4dEcPZfzjSvHMk7aze//uI+jdhFF5
jB3dVY6WNiDd58dwx3WUZhkjpDkGNKJIMHRb7GhoefRdTht3EMUWbr3Y+1QMgVGl36Nv0YA10Ywl
W+9b+JCpi54ek1wPEuLFKD/F6VPM5wxDCWN4jNkjCcsj0BbXMA2W23qK7o3Bg0lWxhcDAQZrGB3Y
JvktygGcwjCRNIfpn6mcEY/27c5btGETojsb+/xC6/HdbGzaLEaV6oy5nRqxvUmq+qo1EfbqlXGW
EcpV3YDVAVx6ygvv2zdQmY1EGjGH+V9Nw2bUOXpgdvV1xj1eV1hiPDvaiTG5hPV4b0Xy05fjrY98
ek+JMgyMHsqKnIlHafX9YajxJC3CvcQ4vfaY0pZ1JKztXCLtn8cC6MocvluSfsaMJCBh/0Yeh36b
Th+3LZ8ZueR6WmLMA3amE7JEuVGtERGLyhaW0iBFl5Vml9kiIp02e+th3DK2U6zotJM3I7ufIBra
WHQCnp2pByxp9kU7kcY/Dt4BfcDjmCaPg03dEiq23iTusPOvhSwQoOoEv7Ze6h16E3Fa0fTvOl1L
OFiBRxxg3BnRVGJOVJcv7gcAprVtPXT1HiVIadne86YjW492qtav7wQ034QFjVwtLdgAquRokjpV
GfJIhMKwGYnFtRfzzsHr8dT2v0sOOjb2fhMu+m/QopfEy94dMf4e3eImVRfGAr+M5E8kyZ2ARRaP
bpjW0xSeE5S2gSyiA1Eq3trMKia/vNgME2pAjb2xla2x0cPmT0jEdt+Q6JxKiN4518yXMar/tM3w
YMSjOs1R1dkTVmA/qQ9tKig5Sj76IXrSbOJY3ekRTj2YZwLYhjKk9SiLCB5xGnafeI7X0aIB5df7
MCtfpNub5E8ij6tLnyRhaQxvGQerFln7JEpV9Xdo/uKCRBky9MdJhOEhsit95aY0GKJc+9VN9Bz0
GdHMVAoepwEEouOr3qHiR/qiU6c1mmTjz/30stjp0+DiSyf7wibIVBvkcaSTLhn959Qk6HMQj7aZ
cP7SHU3Yw84pE8A0jKx649CMoLPTLVzvIV6xtb94VNCgh1otkrhYya+lMXBp2/+bvTNZjiS5ruiv
yLQPWni4xySTtEDOiQSQmIdNGMaY5zm+S3+gH9PxalJstlE0054L0qy7ugpAVqaHv3fvPdeq7vgQ
vHcq+wxTKr2wLETkpOI1iQe+5Qge2diFt0PnYtuHNMCzj2sD2cDCkxtuDWvVUyoE02ZVj+0nhRoJ
JF6EB0xJweWQz+KinMxXXJvxZQUCZBMJy9sMjno2aivf1xO5yKpsxDUgkWJj19VHnUOl6bFW7Jai
ajdy0vFvN7puRiw0EwVtvmscSTBy1Z4kNFTbOlWdLGi2iTD2Zcl4yE2DRWWwc0p5ObFVk7J8t3re
mUQZcYoaR9tqv2gx7FZYMtCaC3YncrKoTxh9lGZT7ZZy2VSjPPC/E5WnJAgX9uqD2Z6z3n3yW8XI
I7ChhbZ+RYz5QdHEs3JbCrM513jbtujTOa1ylERM1/kw77PUr7Zsrl87v6D20UcXKWu2ai4U2bWb
W6AVBlOsoZTso7j+MCLn1gUUm43VA5/Ch1mxszGseUfDtw4b1eS/bEqxlqmuH7JBvBSt97p4xedg
osr/KpDAq7GSFcYLWKkfWUJdmXIKqhfiQd0RU9TKi150KpJKI66Vi86fkYvIRhH7i65ETu/VGN9V
o31DRgcwgvqSbXeOlXFW+bCjq4dGI1QbP91nC+qKz3wO4CQ11dYJi/0y5xt/lldiTK8Kt39g97Jt
l/g8hv05hbslx/mNNey1COb3ij+DhTvKeHzP3x0uEybNiBrIpXtmIf6Y0eOx6gO2+aZ3xwL3DVvX
IwfKk2irZOXZvToFDUFHapic3UALG7bdJN5QykE3VQiiky1OTAh0qDZM8MmGsCMEWT/G1RljDrRm
cqhi4saROyzcDDWAQPVx10gDbIHHG8g0seVkhgNwvo6eTMWzwBsJnVtU7oxh/I5xfFzxir30duBe
d6PX7tthnO+LIKkPJnr0wRHcR9CSvE09LZd1394UMnm3MxaBZjSyIS5oWxoKYO85hiMllwcvqTB7
AeLG9dbcwAO6i1hXAMWoqg2EQs4ly/3m7klcRJAftGVMwCwxt0UT3XEPhLGRhZTed/PBbxICddJ/
nGqAo7FafgIDZEZOAWBWeRn3Q+upjSjYkTOfhCF39qNrvfsU3x+cCnuHMVGbaYJPW6cRtZGtDMGi
FufSI7FYVc9uHEcMwAVqhHcOsvZkg+tTSl3NC66MNAShmd1ix9ljnI4uAF5/WQlyZbgET27DAsCO
SF7SwhQA8LXzktydVf5Qn8oh0d+QuHuAnQGI13fvHJfLX2pfDa57TiLvwcu1UmtD3zU+O/BOBGe4
rNmjxO1gHnqhcrYTyxnMG9zvCZxPYuKJHo+uaKHiJbxr8pkqRT7ZSRZ+8Gl4CaEwi5h2Jgsgud0C
frZ5CnvleMUTkr6s4UyA+anuuKv5xqEM7Vvyye/0nG8muHVJ6340frTBhgf3vtzRkPEjU483nEi/
jLq4Rf98KRrjqnLa7xqwaKNPp07M73Fkkrp1X+06FBcxm1nc4/RvqlBb4ODVcqBS27DkxzTPtxAd
XhU/Sg1I4kLh5hDZfJmU1DW51jZJ0suyXk5YewuayxUsVLfcWREvQexOhxJZWbkB26HyBVwpdlXe
IoSyFFHXBDylklm1VYowF/IRPlHD0oQm3F/5cNvA+sk73DFmfei9APFovIkVSlTSgnFP90Xt7kB+
f2PO2ff8pLzkPLEnhj/Duk3omlnLpM5WfhAdl9ZYDW67g18Bqq9+GRgNNbSV70bZRzxn906YPdkc
WBQ3aFRxT5AxrYODCeNqZRctoRyOQCA3vEV5sk8mRlo6E4N1NOMGL20WfzXqZNnK13xICas6ggtf
KR9ENr1zHd4vi3NWYZERGnBvmVC4kFXOesC4G4zRt8zmY1LXV1VIw22Zv3XN9Cnt7j5lF+/PoIOi
Ct2mWMyHefJv84FEE/EAyIp73CofnquuYiO5x9qJsDJi+Umzly42d7NyvgUJsyGgIm7ICb6T5M4M
g47PfBMULk88jJpjg4TeyWPgUi42hi9+4N44sr+rRXgL1vCRSpArq8jPovT2XTDfw6QiQOdcKzd2
NoMb0TZG1QbJ6ajcdKN/31YLy2HJrJ6NqFoMzh2hLRT3ymSlJxdSu1ylaAszO+ADkhgyTbQdYLEy
W/ak3NiFKjhidnN0A16WzjxLyk/nrn0mo8UHCfymysy9J1x3lYqm5gpXsj2n86R2AN312aEQI08g
61Dy6Oej1W/meLrlC4NR4AfAayT3Xm5fDk0KF2U0tnPEF8U/1V2kFEt4i7Q31jzw1hnHx9B2wW85
5FPjzOc2U4U+BJqWRotMa4RRvOoIJbuL+Ke/hyAUqAz5DzGMd9F//9ff9gf99Xf9JW4lmLhAyJo2
Rh1EQSw2vwE8IHGAt4HT6Lrk+Uh0/M0iTZo6jOU7hLS4POC7+YvDh/4gUluOJ4VGfOgk1n/+++f0
b+F3ef5tRdb+4Z//pejzcxmz+v6Pf0Wp+DurNOHxpVimQfFw8TP9Pm6VmVSnCOl1rP379mLQ+hGf
Xlo8Eo7YyCfMPZjc15PFiHeLrVFntTAnWhBQpDqtTdnY9HtOz6X/mrR2FXAiH0VHs6hC2HL75gQg
alw7WvNqEb8GrYKVWg/rm1gBPsrBtwnqeQRp2dD+FX2FiRG50N1d+nsmO4SkhOS2IL15ccKNTatx
GHeH06AVOtIgPBG0aocv/bPvkvQwIuh1VsfHHYWv1Vqf52UPwPr7iw4ZcNZ6IKfME82p15VgC0/7
K586ce7z7tOxhmrbaknRGQjgJE3BrYdb52WE8mj33b2Fp7+r6TNbkFErNEqpxUqhZUs/CfgBETIt
rsR43LEHs9nYhuW4bVA9Beon/MB9gSBqZt4R9DRrgvzQIJjGWjntkVA9Ws3cEqHK1+oq7U338pfe
ivCaKHcTayW2NaLrFmnW0Bote3uMz+ylLoble4D1u45r/1yg54KJokGcGl+yRiEMezwdwSpAAfZQ
gp2SQvBi0RZaqq93qRaMiS5QzhL9sD1LVp0WlS1wiGuPTUPs58VOjFW3qfwYwvJE0k2kL/TgRDfK
5VG0jBi805pxLvE9eoE020mmCf8OxGFcjR9C85+g8H7MViCvHBNcHlTpgi1Z3a0H5saVw1/GMQUq
ZQCXwhd/abX5GyD2w1Kml464TdhYzrZ7GVn2cyjM7xxMlQJXRTSf7QwAqxGn0GrRTCuKtbmn5qVC
IpavLuCrBQBWp0lYeJovMtBYjmZkYQV4SYrlwwp6anA1R0vNXBjD2oaL1qQ4yW2AWxFkt026xGzk
NI0LDAnQugAviAWqK9bMLhN4l3Lbn8ZAyc2avr9rSRIQ3qsfaVkWXwPy3RrHMPAw6ao1oZ1m02lc
mN0705rNwFOFoLkrIRRcdBN2mbhkEWe6fbL2G+Bj9oTHeoZHlnfjT+j6i+40tEgC5RRLySZ648pl
rs3IJ4TlQlqE31/uWs07a5bsVlgDUlt/2Zv+E4axfQmJkqD9Z58Fb5Ma1aazf6a473BgQRahWt5J
k1PoFady7M4ijh6nxtyZDcsKWX4a3bIfkhxcR6iu6RymaJpLQZpHICpk9xNkHm6YMf6RXXdtUb2Q
ZIEEIYdRBXtLdYT4fO3W02XCFWebWeG4qkM17oKaVEMIeoLkw9SIfVkhQtGYfMI+efRFcZPlPri2
BXDM2Nzbnk+ZAtauNDHfA6Mnu5n9jMK77HL6XGEJnOrZ4J09GS9ofuTLAMIYrUF/GBKZV6Ckto1x
Ky3nyRfjmbvVjvohmtPjEbeY6TOus4QgWEQrS22VNxFzIY64GZPwaHPrMhWzxkiQgmUYR2dWYows
TErPguk6tHPsDr2zj+Y0XWeN4a7NGOB8SVgsHrGehf3NVAzrOGtvPJmfrSp5Swo0VVnGN37Z1Qwh
zQMnEU0FUr0P/LSN5IhVEZOEm+XbSkXtVrmze6Gs+jZ1/SdA8He9Fd33/uL82l5vAH3puUy7gEyS
mVX9NVNkt/HayqTSV+wY1CmxHseTBWYbOO19GqDKdhHA0ArM3gXRk/PATfDC6eNnYc5HRelAUTQu
V7k2XS9uBrtnOFRdGa7UDO/cH71tWcRk6PUCLPfhorMRE2zGUr0iw5Rz67Izm3NYoezIEOXZp0V6
sTaxYdOGyUSv3Ba9fMM7+tLpdZzEAkHNaliux64DKW74x4HtnU9VFS1QVxNbvZjtXqTXfKzAGvSg
nJ/bR1vuemAcc4fkSK/isdJbwo47Eo1lJG9ZIIZV/GzS/rqRNIrvWKlGfDCjy1LvHSVFxOyq2UXy
HGPe1PtJmWUP4JT5DCbNY51b4crwxWXBXpP6gmK96FWn06orNnoGln/WoBxUVyhJ1UXhG3uWfJgO
2JeaenEqTKJB1swE2rFVLcLwx2fLSk3xc253FCKYDZGbmomOkDNFFC8EYved4FSL+kRj22yOeW6u
M4EtFBdIdWx5ByNH/9CL3zomfcNWa1kLNsOKDbGi+8dnY+zq1bHQS+SRbXLMVnnW62WlF80TG+dQ
r57B03FusY2u9Foap8ytrRfVNvw8qi9ZXod6jZ3GZUWV5Xiy2XDHkUYIsfM2dNRQL8Gn2f52QwmN
FA8X6abw29Mr81Evz1HC8y0YIEpk2KwrvWLvxwXRQq/dlalrJeIREkb+M5p+vQak4q564E+eXtuH
nXubs8eXOZtc9voZijn+DVb9/cyHUpr23ahlgEgLApU5XndaIojNZBMPw5OHdiCkc0gtaBEZdU1a
XLBD8S1RG1wuMleeFiD6ZSL6xfNYld0PONmd47IOQd6n8s0+4vM9yRg5o8NeVml9w++wcXJs8Pxv
eMBa9ktCj+8K6+CwyrREEsI42AwuZotuBknkKuNxQlHB+mFdUN73qNLiyrAa/yIdmeZ9dBihBZlS
DTCF0GjqHvaVFm0YdS8Db7putJxTz+3RtRB4ing5zuVAikjy9u5RgejlrXkLIwzhYgG0qMUiGD1E
CMzhjs/9ZtSCUqWlpWGq95YWm6Jyum1Qn4w0eOxRo4gHq4tkcl4tdKrJopqWfcm9H+pOIgbOQota
4SJuQlQuz7Y4M9sBz2rioHZqMYwh6dFO2YfSHMKzSEtmVPxwrRqBINboaY4W1lwtsflabEtz4hJN
jomGbcq50pIcHjmOMC3TJV6wddDtatjJiRbycJIys3b9uDW0zGdrwY8PH+agebwjLUwZZuDVOGPQ
B530KdJ64ZyfTC0gSpTEtufxHWTjZW4hfYiSLvjcXC92ueE9UewdtMgoX5BjFjCUpW3e2QyRAbol
hmYdpy1WjpY0UUTfKzROV4udIarnsAyPKC4Me6btcKG1jgMKKSVG/rrVoinF8C2a0/JQtCGdIXax
Z+X7GEl1laK4imS+n8L2BjD5ldCS7IA2q7RIqwK4eqM17cQvAVdLufg+yeAzeqz+aYmwJTBofAL/
tyXi/n0o4z94Iv78m34b5dw/CdwG+l/5DGaWMpmVfhvlbLpghWtyrZUwGaX/t2ENX+r5Cj6GngGd
37EY7T+ZNjYJU9muy6DH7PWH0e0fjXKu/mn+1hXBpYevgVmD/gBLWcyTvx/lmBnQDBIAaZKH4roZ
fCyxqsOg1wnSCSWfJBh/3dqDms8TquHJWH5LrR6xGYc6hJKz6uN52ViDhSW0gbVsLtW0temV35e9
t+BC0ywnVVmgd+ZzE/kej45kOcBKxIVAQ0hX4QSdq69exGLrusa9COLbygvJ5guu7hMX5PWgq6jt
UnMjyuiqp2wdGHsMknmwnl227BdjCYJgcdjR0nqPMbypyw1smhlaD713ZGVo2yvZYrsTWzGHsB6G
t2FfuLM62QyYK47/tykmPsDG5bKaevZ3poONOOVG3wk+k51d0uvjc1esLAc+K/dmv0xviFhfjVZl
7btYfhuFeiGRLra+5edbA/oRUU6ICJlobusKouxkRjMfY1QEhx+Qtj3zBy8NJVkmUMvUAhArggWL
Uxt9uNZ0GSY14IbMivg/rgS4Qd5BPnw36XQXh4ofzXofDXC+1tCZF2nvfPk2XTuTHHH14jjGn4jU
2YWBLpt6DUOojTIAElZ4y2MUpC9tlj8simb5uPWpzg2GVdcE51HqmPZIKHmJ3wgaQVEp5m/Hijyc
2tiQTSN+EmbfroapfYOlfOdF3rRhjVGyYYNuJv36o5mWCaOr4g+hLtRrJGof07M7oO9kaAErh4jz
hrjbpbNQ+7gUu8WZz9k8crOqvXTbJj5DLKGGNp6Bm1PZR0aZ+KP7U0Xt9zIPN6UFQwm1OdoEfZ2u
3LTN96NVpntkH7Kn4Hvx+yFExF437ooidAmM5G++P9/Af0tvrYnAQRFHLHsN4J0YCMTFICh+RDxT
rPEjFuE8x8J5evbniXtdJDGVjSwyhJF29zMOQHzXHtWZnm1eRrr5XDIUHsdaGNskHV7lOJhonQ3N
VN2jpAnnAHOJV6gK5g072Q4CRXm06vmyq3lNArt6yZbY2DpeJEiydlekOdAdc0F8Z9KFCb9QSSls
Kz+YPwe7adY+TVBMVBY80KjwQTJg2DRTfloRcl0XMWIBIUguOTyBtVgcAk4cw7DbAGF5CQkXkpSE
lF/U5G4HF15dn437tldIV6V6mdDX4aYsRLD5bliVzttFNMeQI0n7ARkkmc92beKejGb4xLQnN34e
wYmQ/Y1dOExY8REOTX/IRdau/aFmpZ6gSOCMtXHdDMYumYZxUw6zvBuGbltF40sb80ythBRrhddk
7XP7AbIB03KKKRJ2Wd9g/uaiPvDoJ9hNbuiWPq/bui2ffO5LFy3FXulk4CSdzlwq2NX7MdxGO7sO
ZXxIPTVgGgcEn+egblxlPTDr4JWwuzs6A3BgZ9GNS9GCJFWAf4gxMcjl0zIGeHO9njdD7jzztF9u
Wqt6LyS+j45oTARwiD0pkTPBJ3CFi/7GD8MH+FYw1oidXQw912MW0F+MFO8OuNhOlh3OqfLDosTk
ThRYk8tuTjcVix56zrjg9T6Yj5mgTO5GxwDmGOdjc4RJoO47PPXbJMqBpuY5NmFdPWFwh2zYQwlj
Yk4f4gurbTBd1+qMQXx8sAP/aoY6z8fTeEtcjlQirU+j1ZWHfAxf+1SJ+7ozmoMJ9w/ndXWSyWCw
Ju5PTgvuVeT9+IlATCNCTurMoALAqTCbwX2l6j7nATAWZJcXo7pJcqh7i9VfWkn0Ooq0xfk/zjwb
OgBBXsemoJUv4InBznjyXJu8qqMcv8aiu48SO1+3pf/uNJzkbuttYLRUx9ZHzPaqeVMWAA9oRwJ4
C1ADpwLsFi+YildvcorNvGhgTcw7AxS+va4X62codflGKbNdPTXPVZk+DyOFgtQMSDCL0zVsP+aR
4lMFy85LgmtdP9okLChp4j5hL1pWi+RkscXcbG0kghq3C4UT7efcNtT60VLXALIJpcACNROUwu7s
4NXF5DSN+e5Xf1/o4OZvOkZ4UfjbSU3RViQuk4q1vDoT91mc1gcdGiB4f8jyhpZGkHewZr1tCCaK
99BznM53RMROmUhPIgM1vxjPKGucjjNFS4Wgcc+jk5jjbu5MWsr75bz45nHqw69Zzl+epCVExp55
MafNobWT3ZKp0wJ/opMualf0atvzA+sUAnUVDTXKBdOXssqLMSpENmcHhRP8Wu/RjSMhfXTunVkn
15mq2IHwuJYwilJ6qSGInDoslheqgq1SuuqYh6wr6USMe4N5B4olGMRL7ulrm3jIA90aWBkmVo1U
HN+pLMZMWDR6GqA/wgpobwW5dK1ZABcqAJ7vx9OpwRKxamjJEXIA/1FpUqLb5PgPks64dybYUmpc
sk0R5Cc5MAmFS+Xyfq3JL+paHvCWzEoV/GVINsTW/eFI9QKl8FnyQO2I3DXOcLkAj99SiNPuOgcc
Nafzc+VOtxPUzdXMGbIvWuzpeRqjmozfSlcIxTaAp0LCyIIOFSMnd/0eNvVTq8uH5gj6QU70e9P8
qibKeamLwXlzTZ7tXWe7q8WsgCYpQmwtEnLNqWgNaNlDfR9Ny1Va288u80/ideQE6srZE15/hyVK
8IEQFp0qLHrYgRhz+9gQ04qJa3mYs2viWwrs50WtE11uz1DS0BLNFJm8D8S+XOJfTYPpotWJMNZ5
EB4JiVk6LSZ1biyw+E75qPJbdKosz23ccQ1Gc0XCayizHW60G6mzaIMOpel0WutalIyZJNYaHz9f
qFNsvKZnbse0fqR4TbB6McWV3Wcb+J+K1GtUGZuFMljfHTjEh2s7gxBY68BcpJYbiNTcP33KIHWw
TlYtA6saLx1nejRtRjKfGJ5sE15k3Lu+n/ANE9UDxMUzRqf34pAdRTL1P2ogTtpQVVwR8YtG2mA9
nfoz23pcD0BL2fHKy9qV0blm4C91bNCTc7qTXnAYMq5/U869bGkLfAYeDWvkDhOTEdmGeLRK4wHw
cxcNYk/yBP2MzOLCMhbt/5tgMrscUo1t77CtRKLFk4opKD2WzZyuHZKQTjhHTKI6HQmXZNzkonxC
6tbRyQACCGnKsWUtze3wOQUXtrErVltRoBMtpDDx8BJ9G+9nHc9MyGlK/VQSrur3vpnbW3p7862p
Q56xjnuGYKIOVUHXpiALyv2iOgSp+5SREnX9CQYmudHRCpNdq6OkHed5X7rvsU2CuGSvFIOg2JhZ
ltKqwD8iRZ9gLl9jWHPpDLAOMqV6HPjSqdFBVkMunzhuXLw7fotVRolVZLgPUO14iQnCUsDlXOZk
Y4EwvFdj97zo0OzoeA+5N3W7Plf5mg0Tjw1CthT0hkB68LE0dA7yViSLG+Z9DSgFNdul0WAFKjxc
hW6d3M9EehOivY3O+LY67cvewX9vTBLAPM+mQzfnT/Vk9UfZ0JERFcj+oTvaFzA5wJoXMMioVrzl
RoI9c3x0p/Bljkm0+2Hmr8OWhexS+tNT2VEIPfHdrUy7PEeYNy/Yc53HnKLCpmJIalg/H4j7QZvp
vU2fB3QU88qtsk5s2tr7Z63dv3o2qqX9D+mV+/e++zb+3iT+59/6l0ncVLzHfMfUM7fjOH8dxD2m
fH5B5x/YUWpO5V/DCcqGz+qimzI7/0FThQMvlCkRVP/f8QRbMdL/cRBXDOFAHWhuICzxB2pC6QxB
jV0M6Hw73I/98lWZXI8m7kmeE3KwUZE0/7pCRT2FylP5ZKjIwklZtyB3k9dIX7uMeLwxuYeFGR2R
4eI+TfPIKaj7jgnXYl3jFogFgpscmdAf/gNotlzz1K/7Hhe/NACtVy9Fe7CQj+6tIH4dR6cnz6pD
6L4LeMeI3mMW0RedMiCzd+MDRuKz1BdOp4BzE9Xmk4zkGZ+Xz7Tp0YZVRfQ5N+UaRBbg7kGp+xRv
a05d5AUexGM3QBKRaSTpVxXw6ThQC30dNvXFmFwUV2TuykhINLZye/YW951Z/KvX12pKkiCULwim
AXdui7v31FbkqvR1PNQX85azMNdX9TYt3hN9eR9n77nQ1/lZX+x7D8dbIg9xKMPjYHRroIu0EDEN
DN5wt+j5wDDUw1xEBBxjJrZudLdj1J0MKz6AvLr29YjBk12baqYzXbqbhinE0+NIxVwyNdmtwzrD
Y15Z9OBi6hFmYpYJfIzMeZ5LetfFBlA3R4QefVroP8Ck5peRqYjuMMajiYKteSQmMpeaTJ/oG7Ee
qCwWHOt5qLqTA31iy9HrX9QqvXZLfrxKxG8dM/IcWq/O7B8yEozrpe9ehlJbV4P5tokimgqW3F1J
O8FAVfinYPQdgoThB4sxhj4c2XkNJLR2DdoVZHhfCLYApes9JyY9xpWvHuqGBW0cjZh0YD2qxrj0
eNqvTd99cjQ5c4jr+Uqpst8UmSY82PMnN5tbr22sLRQvinw6ZmfVQs7IRx+8lnnsFTYrqi3uusHc
VT6dZkUq+Wtopk2TGf6Da2bRU9h7TKQF/i9fGOvETO4GLj5dBbI6nVOmYWfv9mpj2v19JMZL4PVf
o+/zvVN+1OensJ0erCEw1o6BsTCoKSSuhMcqvs5PjLFUQwCH3RgJM1gVFohPyrirptq56Jvyfej9
D+ZWnDF2cVymZqvrMSg8ZS9FHXai0VhWNob7PmBxFdXnVC1XXaNybU02wSxwJ+FZQrFtX5d7K5yG
K2p+AFslUE1hGSKaqzdvUuimLLJh9TASVlF5XwkFdawwnG1jtSzKzeBuklQKi6n7SlnauIulXQrL
Jw/Eo0zz4dIoCdM7U9pC9Inw2U/1k2kO3SaMI+aNxKTtriBJ3QwshQDlK4Z6y98khveGP//seAEQ
g4iOoCR3JF57khtoXFtzQUs3IelnBkupsfRPMmJQ6NyMDqzyOgiTmwzNfeVHCrHF3yezeV35klS3
Rse3wCi2MmHVNXBNMNgLrQPPcVajG38HVk5pLGbutqwnVgh5fc21+sBfys8khk0T2enO1qQ0Vo/D
fTvUurKxDLsfz8mHDUxV8er5hiGP/igs63KBo8i2ixTFEQvuyR7S99zxOJdsCAE0aMYpb1t/ttQF
Vob5C5VhX0Us8b1k38t+5cj6wJMbj4IFuysLUFP9StwGAKPiMTqIId4nCCpAUGx3m01ZvpcyP6UD
tyzZAejyp5E3Nq4rmTobot/1XrB3yBHRAys4GFPCxqJBNRslzQ8VHmACbB+E+cfnZW77GxglsMMq
Ahh+Nb0Jka1nY1nNo6DJbsa70XTsuVKTKQegmMrHh6AzCAeXJfZX7rYbZbc7QnKat5qdUiy+a4Dk
6dEc+EuoQotjboqBqfryDBE4psibIYNBHSyA6iuIaDVl1cDR9j6jxpWjaTh1Pj3zqKGMjVhVOIKL
g5/mUmvGHFPMwP3oaDEBHqzbWHevKVSq0HgxUhdUCk+LHiOglQQ/WHOuSaG/uCK4tSN0Yc6+nZlq
5pevChisE25ieT9RLU30DnJiNjgzRR2QDxqaR3NTZ44zl0YE422wMICYKb4hgAUUlurq0qKaqY7J
OXFKgsy5194YTfHVQ1cx+pLkm8sWYJy65DDQiBrralTXqI5zbuGy7opuI1wsfIODjbAgB7calugh
A+e8M3zbvR0EIBwjoVfRgI/PDtTQ5zaveSLtU5aAIzV49liTtXD+M8oKPdRKPd5Oorrr9cBr6dFX
6SE4YxpWTMVCN/LNLnXtybzOmJsL5uexpfyT1SqztXJOvh6yDT+69pi6x776muuE3C8G3tRNVgvz
eRAwr4V6ZI/08N4yxUs9zrdGdeojhngRigfMRa8tk78halId6uQRCpzYDFh6RQCIlugvW4NO+Z85
b3342ewUBHMM4RRs/Kwb1FRsYr1/GDXVzzbiE3DcbdV+8wy4M/PhtSj9baC3GKneZ/QsNsqRhQyL
jrjFw8jl9xXuYrYf9Tak1XuRRm9IojAwSMRNx5HlyTyl+guwTwFYR826xV5hYAnisXSpDaKZRkRV
iN7HKBYzXWE3W1PvahQ9JivF+qbWexxKojZUM12HpSD9WHxG3ryGP3w9djxOlqphRmQpFPuMHXpL
1Ot9UW0vP5neING1E3HksVVy9X4JL3fxCqFCk4nYPmF5H+At8N5MWxgFvptc+Hpb5bC2qvEPoT76
735o5ut/amz6fu/9QyDab/f7vxM+/vPv/O16r/5Eo5mkoExZCpujMv/3fi//RB5ZaGSaw3/gImD/
9X6PMVJTT1yozSZ6m/u7+LECpqaICdvob/oX/h8ymzA9/qDfX+8tql4d29JfXXds/xL7fq+zOV05
5bYuMhNFS96QCsrp0FDTUUf9Nm3s224QH2ps1vAd41Wkqz08Y0GohbCV4pKMy+gN9CfVVjV3CEPi
Jp91SQjXWT4a2UdLe0iGebnCz8vFbHjq7ebSreJjwps06jjgRc3Hf5LNutalJAF7+bVJT4nKjGus
Md3WiKkwCXSZiZP0zx3tJjSNxICmKDwJaD6pSJZgcYhW9A01eAHl2RDYBayYDQkcmouYBpXFrFcV
ua2AZhU7Xs6KphXbSw9FMzymNLCQUDmalryMaGbxpvZmKdtvBLl7kpGgX+lwCT25o2R3PelylzmE
oUCh8AlsNzdJk3ma9fcWzuOtAu3eoStaAStiubyXujymdhO6OycKZQwUyHZKX2nDffJ05czE2vOi
pYVmMgEzjt18WdTtQ2gvwbrXlTU13TUZHTaArTE+0WrDiWCvyHZfkqjOV2ZRLvumLUBTFqcI+uYK
xAIG9YFuYXwwq5L2HIObBWuwYBsPeX2Ie8HWvympLiup3Um95QuusHG0vOyx1tU8cPwIyNZLyh0j
pZIE/XjTC+fkFjloh5qIKUUDKZoGlT9+b+x9OoA8izVqTisQqvHZ1DVBkz1dORrLlrXcBDDx8x+n
OrGwXJu0DEW6bqjVxUOAZSL2jpQRJRVuD8fSgk9upeuBziJTQ3wb0XO3DxKsON05sANsc3EBn0wX
H0HW+oJ09VRYHQIwjFZhQNGhLMmlNMmkPMlr/V2LJGlQqjRRrtTasOw8nzsiWOrVvISHdhHnqteG
mIigYCvOk+5qks5gkbi27ird4wS1fwtF7hfDd7tM9gkgvMPXkekm1T1QqTNfOboZqpOYGKmKKnkO
5HbT0vpLi5QBaizSANPenB4NOHdoIMyWtL4D+ZIEgykR42b2Zel+KnDH91mBJ3BsDl5ZXCmKrBAr
T11Cs5VFxZWq5Cks6xMXA/Lx4/KRtDzZdCWWOfKCU1Y46W4ChhAuLbNu0Mqp0lJj9TTobq0mwMNi
uMOroHYrqeeMfLRNUt3kgV6n+HzLAQFA1TA3O4euU+QIgpo9sUMh1KtT27dlkJEMMoge1e1VRq/x
esib7yDIAl3QRDGeNuzDPiKVjIdf/jLza1v/SA7hwvh1w1aIw80Q37SkaCcBPy2y57WlQwIYq29t
HRuoyA9Epnloov4Dd8shHl3kU4IGvk4c6OiBE0xi3Ywdy73meRSgUmu7f3an+ioltzCM5lGSY0jJ
M4hRAiIg4WDn7nWsIw8xHslEhyCmiRY7HYuodUCi4ltcW1NPieMIFtaCbbb2YobblmyF7ccd3jtv
QxRi3to6gVHjoglhs/TBfI87fi+JahiWdeXz+K9FcHaJclSRczMQ7QhyannAymL4xNSwMAURAuG0
2+SEQjoTbLBOiTT4kice5/h0vit73lEZ/SJ0roTvZZ0QNIFqehXFy0cIfnBqrVVBIMWhGqNp54dY
J1Uqhoh1OjqrRPAuaqpP0TtvAl6LMZWAduYjavT3yJ2XnT3SA2mY/2HvPJZrV64t+ysV1S4okImE
a7xGbe/ITc9DdhA8NPBAwps/et/xfqwGrnSrJEXUi1BfrRuSztUht0HmmmvOMWNiMfaSjzFmdecS
mNFz98HC9ymV3LCw07E98Uzee6RTTdwmXnI3S8HHJjPgSsRG2zCL+MeKmI5a8jrzktzJiPAocF7b
Mh7DjbPke+j6eSG0RBbXPtH2yl1qyQLF7H1LORwHQkLTEvnpwtMcZBl8fHJEUWDed0uyKFyy70SN
qMM8NHn+nRNBSogiOX11Xsa6qUaWJ6lU5PoIQ+HSEGEa2TTnS6aJw0KurAR7+ZJ3spfkU2ZmA0dU
sgCz1+H94DMy5L+oJbrVBKegXFCURJIK1WnvL9kqL8MrWxC3Kob47BK/KpR/hPx9ZrjExYhQy7b0
QlPfm0nb9bgkuKATUFJIpquHW72eImiT2AUR10NeNSJgvGD7jkhYs2TDHIDKFWExJJObiN9zrrJ7
nzCZ+iNVFs4/YAv30h8fuX9vLUv9Jnp4pAUA0mb4oQJ5bxNTm1hbtJPxHBBfi+f+gdH2piI8gD3A
P1iSpFtk0CRYl8ehLH9xYf49p3W4IRZ/tQjJeUtaDqWLb46gRp7u6SVPh7/+DqTOOS+KO2pz7XWf
iveBaBjGFvM2wf0Vwl2njwzPsGAuZu2wRnXhhfVugRrxHHHU2gLZNub1kx7mI63WzykPJofEIMAW
NpNuvRWWHazmfv5QZfVLiqw7Yzv8ZgSkNYWi82q4Bs5wpauBO7foaHiZf1qT5VBt82np3vmvNpGV
nSOf3KOoP7ImvwxcSuAF5jxjID2Vywq0Hg7OWD3Go/chrVKsm3q44gu6lEF61H33ZnVokg17mNB3
75tGX5WF+a4PK/aPkvcvNszkkCPGQyRguqu9eHHK5HA42wLWNnsmlgeMMPWzDZ4c9ujB93DxMpgj
1tjm1yD6a4qxnJ0NfbKVqzlii3pbpuITqOphgnfZZ8YzxUVA5DImJ7+P003J6p18tiN2KIjpZiII
jQUx+I6MZZOV9uxPBss75bGAiT05T0ZZ77uYQRxj4muTzvcuiDk+xauMNVSajPmuaAgxDxgAY4u+
jdbakKrFrBHYb4Ou0UgS92ZcKsc6Xs+1n3U3Fs1i8/Kj0mQAAjeersJ3dxiBCbvMIS9R4L4Jyz2r
xNuHTQPaPvXPljc8WgpSCI2c6UZblE/3xnuXEXYjF4Kv5RTwMLQbrkazrV97+WQb+tknke6gGajK
X9PHrSkOYcHWgGQyvdeSqwaR15ug0gTPQ1heQ869Mam8Z0fSDBcElo9lwv+ZRJzz7Vr8BaG11aN+
cMfgMGt/7/LGcTDv+oYHlz3IbS2j+4AUvinD34HIgfu5eD9Ti13mMPFBJvVaEspJ/aNFUmSfyuJB
6vQp0wQXbDe4grx4rh1v30lcy7qgydDIgos7KCJwNa91EH8mong38xx6XQcsI7DM25m8YQ8BYZsI
q9pVETG+edYvOjd/t5S8VAQx++zg6u5jVO2FvoG1ETwiA69t0J2kig+pHljmjD+NREKvDOKd7rQM
rATlBfUqbfsYwkAlD4U67oQAJhTCT+F6B3b4X0adHXAjXMeo+i5F+sYj4TMIRlZVwynv+PKLCPhH
G9H9Q5o78nwa8YACKYSPdZ4aH8qyzlwo2c16ZPrUwVv8HYlbPqdIE1MD5KZw4qv02U6yWTiHAj4y
mu56TNOnPNRsNztvnYzZMUhYYtJQhZTZHAwqDoC40V+efQZO+WLbpH+Bc8FImL8iO+JHnrhnJzQI
F4XakJp6E4BG6wydOxnCo+m090DTV9WU7E2BggJT6GCr7Crc/lftmgQr5IGLzzWByhHRN+Ropbdx
Q1twqmgLIGfgWOKprAdBS0j4U4k/gMzJwv3jdtfy9tZFTko4jTaBEbwbJfv6cqh2uWzAH2YPBNNW
Qc8I4vqgfx1nZwVI9dkg3uZI3UV+KPa67Mkqm+ZdFTSruu82fTNdipzarKS8dhZfebIzFzjusGU7
8Ran7q/CoH+IbFHpYScuwUR0RBUwAJfXTOhzWEGIK8s3Bgv4TgSwJ0kJRarhXDR4x3FTvfIJwSlI
KI7u2fFdCZ5OtYV7OKc5V55meIbabHZ2wj9V9CmN4mrWnKCqDtdCODHO8i7ZiYB9YmyB/sTbvIpc
qhgrGV26en6rE+ougejv8qS+JqMFTshJmrUZ6mxd1tnGWaxq0s/Ydo7kRrLXMRB71zLOVRmtC9xV
o5W96678MgVOcNxBel3y2c18GsGC9iVQxrEjMJpbEveDcSuscsche8YmtGdb/ZBLa8nIz8eejqQV
efSHubFvmtAgzRpvhtI56b7fo2e+6LF+SG0fAT620cby8NX1MICO5T42vF0usC4tTvrWDdgNN3cg
7m7LiZ07SWvSqs/sT2/aoTqlSXmynPQu1/kNt7RNHhqbOtfgCMGO5oBJAGA3af2BllRsCb0dFzbZ
Ac8zspe23uzC/eodFa2CInj3bMEYNOtPzEuPZRW+kkqjTpTeVpAm/DqCudSJ6cqOcvGgNA+moIFX
EkIZoDV1fgQzc+3D5lEZPHS7xr61a598jdcGvPXUg4VJdyZW5i9nFRi9BZYDd6/m2Cmubd1Q2AHo
xbE0dZu+OSwXOYJOVf1Sw8na+rq7lpRUeZhhojYu9qVT3fIcOQnDe7VLk7EupssqA1a+txvlHtUE
906YBgRFkd2Do+DcFDYuK5HtR6OxqXJs5K3bN3dAQEBJxNkp86o3OMt3KhwNLoGa9sw2HM6dIehi
duxDlRAV0JlZLHIiomv5IAqz2SSOyjalE7z7IclCV7J05GEGT7ICId5182VU4WNVGPvUyPYTTOiN
su11Occe2NK853zi9ZoN5N3Mje9hXd0YwqeCk/Rm2NanzB7oIuGOkhAiih3O+7k+h8sVYE6t+7AT
QGxda2vOnMddji8kFyC9XRcBsXyv++nUARN2C4N1U3rlfWx304hrwIJf7bXRNoviXTur3ZBUTEK4
c8yqt7kgNR9O5j5VnvMdpv0RG+VdzsyQgx1YR5HLCFlzZqNCDPjg6h8yUftABO+DYlzrouluTASg
zNb4MYPhdxQQDxtlfdOM88kYymPVqJc6kXoVt9m361NYa6qG37DJ2aLlpzIdMfxzWRzzeGcsD+Z2
juyrdAxKJrqOc4GF5TBjg03FMeirSwWRZmSD6ls5CXMmN58AZ0e4tPYEhtopRtMtK2rU6TnHv2ph
VxXH1MWKMsw8vUfxIvLy1NjmY+xMavVvTdL2F0P8f+f7/9/d1z+5/v/2r/xVjLSIaZtLemDxB7DO
t9n2/9X1L/6Cq9+VQPD4h2lZi7X/T7OB9RdFEsBz6Ub0LWTHvwtwS2o2abj0lHRsskb/ouvfWlz9
f8dCRI2UvsTlRqBVSCWcRa38/HigVoS8t/hfSYW+lo4jpDWCdDSnTGyCMu9HtBQmGDO36wZpMB7M
YFPoKryZSpqmq2rOLh1KoOlHXJVLKPRy7uI9G8xgVzv+Dxj0ZmMOpbUACU7RLHbFQtOVXIQ5rOKj
XUpK2TW7Ds/E0VCMKDwEti4iHW8GW/2KHGJlvSxORmy8OXM+7412PBN4wWteokGQ9fvgsvcWRZCb
qOt6CVroFoDwMfBI9wvsTbJxaaXa2cK+jXr/Oxn86SawJBHIeu7zI0vYmGhVr/ZV31dbioH9dYhD
mpoinK/5QH9ESCR93Uj3RjntgwEdGhOwwxI4wtBOYOvo2oKnKESmk6tysRHAy2+8NtcvnhP0xyAo
qAxf3Jg1sCTK9BbLkAYDXibWU2pN18AELJtZ+ZXqheCuTCgX1RBMsA0b3W0s2t9hNhQcKjg9nSi6
S22qu8tY74Ysem3NsN+hTZpgHOnYGcjq3Q2pzROziRZGUmXdFiDxYMMXxAV2kW8kXzFomKjr6Z+D
z1cL/CIDTk7VvVoyKd6yOBXrmqYNazL0zjIzrhKmHJ+JpxI6Yz9nHQanPxWu9eNBEHNTQR+A0RY/
Edds8vjGqFiw6dzaica393qiD4RFvd1d6hQYnG7dc9FCpuoo1FGzDyS2jUsMUzEykT2N6tRG8bHM
yRBE2YIUUtZH4Edw2nKWiIKAFMM63js/TgTMavav8+3Ys7+NK6g9vYod0nXptE475m00zMc+ajE+
dskDxJhfssHhVWng8Aqou85fwqk9mjG3rA4p+Y7MJ/9x9J87F2XRGZ0TB/0T7RkvE44UNL70AA4J
Uncws+YrOU6YreAUzlcjbt1totNT6hinIHQ2oa5/jX69VzJ3sMML+84PaISaK845v6nuaxSJQynt
cVOloUI90hji0brr8Q2cFnOT6uHgzLCcMqR9UV6tib2dKmMOdygc69FC2x05XMgj0D2I9vDqkp8M
qE+PRobNIlW3fexWQMqp4Cgd9xJIyG5OZP2YjXnCEsUhMFTGJl081NUIY1KEpIy7kcGL58S2b8rf
5oDuE3Vim6NwsQMm/FLIZbUozX6pNMou+Hw/QznQw05aBQpN3KyzpPvtW+ZulJY+l2Zr00VQma8M
1RfHm49Z359lbk7biYvOqZ781ySXXzpClM67/Cg6eZ8H862wp3olCyGR5uq3uvaYZSTZY0xBa4Li
G9EP+8hWjPIuxdvRJhvt75BopzOF34HCIY8Vc2dQJyGt4C4pwXB1ZlcTLgqtTZ+5Z7bkRzNIAYct
fp5J4YCvSuY+IuqPJpVIULpPElODW7vVpgslPkqN9bqmLnJVm5TB8ph/g1z+2MYkVlPLxBZKLCZU
lOW27rUuCorB+8so+22uo1tpFS9/cDb9pnmSEpBZjiDYwceWAx1xZM9vAbkeBjPDSSLU4l8EVpVO
h6rVCDtee5isvNsYPiB24beakjQyOgF3m23b1dVzkmHYzbwRIa3GZpQx/CPaYcmcUuvONLhH9X37
WXnZoztEty5MpM7gc4EF1qQNpI23eHZxMwXEyyu1OCODbhm9cd4X4EWJD0lsrea4ZfER3uhafbHA
uLen6DUuxz2dicNtE/CpLJcaAVUaCxkXRbfqnmLLDY6uOc9Ho8leOTfEsabyHk6hULvEK4/xTMAJ
ewfX4q9yebwbTrie0wq0NZvjVvOgHXV95ON/G/EdC0LPP2CnutTWXD5KOdr7ObG6U2yQ67JD/U2m
ls+sNz9CowZ85VgrL/Z3fQs5V9kFtrOCBtF6ePdrTDNOwcBqJiyBRd7skjL7YcfzFUO82TACH/wu
pw1QAG2LFkG/yoxvF8LexXMNkwwpVemZna9TO+83hhgfxnT+aCSiQ2vrkzAXS0GGfU1q2lymudnH
fuXvZGTJbYgae8TndZbBbG3YJKUYFtjs9GH33g1+s3Etb8PHmuGbgYP1cftkFWYG3cH7sEy5GQwe
apbjXCZlPlsLc8lIsUPgdJ2Wfudi+fhZIevCnBQQIaSDqQRch+xmUtPOrMtXK7QfEmdBWGDh4to+
cMuX/J6os2I/ehGtOpYMgTbYb0kc7yyjfegNfIh9E9x2kX3ps/h3HfpXLPAPaTQiulRouxE638q1
ld6oFk5kXYwvVQrJpZZEjD0NUQAJk68vBYNzmx7w6b8bFGRuZlFwJhbRu+UVt8aYPjVQXynEM96a
2jx3yqcgZbaPPveWJa22bROApG0xEkmAj6ZB26bBgBEaiSDxxievdoGuxkznTipRzeNt65kHXVtP
k+2Pu1RiUIz4ZVLiGwx7LQOd7xlrPbs5fgd/Wxp01yYlxMwQ5+DKNr0TCaSJ0LIT7ketWvY0vO+D
2dIIMSFJ2I3Bd3N2nwMW0SyKUvuEMRKTsTfZ6yAIDvhMMQ3G3KFI7a8JNfz22/4Uu/13BnK51ylp
FTVuNKH8de2Vt24txZYfFpP+QmNEG3kJ4/TMi5CuPQXhM2L5WRrxV0IpMZJo9WF61olLxN5Jqr09
hbjNZmQHZEf9SIYsImRT3FR1TwvSiIF0LN9zR/zieviZhYwZ1tJJkKV0PyzPgZVdtb+aStCBbl3a
iUJZrE8sr2THLjA/+X7+Bv7jgGntLiubO213VBbQennsTIokGqEenKbn7Ye6H3bO59hRHcoOtErd
d6+VBwBAV3CILPpiWh3CyHoimI/fbxIYPLtk+YPOY6FDl5dZ4yzBeeRq1gVE87DgmMegGejuKXLq
IacflIHbaeTKZ4xsAeA4YA2K9H06INKwHbrBTPLWObzwBetnxBVucw2MB812I3T8B6z4bzMhnD07
BN4hnFZ7X2eUZRRD+ORE+q2P233h8EgpQuM5itlE1eLB8Pt1aFC2Q13wmA73TY3WXTTBuwO1BA9M
vPFHJLy0C3ay89gG4qJM5pbwvv3idJR81jkdkoYT/6Lzg4694VwNpG1HWAArjVeMsKe+sUqoyjh2
MKL194M3XGXjPVBgIXaz4zlIXRmmrVFLMgWSYtJQ9lygWuKNHMXURHGR384CmkEyKzyKxViF9WZS
8TMBKZjjEEXQxEH2mFOPW6BbvrgxX8XIQNAOPBIATNm7OWtfyzq+J+/+BOP0lf0yzqiU4V5LDpes
b9jtsanaqqa/UDTKI8AA4FIP56jzuQZa/XHC2kectTi2Tf8ztuVHYMaQlwRWGssxBjraOTdE+tEj
lbPYaj9oWL2EFfVcYcK1e0pAdk6RRxCkOFP+8FtqWkXZVw+7tLecJxYfdLIP5Qnv3HOE+WmtahXu
pho7vqD0YGVU2TWlXjKyPH9XgL0xUnrE5aDZX4Ll25S5qOGnIpu5qfndDhMBMZKPm3he2N52c/Pv
ydh2BYfOfzcZ7z/qr//5P76LNoaD+fUfGPj/9q/8adPxEAbpKPSYfV1f+P93MmZmdqSJE8cm101J
ovd3kzHmHho+pG/aizP+D4f+n2izP4ZmWhWVqxaHjfUvlRf6y2D+T5Oxu/xVwNJMB8yavaDP/m4y
bjg1aRCtUb4Nv9w59fjCPro649l7COdoEyXpM+FAEBHY9B/4BfnSSR8sSstd19QghG2Nb4/rR7dp
KJw7RsqZWXpPn10VvKuZwXn2XqOeFe+Cnt7MrY912k1v1TQUJ2m2b7SflofJ7MWOVdsvpukRX0TQ
7/OY6yg+SnND5vIc+9kprDG1ZI3DH3SsJ+BKyEeshEk/pvdj1QL4k9j+csujX3gOrLVWya1ZsH4i
pVisrAp7L14DB9T0snDvqpehSLH/ekW3yxrh/YpbfK8+KvM67AZiwaH7wK5rXOnB+mZCren3w9Cq
q8G/64heopCpmsVdGu1kQ1tO4ymmDZ2Q4lUN8VrXBc07t/0uCjyxCdKeFkgrha4a6PToqGLc9tgN
Dhm9YhurDvd5Nz2XRh9GK2JgRKt8CsGwPMDcJbR3M8S0KzqipzF6zA6k4x59Q3+OU3zTCn2cDJOr
Q05ZV+/fWpO5kEhOaQN7yU/Np2SWlKHG7BIANnFl7t7QX08m9/lIJYeKdfGL6bbeQxVD3PGGhqKy
imfoLIzhNqzahwHW0jGo0wqTQ+kA7kyiQ08J4NHT01ttd7fWGKCqszmtKWPjbt++uLjaKeVbrCI4
CtisYuCYJLpuCSAXHQUTsmRy2/YGzhl+U3yqme88tlRgbkrgZZYqNFVJTG0Y+qlK8ixE1dxS+15H
0V7bycUonK/Kqtn2lG2+92hzW2MNHfaMm1xYAMUdHDdrjuDswzXmpB8cjqfOtDw2WY6xhi/MRz4Q
zBP1UG4LAFfwXftqQ0wihm7GwI3We1sOfrydNXMjVCpW1qFvc2VtMfq7pnkb9yzcqwBgTF5wu1lK
JfZ521yaTIGl4urOF4FAXx3Y894ayd9ZkXhHZuD+Wzk86f3COBFLY/Ib2J3rGxm7v+OAGrMKhgZ5
wwEuWx0+2WxDhgCTS9BPr9qkKToy1x34bKw6uE1ZnE9xTTq7bfG2O5FadUl/GhvMbPjqPjFfqA3w
sOK5gfOrPkXZ3ebczK2BudMbCSkYJmlB5Y6/Oiu+GEqePbc4pD6pXzCs+aUxpntcFozbY4fTM1Yg
zuVudvWLcD24CXPgyANBBjpGhgaQncF9qCbIvrxm4VPjxA/c1x7nlqIxUROJn0Po+fQU1GvfNH+D
1MJFhk+QAAocp7R80K01kYYps60X8tMJxnY6Pb2JPonldByjrVnr5I55cl/5COq5u8ldWaytyv2W
supvBs+3cbPL18KvJcYneeu3Dc61ml+vzBMFCcm5E5iT0C1//iANNFZxL8wZImwfobo0+bAfDA+2
d+WezT8IdhgJ2DrVG9UV4LmQNqA67HuT8q1Sja8Qm06hD7TJ4Ya3oP7KqYMr1ZsH1/PeVWSw8J7h
sgeU+azgfxhYsIOQJXAm+RSA41GxYW1r0+Aykxb3AFg3RVTc5xEdT4b3FUVgNGBXbrAvv2HgplgR
WOZau2xB4GYQcCjKX0UiPkQCva3l4XRWRn5Pdzmt48Ed4sC5AVytPW83ieWJ46LFD8F5soIzqHs8
8sFTDnVkdLPXDNxZS6JwHItDoKO3mquClZkXZx7WsmXTFzTmGablJfPjcmWJ+r2bBd7f1DgHyFD4
sM0fCe4kYaNLDgr07BwDEe9yjP9je3YKloN885G6uJt5o2eusVkbpyJZglgRwxbmN0bQu8hz6ViI
VY4IAKPOQCZh5afCQx3jJS3c+yyHRO33atdGaIzLzRNDIuQ1x9zGxsiik5ZBrajbpFd2wF5aKPep
pAGCm11A3SKSG916/k9Sg1AbB28xPuEdxEK+JRnA5SzC2eOWYsYTQyBSs3Mo3Pcwrj4jf3o002hb
eYpgI04VYbo/rBNZ1eTRNdE+3g6ITQbwJwNXV9bLt4xrJYpGd5HmeBtTt4Hu2v5MUXnK3EkcVSWD
lUqoHFniFXb4SEX9VxH6EPUlHPJx07XDBRX9GvGYZSw6kof4FS+Rhtm9NpQ21rl7IHKOHaeZnmsV
3DFok783VsD6t6DziMRPv0I/YJ9cA8xqWUcaKr0bamBuTgYjPhZgA00/C1gtpY/FVEMV1GI/JN1h
rjyI8czkIm3vLduLV51qceUk88LJEulaqOHCeq5al7inajydKAoJK/LO847kyICPT+O8GUtEL+or
ACc0kBfLpjw7Y/Qou+FLzaSs2NqSS0mix7ipL2C3qV4ZnX43Zfa7y0YxaRj55qaitrWO0d8iWD39
3gsIYZWSXwDA6jsP4ZeKqgr8DkMHc5o0sTHav/mGvEMYOonafJ20qPEYq9/JkqQLKbBDJs5BisRd
utfjcEx9+UWMjw1iY5/57d6qRm9FPlRbNaTXLovpn8XZwiC0Kxz5BMxuZCizP7XdP0KKINqA0Y6+
XuS4vvgdDwEL/cj67jLb4umvz1Ob/zYsBIoRbIDqveeGA9s126+O4qKu8A5unn7aACbXns4EPyEv
jUn6npytuXezcuKZlKq9stN0K0g9boxs+Wjp/Ix9A1wCMINVjRxAVSxBjLhTxYZjTd8mJeqa6QK7
nrD2b2p6a2hRduOtq1lYK4Fthrlj5vpjeqCykQZaHy9k6yXumSazayydzypGU0gH4z4RfPUJu3/p
dEYU7foOAipM12YJUGn/sfUh5IyyAVOhEZMHeiU8IOf7SuhHOUx8NnrCkKwosXaYOJbdjB+6Y2DR
fQRXzkkeqsl7goX3WjntHaBJoAgzW/4eVBlelocGQzK7DCCUVkvdC58zY45eMCQfDD949Sy6lJ2K
K60YzX1mJ19j0t/MQzScNK3bp0TzxsjkPJvGe6E4FFNdRWuDng9aHkC9gdWoV2ECgdDLUhcRk2M1
z+W7Ec6AIDq2M1kQP3Y4a1dt2AD81e6zIeceAnxTk9iGTTRKzTqA7Pe2YJnhZbWz86NGbDIHkEkb
CQVnvUJ2nEk7kbCBKK8hfVcP/DW7oii/08o4WE733rjmy5STMhIuRPjgFAb9d8rXjV6vZ8IfW9DM
qEHeacgylIzR31TTfA4SAnCzD+Ko9O81WMUwVetZF/ecaDfcynP4oHKPxnvspvyqXVZOTbbuEygL
uIKgDocxjiP/zWVZU4rqiOz/4SSo8WamwXi6FE97OaKA12c4t8ForYZ2wDzuuW8Fu7d1aUATgLMF
doSPHx9Ols31H++Wk1zJ8h8hwb42GfdIvz90lPhV2E0NTgqZp6cCqdb3moeBLGa0AMw9650Zim01
xpa8uE/sbIdZe9s1VEEK8Bbcef26w98lboYpojip3E+1cW3a4ldiNFt3SBKUFfu1GLzPqi3IuqeP
YwVhKUuHO38sd6pN1z292cDTnf3cTI/IZPvGMi+ZrS0YK9A8G03GTSbiPpp4kCXTKYYKBulB52vL
cz6A4YdHKnXibT5TYOT03F9y0W2FSB5kyJ9U+MvmgraVVB9tbB6xbcf7bO4vhTdipBo3eKGTc91A
Z/YV3wVaa86Y0fm8DhCQDE78bRTEv4QeX+3OxqfoS30Tm1W3pueEDgF8oX5Yf8Ds33a17y87jLMs
wnOJ49X0zB+0GQSj8mmMfGBP+cCEIWloVJ137kaMVyqapl3byq96zL6i3ta7tFQHDu8HEKw4Rcj6
rD2474AyUsiNidg1pcFSwcXDlitn2kZu8prwh6oSeLGt862X0c9hqKDeBN380432obF9LGY66k7w
fSqe7omNGUDI6AzdYF+CYWq5Xaz73ifgZjXjzoiC577CkNDP2HZ67e21ByYlHhUmUwc9DRbysEJw
35LSfWTcwGOCJ3Jb8rk9zIOBeF6F1V5EGUGp0uF+2HsXNXi0zorya+q875SL0oY8TMCJ5lFi1PLS
Q197iV1rH8uCFTHwQrSo9iyHzKJThRunNgAJBgOmKbjPKG/TOKILlf4xbQlRzyWUs9z397EVv6qc
S1visDion8sk27pdv0+oz8bIdzvmOYuQBG7TPOFgb7q9gYCPqjzfxMX8kFjWp6HzcZdPCoKCGCfS
IoJ3wgxYFKevXiPxtWMDXvU1a0JK+6Bi02y/MF4oMkrs2zbt3wNjRBxFIFoNcWkdu7J7Y/dwp9Lw
PDlsncvwzqrQimfPSDZFBbwngo1Ci6dHNzwjX3BoGpZkwWwAo4B1NRfyGbBleCMzNdy3dLcdSgPQ
s98DIEb+Cm4dM+7OGW6O0R7UwcyMCyVtazDda+FGV7ysW8Jvx8LueR5K5+ga6cnX+qQ8AF4NFNo+
vM5DcnR9uXS17Lxh3HVN+55KYzvILFpHSXSr3YFiqXjThMUeS9OR7+JurNwDOyRcvSBXZHnbh0ZF
l/2iEAaDfRihFO4SDC3c7b1wfqXorzOjf2fVFhaFWAiJ/38e5OG//rP+6LL2HxWwv/1rfypgwsfG
4TuLMGabZMH+9IbIv9jAuwWpXF/xP7gWQtv/84YwfYHG8lzL/KegGsIZ5jTLVTAjF+XqX1LA6F5d
SBP/aA5x+DsWIQ6voGfz//cPElhrM0F0EVbPkBDvUo+Yt/e4IXzxWvf4jem7aNxTat6Rmb/gP9iV
PR7AX11oPtJhUQVynTrdKtL1toFc1jtMqjyMrHPZG94Fk9r07Gf19NZ3DnTw9kIe7pDKErpOMMK5
5uCEudp9BfULoZt1ms47MGrkBP5Y9q8LxQxZvRtedBao0vY47OKQdY1nbigu+mZ5sW7mBsjpWZlE
XrsbnIIwi4BS7Uq8KGFaAJ+v+E5D8ktvDQdDCrBv4zsZt5LmJjZg1Ih/GMM1qTD8X8rpPRHfxfSr
LA9ueo5JRxc786nDclJ8KXk7qacEOy2EafM8jHTZz1+qO9nRNf2Si2TvU3HGnmmgNoZvorUraewt
Duzj+wcYRdxNe3dvTlevf4yqN9qC/W/Lu3Hp+0T+CuE2XIIeW/JDKTnkGJAzzN33Q38eyTmZKxrA
2UDX93H5mXobB6EN/uU5YXs15fNBxQmNOhDajL3btbus3dqR2iq0e0b6zP+qToD9BvPKCAWQIPee
cNlV7FVqF5+B8ULmnx1GSNtPtoH050oe/9MGQcebb0JcZdCKVNdtw/RW5uXRrWMq57xtzV4xVUcc
FzwynfaGwIzUI7i+gJcck8Na42QYD535O+f47JfIs8MGdMTTP4/grZAsI66pa1Zi2qKRmPgIdxuK
4RvYEf1OhlwSB+SrZZyhrBuVZxb3CB0rXe8rtgOdWeHRvYmZPcsnHHzx78qYtv3zkHAP8XZxfaY6
mDJqZJuHStkr3z4K6B9cpf3fvcFUkdSH0mq5/a1k+6ATd1WDvKP2ZRVLzMTDqUkhTMw7vTgYMZJj
aCrSJ6Q0gglsVEnt8TidXfNIjRKbJm2+BtGqKz3MGG+lfaRczabihSqwgb/6wTK+fQIrAI5c2NjV
qyPsrYE026SP8GM2EscB26yovcHtQUGmdTK18x6WlAMq3pkeJtpC7UAt9qsD2M6NbaiTX9ZwK+Qu
inOQTfGWtVphrExCFBLDR2IcHApJd0XC+R4SyzALfpfuaNQLyN2mF5qpw4tSAuEsT1Pq3HJOqrXt
ZW9z12Pcr/eWU2884AAacQFYd73UZ28KE0MEqYYNZUcbNsyb1h+fprZbd+O4Lf4Pe2eSWzmSbum9
1JwBtkZyUIO6fSdd9d2EkORyksbO2Dcrqn3UxuqzyEy8iBw8IOdvEkAALrnrijT7m3O+sxBhupSX
nBwDwqOeW1vtECWtbX2ZjjUeMOe3lzQ284x2NxB8n6cTVg6pCFZNnW0OroL4NabjoMXWeVhUl2kR
dz7j+WgoHzmwQ6KBrPKhMUVag4PpuP1jR6k3qFPGQ1i2+2nIcZ2wmRcZhr0YYXjgtfdDFD5Sjt7g
bvS/+ceg+O2Lh5GbOuuCx5YCin3YGXQEkxgg32aZi9/Sd8XeYGR9sOxoE03zcY6MIwy7C+z062J2
H5EavrCcXsa534ECufESpFCTl5wDOWwQrA7rlElQh1KBvB9qBOIN+cMC7W2rKwjbktN9oKuKYXSf
F11nwPy7lD0q2gYk2SlLlxgCha5MJLSulamrFVfXLbyudwuFjEdBk6npbqDAmXSlI1D7MfoAZtJT
Bg2UQ7auiwZdIRm6Vhp11eTo+om5ryJ2BQJMFrwT8prjAdTVlq67YgAQjOydb6IvHsrYuokFNZqa
o2MfuUyZsoFRIHUcZv9bR3XPAQWeotBDEP4sKfw8CkDQbowhw72pK8Mpbe37WI8rIoEYQBeQuOg5
7HVRmSddjm8vtA+Grjjx5a3YDxKUOyFOJzGFXzPCbivzSV4Nabx08TqXxk/ZNr+8P8tasAmeLnS9
XGXI3Ex1jHPH3SpdEA9OigNIF8kV1XJZTdscI9GqSsdsK3VJ3SkIdiNV9qjL7cVneMIK6tnSpThI
YQ4hXZ67JEpMtbmHl56csR+nO8hrVPPsIvpTp0v8IhKHqLJ/xx7Ff9bIakubtG10Y+Dk45qlzmup
WwYihvNNp9uIKFx2rm4sgjGQG1s3GzBUwXjTf5i+fUh1Q8JC+RcYyV9x28y7QTctsRBn/Gz9sdQN
TVghmCKR7MnC7RdmzitF59GhBxrS5dyPLsLHamagjHaecIhicaOj1A3UqFspVzdVXti/xnRZTR+V
21o3XgnRNqeGXoyhF4NN3Z6hqErPPR0bdeWmoIMT3pzuXXo60y6Pwkg3kFUkQbnJQ7907PcnWsGa
EABPt4cjO8RDhyl5heAFxLsPMBjkzWlJ1FeCRw6yHt0mRk/0SWN9dsrxsSZoYO/Roka0qgUtazdw
NRg0sXOpWE8E3wgYXilZ5MqJ+y1gkrdZJXctbTDU6YugLYaJ9cSTvK/Kfs1rCL3T2wHz2DpmthMk
TkRgqi1a7FoF72qUp8a+VcZzSYoZfTimz22Y8EZ0NOoeMzGrJ4EkHV4Byh0RD1yHDjIOB/AdFCGa
/XJCleQikVzL1ASQ3Xrvk54OFHpOgHAxWpkz5z/awgI7XMtNoCcLOSOGUbb4luov2LrvSs8gKtf5
pQaHJYWZ4ZyaYNBnV4uxxYS9cdBzjCVrb0qV34/KWdcMOqrC53I08P7FWGAYhQwTwNol/vQGBFRT
uM+0HqZxT8UsTrbPDoQZiieMJ6ZTl4TZCvs9+LkstmZL24Jd5vFe3LRX28sLBAaMlAwsGsS3AU0m
0+WYKN9juAw2aqhndjVC0qhjQsKGLXiZxm6DjynZ1X4hNkXmDBvyjLatnIgfAAK9GlEp7ScihpnG
oPA3TUZ2ZV+R9JmioCwhiq5YrtJgls5DheKDOVDTbStpBiiN5WVuKrUHjO2u+5qBuhmTxSoblMs+
GSAbU5NeUt/dt7Zkv+m8FsuCZ12Sxjd5n+SyFdskw/Vuz+xSDPsa9AEZNa1zjJCf1Da5BzCkrKqx
N3Vf3qc44IkyZ7vXBNys/HNZBiPpMMuWKsQlPgli7k+spxEdNZaAqmmTKOUpD61ciwlkmQriMwSk
4XlxgQcw4SwkkhVzMN7zpZ/3g21+E8d0zQRp8c1s3ySW+RVE3ZkU8DNkuts5MyhlelaZWWulGy+S
RzgETEu6qScBMMCiEahsj3OCmVOPZwnLIPZMQN+rThbVIRE9IRBeR4dOTt4qGaOGl35mgbQ8pXme
74FqvwmCI4liqlEOjt+xK74rv71OfXiGLMTX+NmLsqp76fjemRHsp2/5VNQO4VfTqG4dPiCWGzrd
wkR0hPSM9NupBFWWNadp4vDNh1qtcMDAmejVtSsTsnkw5IeJaV9Zpt2gpnU5stD8hnX2Sa6qtfI7
5ERoU4abcqjMHdE396Xec3PYEOoY9sjrWsR0WdYhtLKGX/Hg3LROuO5HrYwJn9i/vyWN+2MQsrww
Sn7helWHKWYklTnfVDfYn8lY4nOzz01ZWRsvZx0ZQlrYOya4TD9AApUakQ/cMYJbQBCF0Y23Vrdc
sDMyKhMDSSj1vC/dOd2AY62Ru3VnP00eUOO89121MYNScHmbx5rA0T8t5z+uzE+FHJPNCC4b8/5G
RCQVO0iknfa2cJOjKNtvV05nn5H7EEUfkL65qSSJycyDUalrteikdaOmFpAWBUBSJKVp2LDasN1f
rQx+CmO5HxpxFTp020GUGg3j01TUT38GfVjIVkksOmc10rAaUSFUrl2u6os07Rq8kbmf9OZ6soLH
BT2sLWMCbBIDhTfpyKkWzHZaOiu0iNZa/HONqnZBXUte8wMgXBbumI3ZkGjkthbj5qhyIW6epzDX
iG/kBLCYGCs68T1evk3IX7sDcXgCdPQz6tj1OvhJF/YNqIC7HoMT9XXRuhvoEDghu+6XMfNKEpr8
bmkpsalFxYWcb01Uxj0SzErLjoEHAbIIX0WSNidLS5MTPlMPrTJn+mXU4uVSy5hzL0bzgbI5cfD3
YBfCw8sUOdHyZ4bM30hHYQzz+95JAUFt+FMurYXTFjbXrGHnI+Pmi+JlixS74ihicU9nzAaVG4AY
2RHyXCW9TRtZJx+ddp+gkFDCv3D9ZoynEHMvhsdqDHl3b/S7gA4AE+AbNllSWLQUPFfTsCIVhJGr
For7FZ364hVXgrtgzIkZDl33UOfalltP78HgXxJ050oL0DmVkKJrUXrQ1vezlql7c2+tfWSEd0g9
xIUNxw3/EnxvoNZRuJtldEpRvKOa5HlDAw+LAE9sTUaMlsf3LrcDadkHkS0O2Oj0hdyXp5RBfKfF
9YEwnj0ttwfo598tWoI/okr22u4RlB8uywnpX29XL0Qdvc1j/tBrHb/ppo9SK/snrfFfItwAidb9
j9oB8Cu5qI5gvthInqhWCVeL7S+Z+KB0ghInHM0a4zrlcEOV3rwOtaugsG2qq8SMMc/hPfjLlOfu
H9ORv2Ui/n1mgo/GCyxh63mJLSykQ3+fmXAXjp7JzBI+FHu5xd2WMw+CZ10Ij9v9j6zM83SS5F8+
8s1n9/lPEdntZ/Hzv//XpVr+3/9t/s1z9c+v+pfnSovKGFu5nu8xPtOE1X94ruw/kAv7Pv9xfCGY
bGF3+tdczf0j9D2+zDex7mD6Yrr3L2WZ+4eFDQyFGiMw1uThfzRX46b7+yOC58p1bEeDqbw/mbJa
efYXZRlEcixTHhL/JaFsUFmTbtypzraNXmCCtZnXFStm4MjMPRy95owqGDz0Z2vBDnRhw7POGuPW
Y0k69ACXYtd7SKmUpVWfex98ANYxLE96w8qqFfYdAi02PHte5nMeTY+J43/PbCIR63pPJQtbSlNK
Ae6TuCuuiWT60ujlLkteK/aRq7P1lax/LVYjBCVl+1pvhg2HIyfV22JwE1+T3h8jOncP9YSrfdaL
ZuFx4uXsni3L+ih1d9cm2Iks9tOWiDf5IHezXlyneoUt2GVP7LTTIhl3E8mzqzTtLlUpH51RevBb
+CDsfPnlsRsv2ZHPelleGlUKH04f8AupYt5M47oEYAMwnJKxUeEZqghNRvdVr5NhvvDEZKAWWNBH
fJ+1q5f2yI/ufb3GN9nnT+z1FUvAQi/6Bc0E21Vyj7UIACA5XBEtDIg9FAIKmm2pRQOxHe6CxnsH
LkZM+bLjTr3ST94pyyRcnR3yYBEljBahncKrRJtQN+YbKMRjKCrtAMZk3WsLEPszm/V5+Ekl9IuA
yQeTM9dD+5AqhvchCaWr2XMGEDjsBczxt9RqCQfZhIF8wsNAwUrO/4wlY585pYIn4Nhl2tb1waVI
5bXUOoxkiH5nCDOmWUyrSo2XFMkG4aTfKIg+AqQcLpKOoRiWLRe6vcKbQ+g8Fc420RqQGTFIplUh
FvKQPmiX3cQYYctshFUJPNaYrVfsLpsKcUmEuGIltdwE2QmOSZ/zUCKEQpIyKWdHWeJsChUC1p4Z
2aFeoX/l/tCKllprW1KtcikN+25xsaho/csSsb/LI+PU5kSj8PADXeIq8LRupsrxF2klDa5auaY/
fsu0ygYO8LFBdlPoKAJuGeM8IMlpip6EH54P7VkuEvtc+Aw9fGQ8uGgvNbKe3pXvVlAdpj5/nIr5
UuC5YeaS3Ns1dDJTfddDxoYta7FoR8doSZCQTOeo6O7UlIIZzO+yJTukwmAGa38kktqf3d66zqYt
xTVjvcW5873uY2qyy9JZu0SDP2p00YCJy40Kajw3ZnpLG3HGKXFVJM+TFpAjsvM3uY2XXoIdKuf2
6Ejq+Lo9FObQ4qNHZVRg0qwgtK6qOl/2RMG9q46hdDH8WljJr/u8vhRheSNkPq8MyzpamXEwZusx
p5JfivoHJwm/l+wGaKOLiMjDuNZjuRn4bXYlY5mQjlcvwhlnwD/vO9b9wy6wJhhoYQqcw/a/kNTw
Ic2v5Tw8xY0ht7Y/ILVnQhoU6isEdxSR1MnLQ5wZwINTWs6ntjzhrIOn2E23nI8H+ggGqrMTUO4P
Ty5SjG1oe8chIclcxLjt/eC+C8ebOWjqNSER87bD1JzYxWkYPaBDo30kZcJg+hHKTRuQitkvyyVr
+GAAEZ8jbNNd3N2rOWGG6WrqWrMzMFi3FrAczqVSO69rYwA6gBe7167s2MAQMGPUZhfJjn8xd1C4
TnNfgfFSFrGg2LslNm+n9uhkMH7HE8MjjOCz3dykEc5wc16+Rqzis7TwjCeYx7WLPMRObtLp5tjL
LYvp0qAd56n2npfahY4Q4NQzRhit7thgU58j96kz1ScqOg+T1sQJhqUdScCuwOLO6nY7a887bSUr
XHB+KSbTAFt838fbFps8Yr0PbsFDiX1+0D56SzvqE4b+mP5wNOhtvnbdt9jvLcyKsOnQZ9aa5zWc
46g95fMEN9wOYAGYN9xg96b29JdBRUBUlFKLasd/bLjrSTMAWgf9EFAANrQPWh1nFvieRs0NGNLQ
WgeaJVACFXDcJd/YmjNQABwYFrLgEQoB9mYeOnUs3TWdoKic4Vx5OaFcAKaQDDjsTgbxaGi0QQDj
YNawg1ljD0im3qv8T8I1YkAFG8HWkARIDBzsGpxQaIRCpGEKokJ+q1rjlSUSR2t7SyRvuTd95v6j
uPOK8dpqNAOa7BfG5x2ob3NcYZuO8AuAcsBRcXS5vYSGPEDP0ZPnINxOi6zOwez027Zw3VeQKzdA
TT6wjWx8tbzoTOBVXDb3mTkHp5YjCJ0wj2XdJ/exQQooIrg1ukG187rwimLg1GcQHWCdZaG8h3mx
qavmyfT6b5QNzHNNLDtTiI4TnrSsk1PmYMFIluDo2KQQx2XPvgXOxcGTLu0LGusljPepBAPokgvW
zP0nEqB0swwj0qnAuwls49ogmmwyRq2pSxywQRQmw3hwXUW+D+DDW2huFt312oNYOW50r7oJfnRY
PFBuIzqvFMN7kb87EytEAq8KAqOaK/dXjqsqZ6mu0MOkVfOLpQHNz8C4hsu9y2guZUr2Tz/TUPJ+
YQpu2a87L5Xdv+SgiSrX1bz1L7jOdyyzXyFj4a20Uv2QXcYkwPiYdteiHouDFQwYX2q5xezyDpM4
3tQuva4VbTCOAlECNI1Y7L2zw4M1Vs+55bgb220ycut6Y+uWzo9bEJ8cjvemCuMdQTk++XHR8yI+
ce7s/Ra8EZmuYqMiPHVJqtdeFi7dRdovhYL8N6bBZ1QvCA2Z+gFR597NywkvjAzvOwZW0Pk1Mw/l
/MTw10sHAlyDASwlgsE92zR1RDbzu2zmeFNYTnock0iucx7OE6zyhx5T0HYSof0Z4XrcdlEQXyJC
9XaNtRALXOdPpokCnzNDXOsyOZLlct+o+E11yROt26le5iOSQsq0kfoN9XmxGbHV0Zg3JoJW99l1
xSkosqNBXh4NXUUUiO0ArQxbB/9dix3Vz/kZctQwyiu/mhAzWBRPO/JvSWmdWw6xoHoPA8QLZd3d
F7B4toyGn4vIuwsoFo7C4V3o5UfUUnB4qJQYozcdewxkUhibn4skNzYmbkrwg3yc3tjzx2b3PLXh
fUPqiyvgiHAFctEsH4TYZViEyChw+V/8idmD7fUVE15Mt1HEaUSM6zoiRqBABb6DY9Xd2UXw6dtE
9hYGI/V46lcBKly8fPSPIelhvFrVzk/kmZKmWXNMXTtepENVmcMpnJsSYbz6NIylWiFfezaG/BIv
IyP/4iZ0Y557w7jEnecy8AQ9mHnmh7LKJypViGdklQM4ba9Ozp4c9P2b1TuYE8PqzVAiPKbKeiKY
hbJZiw1bLTt0K/JqAy1FBOC3oDJGnii0UBGxd7qttXhx0jLGoB6MY6qljbnvqdvkT7mjFj4OTMFW
kRZDuloWGdnZ+X+aUi+0MbD+d03p/8nVT2v8+jEOnzqC5K6php/y+9+a1H9+l380qeKPEJiwD0bB
t3AYuS6t6L/iQN0QsFoYkP+BiykQ8Ef+q0kV4Is90/YEgmtAXv/VpDp/CBG4jukgXRah5Vr/CafY
97W242/aj8ACL2KFgEts2lR63r81qWLs2sTP0bUOERRCRRr5wZpa9yACnJKOK3EVp4IRPzJmu3Re
onDudhimd8IbJrZxMSYpDJpJioeot8bfLP8N5uvs+siiGneiTWuESi1dS5iDFEjTmr2qKIK3rFoY
AOrlX+9O17DE5u+G5bxmXplu24yZtT22y8bwc447dj7nqg4rhpFNuQM39zTK+FaHDqcuobeMWN1j
CFV3vZQFTg6bxmHJECZHLXbIrmv2rFavmZ0Q/Jhk4D47vwC2lpzyvL7hviKvvcUjmSCA0xjXcmva
WAYDhmrrpJoV873u0qr41Ab275qNbE+o26ZvggBXPhrUgaKxLxHeqdreUOYx7o4Zw/d+sgM0tklC
bYEJ7foVCf9dmA3IQdqDE5l3c758dDZCC2si6B59c6PbmkAkMZr/8AUfdrMl6OptSsf3SCZ47YVE
dCCIvZoIqmQGeo6haNpu/Mmp88DQm53NYh2oQ+4Wv77B4AQiKakTkjKxkQtufzSJrmKIx2whAcdf
2R34kLq+Y+mL7DCo3d00Q+nMaTa3YYmcp1PQDjvoeE73noFu28rQYSHj1U9tGJ9AdFYrrx7Q2ztf
Ymj4NDNu26GuV2MZfKkOOn3lEbMEq5TsACSCFhRC871bCiZnY+jtgNqG2GzY40Ch2dgTO4ky6729
VRSfRt21X8tQ3xoUeeaIscdugOYO0/ASzS06fhXslML5gjX2lBIfuFNNQuh7kQ4nbEGjtshNa2l5
h7xK76eAtLWOq3kdibChG/R+d5nLll/+XkziJ0Y3eZyW2j54jEp3aZdRlLiio29hE88qg34sIRxt
nvtrizFr3TLxCByIIa5VtWuUw/bOlqSjpUScnoqpwojMkw0GgWDvwRsZA4VVtOti2A5BWvqnWiXF
pcyI16GPX9VmhoMhj/a40+DTUH9CTeCW8Cdmv0ZZQexaruz1d6NpeWAH6MXxYwWHwRyeDGHMF37U
r9ziisjIR88qIrJMiYBxhBkSkDLgpIRCmBOItOIuxv3rL8OzLJj6eMBrUGbegxhHgG926NWz7mgF
JJNbTcN9a0stYGDgkbMD7OoMuQYYLTYN5K0plEbHms0OmR7LrcoiuTfaCsUUeQZwbBArwOIH9ouy
U3niVg7yyQIrtnba4Bvx9wNOYdBmNUIFg4DMtQN9ZhVD+VmFDsWuyDKHoNAe5o/W6qAuW1aRyahc
uiWCXi1OVSp+sFQDK7Fz0QDNrUCNGibrXs0Hp0n3CoM00klxQyHCriWh3OF31h1DD8pumBGNPkf2
91IFEUKeIjxbGfod9vTaEt+AuRMeJFSB/V6RPsSsA3G0skD1CBLA/AUHlQnMx63DK5rTq+F1jy6J
YatCmB+2BeioSS4pCPFV2E2fHF1qDTX+FuyRv8oDbG5LwjIZQCiYTWP8cgPGVAzubmKr/5l7Vyd6
3mSQhddjX1/NsYR43SGN8wtovDHrGA4+an6vRZNSJ+x/MFZrJPjDnFfPqeKbVYu1p34w15L7Zy11
zJFMi/sUkz/sbJiWrB0NA5YFAL37oTX5EfP+o5shNsRx8DlmSbFzqP3XHhCirOedZaBHBHzAORAP
8i1ppcEegBgQUK/plmncFr7yNa38x175X56H05uzf1hb7cSBkw9qpabi0tfF64L6gdnVI6LnVys2
L+DRGetkLkfuRBmtqLoZDHjnoYw+Z6N+8QL52DRyWPUeuErZEV7iOUV4m3BLghTE1qjCgC6ncF8J
UX0NJroPiSVtlS3GlV6dvBoruYsdHLRzHZ1hI2KZXOBHpdm9b8mjmfvfA10B6u1sQ6sHX2ZAoTBM
6qZciqfcnu6tvCFRaSHqgsibdMWtb6yzoJ+2WRwv29GkBwvGYSUzOq/SyVj26LKx6uXzEIT5bg6w
aFmT+5q5oEomvDWce/bZpFc3bRNkLSM1M2pu0WAW27k2Sb71YQ2GOUp6ldIN9HX9RIq9QiXg71WB
St9AR0c36qJlkezEEh85Udc/9lbgHHmvtbyhAQIuo2rVdt68mxO4zr2rbOIw1JER7FnW5WGYm3pP
RYq+zsG5L12DQzOd0heWSF9Nkd+YXRRtmxDJ5tDgsYomALttdFVGWe98t7/JpTXRLXkwgWfrJUs5
rKMiAfZI/raqqxenXFBI2ZCDwm/477+Iu2Q5bNTYOKLPkkhhNIfc7UwGtTEmepiR1xX8OiayNtkz
prQz1lPjtgSGgGquYmaRQ/9IFfwd2MuMaDz8zkalf9XmPhFGh7GiD3dtCsIrsoDIEISSr0tHfXbJ
8A3GjVJjTj6tku5YluoxjCasGgDLt00C8CPMF8i8dvsucqvd+TO3Bo6aD8ytt541HKANIkMyozuU
QfE2jcOP2B9Qh4oq283QXRnLiADqTRB/qaKZ90ShJruwsE9CTCSs2elnK6HeDkrkZ7/OAZ675p2d
UOB7oorZLDrero6T31PM325O6szF1q2VV53IBxpWLTywlYeQZMWI6TXN+fljpT7clEgIblVISNlj
yk2Y1YzpIFgfaodLom+43wx0sQysuGARhkNECoCQF0jSiEdvqq2kMSUxaC5B0LtcD0u5SSvs3hRv
d2bUjY+eNeI8bzrrmHbJDKnRBuqaGPXW6piSulXzPhYuekers7cOJdmJqNw3aWdoxCQhlhAu9qVZ
XihsdRwU+Mii5joEsr8Om/jiMEOybIAdIMzZs7aX2jCnk7XEOVlShnU76pzQpJbfPprtlcEUaseZ
k6/Is0LONrH11m79puCzSsf0sw9H99gvMHmFU4L0z65QtIJVM87X2A1fKk5WqLlP3TyJLX4hnz7T
nw4MvI+tTRIvuT7AR9MKJYc/MhNuonCVL82vLBHPo0JbmNQ34+Ty2JhLggFsuWbB/GnX4jbJcQya
sJUHVrL4pt/ngQIPyPJXiXQAxxPSgoXYnZEdwjqp0x8xgwuZ67TfFCVObYKtFTnibnWA/WneWAji
MFwybJJu/wkD46vIuJnV4N9OjXwWVW3ekjRp7IjIy/RITb2FsNXYANTWFqZZeKOQPx/HTGH5tgDv
9Ll7FeF0Kxb3YYrD9iHvqnDjMLTXnhcPSHlNBLDxlETRS+kP2RFr0LgffLiTetGsEufoDt5Lu/Tj
hbmlWsuO4WOk9XcWBxjjjkObNvaxH5w7jLqSlPDiXGBXtub+6Iqo2Bu9HLds4H8WGQyHwOAxGiuv
3PNW2AjDh6O/TI/zEMOKF8NnaZdM+hsEwMpEiuWW9akP02vadCdR8ECjdHoqc2yjhaU+21ZcI2Sk
E2lcdYUqzlTufDOR+I70UEgIxTn7ZGYy69yt52MbRd8VBcK6Yc5BSDamP6fTaoqJamPKx+GEg4xR
vA8V0OwScGV297UU3nMzNuojH0Xx1KOW2mfYN4JCG3yxinAfjkhOKzySobIuvq+v32TifvJ5QzrT
2iAHCi9Tg+U1sCOxa1sv3ZQSOWzZQrcd6/vEzB6czCa3LCVytZq/PQ+flDEhUOxxl6/IMXAvGZy2
jVPnb000ogBGfjVZ9h2wsdc0ir9FWkhi4xpdEmea1T6R/Oj7d61J5rzeffizuv7PRICzxNHEkP/G
/6EHAa3x52Dg3z0gf37pP8YA/h8owgKcHraLH9P/6xDAApjC8hompwbz/SWK1PvDQlpCGeEAh+B7
0Zr/ZVPN2EBvv02ad0YB/8kQIDBZvP/bEIDAJMwkgcmiOjD/nQ5KuGgyEv/L7C3JP6mKejoWtsQ9
sSek7mKtcsvx4mgKfBjl35WuDyt9KCdBzfGsD2o2Zu2FleMnKvHjMC4frT7YpT7i/bkjHplTn6XX
pcvMAO2KYIkbDE9U189DHi8noS+NSV8fLn2mrS8UiIc1qwpOB6mvG1tfPEJfQVkmxseEW6mefWMr
9EVloui09dWV6ksMCG+1zfXFpv5xx/153emLb9JXIMpe4OtZdMCRe8j1NUnxvRu4N4PFQV3jAzUr
bfFomQn6YJG8CX3bBnZqcTqgq4xKF424D1ORyznISJJMCvJfqogwGyOxuA542zaQo+cdCk661IAs
0VKgke+r/LNmRYTY3zllBSBu+DbpSXVN8kVeDxsKVyTbhiSCHeBArXw2PtxuvDCgIQzAjO/LGkVV
7Js7STHSFuGH0NWJp+sUFk/vka5cjBaTqrIB0YGdd1bInh+nqpu25K58omdLNsBDv8khBBcQQvMM
dYHU6FKp00UTaJAOdIG5l7qgGkLju62oyRW1VknNNUbIL6nBal2MhVRllS7PEsd9m/wp25VxjXyo
oVL9VSGgeSbgO2BOzowAiv8F1MZXSNVH6A1Ask6sA7BeG2G4X75vfdUUir2uGC1dOwaq2BPj/CJ0
VVno+rIJvTPD9XHXUHrCrNr2uhYtM0bPi65PCYG/abPoy8Ep+pLqGrbS1SxyOooiXeECqzsINz07
xDz2PT0m4qLs0PJR7kJdIfu6Vg6DLsM4VE1kvDa3k66oM11bI1dzt1KwgtZ192KS7a0r8SKrnkDl
SqCx8blz0w4rFDYRVNJ6F0Udz4D9liSjZYMldbtQ6veU/LTwpJTrLsCkHZiXhoW57hBKWoXMGtnM
6u6hHHzatYYlw0BrIXWPIXW3YYLDIWePgdysexHVjggIs/Ay+MZ73fnqpomoA3NEZDlgnVH3NKYf
fg8yPwY0OyZDPb3S28+GgbNdcTUu8m5pcJNnU3Jn0FeCvOwomGmjhlm84gdJN1OBlDTVvVZgxwvL
WcnnKyTAEpWkhxJK4sqlQ5tV90ImwheysbM1YDEJg4GiwMIS5ugGTznWxfPEq0vnV5LuMdAJan9H
3s60htJ2141uFwflYVVJB2ZytJIzLSVTKCJm4oliE9ly1fD5MHsDPKT7Ub6Y6RYtqq17VXcui128
RJ/KqIHY2CPEGZ2tiqlNeo23Sml6Cdag+6UNTnU7rPviVHfIkXQBy7SV3EZt8jGb7n0W9/Wmii1d
o5TlxpmaBzOzLJ5aE91EaiF+jUMYJt5wgUxYQtMLf3KBOVzk7rAru+lrHGYYOR1GFdUwHUra4iBb
H4itI/bCzfrtIpPncfZclq/zfE19Iz51VfNqxmG/CfqwXhl84/UU1keh/FtjxnCapQDsquB9hCp9
BavBwZeK38rnVzcW5SMNKHQYAk1Vpntjcp36NP4d5khLpH4TeMmzXZHZDAjGkqVhNSOtj4txg8Er
PkVVEjz6C5LGFsE00l+qorHPd/USPc4OGEU0NeMBTMYx9aZfc4sRKGni3y1ZnjsjoDmb0ylkWdi/
u9P8Y5hl+eTI+lfroF8sFuOugJCYWfTw1HErZSzv7GZvStml62lwGDhW2mtRYIdI6n4PIjTYuEn+
JlpQAYxvroTeYY3IxT722i+Uwjd82m9La7+EXl/s0BntZlHsQqu5dEEv8UD756VSdIl+FR9cnxVl
JHmX4za5SdQYbMHj3CjlFTvZBsesyVFHM8S/WDAyUosXOurnZSdhO6FnD5+dVv7YfviQp9XbMjFh
jjEzDHb6xK6Sc9Z6NW3SiCk2IbYEzGoYsHJH+SGndFEDHq2LjhtGR68gnon7qt0y5r4b4+WCdvva
Sra6Hnu9Y5uEwRrY2N1iSnSFJdF3U1js/HHm6cgc++AsmhCSZAA2AZ/g7bYttqHzQgJmz3zNYe6+
0ISu06z4cfN6789uyNzR6zZWRWp9Fo8WRBg8RQM91g0ACixcNWslb7C3uU6sH3R2vSLEHjY/oiad
a18OfEMYYHIdpxAxUr6PnRPnNFnYtBzsatnkPZB6/dQZbcj2aXq3/Z4hEbi+KAa7uqTgFYIJJM7s
fyyd9znl4T37eWvr13iUEtTBZD9jSSRWGt3NZPcnvzMRGnnAs5ASqO1ceu/u0KFCyTpBShZQpkU2
/aElG4bjEBZ2KUnYJbT0d5Tk+SElag7rBTyMTKFACjLCDrqOjXxiZCnunIySOi2WB8eMmbmkQBhj
p73zS2FtYpCV8IZQSMBF+hwLfx+HGZ+GSl7snJhlWYEyAhP2gPH9OSa10WSxPUXDwWrISQh1Rp8P
r0VP3W5rB5US2r+fWkb53sssdagrO1ynBWDQzBZASWqGMsztsrVgjI90uoJlIsEgoe6mujd7byUt
MtQCN75xU3x70CPVtiwymshBcFlEhCgyOwSB2XCUtqM17RsvpG9B871qM5BpYSuMNz+Q4hDXQwD9
25X7ZlTQEPsZmZ/XvNUTU7zV6Az3DhqjvbAsf1Mbtb8NzLa7ytDsVnaAx0LwPl2tuhPnxh+tHdgm
ctyzKt4kWfccLuNFAbBmhODdTQtXvQ5kZlpq/dC+qtXkNGc5SyK2DD5btbTvoO2+mEL+f/bOa8lx
LN3OL3Qw2rAbUCjOBQl6k0wm094g0sJ7j+fSG+jF9KFmek53z0RLulfEdEx1dGVVJglus/5vrRU9
lgIPqgVquBlTmt37NqD4LnIWNC7i3JVv+kRgewqYT3AMClLlK0dN1Xt2Uc5HiTkdgqk/+aVp7ENm
SRuPLLVN5BF3ji/quVKxl6FjRjvbqN+xylkuh8hHIw7YSIP+m2PKObdxaeHtJ3GnO0+RvMrQ9066
tJJNXSYfkO/w7iN7iJr0RzMuDqXZ0+6m9FgF+NWm6dOdF6iHGp4ks61j19BSyGvAcNze8FzDauJ8
w+HZB/eJfeKX/uyDwC+kbAeLKYDXxc5SWk2PN1OMi7KyEDc861UU3MRzn3DLmnK+VUVPIk1L40YY
xbaSrF00rJFnjJes9Q6K9Aeya42Hrspeo3TcxdAZIHP0+3YAjkZiWtwVzRZVd7iRcfcWItouy9Yk
8b2vxkXE8NglIONgKvUxtTJg0Cy8p/jmi6rNceG3jbcpJZfWrspHgrSC0iJ1GTbcpIuCkDvqfyqC
5hY1bzPvXass2q76bHTrifzcOeEtzP0VmTzjFr2CZ6jUlS0ONLHS+QSjtUS6KyebAo44yDn31M6b
YtA9QDTOWbOVS5h3jRv65okP7bBk/oEo5kXHMMFyxGQucJseo1eltw9R0APUahYum9hPJrezGE6h
Yjx0U4phl3Ynxe8+hMRLPtEKPwpFbhEwaO/s2dQSuqo2jU/Ti/Gr2L6tP0cVR6va9ZxFRPQaJBNG
waKGsuN805UMh4jXejU0MuGIvwXSi6YrAMApitg1kRZR1Wt6TE1qL5dSFVvMFi8gpTkFQYO96gTD
v8xPLd7Zxq1InnGtMKiWkYeppmGqxGDGm4UGyIjOgHTtE1wwNjxjO8SU+9jFPRM4fdkFNUmRDeU6
ZY1Puox+HLP51jPnrvfELUi0HP9a8OJo2Svj6h96BBYCo99SkN27ysV0sIxG4letP9RI3KcdnQlq
U2DWtkEt1JZDrd6Y99nEOYJj3GqU9UkpRLJuRVXtDCLJe7Njv4lYAMnRfes886jF9bOY4j3NcFwr
zdBaaIVyClVd8FhGjJ3oPGTc6O/KPnzL7XJXJMVu8OHvgP+M3f/XKX6RC3/dX/KLXDi9V0Bt6Xf9
R6liJhb46t+kColPRTgWj6AmTB7/34gF62+Wbgqge9B9oHpEi98TCwgRZOmo5FxIJIvfiRUEthJ+
CFYvZ23BQuL4f2lWJhLjT1qFTlqJRmKsBrOgW+KPwEJvJZli5uA70nRuVYE3pE9bpnEF55sihgKz
aov7JtxaN+/QDlXF7JpWhgU+f/+d0nP5Vw8IP99s8/gjPmHoOl4D8m1RYaTNq/hfjL/2HyL1k9zX
GBda3a7aw/j+hxf1UUVIO4kFct84z5J4iOKh54hWrdri0dDug+ageCdH3kr9Ncy3TbAJGHYJbjuc
yTjMiBw1YKXnH0564+fsm2dHPZN4xSWaaAZj43C4spnnG92JwqMuwxW/juRuIjyivqDz9uOqUHYV
Jtds3aC2aGQMNICSr6m57ZL1fJswyE+322tcfQoYLvOIbVH0t9Z4sfPvpCNSZtMwRaFlsjoM7bm3
DtJ/bYqdod3a8CKUix6yHRGTTsXxkswDltKFGT3FJQfC4KYqtzon2KdYmMpjER6LiMTJ7iUTZFka
CuwAJ1uzWxGnuh7QRzrnLcUPKCmcGD776pKKF8O6av02r+CpCaXlq0F3Le5MlNQ1ct8N42YQ3ikv
8p1BnnR49MJqmYpdz/Stqr7s4dLUD7h3mHLlbuVj0rJvSXQV7PS+sdfEI/9OhuveijxaTcGrMmKp
qsO8S9aReumjk491Aas9rKgYj5VyEuJgKQ9krEUq7Y7zcUm5H/Ir+zgbLVFIIM11tU4iuZQJUZNX
OwyXuhlttd7Hnc/mC53LJfG+tSZBWrnYZvkly15gLQjV+HSqqzPB830nw81STyWxR+VaJ40zppSs
b98JN+HQijT2OQxPnnY3pKeuenOMR7KDFia5wcUuaEvi8x0mOlziF3E215vVi5E8P+5VcbRt4oNX
HKmIPoV0sYp9pdFH2p1yfR3m5z5iPqap71wyBG9IFjfKAh/BbjDPpfegIhEEJXN4iI0u3MmsWTsx
AUprp95oNo958sBhAbaDEN2O+0RTU6aw+ZXb75ASetfyVATeWR0PIydhujCVtZ8+yOSBI24erOLg
Kyp1158AM09BeyC4aiHijuxUpC4utDXI3hitAz5jIQOb/mx1RCpjeB9/BAOrivsoxlokM81+a+LX
PNoK830cX73wQnYbCUyNd6eb+4TMiPC1L495vosx3pc7ObSrNmaAIfZxsTENeFpeFAkfSTm4q7bt
oQClUal+DehQodQP9+FaOhmU3dFp9mx+i8ao3c6uHqJoT6PQnSCMpovTTUwUjq4F58amZ2RwDm3t
H61uWmuNR8qBuE8I34WLlzjUFagcz01H+GY8nEuqCgiCjcLyztF9cOeUSAYmhJ28K51mS9OMAijh
LNTGNhigjttpkpsag51bNZO9VhSfHg2cwfY8LPRulVm9Ghm1bLaxkpq3GmrrbE/QQ0UDSaF29keq
D/uCwABvKlyEDDDa4aFQvHvSUjf0dKTLJil3WWXEaEMCwiAQD6M9HMayUpdRHT8YHW3VhsE8ZWCK
BYUvlnWkLTmdAYFN5VLnrk3qDZC3Eu5MM736ZrZiDkVEiL+y43xpTigUSrg0obV0xXNx6VyYmxwC
gjX0prtTo/QcVFlwZE1N935ZoqtZ6ooSzWWcmSvMp9dM1fnkJUcZAEow/VnSRrHGG7IKHC1f2h4J
jTnmSbfr5KHrEqIdiL+hkWtBjjX98qilAFUrGfjEpfbygfT+l6nUiQPpnmojPRRt+piOyn7QY2Bd
xX8lmIVU6agH8x0w5hPXAGoyI3FEYczqkixWkYKtodanE63qyMHOxU56wkhqFRMjZz+mkCR7W/ZA
NI54ypXqmcE0yzmrSOkYxGMq66yLfhLpX9p2RC4MLzaMNVoaqceKOxGQsmismHKntn8l8fJCCBuT
ME896sjOBIT4m94YMEPbh2GKb9xtSQgybQZr+nPnKWfayMEXxvTsEHkGQOeGqMjhTJ/M6hDtLo80
d62d3N4w1D/2HatMaci1NpInVBQdDdDUVU1m8gCW/oT2SlIFHqUYxUltoXiqDNyvDQLMRf0+CKNb
p2ufFt+M35SAPoGRunD0R+pHVxqBmZFFtBNF7Az5CY+1+Uzb1XNVy03OMXXd+fFaqdq901GuQbzR
a4bh1qAuKk/MbVFHN0nnsu7b/hqmmkHq0ABZlFaAVGc5bhVqMIcpLSUYkLZofNZKpWugpMlL8awP
k54aJ6i2nOuXOImWo4bZv5gQBtqVSV1lKEOXZqxwaRP8YApApKSWh3AYdQqc9R8mBdW29j0EZjYt
7ibjwqu8k5jK0m2SlgxSx8gpMEjxH6iXWmvmAhVE0bpgdGck+aaX6oES2r1PgwzIk/yy9fpVNRwW
TBrWm0h57ujwdbuUFF66rrwl2R2IDKIhfKVPntuUfB3FuTpNxTLckYVpJeWdSmzqqOTrZGLFLsx2
XaURni39pGodBUOS70vzjPcGsd7FusF9xmowrcEuBhwMd60o0SuL/idRqC9sjIoSb81/ERTeU0Wa
uEXaEV/Rpj3oR3TqBuJnWqjwufaYl3Utc1Sx1PefaJYNdg2t1qjh8kkX6bPWoABqo5xWTTmB2Ctn
rclQRCOIhsnr7oBBP3C9Fy6hXiroVTecS4CYoxp49DqO3XOc4p7ziLsrQzYJK8wPUzBJwD3js8/U
hooV4E6P7jEtSN0ksdulLYOnajDtVVhIc8NjnuI8Ty96YF56Ppo2DSZ6Yss1wd/DCriFsZOfV0tC
+1oi151LJMZbSaSRW+rdR9fnXyXzmP3Q+EegtR9k1AfCHku2NKJp6EdiqGNvS8ejtBTrwSqec4Z7
LkFY1bgUw/teojAw1jbtPyvdKd+s1tRW9RR8qFNDoVz4Zoz9J9Jy6QZYHwqzePRqumuZrdF+OZfd
eYj4U8lFqjNaYsuzwo39in0lzdd2UXxppv4+DMGwVPuJyBM0EoyYFwAvTmq681hE8ptFiFmSUm/w
dt7GuLvPjfKzNu1qFREhAQg2Na4yBveB41y4TZJWmbcNi8Qs489CowLqy+BmbNxYDyG8ymvGW4JR
PjHWuRbuIoC/iN+56GV1pqGoXJbYPwDgWJgVCbGHir9PavKJHDVEM7BEhKWgxLNmdkXHMZriWsNw
NBcvkzIP1VDJfA5cDnfyfSUxxHFNHvDacKRzklPX+IcirR9yslEhXLp7T6ibvLZ5rNT6V1suz5YG
V+Fb9VfXV3uLkeW6Grw7iVOEuu3qloTwuV6nPU+NdS31kNNA9B7a5Y8OOSLz9GMy1R2bIexEnRxS
i9/dpaSWMXHb6BX+LzI4VmNXOMxKw1tW1c/MzzBMBa1LF+5OG7Vn3RFvTc161+rG1baUYDXg1Ngl
Q3E1ICHJ6lKWWRHcdKO1ztaMS9YKWEHB0jpBUkZewEk+1vExBePZ8sAdc9kyp5sRTLMW1raesUwx
A5qIHdNalyNMM/RmADrHntHsNMYFtGODeCpNc59SYwhGC11XNY+KoKAZKjSCDq2a6Jhg7AX4Ht5h
Xn1IVGjSGSvNxpaxjjYeW4jTbkZPaWzpmU2Bo5pwqYEz3KHPXa0ZWB0E6Go4Q6zTL5x1BlsLCNdg
Rl0hr9+LGX61yUra0yaMe8IPvbXSzpQsybJE+avTXTIjtKql96RmjPdZ4z9YM2Orz7RtbRNAUAHg
VjOJa6n13TSzuXVSGqsS/Jh1C3IXjxUC1Ezz9hNcb2cED0rMJjGB/Nagv3gmfpyZBYa2n9uh5woD
QOGO7Ndq4lPUEzd883uz3ZczVxzNhLEFatzQzbpsomSrzBRylTVP+swl2+Q1YhNONi3OHy50EMyV
kZobLaPdbxyH2K2wV+lO6HDSpNO56CKCwpThtZ2xaIheCOniFyw9Y9Md/HQ7g9T5jFSbsNUNjLVT
NRd9hq7rRtn5UNiMItVzUYbQlSUsKOGfC6JNmlU/Y9zTDHSTnkq7bFleshn29qG++QMIRB5wJ1p1
3a4Y02SL1mLMgUm1vO+i4qQZ2iWRzpF85mNSeUzHNSKKU3FJ/ZrBjFoUK7/Cp2J6GVFQWXnHYs3x
PKMuazR+pJF8TFbHlMyoX3HaY7HMzM+YJ9WFiGTqhGeVWFnmYk7PcqHnREqTPUeGS69MsFBEpEx5
+DrOhzRq6xhsVChiusppxaHZIe01Z8XY4NJLJVo6g/NlVZB+lTTmaTZrmCHmpN3hzh+UrzhTWiL/
8ls3Rl+1379PuXZLW/OTBmN2Q/YQPakbxors2dzlaTCjOk5VHUJLciNai6Zys8S71Ja9J1DNdRxr
qQXdo51SQd7a98PYwX6XHefyvnuyGBUs05bG+V6R+MaNcDPZElqAGPWee6wR01Mf3hueeh5Ic+0i
gnKluiTaZdczIoIl2+d58BgnSP4+pKNanCyZ7ZvZLaW/0jVHrxUZQ93eoLicZObNlOu3MCKzbOR9
BNPcJGHDGZq8jYpmhEo86Hm+wYD5IK2LiqJrdMPWN+mnyf1zOdz1hBGO4t6TxZo+yqXBipv4BJbh
L2wjThGpt+2LfG8z0hbojBPhM0P4qWotM6wem1/xo4CSx7GC4xSVgYbpvOPg0VyJ+bijTIt3ulkx
1lzy4hw9403tWGpUnfVTvTq8SZa+izFIaX3MTOEyR+WxuOxTx18ZaJ5BZL0U3OyVpHuADzmyu62J
LUHOvumhtkucflcz8PIb/Dn/BHj+jawz5zL8labzJ0sMEwEdggXlRSvhqBiI1NtE/Qiz/YA4rne3
Igz+Xqn8Ofx3/zv/N3/j/0FFcoCA/ktFop3XJveGlHqg85YBlRrZBFFR8wcP0mAibfrlX/+A0Eb/
8gMaJtmx/KOzmf4pmMLP8wykhAt1SUGns+W2s5Lhx6+/47/94Weqfwl5n4x7yPkMmj/963/e8pT/
/Y/5a/75e/74Ff+5+c7nuI/6z7/pD1/Dn/uPv3dOCfnDv6x+1U7dt9/VeP2uyeH9TVqcf+f/7X/8
R+7IbSzIHXn/SmnNDuumCj8bxMffF1vREaXxYv7zYfqX0JJF3n4G4GBfrXIN/tf/zHjy/s3X/11n
Nf9mz84rIaTlCENjo/lNZzX+pumzkDqTX0KdNdP/0ln1vzmaQYQwrjJTmPYMp/0Ghel/U01poEJS
p0UeCrrtby/GPx7Bv78///6R/JdnhKG0YcCm2fxZ6Kzzf/9deEldOcNUJ/j3i/qWDzejefHI1/3d
a/NvHvv5g/SHD9qvv8OWjBqFhh73p+eQvVGVts/fkRGy2qg3bfy7SfEPz+DvQ3rUWX79l7/B1FTL
0gmCMeUc0fK7nyIQwh79weY84EPJRLVxnGEPl4d/7WfqNQiwH6tefZDxuA0M7iEFeUZxNhyN3Fr9
9Q87Gwn/8nuZIbzffS+5MEtVU3CvVDW3m0ghm5ibppmusrZlxBScNQnUhMFLVPF7qlmHjPuVDGx2
Ij87YXRdNtQojFX66Gvpug3UTYkaxkd8N+ocqqyG2gkcJn0tV6qWPUoz3kAlkS2WXfRJEPUPZRRT
CFAQTpsaB0mkadgmqzYYVLTKcjUY9rsFFrwifK9cqFL9MsVA7HpyN5bKvdHjx1WVw5hk9/xR5w4v
B9+HK3OJqps/ej6qyF+/YqqEY/zza2YLSWoI2roQ8GR/fkLIcInhg6j+DMP9pA0vXG73ocI6bMTh
ylQ8VJ8e8njA/EMYE6mfXbDNh56ZgOVghE8Zn+bBc8VxBt6QzM8BjbfN0x+qPa1DmKXBvi8NLBJl
xl1gGglhCW4iwpBj5JzGkjR4jXEuHFLCDo6ip4OZYI8lcDh6Hc8hcTWENOfQV9jMa+/BjhTGziL0
XMPBWkharOriWtKXQzEmq8gIjqWjrUHsnim3OLcyTd2ybUy38YdpO9Aos/QM5VU4gdxK2+aHrFBS
PfpM96ric5HJwoRiiaxbBtIGpqGqm9zRicTGcU5J6YZj6ac29BiCjZfgWivnluDSmGilG5Ez/Gjk
Ahu8cK/T0BBb/5ggzQd9eIqlvutiqDS6PFsSbv39wOEKHbbd14ZYO22xb2eVUTKA1PX6h/NYuKxN
KLFe9k9K2D+ljnXrw+FiKj3VwyId11rir6swfhtzc53ZiHOegyFemUtRi6HietOgw1Z9Tq4e8T4r
+sXWeWGuydU8YTif8466IVqJsPsxiqZZKU4E0D+dsrF4sRTvjLvkaCBzkCJ7sjEB7nyqa7A2dHRv
EriTFj+B7wMH0TqWdWVMnd6EQpEHNYlL6vQcpcl0qYw2cMM4P4nBS/BsxM6mccZrbI70zgemW9l1
56Z9U627JBOnwdbjNZHMysXIKXIpyZbRK6xanmmumtRkFOJTpNL3KhXdEBjAeyYoTkwNmtrFH0lh
H0hbuRrhPOgf/U86MKc1nsphIcIq2GIWaHYJapPbRdJGPvRCVycRMFwa9bCp1azjbuTR7O0TvDaU
reF6KiN9gTKCc9Pr76G36kMJMYejU1HmD3oIBsikZ8jI4lXsCZkDzLZqq+JBLxj0+oP6GoTEnGO+
5zSQEF23t0Ra76PMyXrI/lgnojkjnnwqPpQp/s4UWe9YL52L4ZsMq7NaxxejNsvcod/QKTC+CF/3
b3QeVyTEVpx4G0HNeXkPEh1t6XkmsKo1K1eOlrziT6zOLHJHTdbRCtWLeIvSKu77IPV/DMvO3xWL
8fBaKZqrntMFq5ZE0ceDr1zHGHjQtgP7GiaOeGoIvIDjR8Sv+aS0r2Wq3I2SFZ+LMJxrLAhtJ7+F
GL59FY2v+iShZ7MjPB0nV6YnPS2CtlJ8dnr1ICE9tiY9g7yP0tXn6kFzLiEcuu475xK/y3V09hl8
eiTVZqORuOXS2JPeJxpcUWQk3hIvmbGQFpNyr/D9dTjXHypK2q27uRJRMWp8OHNNIrq8iRWS4Aad
4t/DpHTnUY6QjUGC9JQBW6XY6DaMyb+DuYfRd4wr9zpvWVjkYlohphSkEQ0F3gv2ZGNyUVLHV0eD
ggkyj49rjd6FDvlOUhMxoVr41ngB9sPBX6rkCCwbq5iDCaIOB4tJaJLeiJcRREdJEFIpMAEtsjeB
0F/x3HE0D2eH5dxMaegTN9WgegmdHPzHifOtljBqoO95n87dloKSy8YTM3g6UmrBs2Gk1nNHvFnO
eEUoEQE8sK25v07C7Fhn6Udg2Hy7gi5wkyJNtaYZvFaoBwjztDtUjSUWtZxd6YPRuxKujXWBdye3
WOSckh1xxtWVZtWN4XFOQjiY9HgW4ITrknrCLYMjq55bDLgiO8Ja9kiDIQk6Igf1Tq6RJd2eoSGf
VoQNN7cFfUeqK6pLJrNNQnpJG6bn3L8zwoLBaOkKi1okIImgiq8t0wRFocsv/KmV3s1SYten9wgk
ytfO1I+vu+mmgc8YijuKh358VwLhKukTB9ClYI0x46sZYROcnuIoYihBAzXDUs3P3Uk+D/KrGGvX
iq9W86mkWJ2xrp8abCGlbNa1vCO2HQSkuS+r+YIkCa6QQDae5hbTo6PNJOK49jDVlmJaUeo45zqt
WvtF8/Q1byolI2a2zXhwSNz6NqeMPP8fKUhvL3s3oAE7sygh5LF2KOdS4nTbBdl2FpHMSj7UY7ea
cKzkWu2qot2rdbkLQWOkhBzSxL4f/KMoaT8Z1LuhMHc6LFOOSGMD46YFrtwZw1d+rBiaJ9KXSTrb
RO2VhRW373litPg+5NCRGVwOC+vKUui4dJ1UnwRWat8WRBRh+PEAUc2t2ghjdamR20lof2iy/E7f
hh7egqD9HDTtMUZNPiliPBDHdM9Dyc5d9LvA7zfNIFq3KLFzd/ahZ1ihRB0NqXauuGivya4lXITS
6nI4VAaTrQrf5soiIkytLkHwEdc8boHb6YfYPgAzM4c/44xaBL65YnH3KXX1TbTiJ0jypUdGKj0I
+WbC6Fg5P6XPnPoeH4XrpfelcQvFu5XGIEBrO8f32q46KoTIKKf/6KQhb7cyXuWwj7pEj8bzOLYc
PsgEf+vS1lmkcgrXo66uYo0ct2kvi61dXRXG6PnPEJ9Va5Pg4SOoHXLWfnCKo2NtbHhizkv6KwGt
5A5Z5mc2mYyY+7bFmu3FqySCrqLStdmmHLOcIMYP3q0SXEvOoBJCQK69guCkH3xyysuqx6vBjFYY
BL3q8GC4xi3ybUHGpufBIK6d4u5U6zYTx2vXrPCpWQz8+wnxsez3ZPvtPTbpccSrFoE5N7p27iRJ
LhZFTTXtfaoCszUa1BeO/kgqDh+ct5Si08LLdux210lPHisWPp2TlMLyGXvGtpHWGQMX7VL9DwFE
FhJUcNRCzA2MLScm/7qVbYzozmzDZZ++WszJvPFZCb5KECphByuNBdep23krdSlV4LKiQG/ZH9JM
fvLQpxDX/kqBxwNfd0unu9aJuNdH+4fCqWfspy7RjT+pj9UCn4A7JvJJepQ76eFLQAMrOyqBW/Iz
YO0xCoQy7T6ezsIncViDW8k+nFbvN/mozGmI+srLe8apV8O3djonsBw3c9XH+3r0HyZ4K70hfCsU
PIbEzxqNd6/WwQICbQFG86XFMIK1fVZNyzwJQgZM9XNkEUs9hrr1qccCMaldsZwj7ivv3o8JqBX+
ckrfekhgrwrcEoAi5GCma19CfW4GDpHkijeV8UmhBxBZ5i8lVDJLKYykq43d2QfM5B18VAMATqR7
TzAvvVfb57ElE0cywNHZcLNVUg0bBVFwxJZC6DCVLvQXqNtx9lXTA9AwJZYazhrrSQ9zePLi0jUB
OuyDp4D1ev7JnuS61p41/aiH8CXEbmsMV9nnx5SyccwZWj09Rh52pIK3O5veiwhfYRVWT2ZVUVuG
pMs5vrI4TvmU4vH/aeWWGvXj1Dg160hxfjCt7kGTlmQ7MmnIiRGPP3rmtrA2uWyoGmA3jhk34sS3
5nAwZvtZNGwbxrxmLPlcT8CjWYJDdmAiNFgNHv6bGlaPIBrcBbH7TOaa4vfnqY63GcOxRNpcvwY8
/YVwgx59tE4apvjlqUzYAZy2p4ehvi80cTNyZx8ZL6K0lh4Rfmk7badmU6rh99S+oF86zLhfVNiV
0pfU4pHqHAcfdWbxVOvOPoemXk5U1eAQ2+ZRd0cH4wKQYGUOA5wFYfzeKhGfqXeOE/iNEQUX15Ql
GhbrV7+JgR2iFXTxzPI0kgiu7DjahHb3fb2uccIo2L2ojwapxlbZnDoIBBG6CQHuvGaNbZ4qZtlE
TG6qlrJnI9pmmr8coubOE6jFoeg5ZZ1VjabU9mKk53beyi3minm7HpJ3XyyF8xWpDxMRHU2qL3pY
fRmcvIkBH9zoRCZw1xTbvD633H0V/rT+0OMYlYBQGFfXKb13htGvG2vdxfoxIiZ9O9K5HCe16mp4
45DJ44xxRnzvd9+KXy87NGJ8x8D1w3toPNdz4Vdc/tRRfIrGws0GPrI5BTmcFCKCB+xnIyC3sa2v
BfmfnI2zfetvigazE9jI1im9+yEQJDFTl+HJS1umFw5bHICq+yTqL8RK4cAQH5ly6aBks+wnHBC4
VapSlZU2fs1a8IjpiCAVj5sfaQSMZPsFA0GG7T+Vf+olPUugyx7+XS50nK2ClLAwPr9G9NL7DPXg
ksHG3anlFgAQ1engFeI2zuYQPhO9mm5Sez+ZhwaAjcj2IeGzy4itwkDONdGAPgAtIeIPvfwM5Lzz
VUz/Id5f7nNFsx68p4iVQBn6VQYfFnFDSQ69JFgEirgIybXgDbfCb797JBHWJRF+NVSUJ+luJXCf
gNIKEW0ZCieZwQH/qep4cXEvxdZSZkx3PEZE5gbWZGv0n5VRLzW8FlGpHkwoBD7jWkplbhURV/Je
ccZqOIdBE3AwcEf22LF4VotrwVwUbWiZcr4ri8eIgY7Kvc+iPNdeR5RrZPqBiwjeF9wK5PdkEP3i
qoasM3BB3L3clO/TT96G9lLhgor0XRXcVdqGUAhwvZVCeJKt0XmhP8bktsq6XjZF5vrAAco+SphV
EwRuD7c8urWTxq5zncrwWCJZpZFy1FkTuHeGhLVUmOFa3yDnBd+XwF/0rtrhxhstHGO7idFIZc4D
/AoLonbmkgutib34SxMlB9WhWHAhJTknOijGNWXCP+KpGrjU4APTLnafuEl1y1Jra/IMlM6hHKxF
bO/a4c6LW3wwIF3xT0E4RYuOj2uH3H1gcY6LSSNdg1PmYFVrNYweOSwcWqbekIJeWC90wlP7nwCE
xczFCmBwPZgnU/0Rw07n0EhnT6BcNYp6dPmd1rj44KSzzsUweyo6hxUGSl4xoA+IdZyBCrakydiG
E7z9S9486Npz3FLGkvI0Gs0a+/86yXLuBMe8JFyVkl68jdPWc26SIRZqQ3HqlIuqf/XRo1Y8DfpN
ktrruJb+HRjMdv35G4kXXCxx1RxCekqsSAFxvub6Ph2uSQdf8mDJW+htjO5dECiZ2weD4YUh5wDG
eKswu6USjWaDswy2ZkxoQyQJT9qrJEjOjR3X2n7AaL8QziWkGnNqDI6z475QCI6fgo3sT5r3PGnK
1s6H3eTsNB6PIPnGT7fI+KUZbBLKwaPkR/J91sGjDB+rYuM08GPDrhLr3jphlg20g6m+DtVLXa48
2my6h5DJ7JB+2Mo7jSqrSYULvHXZa8zmoDkIZ2Id8tEix2tRkkRQNyyglFvMqKQU9rHSyrWdJRed
M0yWJYccpsX35aNsUR6HnzGOvzqNbhFO2FG8JUFv0VQvVnSuE2omAsaYF6/8gIUqIq7JVGAY/Izc
tSOFhqzbxFUgKsoHeCFcUNbNYO7EBfAu794xumwyj6wMijgHImPN+wSrvSKdc+Tbu0ZizsybFyMD
7zKtVTgHZyXV3iheSwwofQlccSlpQ1TB3IrPInwyONIKv9n6rcdBZd9wtS0Hbal3JwDdjHDGOMDD
hoZjtt8T2cw24O66124hRlVYj0yjQNYilCH23R7hKtAQyo2TY5M0xYIfXpJuL/Q3v8/B89KjBjIz
ahzQgARt7M5FPrwDHIx+T9hyuHX0z957rMrse1CCt55KM709tf6hsj/65DuPKcMQHPwqijyxm/1o
rAXQSVhoczapMH8QhPRn9b1wbh0vRMumWrEqJ8SdJVhkU6bPsTyHc4857VgsnSKh6s1hP5jeeshP
ejAXkg8Ot26yghlginGnEiYI2JLF6rXk9SZggaaTDdt9MK0z7yDNr4CURtskeSYAEZ7xV2Bc49vI
tubMcpSQXk3h3GdV6ualxUYowaC/5sOJFz9ZKcBo5mHImghZZhML53KonIg2/4f6hwVeDldN3swk
W2mcf1Dg9irAM+muyw7JAr5GtdEGyuyYFmIFlcipBfqp4WGtDGVLJpqp1rvUGy70YtLxcqqHB519
rUT+CtWK7g4q3p+LcjvkB9oq9OGA/X1b1zuCxjC/0j63SxHpClqWnNnwkEr9Jqz+FAX2PopIevMM
Kkl8bWOUVbxICA9L9HxPbxLGq+E0mfTM1eBvBgd8E5/RWGADI+e3lf+bvDNZjtzIuvS79N7LAMe8
6E1MQAxkRHAmNzCOmOcZT98fpJaZlKpSWVsv/0VaUqIxg4EA3K/fe853LohOcfWgiB0olC3zTVtg
MmQMca89Nyy+cfee+2ha+wlWegtSeKuiWqL5yYTZ6YHE1C1ZYyvceMxHl3u7KLmkdvPbkJyudaLz
yAKQr5/nTjmM/V6qA3RWtUYaiRM/OmbGmWwr+qSvvWBL0RinBiGWIeAqGpsP8vGp5xBRa2/2NKAc
RgPaKCQI59+1D4ydCxxe7YSPeq8qxK8EX71y6XQS/pKbvP3URLKt8i8FWQSqnF1FOjqDjaRZckf9
NZzR3J42cYx6N4F8a9+NzmUeXMc+Cn4Zo1c9Sc9HV4hkpASX6SFnHTEHaicA+qDu1qr6QnW5Wdgp
Kg50lKVuMJ8b300ysq0PUXunp9cpJj8PJBUlFKTTVac8As/bwJ05NpnKnOleqQ9GG7gGO6cPp1Xv
dkVdvnYJ+O0xAgtAiJfTrSYqdFlR/IZANKcns5NblelNFF3b6YK/UytfUw3vKzIK7IZhfYKMOAwn
Rrhr4jbM4iZtvlTWthnQYThnO7HQ78dPmK4YO/l3ZtfI5m2GF3QQL2nAgjl8SAg/vvIyKpNnBYj9
x35jTOjXcyCHJt0b5NOyMzzgQlhpOT2j+yJSbu+nb/4Un0Pb2KkopAaD0cjCkd3bwyFQVc/vtRfL
EUAeDdTkFVshg4Rg6cFNJPDVToeorNsyT9gm9pLbyf5SDZULcdHrTfC4VvM9qWQsW4GHsO2p1Eq3
sqsHsumPJHofajP7TI3uWrWzF+bcFrgUD1NkoAxpe2pN01M734XeSiMgAjZt7IdAlYyP2k0LGUa2
gfoYdf62ZwoS29ydQeWfAk3dpdb800/Nl60U18A2XxAin7CkPwTWkhSXb0uqJB8X6NppWfkVZ0BM
nGW7GovrWjbprlX9e4LVdiHnRyJZODBPqMmdjJ9Az3CqBuXZME+wp1St+4FTeKHBd+pM8Zrh06KL
nnJGZv42tuFDg8A36rlz8669icA5bsuqD+nHUCnXSntj6/LVh2Fc9ljHIhzkQu/cQGi7eqB2rID1
cJDRI2D5iQHylaZWVxPGlRYElfyXsdmiFvjr0NMmu0LDRqzAGkEV8ddBI+KeXnYWQzM9g14QKSu9
09zeMA7+2OwMlGGp32/7KFnbg9zo/u+D//84c/176sVfXv034Oifxpx+kqakryBjF5LS3b9zIoXt
YPBaCccw+n2o+j9bZSANubia/rPK4Om9/quu4P/+xO+6AoizGp4kh5k3XixpL2qSP4izAFVM7bfI
YG1h0PyBm9X+BROGSau2jOLB1fKtP0QFS5QKbivUCaay6C7l/5eowNY4puMGA1lDhrW+6GD+dG+0
/ewPcEw5NOBMjMO3kt5gI/7LDfi3OfvyIro0HAtZAaOAX2bG0SQBs4wdcwa6TlEifvrKev7T5b78
/iz9WVfA9fjrE/bXl3B+8aAZsUr2VM7+0Fg0ZZo30dC26uV/mX//+1cxFQ0xCB+a+YsOqR+qKJZG
U9MJc/aAwzy9ji9Kkrj//GbUv60Xtsb1YsC+fC62XD79P38qBI22HXI1rDtBtxnFS0mjygLxB3qu
sTYlCK/uVDo3ZvH6zy/MvfO3y0h2EhHXKDN0G7zlX1+4tbO+V3zeIGor5KIBZot2vBkSjrG9c1RC
C/dp4QGfoAMhtq05s6vihKnndZxEp1Lqt3VfPOk6XvIUDLbluL2ZnYxBbO1U+Z1u9R+XNe3vGi2a
e/RJdZQkKGOsX26rvIwM30mW0R15rNtEDbYO85c6w/Ji9eF3gImMFMT+lsrm2ffJYlQ6l3rWnaf6
Pg8rImEirx+Agxq1fVBDk00B9TW710kgNrf8/H5Kmu+5qn6SXE/XhaDv5Bjjsc3YgaLK3/dq5RJE
dcxwRcxD6JkqdAvM7Sq62n/+YP7dHQGPSlP5VBQVtdEvdx7e3qKvVPbraswo8rJuq4XyBOHjEjKn
bKLFC1JfKUJvQ71hUF8zd/nnX0H/N08x6iNFw3dlKdhbl3vnT0vFXOodzIWuQVySojUnAXqDzZ/o
GCt4I3UM2YZ5TrvphKPwI4wRKg95VG45L+9lYe67aH7Ms/y575C8WlnL5CjQr/jiHzQ73jswI1Dz
Bi+ar6mIzweiEdsDEDqQ7jnp4/I+UPxDW5NGUsl2m1L92Wb6pZe+y95Kk2F6KtJmG9ZGvTZaFemJ
yaHaVMKT0phfJtHhI6nI/3xB/s1iYKAFQwkjbQy28pclx9fMwWlGpj9yYrSEk8qm9zFJ+qP//Dp/
U9zYWHw1B9qNKh3W6F+eSdwAfaTRCYftTVpAt0fQYhVcC4rcVtvidfvnlwNo9jeN1i+v+MuDhfUi
p63NKwryW4nMcTWkLlbREo1plIdZmy8FYwCtH3/0Sdp4ysWzNTXbMcm3tHYx3tsOo2y/MjlYgdTF
lqeMMyYZf0Xi0oOSf5macbVybZ0bHaGlTKGG3MPNBk2MYluixUDsG2MEjDCoBkzu6/4NNiRzkW45
gYG2/VlUWYQ1rKNc4khXQDoIxqOY/3uqR0jZUAC3mnmNVfoW4klb4r+rBwXpaBi+hMmrCF5Q3nCW
WcfFc4ByfSa4UElMHMLFaqi/wvEu9z9KtDq1EayEg6lQw+YVwMKN6bDJwSYmdxGL05G+UWlxk/3u
vxtm/e6IcdvO7Z522Y6alfdhdKcszR5yp7M5k9HPZCB8KYboFn3FAXTlqpXmNsHfs5knBDC0bfTI
uXZOegn8EnetjnTeYTrKGCcAct7hjiNQVQqWqHDeixbXf4kwJoKNYpO8JJu9nuV7lYOqQm9yIOBn
xhDb5Z8lhW3udze2TZAw46Fg/hpqzEgVxqZef1QVMpoHbWYaopDbYK/yJVPdQseB8Dk0gk3EYUB0
ZNpkb0F0cHyYqgn9aztkeDyjzDGwOnAwc5ArzzTo9o4gDEl31kNxEOae0c1Kxoc5SLC0nhVgwI5x
whm+y6Mlwek20t8aEj3j4nERc/ScVwcd0hw5SDm/PoHVO5lAqGIMbdHdIaZFZdKdTZ4ZqNuKGOcS
t/PAaPwm636M7EN0XhatY8IjuHFyRAnQfUxJMkS3nmtXlyc72HdsTzZ2Gg82z9rnI22rD6uiV0Ps
mgXGFe+hrCAi5U9WBCpV6/ihnZoEHqHcxDDp2z6ePSSTq5obwLY1jNfhphjJlrbPsCQl6ePQqISX
x5tWXTPNMcHM1gO8zaeQVFPspl0dvRrltI14mWl+iMU5pNlt6d89ojGCb/jVpi2fpqQn1CGmF1uF
uadRGyerBACf0MEIlkfoqIc0IXXXYJKgL2L9aaPguQ+mxYvP238S3QvXqZ0em/AlVneNwO1Tfakc
/fuXwrordTdRzwU/SbQRr41bK2vPRfndZTQ9qu+M4BH9dULDY6zH1jPAazYCT4hbOrgZXMV4zdKT
LtecVdkbjOa2GL2qkXyE2RrHBc0YjWkkamomQHp9COAVkQ0wWjdK8GKL4aSO1lXEoZc7NpljSPJ9
3Kz2yVIYJKvLLOK+ab57Jruh9QnWCPYWwRvTPUQO1gYIO/ldLPBNBfu6A8sDZTx1ik2CyEpmiIvL
feHfJ5DfJW2gyXXKn6j7zpRgM1U6hNnosKwAPfFANn2OFkGFjgI2Ra440YPvug+9sQCQPEX1LtER
Ij1pFH72eqDRKho62zTpCcMbu3PD9SiXnHjKjolU1CeRFqcCaWZQR7cMLN/KpNoWVnb0A/0Ig25l
soxaJqqEenrt68wrY/NQlxIHuBWvrCn0ZucRTBLoF3yqlIIK9sI8olshQYJQjHT7ztxa/d4GqxBl
Szw8zfF+axNJVcNDHoOA0d9nTuPM5v4oK+BBdnplqlADjgV5D9l7P7fKSqWHr1VvJH2GHMkn+7aX
H1mNyZKJd2ggzRgcAL/BMQ8YMVn6Oo2Di8H0s/V5yL67+KQTmUNEgwvK5S7Rei/vh5XJ0qZXwH3S
g51/pnAea6QuIybyqeUd3BpAJsfJ6xM0PWKfAxIycS2GRFjZOkqGcTeV70F5VattLr/V6YQrxJ1U
onNf49Ir2W7xlSkT5Vxa7yZmQ5EZYtEndlR5Va15lSknVXmodNdPS4R0z6mFpQaR7XRjMm7pl5ZL
4RU2RHiwbHDAUe1a7WtQvxn6qQMD0T9R7LNhPWTaucWdG6rxTTVJgMwMqkojOTWIU5sBK7pDmtZk
BDufD9a+pg5ueJpVOricDNdPsq9ClEfz5KbtucEUrVhHPUlvGdsH7C4kFMZAWmbyxpqGzo9YunvM
FcJ7u94TlLWqph/c/0TX7gV+6CLllxawcnyUUWN59kmO7Rpz01vxdkqC85Tc4Ao4iOIUo7sMc7EH
a7WptXxbGAT0tPoGLBrdsYUrr72maEkIN+e/MfEWm0YGMNGZ+6VXhd603drb1Io3jvYsZ+L8nvQZ
yBXB8RpQxfbR4PkWSFNsOoEhwgK93tWkPSDvRUZFIkWJZ2KQSEUM2oOcMFFiuIGi7TX1Qndca5Qj
jj4Oizex8+gQ22r34qDiYEolU2LtbbQlmhKSOJrxxsYgI8lP8JG6ESm+Uxd9KCDeWSVPGvhgD6lX
YSebo1UWzveltmiAEwaarP0L2rLqmaHUeyRpCeodWmG8VFzdG0z3c4ljEYLvrEXvaC1S5uAMVkj+
YjQgCNogKuF90OiUTNr07NvVGeD5G3Anz86MLz2kvdd2FDJ99VwJ3L2oE9dBiz4FgzoLb73QGPwG
658YHic1e53y4dIZQKYcDVxkO3f70NCeR7ilfaV8I60VC26vWYmyuVe6/rUso4tu18dmap4srbyN
FQIbR3BmU0DORRSlD0WI/ACv8HtRV4dQT5YCOHsiJ/cRBPemBg2Xz+m2oDQIyQzpSRlEUe5psrmM
lQGLesSslrNSgtg8Gqw9ZeQcUVBFSNOxzJUF8lSLCg74eboryErmZO1h9vdy3dlPcfwVTw6VtqAt
DLJg9PwJ8ugU35rYNkc6puuqRBONSEMGhCKM+EbnSFyEau0x++/pmNwOFnmHQEhJbnyXNElLQanj
JEh5qzL3qryhYb3UOrD/UeyZJXSiKku2YRvSYJyi4lBZ833fWFebY/MmUJgCk9Dc9/2xSrvXCZh0
miCfNwMmewETVJ24dZ20iCKsUzQO5NEkTQCQQt+n9MdIngRqqt85QXZIW+URtCTY1vBWYf1jRwe8
avvPvagvMSKivJjeQqc96hWzg8InRjArlFVaw0PMwH7KDFyMhZk9KVm6UXnPyidgqbVtsDbwvGlj
/tZJ40VzmO3o5r0aY0U32+qRju0+NoMDG/xmiqcnJw3ueMyQvsiDWmRrHz1l2HaH2akPSqZ8AxI7
DGxu7EMsFL6Lh3DfqN1ezqRoDexRacW5bUoUdHUcWGhRsn8jvgdYRs1BOFaK82ygHKRSqc3Wq4Sy
U+pqK8gBpFrcosp2Y2HvxqH+0Cpgr5q5dwCeCVFdptjc9gy4+jzzfEVxjTi++E26SUjsjAcTUpVm
4tYU4RJC9NI2BHIpJplqkzOSbu0klPSdpEx2Om+QNiOlnM20MMtDItFXOxwjcFa2AHCi25BloNFA
JziCDauW8bHNww74PUlwGnTe0GyeHRpN1Fyh7jn+NHpTMVI2jfZDFUfnAvffSF+FjjGGwAmvOeoo
bN6LWVDNQOLp+AedxUeIn9DHV5iBiW3xGaoRE9mq3sjCIV1vsSL6qb0LF3OibLEp6othUeJcrExD
2eR4GRU8jThc3q0i+4Kx9QAiiUcd96OJC5IDPkon/P/kcFdbHoqdj2VyEDGSJEyUmUGIoY+tcl6I
N8PitHTGHEXo4r5UsGFWkTwXUbHwWalw+uJCEg895cW0Wea4UMRi5CSRbEZpw3E0NbB51vg9jcX4
iRLqNW8rddOn8Yeqqz96Fz8DEdxnCnKjuDmbi4M0XLyk0eIqHTWUxkMCbbpDQt4IKpOoaFFf0wEh
e9J+xEf7TAgJuahByFlpSUXiAPSq1fA+1Egl2dd6slNbbLirY2q5yTWc/qjM6kde95ueMSoHrwCf
ReP5RDE1RDLFlV8Sy0nCXuRg7qa62BjzbABkU4t95QCR9dXuCmWVQeCknbMl84l+2saHzLapyYNq
yYWqyYdKFuhoQ6Sys0RHKbFClZwU+TaYCJaal4ip1OKXSrCGkPtz6DNw03lAEIqd2RqcCP3M2JIA
HRYJMc8AdkEurpUl0grvlbXuWav3sU7gVTKagGHCW4yZD9MSiVUu4VhdS0xWYBOYpS3RWdgrOBWY
tbG2zBRYpl2j806MgxLPYoeikEo+MKwXMwq6m1Kb0hOcco6fEfgVRMk4pHgTFKYooVbSan8cav/d
ADkPk21wV5XYFoIFelLzwNMEe0Ioz3KSO0x9wgiGUQQZUKWCLZZIsdqxs4s9lWdrYc+3QOgJ4700
C5WeCSp9VAmp3lqY9eYUf6ZA7FOpXCrTXATiFqspwooqfUnanuP7Qr/vFw6+lczI0BY2fgck34xK
Bk7LGURLKZeCB6uy9rFlFuumRW4GAMcEWYRQypkF1Ci0uYio61dMDPZaK3rcGw68fmUh9+dyRLOE
wMBZqP5KrlDBwfmP4zp+kGkzvmkOGx4S5FWgIDScS6Q5w2IOsWJnvoH1Uu+qxToigpzLgZukwVVi
FI7t2jC8KHuLm97EzZssJpRcz+dnMzZr1+87WpvI41yCQVBDF9ib8LHEPvJw6quh5bWSrMv3cTXf
aHhfaD+fosS5JaTsRZrjjY9HxpRkIyU1hZXo8M90VNURDG7iBcNi3FWL1aZaTDdJV6YcHzHi+Isl
x1nMOTWuv/W4+HWm8M1HXVYIMe5SEDOrIe4vKR4fS2+fkEndQbVZWyNVuTCx/Uo8QSKjGQ6ncGOI
6lDjGrLV/jAMKBGmTuyHxVjULRYju5b7AM9RCIhEWUxI3WJHmmrxjJbzK1iMSuViWSoX81Jn0iKR
ckZ+1wU2AjUzQZoF7ccvukO0uKCgTKMpmrvGjVOOYgA+D9pimzIXA9W8WKkcPFWAgWg10DkACctn
goqeGLigRRVRP5d4skQUnNQlyAgcI+kvi3FrsPrqRhaFv7EWW5foMXjli9VLLqYvnTFnL+BO64sZ
rMsowhLfObBXRieyV5DdaP5LoE9EZi92Mru/WCVaW7InR7ucSH7JaWqyn84O6r12tqi152U4KNSd
PjmEukRA1+zuAosPytqdbF2GscZwX0BLcCwwGq0bG2BCkVRq2KX52eVLnwowyT8WhaWZoEH7zOuD
9F/rDKH3wAbe3pj9Zz/ABQneOgKrTJeUcansZXtPTb9qUE62QfpiVQA0DOTKDnTVotCpuN4qeezE
vCtRFRrkrsR1zZJCBdNfliQq3XoUUPgGAS6mYe+20i9BFqg1x+ups1aVgdnCeY0Qk81atTFoxkw6
503W3svQ3ZalQYCqhQEf1hsLX8QBni4uJgO72cjhlATOTiEXUIp+PYb1PpiNc8JxB1r7uuNgvDgd
SEkK2wlZ5qVjS5cSEStxQqipTHzvIYtUQ94snOqW3lKHZgIVNE21GgYpbSwB4ZxoeEFHaUrjXUn1
1VW3FlBflkkV5IEciRhfdPd2sjU7cscKnme2dnXbB/u02EFPAvcLtYzzqx+/+hqRB/jekUBjbtsY
/puakY9evDUGZ78GXkS6LhF/zRok6NjcQLAH/31cAGRNJb4j1VNSG74DhAIVTKrDgyU541SuQwqr
hjsM7C4Jh6uoJxldd1lnacLzxNMjheQ1dq9t9dUVP6HwyFHS9O8Z6Vnzaejfdb8lTEsYn2Z9k7F6
KuIgQtdo7gg218djR6etQC9HXvhp0E4z8t6hA+mPVmqXTm4zuXV4J4K7nI/coNbls2iKF85fqxY/
gG0+z9pdrVLaVD3KJHkwI16USpYVM/gW/b0Wk2XdRM8D2Q6o/VXSEmix3vrQe1ZAbK42iPKqfbHM
4ar5pgeqdChfA4dV3snIWnvq5bEF62SV7xbIwcC+AeCTz+beMK1t3z2mPVc31Nea/jAEn5F9Zwvb
nYYvzfyETfM1I3M1S2+cL7TcCvMFtA2wW9hyY3CrpzM7drFhrofEBc1jvyvltHNAMvoI/wPqvJ58
G6Fl1wYDS42oyl46wOnCE/cK5yHR72fl2NFJKmkUbhzj4sx3AqRaDAcKdUdG95nNGy3x1lSPenNU
LE8vTh0yVvgC4ijUozZ7tTg68RFacDqRgHSMG/yQOWlcx7h8LK2jJU+DgTQRh9p0OzsJtr67knNo
sgRq4VqK383+DeWGPx4b+1DRS6dnZcfGJqqvfnyweTANxdWQG3L5ZtrVREbtUP6pyrWwrvlI/3zc
ju0pJdcaVdicoKA8axl34ykG11DhmKJnnr37zns7c4Lf6Na40vr3pMbtOGybdPZMRijDklvG0jHN
z444ZUT8IhCdJtpbtbaqFfB748dkXjNCjElAdjYGSjOodohpbFrb28FfjdbWnJ6nUqOilysgSGNy
Q9AdvQ4MWBhODnb3EHT39fjZJadOdxkk18qPrm4l4QgSiEJAczuCeHvTJvuMMwV7WoztCtU8oSKn
ykYMcdQ1NLswrN+7/rvvyPQWxDvAZxw/ieP2zU8Zncb2mEDeJS6Oo5LF+nod2m3WxbcZpiOfZK80
p6Vb8OTNH0H9Euf3QPyZKCAPCwEylnRmsm9Js8xP220rv8z8a47xxxHuiN/nQ4coT7u5or9nP3cI
BG3cA5JmK/nKPMYP+XQdqnHj1y5Ql1U5IZVjNjj4Ft6B/lwXxgEh+0ahcE771yZ4l91X1zw09d2U
vdjjOWm9yFBIVHwInRSp3n1e/mjNOerdoXtaZGoj/iBCCnahiq/EIJSUjmR84zDNmgKxaXKagdrR
zn60hRiNIJr0Y6sqDj4LMw3NcEFM6l7apHtz+jLVqw7vJ/4YY2CJ49qQNyK7q+qbJJ9p/M6b0bwj
/JGl65WsWYxu2i22ulOpVjtJS8Wy7gKusJrf2CrGsJYUe619dDLaac6nUn3HNNtqqPPlU5O8zPA1
297YKEn40OoUA+kaFxye7O4MxmjXVyVj+Qxlj0MVYlxMdFTYoz0z7+HrG/dDAuXo1KmPQfo+qqj0
4jvpb3Jcjfbs2XxlfDkEgwkkWEYZAyoOb0iMvqA3WIf2vA8sdL3yGeMtKmho3A72iq57baTjOVb7
1vE2RIGnP91aMNYChj0NCsPA6yhX1AmPpFrspmi8s3z0YyoTSqXZl1n84dA3Nt/08pr4JzXGTCVO
xnKG8GkmKUc/njhAJqTN+KtYA/lpLz7ar7ZlChADUk6qlayVTZAfZ2p3CgITpZnZDkD8kRzbLfZX
/2Y2m3VQNA9pcys0WnVoOwfpDsZFpM+5dZ0RTg3+98BkQaFZqEy0qiKcb8jNtH5d+CE4AX87yPsw
vOFoaPavsX/p8N7IzqEenzrI0xgqtLNf3uWSmNZBp6F0rMuHtFKp0mr6cyq71ptiErJGX0vvTqNe
3srwp48eMv995FERKoZJ/KMZsufuA7G2D7Zzrm5zB7C780mqx1MTftSMaszHdvgIWrrGlJV0HRP7
BDaVBtw6L+8taZ4KsETGsBktC0XD8mdTYTrrJ2Ulub8Q3fv6Lg53tmGv5o4BiMLQZC0wJQzB3raJ
GKRxU/VbB0dSPp9w6hH8i+kAmfPGytRjjDssJm+Cfw6QnYiOElNhdClDj6FgXx97xzVlfTWY4Vmo
/m9V5xDYR8YfDSA7pLn2SOqZy0mAYzOMCiNyY9qbmeU/TZxYYpKXcBijL2mjPUtXhUWYJStnR7du
U6Z43c6mEos0z0ZWkNP9taNdp+vY9J84vfPo3sb6VhXulNNCvcPMURn1TuHp6csdhQPBQpQdqs3Y
jJHyp6A1zwysbLBYg4WoboiEL8Xn6IgdIQEjV1ilK5DsG1AgLdO+HUVF7XtCpOvlCiTTG3O13Ahc
jrj6gIi2vqNbRr9L6bf8pacBbbLn/pwBw2IR5X/FfMfCJ9hyIKen45CWECLEbhpQbiXHZDSKd136
nfMF3x4Zclkkm5/L4aiXP31+nQbzgD88GsTKOlJRRV5zwxln0j4n+jBWNJ2gI1yGek2iM9mzxADd
2Qd92qAXwdJRDa4xfKQ3Mzhl7CgSodxSyIy5J3dp7yUoN2lnhNF9TXJ78sXXE1VKvx8YcADRyvwL
p9sm9HR841WzLTH80MYtbQCYbKIzLr3+TOOTmr5YvpHzjab4rJVsHfzkvMWxeukVZQU2uFRZfI/q
6DD+2VjI5bTxbiwhOPfnSuGMWad021faPUWYdp+I6L6gc4VGfZxQefN3H158uJDWbZicSvTR843P
VjI86f1TcA58GgNEJA2U6ltdcvOKO5G5NrBVdoNlzn2HsXbADL9idIH2Nb8dOY3cNsNa/Snz22LH
Kb/cBeUNv4WginiMjeaU0ftrrvMnpghYtnp9VznCpUVjH7CYI/b1dA53yrkRZzVkzHAOmmtKcaWc
K3HmqMT/yasLAl0nMohpZR1yc2682flIyehuPnvzi88pnB6T7DnDcBvfBdMj44lhfMzrp7DCKfZi
lq/Z6NbxXZ56gfB8AyXMhSaBraCd54j3XrdnQkT77YCZY5meg6bqpuewfJ37vVY9meI5pU1TJI/E
g/iJC+MYGck07tXRG6rli8Hw2pRKbt+Ge7Uq0MyfqVuMXYdVtMAeg19Pa46G0ewm/pBcmBlYDzYT
IzPqelAQ2Vupy0s7IufpdtXOV3bUMzDBcrYVNx5dTC6E0uBXVLH/6O6YYzdzHeCByQk/E8FUeePB
2GTC+qQzW+hclP+UVYrctEq69nueDqzNG2V69OfnJbWo/jLuyclJH636y7J2GZmUV0zh6aOM3zEJ
wTKgIvD3aX6M9SssrRW5AwqORALHh62Z3DvGeuBmEGuHY0RztBl6joIVD54xT0b6NvRP4VUYu9qr
9lBzhvdMfBmNZ28i8ytwhbWR1Omm7QYNQTInON1msq7mjyh9HrLvTL8RuAOnDatFL09AYsXLQD96
IAeZzYojfvWZqQeEHJxPRLjx8XEPR5yGbb2vfVxbl6Y+ya0TkzK+HyqirxAhaGQFf9O32yAmpzVq
A5kE0ropYMxmbk9CRoIB62xHXsxk/G3ivXJ7AsulXXyo/TueaOq0+QtZeji57NaFfEKrhZ86vk6H
+D6MT7Cn2PIS+DCripw1oIkJFpmPwsS1dRymi4qEgIH5szVuixHVK+EghCvdG5Ilx/PVrY1dmE84
P4Yg8vATgQECnkDRBgI9W/e8+woS3CaI9jPvNvaMDwkrGCN84iG8R0HW1B6xvY5xmJjYMYfCAooI
zIvn3RA/KwiaO2tnJi9jsEfvj5OdUY9vPnQK99mjGMjKUfj2zRh1aKIvqQ1xe0d4EPb2Na1l1aan
uxuISF21P5x9jHdZHNTPjm5usx6p3Y9B5JlvGNjAoer8UpT/rsacYDVF65wxYO62yaZ5cLDJHvPR
5VbSrWf12Rf7JNwrM75qBij0v8VpymHo4gFSjrnwxExdijdXV18KNGYDeSEl02Bfnw4VHBakR41r
d5OLWXo1gzmJVf0c68E5byjHW/qGBj3+dpo3Yf62zMDrimF3qj+YfgUojga1NbE1gsqZkmvdBHiW
q7WdG6dK6nsBiSArx9uYIjxPdVzRyBZGIznqgnUWzRuPXvzdG2hamvaQwpZBmrTGy30ect2z0+jS
Df4JjajbOaNboThYjkEKjYuF9Nikj9B/XBlgmyqsNlkXEQT1OLKeA6X8DIrxh8wOr3Q68zwEvDMd
cf48zAAoLduFpXvsJlJK87QbVk6tcbsPK6hDG1GjmBfyGvhYGxp7l3MBa0yS2fwdJm+qXXqgGbch
hN4JHI8qxiMCdXy+Arw91WGeXGplRF3TrEklcqe4g2kTX5KJR1/X33AuM4dJPOL2vLx8EHg/dP6z
je+xt2XYIaPbWj465ngc2d4L21jPKBZaLBlxq7Bd2jswuqAUjTtIMEz3uBQIYvArrwP2AzV6lzqO
v+ZRlaiBgEloEboMzDZ5+tVx2qh1mq7t2z9ry/6tZA5NMyQ0E7qY8ovauO9BS1QqvlclK287s3JF
rDirSPD4//MLmb+I5jTdUHkZFNKaQ6mISu+vYsVsklPVOEjYtFK29IGizFUwohROzxALuKblyysD
jaPfZcdRqU9hjzx5stoPvewJLYw8tWch4khAJKxIc9DmjFxMACdzIukamBoXqq7PXUQ/J462ltpc
7YmUh4HYsHq+VsAW1lI49UaR1UMck4hX6bRzllRq6NHzu2aSvl5QNJazS2b7OjbjkwWPIa247J2z
L2oEZoH26TcBa4r6WCmMDjIroU9rv2C4J7c4QmfVa3cmFkcfsK5RCrwRER0iuSfBm2rIuMhGY85v
HNpsfMJtsgvUqsPkx/svA3nzz5dcXfSffzI5/HbJbVOXyCEVwki0X1SD0rZzK+tqZMPtkz99zjRT
RgbueoTZ/kHLWmYqbxMO46F7Ecbltxf/n+46UBaF+T+5DrpPVt3vX60Hv/3YH0hDyzBR3jvMdBfl
/fLI/W490P9Fki2kScc0zEW+ukj//3Af6P/SYbfqOFV0zdENDX16A1Q6/N//S9f+xfjGBmmoGZoB
mOL/yX2gGb88p1Lh1fE5aDymtq6jL/7rcxolGVECRQIkRsbMngNhrwy7ijZOPbR7nqiQPucwrgbD
IKwhjz+1iFpfduZd6KNHh+ElF5hXVAPrqENFXSGF1FfqItExDEZ1URqYSJC54UljSE9qS2Q0k/mS
Z48Y6WkJlJ6XaGl9CZk2ZEqzdwmeDhjpbX2D3lmddxKhHsv/tMRVT0twtVoSYV0XA6toDR8wzS8t
KddZnL8XS+z1/yHvzHYkR7Ik+0VMULkpCTTqwfbdfN9eCPfwcO77oiS/vg8jkdMRmdlZGEwDM8A8
RlRlmLk5jbx6ReRI65QPMsPuFNOIDXT/atOQXelUZRc+O0u0kln87d8BJNooQv19ypyauz06xFy6
nejzMCZjBVGsviSFu4HkkqztKIE5gHRZEBgzRpQbMr+hkx91bWLM7OwbyuaNvQE9tHRGjqSE8iDB
AAOaK8ExmqiTcuRTFZrcHWB4/KgPzyOwCJIis4hu8czyHlSvAfueq8exm3mr1Cnau8p07hwALIPF
HCjRYTciC+q9KzoKPDCl0wJaADJ0nOKlmyvPy47y88jU9ctIHzoBuUs+F6Qrp7pxFNJBJlSNzNXo
OAOF3BpADslrHZqwoU1XY87Q4itmhn3ewBZrO8ljnerJWurJMfRg4UL+AfRbhdvW42xkhODe4EQu
Ixejj+B3FOLsiyFzpdEdBZjUufXZsOEjfLaKEB2uM2+ShgWT0osJcobrX8a2cm8kychV5vkFRTDB
e5m3O4XQV4/xd4n/MTZnBErgkzzrNZC+pr7yg5wanvBYcDLJg/6Tayukvy5bRwHyjEt/T5/pZ68S
Fxk1e8OU90HWjAeKacSiK0cI7hZTll+hXWOqPaO+QgyUuU1S2Odg03brFLjgolX0vNPAd9US8FRa
Sbx5MNzx4EUl6xsdvN9IY4NpYfhoM5/mXQ+aESLpWqR1emwbSkAavv08xcadMTaQ/q1QP2J00A5R
UWs7x0q/1XXyWGh6CEasgM0y+VyAyGaMnGAqXAz3rCDmUbnvYkranPtg0vEfUBykC9LjUPL3IAYp
AuIJy8GhythKmox8kDGcsjlFGe5rMUVnP6MeRquMZcViKLLCj8n0YO2QSrt4E3t4AewVrbP+5iCU
s3iOA7ag7iMZPxAJbnafC2OEUcKX2XFwUoVYDmAhs6AsAVr0tOWRGkTd4qlzO+nFOoz6Y4gX9N5u
FFH34SXKoTZRbWvYmXvyWyd6scCxfWguqM0mUmzXR4h/i8I2oRF004XyOyblsR22esZo3sN+XXRu
fqC3mzILHaeXHXAhBYGjkQUd6VDqy0Mryq/SZn1iy7QBuuSCWC/LbtXoLpg2P3n1osI4lmYN/D13
Pgsb8lrF5EvqHL9plH31Qm+ImbLPMkgrU+Qrjw21iSsXrffe9SqQ9ZpNfrNAYBGTAQUjc9gsenaN
dRXKv8PqFRcv4Wy3s9wtU9aTmbEuLH31ZQwI1zRfXnT2hHVag6tp3GBXTZq9N0KnvFhuX+/9H4w/
c8b99TP4r61AAJoeMMBsGuN1ZsWnaQYFOjMyMJrhgVRI2N/lDBRM9ObWZP6MZtRgNkMHpxk/KBUX
/GTqZJoj9DbYStOXGQAsJGzk3WQzxNCHZqiXeEJmumE0gw61wQA8b8/4w2QGIQLhUxT2zXhEOADA
twEmVjM6sZ0hitaMU9QUTrYEwqIzoxbVDF0caQFemDOIkcCzup1mOKMnmPJVBbCx1cW4dd3Zsz3j
HC3+ZPwgPP70XP6beJr3p+GI5xyjqK071LDhsqGm89fnXOZkMQB/NBGKpp96rbn3hYMuXzS0tNBo
vhi9hFOCxhc2PelaPm210Lita+dbXUkd9ESIO9YMvYVdYFH0c/VW2Uje06QezCL8TAyxscOEhozO
Z5c9zeuwnnN+CTPSL5tbkcQYtKktQt+t6LBdVLH+1NTmTlFautA7C1CF9VSWLmUK7vsY1o9RnTwU
ItkayZCvYxOvg48DYj73YfYcwrc8pkK29YLoqLucmakWudcyOq5q3d7EU3qTU9NhSIeCLjLO1Aas
Vcw6SHbjN+EQYxHmcNNBLmRVGu1dv7ul4gBMqF7CymgkNqYiQbhIifOO9fgmQjMhl2vZK5MyG0rD
2EforIXTifpvFcb+wQy0F9+obzxsFmuGCiRZzQFtqqxn0O23oYU/UtRNenYmaSwJ4uO99OR959cd
axEtYMcSa7+fQf5/nkkJOYEon/nYpgUA0yIm+NP34C/sbVCkzfeZvH3fff48o/7tP/P7vOr9ZhF6
tHRCrw4zK8PnH/Oq+5tNGZDrebrJPGtISWrpj3nV+I3GvzlgK6RHq+EcTftjXhW/Eb2dB1yY2QZ3
QfP/LC3LG3J0z+ZhbEvd+NP5degiYJg9VWhRPlGCkt6BomJ4LJS9/Olz+pv7xV+ydh6McY/Zmx+G
O4c9B0R/ytp5ImYRnY1MtiRmPUMd7Fye/vklBMP8ryc2GiXnV5EmzHI+cMv4U4Ktgymb2hn31Iji
ed9Lv5pSII8KvjSki4aabUBVDE8UnebIk6zQfTyhERXeY4PnRKXUr9uGcU/qJ1hBbyVgOe66zt1m
FQVq9HdjgMIIC/lmyrsz7UZftu6/2JJBP4TqzGk12PSWcx6LbieDlhASFq4xPVcBI+PgAlC02PCB
G2GYb1Sz1tPwIQ3FKRvaGwlDu6wRLTuLOEhkYe5j2djRCRJk0UFGRIgaAGLEQwtSM+E6p2TmCi9O
LISA99yMT9i2j2gjSzOzSYypByVcFjHzAJ4YL1EIV2A+jICe3bdZdVPFybGa+ovZtS9DP65dAXyv
ya6RSayJ+tuDdKdrNSmge/LSqa9geNd5vi5IKH52XghWDPEMR+Kmk2DG8+jdSao3UxoPhSr2Mqoy
SlIw2aqAvITjvGKm+zTr8J1w0ZccNcIgOQxnh6K6Lvvut9p2wPi/77riLItuD37+PmiYu2Tb3PVA
lsC+XgKqiUhboFBV42GgkiRRahfTcMJ+3fmuqeDae+bjYFgdfcGcb5hpUSjI8DhhvG/7fD9pHCe0
8p1Zke1bxLOCtvTR2+SGjtV2ai4T7vOG3iLPTvBiTkfPxXah6BtHkF4UJs690H6b645cO2BH538N
Zu/v4cVCpjPeZe8+235669vF1lXVpm7mpT+sXdFRjkIrnLLVJk/Hr3FST2UBnDkM97DWF7LublrH
Z+ZpaYTpk5yUWoqlA0jGvmutb31u9buWuXcua3eT7Gbw1fvIlLb2B5rgajDqKs8udOei2rUgJ0r0
BWuLN29rGMXdSDSmJAMsIweBgtWQrjAsTob2Sgb3YmrtHtIgTSElO2Xe+sRfNEP82Wo0Q5q0eIqK
mJrf3QRGeNOYauPW/nfT5xzihsETx20e+LZ2Hyn/1cKpPerJXTSVGeaqWu2SyqLsL/wYEnrBpj7j
BMV2bnJr0KDUMqv66jtoPJ6kyw59Gy+pi2MwgtoRzKXZ1Tg8tCUO3oKDbEpfMDQYzEJdIZ41ix2b
1yDYDVN57mLIgIFuXS2BUyKP9DtVpbhS7WygFtwHyZZsa8PaWMoDiNGETz5J0270mUn55oTWdOC3
BeEHXB6R8aOoBw5zjZssLXyUWs8PHQhYlUiORd+fRGUF66AiuuFT7ecZDLoSqssAam5hT/KLMSdc
GBRwUQKFamUsjGz4VkTqrjHCK0n5m2gQd33nP3RMNw3TYAG0qnFwtMiwuiXN0J1qqb3kAf+eqgjG
MF6i02ou9km8TFud0m+W3vV7Qe7l3aHkijNk/tDiEnR7viyqpcqmMa5OQu1aaQTvvR8ttTAZAJNO
HktZJtymmFDbOzasTh2ge+WkXAurXMiG1VscwTgMRPwpFWHLsiK+MOJds7X2WNRj/soQlW0mvd6U
GZcS0iwXehaaz55q9F3XFmfOoliILFzbyrORkHGWhrCxeEOrCg46CTyOfZ2VGzAkO7YHYbIHgIje
F8bfCzrillqQ7aFMfdoJvrswS6slSXKTQJNBI6Mf4BKvE7Erx+wjiYCDA/WEHhX782TZmysG135R
uIazdmr9hM/iE+ezfq2rzly1ES4GLrEnd4ifm6F/yoosOYzGdJ2yDkJOGj3MUKaisRKAYUBUktT2
cHQT4yK6CjHW7TZO134fgpC2eFRZUwr1zbAs+oFkiuHPEfiXoQcs3ZDD1GBU383Bb9Z1MdCMOQMd
Sv97bvpflhG3HJe5nwdFtZ0mfCsEdx5JxhNLhn279oMSY2w3X2rEtcCJkRkaSFLaDreDiDtSWaXr
XFSoV6FZLPqhTpZta7ypMGr56ZNqS6r02yQcbD1D0hx7OzrTGHv2k+QLsBdUqX72JQcs4W0zBa6W
gRjr/frNTTEux9Bykmh4LPL4BofgNXJGWifz4Q2DOkpjH1LUk7oEanR6ZR11pWhvSWJtTX3TKh1S
4h3Zaw4DmIpJyrnVR2Q0S5zZG63GkebzPXBKkpeo2I2xJG2wse1kp4ppU0TATpPqWxS5+8YKV5Om
n9O63bR4SRpLP2FGofTeOBeyvPga3bEeP4PPEiH3dk4VbSw6f5XkRgTi1yTENsJ0IB267iZcR0G/
EzC+88rnDGrfh8q5A7RF1JX0tzCf23zcCj3eJnDNIjy8iS6uud5vsxIueB1v6Ruk+C/YlDI8WZ65
xnG8wuH3ErvunQ61ueiJX2KixYp0C1zo2JRkmiodcwYtV+95HmN4yLYkEVbj7K/KKVIuKS51OjYw
zknFxZ1IqBjLq02PuZ0iA/uzDMJLH1TFWpfgih2fs44+w8lqRNmaXk2ZFnunazaApm9qrEqG6Z9D
W65ZTW5a2N51EGa7VnpvRWJyMioge6mMc0eRbnUfEgFldYj8vCG2S2OXbjRpGdgNoebXlMrF0b0b
tDeZ7+PmtJ/yxniu4BFmon/MkPIFL54YAwsIZeERtnCzp1iEDUnGRcemSocEHA2b+TE5FgFnLuLi
J9ZR3N6L5gM7EcC7vobcFdP2qRzaRMjaoZu5V6GziCyDIzfEaxtOdzmaeK/3cjtFwP5M7wuW8spv
i2dqAXaVPezyURxUJ54psntwdHdcj5NZA3JOTgU1WAOUbiD9wzJO+3XW0qamm6fGNtd92a4Ke7zr
RsyQHl6pJs39pW+UZwAGMQKlfVfL7CVtOcjlYX82p5zyTWNbUE6Zlead39YMZ9arQUVdnyZbTYS7
rFKPMTDTubSPNB8A4oANkf1SmNkec+2tbDA1m5r2ZCY1VpzIgMIdHmA77ytIAdFTNZ5y75iE2TOH
cFp1ve95Jy+FmS5NMiroWvEmi2FAmvFwaWEwxmzcQiu4jfyGIt36kjX00KT60ci6lWbR0Gf3uA3d
c63UuqNeF5/9gxY6j71SbxOes1Rw6dSYhBrWjCVWh6rVaC8ROwF4d+EF8T30SFo3m3NQU2GZlt6p
Syz2C/6zZ2jkYgcD1A59Gtt8QO3xXf3WQ23krt6dyfpsygJsiXLvZYHcnAAENh22yp1lbFkD7kuN
RohYbGuP5JDrmQST4yNBirUwTUkmIDi2lniyo+YCohnmNgMzmn11lll8q+lo2wK4B+naYtWH6ilg
CGPP85mzT2kbLiZpZS/lSH5NhBSlZprrw/XXqMU0ieogwlOSOUfMK9A60kkQgcPiOChxLLCdxDFL
ADN5ylgd1o1+YWsWIEYO0Mcwpyyr3ntiZ8z47u5c5b0GFT6wSQfx6Ea0mtETi6sUC3gTkCeysNDr
MvTOTJsbhg6a/0wgjeOd37garxociB/NjaPoZGbvsHziT9xL620xDd+1afA2IVWwNikPnPj5ykeo
c1McFRKUBd4QfBZGc3GTlNhW9NZPyQ19kg+kTyII/PLT58eRlnfrB3Ib+QDFGq4k6H5LDodbq6Nr
MumGYz9m16zQvvU1pjbNSS8cT411lWkrTfIrG5sAzmON6SPvDnWSrEcSaWtb1Yh1PTuMxkkkRfBV
f/YERvbUgFZCugGagH8UnlA4Wiz+AXhoDWdy2KVYlLxQPMt0+mr1iqdhUD7qFi6NMTy1A106bDP8
Ru0UQO2B5EXeE5UZi6PsWB9pCTXDUl/pFUoxyw6QmpTWVDy5QQcLxhnYBLokQONkNV8WSnqWpvLu
Qmqbm8RbVhG1ch12P9C+PX3BIYmh3nTvptY9jR5ppsBDEg/cWN3QyNsw5QApKXRKVBQUChw5u0k3
b1gr7e044zedAKhpSwI58Xx+QWzG/EoevcoyorPMjAMIR8IzkohItnVQwRZVFG3HztkHUB5FxDuf
2uab1ptrI5teSzauYZtcaKz8Gn3vPuiM+8HuFRgfXIZ6Nn3VlrkNArxAzfAdCsS1lClO3x4cqv5j
gqiBrzmHyNBubRoaXFavia+fjVC/LUN6SaNJ39iDu6Rh5IYQfYhzoybXoJ9HSPj9GO27EeA36ovp
Zx96JS0+8OZpSsD8UmIJff2UoiQlOgQRQ1xx3R5yn3oUO4yIuKpnnKrueuwM3PJJi+k+pGAyzfdw
+Da51HkgTq2z8Hw6+Oq4WVmUmiB1FR8tSb9VVMxuEPNx7Mt3MXSACUX52oqUnWhIuidMSeFmysQ5
l7kvZgAdWLh9eBHJ1G59J3/VYwZnp9DwngcNt1SpDn1SPkrbeFURm/p6ahG14JdjWwXwGH/EPhxI
ozkmAntK2HMyt3C45PxfqohNHWlVDqyOeKja7qqHxl1T5uZ+6qRcR4jpyzaZJba2fC5l9wa/GGqk
W38N2N2LoV2Nk/tE4O0b53Jx43v6p5X1j0GW09UZoB7rctg3LK7tut8UJbWtsKl0o8e9PRvuufIW
dh51h741Oc/08TabjSC9F6Lj0+5g1ewcRTE+NCGF0SkmZ9twzG3cgzgsKzFjVlpmNE2tE2Wdaj+9
KwwWqZlbb+GcnIfeZ36NEDh8NhOhTi+Ppm770L9Q18Kvrub8H5gmzS5W9T0dd3Y3rBm8t6jlhzqv
197go2JWWG6bje7mN0Zev2uIWz3gD9/qsJDS/VAjtWgZwPlS39uh80Iy/UBZMej97mSp/h5WyyIu
zXXAXMKJNsD16ayysiAVH2wybfhsB2gi0+i/JS9x0VC1CX5ApyZp6p4yzRvWKseWNWQPGspGRdQA
LDlMdy/jnBHM2UvtNhnUOWunT5+hm4X7hFPZYwiIhis7YvyuQ8QDqS54LCvxFemcxfPKZKzlV5B3
4q7xx3w1htNIte0Indq7ejLESRclW7dmrzOIatuVOpQdG/p2i2VpLHaaU21ilZ0UoVrdxRvUlO1F
JvpjzA9LL7R31abx3R65bTVJ/xSNzTunnu+ZR8FnmZfXMmkPmh2j8qEmFzBeAu4B/ETi0QEItZQE
D5qVIlDAzfClC+pt6yNwWv2pJhVF2xboYKNbTVZ2aJvgxnCtCViytyqFfyCB8laAibBt7cuYrJsa
AyKXzd4gv5qG5FnKGXaTQEpHCnHEflD6WubDmp4drsnWuDfa+BhGEbQhs2Onpo13bZe/NgLbDXQA
COZWwsHC/IgsAiBEb3aiJNzOT/JeYWH28v5SWcWrlbCtyqNT1Q23BBajZWahJwcJIeEgzXYqHM+t
FAfcrVT1GMWLm9k7jboMLzUw5XZ71gIfzZC8SgtPVNEUr14W38UiZ/kAx4nq+vZDifTBGv11WY/X
EAw8X2qxrFzE3xgRRrHPKii+di20Pn2dluNj5w6bjErWBSXAl164x6H27ps2OGQV3RuNTZgqSd71
ssbPBxMew3RvREjMib7kKMYPXa+8Mj/mI1po1WKpTFt4FAELXSAoDZzcznhqsNkHQz8QXc5PSo7f
kghjG9lOaNQVwnPyQQHEmXKtO7uc6Ur5bQL8owGrw1kdSzf4g1ENYtX1w0FgdqTu585Ls2JNUb2x
0px4C8qYoSYE7BA1B73onjQl38n8XWU+vrSsff7N6vUvrgcWr6xdWVfbOGZo/Px1vavyVlZ8cnjK
oFtgshwONY/uukrWgBAI1wycibU+fbZ4KDD6k//pNOIU8dGx0zvGg21a9vvYrR/a1NlExHv++f0Z
s1XnJyvPj8WwZMlumpbBvt/60/pZCA/Xt4P6WVI+mGBjaNPqw6YxwyQI7Rflq0be04QAlLWwVVPD
YxkynqKmWkstvTjmsLHA/RdJ8Wi6xIm4qjjdMyDyYxHhxLHpLdkZfZRmsU7dfFuzGnGC9hQRPPnx
k/wPaDDzP/G/KlD/n6kzdUDbICr895af3Tu7EkJPCCs/KyouLpof/+UfKgruFhdaHL8pYZHc+FlF
kSYUP475CCwgaXm1P1QU8zcdWUXHEaR7P2Ck/6WhsGUTthQsgqh+dJz/HQ2FF/j52kI4ciggNyQl
phDtkFF+vfZb1y/LKSF+lwrrBPLwbIGTUcU5yNjm//TRcAoegyL/GQo6v7M/vZilCyRX5A3PEIIz
6K8vZmhVDBeQVFBjcttmncg/eidYL1bjnGcVR48gdGXwNK2m6nvPAjvUKe2wqDcEwdJvy8AP1jk7
TAx9PLsAs0wC9wlbznxgqkpcI101bFDyeRWaky0M2I26MSYV4ipVRxcVSzWpvDMbt8s0VRAMulcV
do/Zj3mhIuk6BUS4eu7PxBK64Na1zQ9qXvUV5YR0fLTMfmkWe0dOh9YuSASueZssuLbCJTIWB6br
5t1oaIcpB69cc9eFgzXxeG7S6mXQCM0JFa7dsu2g5/ktR/W5yTwhsbOR9Bke7UjPDhz3/eVAEMuK
h03cYP5xmJn5UEra1eAScNe0LpUXwSUaXR2Ute0mm8LOxNmhnWrb2WWCq2pwmCRoRHFMvNP0yMtT
O1OWlKPCFzgtzT0MHGenJQPlnVAd8mVlV+FJDezb21GSwbSte+GEz7Yg05DX91NBw5f2mE6MzUX7
2bWwUEwWhmlKqg1wgC5uUx9bc1Y8FlgqhO0emd6WaWpvq5hWAtshdomdBEd1bTskPWr4bPEldaej
gQjTacUnxMUGl7n+5FDuVmCTdUlpdNgOMJwZZ4JRrDT8OlqHgP98u4Frn1eUQ90lZKVIl3qUGgA+
fHYH8pEywOfuQP0rs2hvJdM9y/yjcnrQbNl+KGg51evsJQ4sf8XY/DCY8txm7ZnA+joxMYbydOeI
IDdmbm/zOt50ScwKPe7OgcQBIsW0GBxCPj4xDhBI+yoaH2UDBNLVp3OZdifNjW6zAc9+Sm4h04Jz
7ieUy2P6IuppUz+YESHoWf5N1HeluIF8Qyc4Xk2cNsobPt0Bkqc6uWF68bQ5YCTOsrKfQL1BYDDe
Xbe+1XV9MzYee0W5Ibq2n/d6wgK9pef5HZhHDLN6+0wzNZCr9Jj7FGJMycgJ1jySor9XYCqwPvUH
2IgscrTurW7nddXMYnGgd3RK3qd2hJGAi8NrcTFYOn4kPUuvYU4/wOh+S/Lo0MvpzciNPZ6OdS/t
l7bAp+KVS18bry3pLFh6hyENbuXA3Io98NNM3RXVYnyRHH1dc/JcAD6nHJJ4yxhZJzeFBG7GzjWW
Gi03nqSQpGSLPCWHgCh1m/fdgjvLTorqS/OJkGlcDDrrTthJMMfLZG1hEKRYfRgWhp7ufGc8xaFk
jz6qlTVNRxFBysJVtVcziVxT48FJlU7qciBoRroKbRbvvut881NkgCxIScgNE586uxxH3zJEnKwh
P5QGqy/lYj/uc/0GKSJeNg453UAjiOrEIFAGdgETNIjSbT4dF8d901YfEe6krDfsQxTmj5Phneyk
s5cE3NgLtdOyi2v4asZKsCRY+MziPFVWyCaLyhlv/Ck3VwB5SkBlLDtxOxfnaRKPE20fvjVdE4oe
4cSdRn96ob4PFSdwn5TCGiTifZNRxZWLca/Fzd0EyQEaI0UdUeDsLA/YYGY+R1J760ePDUbQovCw
cx+I01UKNanS9rVbPk7kngWhOKKB/ldGgoJyNZIBE4epAnMqqgvkxtyyltZY3RoFnKWR8x4lQ6yE
Wcj76MCa8zzYza0emtB/W+p1kjmbCYoyiynM8EVurLKQMUwPazKl3ufgGSi02n2v6fd4sbhZWqxc
8+pBThULT7RNnjZvFA+QLqui15y1EjNRfOfY/s7QfBAHDUCPua2iNdXsI9+A+5sTvIj4073F2laS
QaO+mOKNfHxju2q4Bne6eWefPOC1+ih0/RUCb7zEkjUjIKz64tMZkwAfngWi/JDnaNVsn2gR6j96
p+alQhVDJjAvWWDfmVRaBgmJMNVt+8R5twzzkLJtte3hsTTBm+lexCxen3HnLPrEfkB0+HIs7TkH
LMJz2XhqTY0EPLY9puNlmLZnM+M8jX4AfQB7mVXmuN1a/SwM+dDr8sz6/IPfwvOEcuNV00tRchSs
TBpzJDj+0hWPPIuYEiP3UHTltQnYTAE54RAJGgckYeHDc0VtfEgz74Zv3rYp6TdRerKfmv4ZJ+O6
V+Fz61m36K13jhcdspx0fUck3PbVNbOTeNHFGBUjvweLNhPZXPvksQSZY6KvxmB+TW35ULR+fmON
I2UJmckaMaULpdWq11Trdx6Bolzrn7p57Wx5m1H216w3P/m6Y6hk89xKyGCJ/k3OCR4joz5ZL9S9
GjCF6mHwiG31Ka4TqvlggekTckNPwVJMRU41GHQi+jUYDpNGr2GwFkU7vCnLOvuMy9hgvtlTuekq
9UEbJ95WOtH8jivDjh/dHNqvk61dCpNnk1i9qIS8DtLd2VJhrshcpBflPKWhf9spA+Owdev11g2l
yd/8CZqb4DTcFPotZZR3TqfzdFJ0rAmsJfEYLHHasPcmFFoE0PjcbNkGuXGbZuAqHfFZ0DvEGsJ7
qR3ngczKyavlzuk8CF6y+jb0tFo2OQ4tcoOj/OaMJpvGiSZbmlAc7gyprNYCEVYMJIAlmUuKUUj4
VPeTwwY4Ip8Vc4Yr00PhoCdVlNvEbMbtxt8oL9kPTl4jZdbk66t1aU4PPTa93ajUqunmyrXxSWNS
w1p8orHiiNH7TKveTVSxyzDIKIJO4+ytbHJts7ZatM/JjJdVjfESm/JG0U0FIpBd+tgduWKfa1nc
RvHAtxfEcVhVs2tgbRfOzsvFdgIcibL0GAf9im3YBen3WzlLeuks7kWofI6wyjVewqtK05sYHXBu
z2gmnVMnCmE/S4XWLBqSQZoNoSwSk1lS5HD8RZH6uUNrLH6IjiM3kAAdMp8FyaBNWZWiUUrqqpfs
rIpFNguY+SxlNmia9RBxi0HlNGe5UysRPrHuAEJHC21C4Av1fMejqPGp7+lC0/JqayiYcNQDkopx
0d5RV/XchM6I3ionq1krFFi2NQwWsyiLcQR5dhZqu3gcNsYs3tYDZhyh4jebs0qDvtvMQu80S77x
D/F3loHzWRBOGe0jFOJxloqdSVx5wCUHVnhPERmtRRP1j00WvFez0BzUsbi6aM+mz55w6og01gPb
6Fmgxm6qb4dZtI5n+drzIZfNgnbEt3zpzCK3Psvd1PGwak0srtPppUUOl5CZ8lkfrxHK7Vkxp696
lkkPBn+z6Gh63TWztu50PMFzp6B4ONt5CbAZiQgfmBa3gTBfcsTgPl2c3R+CvdGZz8Ms4nsdTm2T
XZ6YBX5mWvrP+TYAIUb9Nzs8Hw6GAMsPPqPZIcC/P1F1j2tgHNkFVYn/oBTbjnr2FnSzy4DzgLeR
pq+4agi0YkUYG63FdGFc/dml4DblKvQsOo3KB7I+5OtCu8CgU783Mkqu1ex2yNkDUUqFA6KfvRA8
D9isYI/gidSfHAwT7lzilWOhgBF/aLFUxLn7AAby7n/q6P3zyftf2+/F5T373vzHLwfyf/36x/97
5/OfD9nEZXDI/fdn80X9vX0P8l8O5r//N7+fyjXxG+0Xc+SG7SGaBivCP8yNmv2bwE4pPReJyAHJ
Phsr/ziXu7/heaQFgqUXYEVzBsD/cTKXvxl8Sy3MjXj45jP7v/7jl/4EPrhf/vzLafnXrY89vyWX
xjjqHxz+QV7r18NyaSWGEfT04kVKOItoYBfbKU5A7PQXRS2hAhSVuc+wVEeFtazN9m3soh3Znie7
N7YtBoShB93J822fJ/Z9SWHyYvDprDCDc1agbHc3eczdNmSKzXfdO/mIDbBrmb9G1Dd6Sf7QQ3Bd
Fzg7yszbK7FURnZnePXabqCsu8uhMTI6xuAEVtDVIsLjsNU1ji+wjmb/SLCV9riqG3OXB3PwPNrK
ju6yVhuuz3Vn1PAXuAX5UbmgrPBJ2OMh5PyOUXjHkKYq/aNCncdfNsAetF/JQqyyRZL12XpM6fiT
Gt1n4t2fnPcJGVxyZK2QUcHHRaj3eob/ra12P11Af7PBELMF8782cb//TkhbAS9kH0f+4c+/k1C0
9jSAwFGN9sha8yYW6qAQyPpenYe8fZXFcOcI9ZJm7ebfvPav9tDfX9vD4+tKrL6CK/nX66EnYG82
hT8tIjeCxl6bp7Ql7G6+6FTDM+3t6xY3VfjUFNa5JsOTgyyRjzpb539+I1z6f/kMPIy/Avcuiyv9
TzZVu2Gp2OggncOeCu2uIX6rBZzt7AoHxT+/lPG3PzPXP2szSUjV/NNreaVRF0ECZ9SaYHkF4U2v
zDdXNy/9DMS3qqOr6Tehrj7Y4wdxehtXBPEhJdlFe6g9jPC1eWtj0idCLvdaZ17wfu1qp7g4gQco
anoNwJf+83v+u2uEG4QQGJyFY5g//vefzMK9I+xAb0AUhxp++IqzVdA5OBV5F53pHD1tXJupv26d
gnx9+G8+sT/FPuerhKgt8qJNEQbRtNl7/bNVOc60zFA64LI4wprSEXGayvwlraK1VpjrsY+g0IpL
poqX0TRzdjEJYSRSyP/mQ/jrzYu3QdYX+5jr8Zv7U/pUVFQqS5+vKbphsNIGa37WnQSWEs24mYoM
kp8/3Ov0I9boaEk43SaFcV8iyPkjTPqsxzisX612OLBIi+CCZet/fod/WqrzQRGmNITFNaUDP7Pn
m//PH5TL83fO9rCL7N37aeCU73kBT+kmKRdZo4qljzIPE2lYTnM83Tfyi+2ml7HLBU5ogOyevBX8
Bb5ie5llGAw4Y42dFW4LX5KDIIu0GjI6Hqb/JOw8eltHui36iwgwszhVzsFBlj0p2JYvc8789W/R
o3e7ga8HPblAWxJDVZ1z9l7bJEsuRZ73Gnn1/nfR9jDO7eQUG6GK/xpm/PuVofls0W1Gfs/Gpf1j
mVAzs5MjMHRMJayehdtU674DZOyc3ZPuBWRKe8EPWpD2mKabKmShjPVB3wzF2MwLzUj+a9n6u+f7
+0AKRivm72ZpIGf5+zp3XdpVwhXAUFsKEDUVCoylEZ/jWB9NLVrZTv40ZEG1ZkTnA98x76IHFWu7
0trmdch+4YctRkdEcllVhf/xGPxejr9XdNrrCDoYgJs6opx/vi9dbde5hi6tDnNxqwvjjgj3kSkS
qn5qL/0Jc58MJ6QfzVkUW+ZztNI0iN89vGTGu/+1fPxu6399IctwMUcIobkk+/wrbEpiF6IXME5f
KAYfN6XWuyWb+aBCigv77xwymT2MeKo0JER23YMUqiHzjJ1xQpG7bsNkHVgAQWrHWrtmeXVj581W
cxPqtLavLUIlctJq4HqDPf+Pd+rvQdrvO2ViQ+bog+7Iwefx9722WlakwOWcQUriRkud3UgrjaF0
M68K7140EZ7H+I0pAJigcDIF21PefYxvQQkZmMb71sfUW0fHrMZnOoTIe6vuMfCryFihT1KCvXSN
F+lo3/7EDyKoc+EDEw88Q/7Hb5nmPH9vcxbeEgYejuXYgh1o2gb/3zIeT+oP3w+wHDK+jxT0YbEo
WDCtEhsyO1Jgt3DT0aWoOgcy6TdkXwREUdLKQ2WpBTCIC0CcmYzmaufo//Fa/Wt95ds5Fgs97xWz
oN9t4P9/O3q+tVfQ4tW1Fh2CnaIkMoNkUeXlofeFgJKEITLsenIQ4GL87/v8OxT6+xk1oThgVNf1
aZf7J1sgrXN6OmJihY/ANnI/8eewyg+InPwLsIytzTx8kUDiWyiRHa97Ef1AJ272Wpg9m1L390Wr
3fTmqIoME0RNo6Qapb7AZuRRTfZX03fTPe3XN2dC3dl4VdBXgt5Ra1OuDIX+S0lQADBFIn8JtRpG
DQCDX0MErjUC1aPojWVQW9SJ7S5VxdqBoGWqHkhl3QgrW6Hp/04B3y7A7T7nnXTxmrckW9g3hmHW
SvGda27a7Zop6sIhIuAq3KGEHclsAFE4lLQCyqQN600YHMj/97X9942d8BgM/jj34038p6eJbzQK
fKkNwvZcQmQCAmQNzCZsesDYdDC05KSat4Rk+MHb//7o37/9923lsznZTSABgxXxH6+vXomw6QzM
J7mJZMgyv1RvTKAS6p+4uWf6oK30/ruehhouZ9BZ0lNA4+6cJ5a+ENHU2Wjtis2THkUBKdBrn8kp
xd0Y09hVTBS1rjmgUotek1o51ihAdKRr/3H9/n0A4snEeiZ0FiLNtFT97/eWg/Aok4QL2HcMyFuP
9m2OeCHZY/HJkbKQX0wlkqou5L40P3XYMrga0X99jX9VCnwNV2VGizZSZ4T7j2vJbAZzge0x5zPc
L/ROYFxRn5LWpygShnUff0Yc1WZO4r3UHcnL/3EreRf/tX4hZGAdNjB24zXT/nECo5uue/mALNHh
tVwqZQuDz+xviLPMZfLHjIYpS+xYaFmwooCw51ZOA1MhRjAzwxdL1Og3ScEWmRpg/2VJF5X2R9RZ
sy581MTRIAA/SMRTvt+uWqcBRIuoODSVbR8zcBoUWtP5Z+N5aBVFXa2L3LpEqtgpIYHOcRueMFmo
GxkWG1o3t7rsiXaumruHbXUhE1KfABGgd5nQdZ3S1guEujirmSd4LHK6hvvM9Pa9pwJgj+pmHjgq
p1ualJh4jbfKnYRSMSAFPATM2RKehpLxG7NAQtInGKgNw30cnU9vcKDXm6qyprNT77yb/FPo5N2A
GcyQdHgbX0F91lSE5mKVPro5p1K6xeXMKwQRXOMkeG/dhwApA/zxlNsGL4ylfQVEV7vgxRF+kT4f
japcdGV3DTSoaF7CqAsC7GenTljGayMgkamaooLHyo2dQpRQVQ7+nP8WQwcdUlbNJzbrTdgAl/XI
FB74H4IYfKZMg40I8SfnqrIcDSNh7rd0DAiCVgS+TwV5M3OgmNmGUR5zkcLE1SqO1t3CJaVmTPJo
p3XpzQsCoqy88ACH49qPTDNECHMvA+7llj44PDX+1m1kl2bGHY9GfOBBrtQY7kHNEoEGoufoVmYC
9BU4eZxqqNunU5vSi0Pe6G/WWHSAJDI4X9NMbBjqRV8NH47oMVyglBwKclYqk2CMQGAbzEMkvqZm
LSvRK9PbuS9HhD8uvWQF/X5fmK/B0OnMkBH6tgELlmKR0KC6q4zKaIFn4E80+uvOpLUwKtbJ8uRr
RyG5Yivnxyf6zBWVxYNj04pmNgidgpDtqIvY3hMH5EOaHkudJwQUtgOfVsFBRdu+N/oz5uhFHoEh
7dKHkblyLWKVZALVADKXnmjdVwLsW8CoLXPwJhRKsrLtljHb8IUusFlKMy+hFpym8EBOuYoo66Vo
IIlp4SIM4Noi1AXCoGUop0QKAlvHMk4W29DQsdSlvhuL3CR/glqyNcm05hVGiNKcmtx5QvjebalJ
m5PGIfFUBWANg9Bq1mqn0WdG3K6bQ7xQ/e5uh/pMr/17EAWPIRq/bIz2odYyg+nyamPgM1wi1hDz
qi7vlesyWu7vOUs94F7m9sBoGqj93dytoLBpfQ9VQGfIhEncBCZBPxS5X6wAOzEAU/tKDPvA8U+M
vMFhkBSm43HVFHNTu+OqRq5A4qd9idly8Q9QuAgNYofZI4Hz3Ysx4lhxMoeY+pDuO6UGTlCIlYOK
IgDEBViPZlmgx9t4avGpFawjbejqc83vf4ZB7DsNDFjspr92DrE00QTPWlMJ5r5rzzJtIBwMTcGi
zAFohnb1DOVynOt5+l6ktMqiaZ7pmRdWiCVK3zlqDVroNpfSdbMaJ1UGIdheZCACLqzGP5kllYNm
mPPCMXrE2RUYZuR/aadOmLQhIrHO4KnIh2gNa+DVQayJ/pXEMVgDfeVc2ZXXcrB/1Dr9Tup2M+VS
kP/KrC+pv6IUDgcukvchR3vhg6xgeM61jUnpqcDuVGqJtBQB9BrZeBnl80qCLB4IraVtjj0RFoDa
NZBOQ7pwDe/nOvLMz4au/uCgACiYldO2XtTkXmmyOw5oCquM4ZcBi2Q5hQhFXXuvCvWT2IpFEEQl
M/9BrgaGxR1763LIuHnGGGnY26wJP+wzUOSTpPLqWcS6ZeVJDCQLiaS5d6TTBPFKl7y8ZqDSS7f8
e1HWCyBypBJoXs56HzwyQpNmVUheGeOEhHSPUmh3FKzH1s3SdeoUuCg7/IOmB60D3w+PTPYmDO1Y
2emwS6P6RnAg0nFhXETSQ41W/V1MUo7OohcBnsdgIRZagds5y9o1ugG5lDhvkWZn745eDkCqA978
0tLWkDVuPQNzorvB2XHwXw5m/NUppbVhfbnWevTj6uC2DEveKwt7GCSaLdjxJ0G5AiCh6WeJ7T2G
qtm0LMLQErcCYAlI4p45WqTtEwEKY+AstZRI+0xsG3OlbNptLsw3TDk7XUsAA3F1eMhAJRdwy4pk
39qLzneAwZqcJrrReqoYnnqBewlqVEiabjQLXwzOAvHjqkqcQ6dHhGXU2bdtsMWHTkEMDlt9GCXz
KB94ZkJQkdH0GsohY9Uwf9jurnnRPAuUv9vBiLccWvOFUYs/lZFdIqbCv3GfRlG9UWkvpEG1yfRL
hvkto37Yl33y8LP0FrQYsAURZ0aQewTVEXqGc02HEYxf0o/huakvnsaD0ckyXTgpctMxScI1hk95
cPU4PBQDqFDh7msfl1sZxDd+Q7WPVdyBQNQ4laK/WJt0mM7NmPLw9eIbway1o10ssSdoxyLLrKUX
jrg+mVIiHEAIrldfmeYSzkYn16kKsP1ecUxsvcUMq0H37GgHFVAqWfhWOkIiti9oobTlK0I5yJuF
IQIgXZQDHwMG2cnaPXvTNjDs5wKEszs+Q6A8AKqC1EGT9ITBqGdBauctaYdIYD7sJDhQ4ZzNyrty
xlj4gGez0MJO3j0FobPPhmKf1eYxjBjuK+UWyR6r2xxPWXGiQ76NUqT3jTbxZoDWEWhG9fkQ0iJo
GdmtHGBp8opbFrUD1v0gB7epqyZxXkP8noh2oVsq+n+lueZ5yeBRBAtVdi9KxDA9pjwyuLCYgXAh
IsVnm1nXvugvQno/eNhqJ1sHuXMUlb11++41jUGAqV+iShZTh7ygp98kLD0gIZ9sB5cHyrC2S17r
IL6z2j5Mu9rGlFwxKUAzw3jWxZdHoS96rlGoEtgg1Rj/NHYgUkQN46gp8mAX7bV2LkkI494iN7Vx
PWbO2d5u/3SDebKq8VTEWLrbdRnxfrjjB6PKdWYrzPnj+J15wtXWqW98qzhHNsME7blohxPjvW8N
PCAKZoaPSXpWCTuBIvtSRhWjTOtD9Q52s2OqcBNoYwhP1TwOzc0iUpDC8Zxc4QZA8ZE3CWcUbKwZ
u9PGl9zVli5WGDcLnddOcTjNIIjIRvu1sY1rM/kU2DOjPttrYwUyVNa7YYw2A95vV392fZc6ljxT
f9iEkXl23WRfDPYRpLrT9Dsz1i4Qa3CPEW80XVS5CDvnA43DKRPuB9cR518VsQD17SOg7lVgZ82V
iBhEXQdzXO97QGZx6BxHo7pMIOVyxK2eqC40UuwTTaQ8qU3Dycol5E1iJidzG7MnSPzYtl9RV3wr
TXo36d2hjkN6M+C4XVluxlMY0H+f2k2FWgJnHY+jRdrOmLxUarLWlHHbtNH3OAQH28o2mlTPMuhP
uhu/eTkqqyHfz/rE+fEUUGh8G2iwO4K8gbzp5mUgyic23xNuGSEswIt9fIDEN9RBvZONp9NLqt+S
QAXqlBTJqsYiz0+qHlFFJiXJzeOhVoJtMBZPSgvPtH6pEYhVulg2Jbo43t46NV6AqS10r7w2Ub31
/TfCQxfFJAgL2RGtfuvL7DENsBIFISL3zK3KJVijZTSS6jpMA/uYGNChJjJDi6Wz4OR7irTuPY/u
vj9cprEcY6p7mWUHYWfHvEjmClE6aVJspt+boDHgvMbfccGO7uHriK30vAdKlGEdeDoz7OFkesl7
22vnNvW45ojosMjM0DxdaDxz752b57OOqRX44KrGPsBZA4P1JNkSJHjQLpIpl8OcxGdOXX4VagD8
gZQaO2ZZJk0YD77yQcmyiJxs2Xj2i2ZilVWJRps1yk/rWwu4R5jSY02F1aFXh0rtj3ov2uWox1C7
/uAHHE5Kmq/CIUq3ZQ/PxOlsoqGn8aWBmEyALjbjeF8WhEmbfmusXFO76kbhb0sTqrrBpH6rQ21v
wpSVg4KQPUrpejJx+2hZ1nBBGgbux6pJl8pQeiBAIe+OTvVOyQaft1TvYdgmr6BoW0BigDswIxvg
Q9ZlnnN4S63PONMIWtHlk4lzbevH277WMJLI9F1yban98Lu0skCaUJsO+tvm5CjVF4a4bcH5cy5J
68NvIx9SU7PX1iLaoAWXkdmuus18jKxg3f4kPtob207PRPKd04zVJefNXSUA60ijCudJ6RRns2XH
rkv/VowWuwJHvyHO1q5M8ovazyMHmjI6aI7r/bluPbDIeMjJzM7JDNzrEbondICCbF+Gtmao2luj
z2AtRxQOZcdJW8gSbiFSKkSmUDOEd9NqELpRi1yFiItN3Ch4eTn9zexB8w4oIPFW20CR7T4j69bt
1Z3lUD7DxtaFvOH+8g5BdghCCvIYhxEJXKcwKBbh8GhQ9u1CH+7B7/0znaoCej+2iwW0Gf/amKC9
SKc7MrKjR5PZ8uKq7nv67JaJmAcuMwmHMW9m9dUqMf1yOXq4vRI9uKptnizTWBfzIQ/dnR9ZqITU
9JXgj5lneQrftYrONKfg4cD5DzvQ4IOv/im81EWD5pfIbDFO8UxFvnHNAdRsgrJ7qTDXPWlxdFMq
NyVGh8oNYkZ4GilU2i4iA9ms94FVK7OytvM1HjttrjUjZ3elZNqs8XbUBKAmwmrwgQ3u2ksgKBdt
/O7BAdGpY5bEHu8COx9Xv5/eqMYjiQSGcERTlGjpoTVaZd4nADBcJ7cOCNTmUaaZSzV3vkYge8vJ
FMdwDLdqjHTqZBGAy0Vsb10e9AvTkGgcGzygpCSMSbnD2EW9OGacbidsnps7+BW5JHNhxiSnEy0S
pt06LDL/aBHfOugxCqaxJUkiaeelV3z2iO9QKtVYLIcuomVaKYsegOU80MJgkVQyWUUtZWuC9cVW
43Cj09YFm+seBHWD6Rb2tTfzLWdyfyeq0TpYnbFV7RDXXtbtI70MF51I5MqlniU1e20O5K4YKEXX
lZYvpV7IixLdiqjrbz0gM0hIcjeSPDvX4fEe2rDwbkO7jTz/CP9FPY4eMOBK0B9pA2MvdOLR+gRk
cJpmNYJHg4xxlRXWjqESOkna77K8O2tRYC6UXBqAj+ct8YcrskKTNSJ8qiFaWWu19gnMyY3iwUw/
3jdVMbOStqVvGd7HplywD+VPrWce1CjyOfatrcwbd7EShPsh7r9ZObU1blUIwALJXybmqN/CVwOf
ci0jB4l7aa+1FE7mVLIoJSOuoKl4hHqw3A6F9pBFZPBpqrlqc0xzPRpaEDyc8yOFAKVeHfaJQbeo
LqDJOHFXXNQQQvvYFcOSoax7cQh9zADsoEQy1hbRK4eg1mnFjSA4vBatcm0dxKi+2hYhjUqDqRoO
mLpyCafMjACQu4cGOWnOcRW9c1RjngQ6dNWlmKI01FioHpJzaq2iIFXuTYfr2fTukYkdWwTFylOT
jsBi9VqOfkSxQovENPpFR7rkVuZlum49780vA+taeca18H2fIO7uHMNMxejfYZKbQhq0PoHc6quv
bIXAMDvlXOFo2XqSnBpS0M6F5WxUS5s3o7sY9bI4tI35PbT6sJVlR5tJ9dnAYGOmfWKtgj5/t9ht
/EIFfxwfG4JVQS4sEz3e9L59bLKpxVRrO/JCJgt0/mHSHkSZsPXimBOjQSZvke8bWbyrarVCDnzM
CvredjoVrY1OQ2a8+l5y1odw4xqzSAeyVctXSQRZlwxXY5SvWqpe05GTeq5dp25VPpiEpCjKzgWm
smj08dM3i2vJXoW+4Xs6QauVedIG/ztR6nMd1qSZhMqPd6qEeRmr/lROjofhTe2rfZBoH0UM+Mf1
GFrRs9LzYJMFvnoUxdCtFB04iUayd8alVDx9imdmH8lS9QE0VG+V1yCnvVL9mdoopK0mz75dgNrN
QrkRbqARI1Q+Y0RZZVVwT7AVcqoYUPOGWzzm51zHD5H6l7QPMYEXzP4Thjgy+5GFu8scwhITJIV6
jLRWz06cgz8NdIbU+1uRTh3XcsFWyrGeUZJJofvRiHE+BL7G/Ef7qSOLOK8au2+4seHMhFb7yKR9
LBNO8rpjrFBlt1xvIo4m8TE88WeVDC63J8m6AjYeF+c8tUE04cqcCiqmlAT7gL8JzHBhNTbtSZw2
MIKMbdkpO4t4uo7yB8E8rW+Lvj0a4Z1tjE9YFGap7p8CzX2VpXp2Q055ZTASw0Ow4HhFN8QmW1I4
jlxn9jg22mPcAyHqURVxAAvWhaJxUjXt+ahQeTneCFnSX3Wq+VAd70aY5tOQIwgee/PLQUkwSqJV
xBWJ5kPrUThqzmeqgD0tSc4Ne21KDvCuPUkFdisPCFDfa2FuqhJ2zNTK4ogB6wMqF1bgYR014dlR
rE2mWz9dbJOsXVb4cPQf3OvfoRkSAayXQGiA3AKRUap0EzMa73ETOt5yLNxX5fegXxofZZW+RNw7
LbNeAqLrTYUAnJCL4hr6lQrxURXFHrzZm8YU1AcckFAy275PeE5H3pxlrBNJL1iivY9yGovN1Mq3
y/QOCZpS0MQFKlF55+Az52Xs6NwsgiqQRiKtvIZeTkSCvRFNF81axf3x+/i7Jecz0F1UqOMG3ac9
N0n1caI+oAP70lmQvhSnuBIEjprEpmuA5mEScdXOtjE2waTVATcMqbRZuAIEZWSQWBTLbquFZAhr
4Vsdyh98Od++n72gCzxTeLxFufOj6n45jwqFlCrGhc66xHmVNFgpnbtaIwz3MsAYimypfXhWh1Xq
8wgFdNRN6W8ZQYWzvqrXUdveKtwxNKG/Mfx8oiSl1qjJ6cKf/NZn/aedFh9+PLJjstp7vaOt6+KL
pmGzB+a2Bmb/YrXms8yxwhjpI55In9OzFKDTnSN63VRBeok9t2D0gMc4L+humaM/R5HOs6lIGp20
VvKIpAfdCGmg4sDrzXNeeu8jGe9xE9ym+0wrFbeefTGiyMF9sain2B6ZuMXctFoOStnRmoz0xrxQ
xE8yhhYTc+/DGlS4CDrZHgBsY6u+Mv2fxWwpwO4YATYGCsfYIJrBlOZDdpzq09j54KwXs6xR4Tuf
cvLxN6J79CLbi1DfVqPGJIXZEzqqKTZgevk68el3AE6mTwG4f9d0EsIHTDuZJ56T+NKU8hXs8FuR
ygcDMofQajzfRKcogQ/SSXut+QBpMJWpXRwQRald685fVSr5EaWhzAdmXVqF0YNhh1w3XMJVGYBg
RbBnHT0jfClnWlNuC0XfF0QxdwQE+LJ+KE32HUWsRGnKapLYm6wzHqlBcjhJ6DtsTnuUmp8h9DOu
CREfyhbtxEfZ1I+CPlDVI0LIXTqc8dKV0dNQq08mRwtG/9xHdI+bqFE+axVGZDJWO1kk56jTz0Ni
PNFE/8jt+DBU1pYeCh1CGRuHxmEoUYE+mZLasnxFpXkDGrj1GoPGzAnTFvxwqA1k/vQo3AdzHvo6
YA3vXHceYeukzvBQz9vE2nVqALqVWiMP/HWqGOs8EdcsMOCIRBT+zVtfBeeehu9stKvvwVW/Ku67
U7/pXQ9SoBU+1p/+vY+c19iir9rZeDN62tOjVVzGyS5EY+09zssfOwpYI/WXRldezS7n2IYfhvq7
IsqFsCc0gYfB7g46TAccmdVC89RVY2v5LICZVxR8q8S7a0WwbbrPJm/OgQkMs0RUP8vU8WTSWDAl
3L8kBhNomgmZJBB1/Qo4UVMAPmicYVXgQIpaN7h0EiNDMiqvozF+DClGWVYZhgnB3S3ikzQ39NiW
MMoSFlHw2InnvxHkTTh3g+YQ6LBBIMSZHvBDOtZXqDEj8p3JF1ISkklKOZN3tosOqa4IKJpd9Umk
CE5UXIh2V60cxT7ZkhRwq+4+0tq9DFscYzAaW5pJXI+gK7/7EZJKQ++lSvK5KbhJWq6Dc4vsOSQr
uHxod3i8pyZnvjOtCv4Df6JtS7moxnyTZBY5Zw5JcGoM9JzIyIeOtwQ/pnGeuplDOGXKCl6gRvO/
OOT2scvO1z7D17u3bnE3reRYswZOyuCiwTYg9K8+nWaHyvTGPye5+1oUx7bmVXPtbkkm98/gfKlq
+kJXiy1BR1Vq1T1pNDQds9Bmek85X3J3sPV++YPykzIZrqPijIb5nbKByUhhsRN7zfq3oRkY7IzM
tE9F8IHTl9wqMTIHDSi4caQCDPkk+pbswaJYTQHPEHkSTCvEivtISTT7bEJA//2mhvHRJBN8LX5j
ujhgiPnMcnatLDfWI9wWxe//9BpwKochFLno7AGK+dENvH1pcOPhOtMAHYlsX3k4hGepMRAvktCu
s5XqWHJgmpVGcgxrzvhEBtCUoXAr1OaWTVPDQMGppl8ryz0Kww/mGtIFu8KpYjocO7BfXn20pRHd
YM3/Q+DAJU2miDU/vNL+OPAie8+RzqWp/XoXZeN7j94TwHTs7XxrmDfuKBeAsPZWX989Qqrz/M0+
Dn1x11y5T0UeLzsN148dK6uileA76i4/21X7pIt4TrXYGd4fLFXGEvT00VLT7I7rKCeGs29XUQkc
DvG3u647RxzCzuP0FstVqGrNi+JkoKNMufGMqFq0tUlP1sclFkT1b+eEwZFPsJVxt7K6vMa0t3QP
/mfSEhGNs/NPMwbirJeHLPCqPQUBPl2jf5SykZtKivegHso9s67vbkB1MDCFIxdy1qWBufcaipG0
7qoF6z2TUpKWgpwsTdts5KohrXaZLuLS6NdKEGHxwle4pB1SLWzlYA/OeCiRpw6GU+9dfVA3uUzQ
q/VLzvvxAaPYK05bhn9gaNYVyOCVZIDCyM6lncYpIMptQbZSRou/mXpqkqrFqPdWJb6StNQ2NZZc
eozKwRSi2qq66qztsT9kqF2Wapnbq7b0uiUtpn2tx+XOCg17QXjCTie94UnvQmelDbzXxrTy2HA0
lwr9PfoJVCJu1H2lqmmvsrh8Tu3UPoA6HbihQ751gEsyaOlnbtJHe7QWeQ5ro4vusHrwonXZrWkc
Yj/r2DhW1SVFELbrwsSDIfRSsRD0sWIfWCFXxsCQMNNHhoUyXTel+jaYfT1P01abjaL/wr8wR5B7
RDrmgrwB/e0NgTeLvWTnyuHHddOfMCrtBUyfG41JMteV8sXSIUtyUmrotXUNaT1aQ+hoxITi0BEZ
m/bIF6yBwzeGIvQrC0UZN47t3hrPneKWUr5eQj532P7RJKWPTte+DAUGcVdRidqqeREL5+bY8q1U
rHaKv8SQXHIiZW87K8kUHNS+Go3OALn1HvzWJcJJulYFqLRsAjrBW9FgmPnJKqBp08E2J0Zy2bRu
Ny+wNS09b62XklDNyi4JFrrIgLgpt9WehlYlm7y3D1oCg9Uo3GtuiK90GrPnKhN2KMR1Tc+z8NsH
dRp9ufwtbLe4JvG9+nSKrIGK3FaRZ/j54vcqt8Lc9ZH5POgRXbN+XKoqS1XhOOGyLqrnymSumnTM
SUWsf+qafikHDpOhVm8cALwTtelT5/R38mya/ZEUOzViek//P96UIVFulfdO9MN7jJDvonfBuMVV
vmgN1ZrXmdXdLRXMWt1+BcAmNr4j9rTkGClVEj5UdfAbdh6rtU9ZkJwyPL4LiivmbXWUktbcrkUY
+IvOEt2s9PWE1tiYo0gerv6kIw9RIuQ0QmOGM1HpDjSgk4tUkfrX9dVuLGKzdcbjfeV9aJaxta3o
HNcEL2o8ft2lpqOK/KJkSR+auaMQJDlQUgzNjTOeu2DS9KfVuRuaeem1egqRYI0L6Z71Zfhm0M9Z
p+yoV7PDkqkQ0Aq3ams5jjvL9PqzUpTnXup7DyIvf/Ol9b05OTXBkeJ1E+YWAdmp+ONJdaumdbwz
uY2QGV9t0ufz0XjSgqTYa21+RquB4I9o36a8DlOegOMhpGGIj1U7w5JGuO5gB0S3ZtVNpfnl6d3a
6MtTrtpwGNLxEaGAEEWyaMhKc1AgzVIX5pREQqh3yE2c5lWrOQMGivonRYEnY/Y42uWMI43qtS6t
j5YUaMvJViaRDbnUv+Dv6LMhse9GoO05UW1JgOY5btahiDdKK0nEnERsouI+1Em1bIvs01LQG+lv
akHDxGnjCzLVT7BwNXNXBqapFTerLBkohGsi5VNckH4oHnnn8ol2QjThyPirY1VJarYqgicYRpU2
IjAy6/sYXwNpwffATK+WyQekbI5tru6whUxTC/4lcg0Ql6wqdj78KVxwytwhw+6emkE8p0VNlJr0
VhXiQzHWr7LHvtmExb5PTfZud4EQCCKeNTcr9IFCRN9OmFPOYkEY6nTts837kbsB9LTSUuOeduWD
XWrruz6btZScryEzG0l6KafhDyaZg831Z0ZwSuj44VmiTJ0knWnPvHuEZhq1OkoBgWkoBlHQBfem
Nh7uBFMrx4dvJ59VcXNQfBp6NMP4v0R3xzSWUltm8vi75IHUUiCfAAGHhbuJ8+7LjJP3guNvEGj6
LEf6X8nmh1hALiD1nsd2KFtUybHy4Rv+LTb7jRe7czWhoexQWFlIyOxJyFlpzALiUBLmCKcavkop
TDoY3PJVJ+R3lWBZr1qH6CGOiHbzVLYBajMW2iY2OMNYxbbUvOkIOlcM2kq08z9LD8WWozLVckb7
5ITJsnJEBBi4u4GLbem6sk6V/ZzTCUvjCMeafX2ewO4dAnRCZlu9GmFLbqGqcjxrYwZ85nfXI5qz
1G1QkapqgQ7QbB53mY+fVMkzqTb4sAua9YOj0oLU3H2QaS9NsuoaFnfTVBbdwGsC6mKWT42gTLUf
Q109SSNbCSN7SdT8kgF01WRxcry1bbCXEVUioCAjUDD2Wh7R3/XXQYySLB+w+dCFKOZ6ka6LqN9n
vIMCVRhHNgz6IwhN3Oi8dv2uKnGwWvG8KNK7n0GskUN8HSLlXfeiz1Izj/GYXD2vGucYtUu/RWo4
NiR/EK9o+bRGQg8Dbux9GHhj2xBaKGSaHQM38AO4u6FrXyTGupk9iZf1kazgungTSZVs6LxYc6vj
lDC11eDYPiE0Jwaxw+WKxfnuu01x4vzmQaEJLx2AsARfPYTqlDs54f+dchfioppFtbYVQdesZDgB
SSU8hAleWAf6I+U5R0wgQDVGsb3J/ddqkm4UnrXXW7tHrISDXm1QWhvXyEtf/o+5M8mRHcmy7FZq
AwywEZLCYSpJVTVV67tvZhPCWvZ9IyRHuY3aR+2gdlIrqcOfCFS6O+CBBHJQ0wj/ZqZUociT9+49
N7ONx6zKr9VQVmFh0oGHJHeaGnDLTr5f2+4TaJ6379vsIqPWOE4iP8vcggmU1xQ1xe2q00Ayav3Z
w18N0wV5bzn8NKP3PVTZT9xFVF4jVbR3VoN3HY/xMSIKmts4c7ZpLi5ptaXcC9QNZlEa2IgNZnqu
k2F91ZijA/zWNo+D67sQzwvV1S7dvrI2nnjulNhF3SlOC+Q4zP3lzqvIDx3yzzKbBiSb3rM1j/e6
Nb/QFsDxSEy0d5NnyY3SHHu/yA2/M8nHYqkffwuB/xuIW3+w/V6lnx2IuZ/hj0bf/z99v6b+91Cu
266evqvPb+3fiuYb6tn//l/D9//4+j///j//jZnMHxzE//GT/sMO7P7DNahtPAjRpuvpILH+6QYW
/zBJgve2SDzcwNiEkFr/0wyMUXgzQYLuIjLM0gX/6J9mYPMfG/PLgK7lAPz6k/P375zAcmNw/T9d
vouPzzbRtEtqY8fmD/mThUpYYmDeBaG1pdDxE+KZAjchYSnRz/1QPPbLpgtMJdP2eBcjpj2W8URC
u2s+17AWdzABNkERjNlY3RUWl9FMzA8SYgLCV7s42l56n3wuNUWiYdVPS2sji5ufcua/qb2+LAkR
HbHlQXzFuqgtsgncs6mBdOqZDICOXd512/0yMnbkji5oH9XeSfHDAFo9Z5NkcinDHo0atdH8i/90
8DdQEultF7kNR2Ew+dPWWF2P+Xgq03UGrRvDgC6b99Sj3lA9fcu0RQzXmKc0/mxnhCWtgaZERfdW
mmvnNHYBO+TlRl9CrjIlzs1gXiWU1bsU8hfobLR0faUNh7Eab0fBkKdtoYY4bS1PpbP1PObq6gzQ
FzWUw0TXy+lYAcRmukNfSS3Bv1Dn//ULdT0hdKpgInuEo//Jo0fuauKImCmzOckT34feoxDqCGDm
6RAIspAguxjZO2Pvq6KQV1OWPkUx4h4slfCFNs6zNd8YFmxeL3+A+/gOq3rbyi0vuzMXyXVH0y51
emgoz8tpZ3CGT0Lc/P2n+KPZa1uVW1yNxP9DkKVren/6EK6MZYO1vqW1Bz1FTvvOWK+VNd66+Xhh
C2AniqP/v/47Xd4o7PCOhefhT2/CtNJ4UB097AJZ82IIBHVFsZ/qiggE9x54PsF60/ff/05jc4L+
8fUDD6kDCtjecfEXS+20VpOcyNuCFUUZkA86ClQUNbVn3a4NtxURm8yf9XfcX29Ejh099J4b9aG2
/hUJ8q9/iuRltx3XIbXMNnT5p2deJuaAVBBVgjSXA6x8zACkdee5b9TtyRnQIW6ANdEsdw1vb7Rm
jLQW67aL7f3fPxTcFn80mPD9S8ukz7ytX5t5x5+dSmI1kh4iZkftR3ouQ/XbxhkFc2jyG6SX38Em
JR/dANpUe6SqoR5kEPwTyRRWUQxnA633iQDagSkFaWsrTCCXh2cBaVKt0++9frpdqOD6nuhPMibT
IWESB+8akRam7WkYkT0UBvWi/Uju4GfLVhdGgzppTlqRnu096x7FciYAE3lu+5Un2jdkMJfSnmQb
GkD0tehRD2Nz4lLk+J3uMC5apR6UjM5hQbmfvcJGIrK8wJ1hHOQ6w/EpSXihhVtH8aNm88+q33PH
cvko0nfVEoaOAG5Xyug+79FUDzL9QRozl+Rk8Bdz1V5ALdlT+VyRJIFgR373ihbTquWnfB6+jBEj
exRZzKo0rht5/2r15MghP7qKagsvBVC7hdjFUvSSGxKzsVm76KPiakZR6XcK1clEA7OUaFa0HY/H
r4sHukkmqxW6Mljrj9pN0TyuQYFC3c+k+li3N4eNQ0MlvKbQDwsFmQexAlQiJPwDj6yGfeaaiKNb
I3uYS7ZUoIcMSfL8znQbwjJ5YLIcSIn0qkNEYOgoly9tA0VPSRPWuji2KPDGNmcqCMS7YYpQJrRz
eB6kQyAVxifAwQXfpi2/MV76Q5+QEYvMjsQtWuvN6L8sxvRA7OezW8QWJCAN/llpyxCbBldbDT1X
oR/VwFipgdpPpVwdYY1z5swadaYuX60RPzxoHsJaI1943WuXcv1tmvLWQOxMrCYTjUm9eEl2IxP3
w4HnzDX/R1TiZbbryHdqWkB29zFMHpfLkQ6EDonX1yaMl1ychqryjQZKehvTFBmOYxV9T6tEEC+s
l3VCHolzIQ/4F+ac9IeKkEiTdhZ8gMr+/fcZUfxqt3eGoXYjwikZGXTc+KEM+seeKIF6vUpKeYWb
jVGAgKzrtMbL0IxXyNLIB5jbxS/ULzfS2PS3VtiabLh5eljJKuZwrIsXA3mmrae/Fkc+9GY2+M4y
3JWWe70WZJzkSAL60NE5iWLHfGpm8wvixGMr609avzhxKw74cqa10FbI9Rd/LooCmVwv8GPYQMhQ
25TMMWhXNbv891tRZA4gnegSkLfa8Ac5XTLcLGj/yFNYvLUgumRRSK3i/bBqt3JGVjUl0H6qjspm
iS8Q3ZzKptp7XMRhUDKUTmEbJ/GYIWbyaA5XP3S2X0qb/0s1uDIyiQkfV1PQIETs6/JlMLk7kkbA
RlDNPNSzSon3HmHFtz3LdenuUFbQjnOiH2t6QPq9+N6Da3iP/C+8x4R87lqz7egI8hFhu3JXnR7R
Kgp/8SyJoW9BN5o/dZbjT/GsBaJDwcTFNMx1i2qF0UaP2dFP9fkCaL5fLHRB8/U13/5ipwTMhBn0
ZJTILgW/YDU5sucqrQLHFO8K7CEAvlMR2XNQt8YtqahMzMfhvmGMmGQ0RpMtQq0y29ffblFUWb1v
OujDmzoNvbHDqU5MEiqFCHl4lasXKjktrp9TrqukLf+g47iHPfqCkfoZXMDZaLOABIFjQnZAiRSa
GfidLux3ptXXRmG8kmpt+QmjGVcJ8FST46OK1/2GH9MUboCMvgtomar9IK3T7GmYBcE4M31+YP79
VCMWu+gwsrGppOCqJ42Us2b1uR4OzfxdGdHir7b4HgsaCr87n8Saic2zUYWd8vazw/a22muw9O1l
27IDVjke9nh1gt5CuiA0DfcK7Js8c0SIJP0lWqI0VAkWVVvcik2W+Xv1MRqnDTqJ95VwipZnhgX4
KrWK86o5r5aW3U2F92k2K4oABbigmirUT7De3GT+BW5tBx3gfRTzjbxiUJ3NK44ohZaBe+MVXpwP
a3jxLLyTGlGpft26mBnIA5H99ziDY9PrlEkLN/zK68ydE0PDjCW7QV9RrjoNAt6mh6ZZjldVSXgC
GATex5opde7uB06F3Vqb+6zrnpjPOMzGaDplVfwyxWVoa/nLsCafdgUjbun3dqWeBtLRdtPIsLTK
AFNuOQ94csm+pnAjzAPhRs4aUeV3O2XfjCXeS616AH5uE8oi/Lgd7VO/TNfd1LU71yCHxUWrf9nl
A7A3CKlxgtBLua9phjS1MZFjAOi8rWAunNdGp+2PTaewunuR6NPJ9pjHmT2GqGHKL3WvMXa2RFbV
pDgpSJg104dsGzaLNzFn8YXaiktE9TSx1iHdT/LGUqPn1259XZKXxA2hTK/w8ZLA1F2RO5o/0Xum
I1Xf9QaRSbMiC6xerf0c6eBk2/wZxb592Q8E6xGjxRnWmw9OZj2DYOzP06U3rcXemSObmJ3h3Iol
BedLh2Xv0mHElbVcQXWrQ2ljb2a++sG63PrEoVeSFI2BBTslzvQZEebQ0pChvdxE2hWtghA2LvF3
Ywnwq+NelA7zEq7NcuPIRUB40IJKz6BwjmI/co4ce4aiOXa9/dzbJ4u4RMhm3nw9xvfpaJBY4GkN
nXONN9rUzowM5kNd3+iFvpMNFpLCLYHttuBxjRgYzvgwx4wKzPlHy3RrPxWnSAcTy6DYr6eSdynX
aXq2m46Z91HfSthcz+6t8qCxQYr6HuGBezLZzXyz5k9BmXeHAGWPU7U5D3mzH0zGBE56ICpSP3jJ
6O4SVd3MNn0NrTPnoDu3qT6FGFu6ohBBZU4kbc0RMZXwmbXV2CM9GgLHG99Yti4CkeJ7XOJr4dTp
9axT1MxjhfGGMgFpbtrghUsHfT3OxdeKQxPnkH5ZgSNMYlwE3OemYJ7QBJC/ckwXZnILoL6SZeku
JHbIZMZjmKlHY+zr0PZe3RWGX5c2JtkrQh5xZf4Ciqr8ycMhyCWNcMaOs7d76yxP8RkibJ79q4Hk
IyqYP09pT5JcwehqIZ1JAUotddJ+SlcBV027MzvP1ajLO1PpWkC2VXMssvIqxr8WdcaTO1hxoHBz
Hdo+u8kM1w5T0/kZq0aG6PYXfm8LH9V4pcsN/7rPXgBA4oysbQx9zXqypBbtRYTjsQJz3TqD8uH9
TJfs7Ld9/kkxeJ0C1r9Z8g9Nz+Rhtrn2l5X+puM8ySzuz6j8krXyKw/INNDM7QxdL6+iyQxA+UMA
dnuS2yrnZrRnXAoLDiKRrR8c2sceD2RosAcHThrbp9kAPNkUUMQpJRyGuJh68v2UtHOYDIw4lvZk
5difFqZrPie6HfKRLhTjM79qOtd3i0q/znJ5hfj30faA0jutdY27pt3UtLtxYjlb3UwSMWGf+IsJ
j6yWcxyjEMCovdO57JgC/7palu+MXAsztucLAS3C1xF1tK7XMSVuaUonlJygmC64GjylJU6SGUn2
NBIgX9Xed0Y1MtL/2OtwEA9oEcyC8w7gY0zZRc8gwY2Z1Xc6uPR1pDneL4Y8Ncvqo95ChroqbOtO
TPiOcM/F2jzGuOrKqIj9xurlJQ6aCWsjQsfJJjXG6U5gg0bi2bKnSiMkx0OsDji4v2fAqBj1DNgj
yg+1VhAGY2lBfFDOaabu1j1u2BEqnUwDf6t0ly8/4yWhhEMKu3XnE+q/lSXssR2RBcGgxqB6deLo
PpvS9ey01Ep2AwprcqZdMur1gXHoexVXkIoge3k2zsKiB/AIGhwo8Vj9pLazVVV2fR5mDVmdvKQE
XzkNLFS7IrqrGufOaw+6qdXvjAnuZmpvsy5+rbV7l/WMPFCfW2HV9+TIJh1yFYtMHTk6DEd61Kgp
O58/TiM60+xR8ZS7z0YYzUVRRpfgkn8h5KfHWqotcxr3lOrdX65cAMo1t7Kjdx2b+UE5eb+vkxW6
qa7ReUKTSzDdhV3MtT8oqw6qyUkDm3AM6ortN5J9gzyt5Nh2Nh9QWfDf4LGhhk/KU6QNNUbW5Asv
T4YfPjC9qwLwBVlXyt4u2dGPclAz5XF9GMfp2kiRG9rJeBCJ/bVEEXQ6p36PU5axkb+6sRvoA6Sb
qLFlgMERFV7Nk13XG3Sm+X7squwYd3TeJqO6Ue6Fkcd7EBL0rRihNF4KHsF7JBT+kSQ/l6xYyWVm
Dkq9tv089a44vbV9BxsXIf5SHQQwAt8wy479FN2lMSBj7ns7vV6i5DKO9SBvVh668I2OQtQyuWDM
pvzFjIUlOOfqWNvfq0JNz/y4O1iJaB6IrUM673QaHhEw3Nv1e7TqZ5WhvqrT3L2cbyF2x2HW5lBp
CPlw2gaxAnGODCf0uxSDA2lN5Q/AGu4lWBwMZX3EyO11dIe7pK2zLeSz9FG1W/64bbEa31dgdd6K
i8TAxZ645wXBNIGYj/g5nLCzy8/KTt7swfMjKvFdunYfXWb8rAZdiW36SyQcRTUDnR1qa5PZYoRs
3survW2n3KKmFGujVoB2SdQlRIxzX8u7iFS11mDV9yM9HHNlR7Bz4VeZs4A24R5vjfAvFruKw6hp
QM6g8ThPhfYVOQUDyxnSAfJUBMpgoGXleL5ptp/xJsFyKspvZq5vOAY+mHJlBzj3J0mioQK1OnZf
o+08YMe+zE2X/3pBkyR7min4W7k9rk4IQqU5ICBjkFeap6qvD1vAjELTjFHfJuMnD52ZkgWB6R7x
uHuqNUf6Y6Xd1O32I/B2MGDWrymunoneiXcpgpft32MJx0RTor43HOO5i2OqzbByIQjmmn6D2/Ho
zttx1zsH3Sn2XW4t96a417r8rsoosNZjUlQPWHpfLZiph8qLrnmhQqM0mILUANrBIkPpw+tA9kOk
qnPZ1vQ93VuozkXg2eesiN4F4hsOMIy7pk0Hx3GiZz5wHrYI6JOYCWRSs+Q83NkmAaxbtt6VE6f0
kJ0VAdPNILhhKo3eG1Wacx4WrikGaWtCZ6DVie8+OYxDChdRQNaf6ui2pj+BjYijoy2eVI7ANua7
m9LSDskJu0BU8p5rWFvdnJNspvdkJFfdoO5QAd2w5eh+zfa94zm+LrH9ODjZibCK0NKAW8AFKHzT
nfnbzfw06u31slg3NTr3XWTFm2izfUxLQiVyCi+7qnRqVIIMfYcRk9SjEzFBGjt2dG+nyCUzXlEx
sJHHM2YWWbsvcnwemd8xgnKysCLCYJ4JprCa+nk6LHGPgzed3wHtPGLkYlypUyLbFP4jXOlQxk7M
JrgATEQXk80MCgZIOUZmLKHIm4Or1ZeRGI7o15E116YVoNLc0xtn2N8uy72bufSYZP1ca8Q46A4G
/awq9mT+CKZhgi8Z3PnmCStN2HjtdWnOYcbcnkbbelQuOhJugdk783yuZlZtBYbZX9h1vTUUIJrM
9C+isigZ0SNh8dqyu107hw4PZiLbw46Te9FzMazEBokrVkBGNY5U8ypS601RlOc1ucOOrz8mm56p
GD9insQKT2qXjfrPrI82tbvDcYjG+wKEzLfR0/7je7dWdFnx+osQO11WEy7g0TwmVXrr0kG/b+Se
ra89RIROBzI6EcvSQeJ3ZGBX1nEqF2T+uemvNYEEo45tBgiazxZwVSZjTZd+eKC4IRxyAWHRt7+W
NX5HUYT+irxxP83FVaXxtFkRORJe364T58Cw6aYvK9/xiDyhH4IeIw3BTc/+MoE077pe7UfJxEcQ
PbvmDjtLTTJCQZHUF8ipyQe6cEftppgHhEoaY+IScNPagckWbsuUwSQTr9B/KNSrQ+NdoREqeAoA
903sdeC4EDPIgzDRg6259hxNjeKOih2jLQdyDVvaPcYKHKGcf/p6OKtYPcWJvBpiViuN002TcQfx
OhbsPLpd5XuXbifyryAhW3unS7UXaRyFAmtYqspxn+Bh6eB/cdziwensewJN3zzpjqye5tawzAQj
TPIkCTPbq44WCVKgr7T3nlvElPuuSs+GrrMxxmNgOMtj0Rg3jmbt1TwQcJHYF4YoyMb60lejPYsO
mY0ORGVJCaAyOoGkWUPoXZd8P3nBYEyvZ7g8m21xcvcLTaMdDQBEZukE0QOpUs9zWjijCiCOteF+
ZbpGvIYOgIJGLFUwNg3ibRdGWtgDPTrQhNmw3BnEj+iKi74mg2TEBVa6fgx35cy1k+TNNEVLDycE
o4TZwxkSdI+8DWxf73uPF6Ma4x8LejRvSHOjUkLe9Bz2Axb791I4P6Jj70F7HZFWlmrcmHIDxAVK
f57noO2hQho+yYUAP2UrQjqUMaqWtD/aUfOadQiyl8S6ZssIZGu8ibS+BUtBg11VJmctrS+tTtJj
3mK6bpPbtqM/YKboMVOko0OXXVSLde1MuA1+bwr4kw2/VxeTOcz3upqyC60oabLFwbDUd8VoHDvF
cHJuwZxJxGA7MZafpT1dO6J87Y3hpU+0KcxkY13jBs5Dq6dI91bPR6KhbN5QltCTrvR3YfXTMRmx
8vRH5gmHCjpJktBdXxJk2n0roIZrWqgKgi9BcdZELXyXsXGh42SQUfFYtEFik7ZIZC28HJcFB4Pj
Nk8h2xUszJ3wCkHWI4gszeQkQJx4x4iBsFyv85ASouKPreJzWcDx6GOLmyqmzQtxoS/Ui9MhhGyt
LePxQLwHJi93vLBi9ZONyrrsEusV6pF2kBOsn7aeVg4D/CCi3QrBKEqPU350c6jtJYVeMAzOBZ5K
c1/OIySV9KJHWY2Y5AL4ylPRpEEhMhQ56X2Kk/NC1jc5bfIQ8fKWySneane6i8eIWsvJvtHrtt34
YNLxxOOPaLnrXT5lNZJdkqYofgovcBfy6DS2WHTN9WoXoea1l5w0v1Ru/rRj8SpX1pvZDh+aqV/m
GaIX7Eg05PRuK+gpA9WMd8bS1nfNLc70lC7KqWv2UqDgMZPy1chpjRZpXxzMBb9aCQ2FlOPv3unV
oTThTuSSTMAauTNXyn0DGH3Lbp12c9bxY7ECB+yWqJ3X4sbMByIBfjBzyutVAz2V0YDdtZYThyWe
GQsjO5Qe0foMkHbWNN/XmXtrEEOMsRwHrypfc1PMuya/Rdw58zXUh7yz9Etj6m1fufoTasgmaPX2
osAYDzps3O5aoW7ZR3w1j3k1HovkxEysO5pIdtMRmJHUaekiqvnl9lZg6tSeUIztQDap3+TzadJc
Ot0us3u0kwlVIGaLhMBapE8XZZuthD9E30PsNhB2AA8W4nH88FrLOtkQ2vZuZZwr80Z0YAKQrycB
S9qhY+BelHxCOQkurqyfhVaUqTFCqs3owS6wgjWkIVoxcJWhsS6nBLMcpOtdg2eNHFrCw2vNJech
JC0G+7ygCVxtxjimrvgWxlU/ZFgKSSUHN2JM9QE1++VUBlai6sClBYFINuoP0YioqiW5m4vDuYzw
EBIjebfqkAtuba9jzGCheyKu47dlv+rw3RLTnJX9PueCQgcQEWfqBHIYXtzCu1JNcrMmnBqzUcz+
NHhfPUS9Q1cVV4bDWz2tjAYTO5c0r4sxFM7wMuvesV/lMUdD3k3wjY1YKR/PxclWMbg4T33AfHir
xBZHq9vXzXWRjJ+RJ/Ac5qbFVcL7SddyCdvpdmAlNz3fGtF7Lo2d9gcuw1Oft+spbZJp11QXYwRH
aBt2BbR77HCeOCumJrlvo8XeJcJq6B0ZMmiH4c2tmlvCTcB+hMohUzSutV82eY8ECJx1qA8kMa1P
Uqp578VC0jfm5NSt/tJLkGFG+LEJbYWQXNH3hSqlc7NZx72GXqL27m19/lwtfU8mL61ZSkItbWtE
+Oi1jOHSGqHBxc2wF2zYeu1wMaUVq/FJmjW037IZ40WnY50f0AqFDKJ+cL2eEmt8Twyadp8AMtki
IJy+q1jW4WQ4LGTjBFsRp3iu0tB1zhxvLN7y0zH0e0SdOGqxm9skquPc5Dq2AmqPgMQjEEPCj0F2
mZ7QPTwvI/LOXlrA6UfwF7UDSujRqyFOgTlJmPfH65z72mI+JU5/QpHi7uFKA/6Y7Bc12B6hLsUn
Q7nKH6LiDBWLG5quvrHPycvYgTFapGfPK+aAuN3yrA3aa5e3xb7tennKUaL4mVbnQauAjpXCjXY9
YadGUVHfdh3DA81hU2uEv1Zms9fN5iRrwt8Bx94V8WieclrPLCJ2JzpDQen1dBfyNb0m0dSsU+1u
ZlMk5QGLCQawm9TOP2XbPSZRcrQqUF21YRAvt5Es0jIO2ILPskp/uTX9ZWnBw/NS+kZi69Gayntd
cQnskspWe2dN4SJqhsFfPzH7rt3oYNXR02Qh3bSyg9njxaD74VMyYcCCYk1BsuXTCLhaDN9scDbW
hHFUi2dzX30Ku6bTu8Z8jKJFEyrDrlrc0zJp8sJu24c87uQjZFCM/9/k6U2d9lloM9cn5OF8ABHG
FbYwxH8J18H5xWyqQHgW15aGfi3xndet4XT70qN5UkoQImxvrciz0M5Zk2Vq35hTz55M6ZS4lV/O
nkGtLjKIFu2VPYpuL90YouychHG3hlJjjtjx/fidPV0kevWiw1poLISrSdGUvttsXbrGuKwjW+6E
Rm8nMdYzI5/LWXBoE90Kz9Dml3ild7LIa8OjHqSZ8tBPqyz0eu/VUX4pqZPXVTpB4TB47pP0XDMS
mqcPTaIhiPEGE2cTLKmKDwkXtE0N0gSxNsdBpslAk4MWLPav1kmJ59ka3DKNL6PF5U8qqvYEzVIz
rDcnc20umAcEm03Y6LR8ZkvWxOWK/NTH9q/RgouQMoKBB22Emtnfl9htTlaraT5peFjFd/E26CFh
WqdAKngh2+JMwUV7UaflltK32dV0iQsoY/tFjM85CbnHClZH1dEnm2YKnZ44sq1Xw0Qmqh9NpaHd
TA2yvAgodmVDchDiTga63eMCLsBL6zokwoLnl8lQMwoYQUPYxgvVl9eHbuYh7XIMoBa596KW+D0r
6dcVue4LurD7hr2y7ur8XPMzPct6V5nTh50puyOgXS5+RLhkWBdt2/w1j92VobfYNdypCkp0XqVl
lkEWjQxKN0wuGVDzHQv21XaMD6sxl4duvR6dxD0sm++3mrZWios7IxvK0zbl7yfmc70Bkm1AfkzG
24PSMhXYGacc8+lwrrWvBU3MAeZZSJG+mWoYGFkN83imi0EE0snnm37rIiQfDjSIiHIjTe2QlODb
ltMCk4HeBmqUD60n7kqX9Z6gInklwomZXxe2rE9/kcldM7k0GyvXDmbW7oEDew3d0kIVXqr0jZv0
HVynCOtd875k5r2eedxAFQutyK4oRp/cuPpqKfoMt7ue4/QsXFRQcAtHUEL4zQCAMbKqv72CrhWj
EXiwqZoRIzA7dFNS70dmto1Z5v6ESyzwpipk3JlFyFbl0nr+GDf4NMzoNq4y+AvjdE+L+c7WGXuQ
gzhYsDzQbnN190F1nCf1odjFdc3Bl+31zAJIIFll9Ehg0oDpJYyH5SzEDjXZtxXFH+780Lfa+7K9
8Lbu3PfLdTHrL1J4j6KZyThmGw24yjxXcRwyJcGbFHOvmhLrsqUfDT8Bdo4lyn3rcT9BEKMjevL8
3l36w0tnjmRRC9yEcAU4TO+8of8IxDgn/qQJKqL6g0E0XbDk1UUU4M0GNDFcX2igI+3otsfciVD6
DHIPXeR1QUoQUKvHXclOZB0WZbwwpozoqjPCzQCxoUWEwg2afwc/6d5JMJQha0QoLFCltNrU0nEs
HjnqysCdSTECzMrYiReWGvPNshWQQF5Fe567G30Rh9bVv3Rn0UKDt/NCGRP2OTyrztAah8bOPoSN
J6CNVvfAkjyOLi0FK6fPkaX72qDBrLXcJqWiGZFOziuJn/cDX3VLa1FriNTcpIO/tYSFsyJxJguS
Ifp1hoG+hZ0SVyl/PGgtKhL6PU6HIIJthrtzZ0i6XpsiZlMieAme9jGNQCRNgkKFrWD7igFx0Rgn
SRKVE65FDfUo4vQiiD3u1iTd4zjReHLIo+CurC8F2GAduiCzcrEDPEKem3XBDSLAFEg54plMiMr4
1qMIgBNBOyhvmk8G1+z0ZlBM2+DnI0LyMNVAF9KBDTrvP2ILWVqbKFRN6ChT9iViRh6V4O3XVPbb
hQxyBd2RuulYtLgbkgct0Q7dMkP4kqjjS0fu+2bTtazqKjMnj0Et6FwUSEGbJk9s04xZ+NmDkPeO
MC8b27v+LfuSc1SQTJbQiS5YbC0AKNsKAU09K5AsPnTkLY5Pu5bJo52hghITTGyGPrSP55+7FdR8
bj63VXVHuDST4k3YMoK9NwTwv59V6561yd9G7Iv0Xj3ef03vKgYF6sehMTrOuDvzjr2rlx9AFd86
yYWlgAJUFjO939toa+lLe5MmCYbGSPWkkT+ZmDcWJ7lualIwisoGlEfeXa7eQTnPuBhpxe2mbm/F
y3My2XctGx91IvY2p5U02ydyfSZSf2qXfh25r4q77SSaQ8ZVyi8Lse/z6LZ16rdpE2RNvf6zScEM
h/56p9Re2fqpsKJrb9jGHQxlnRVTU5YgY3W6K1OrvoWxfM/QdRgSXY8ut7w4uxgz+H2ds7e1OAvm
dhPla+6Tbc/HxHBQq7ArGXHxlm2DWT6746HRt4mG40T4VbQbsq6IBWvRWYE1eUzsPUZ/CUqGuAAO
0SyBUyPKAIFAFza9nTr8ub8XrrVyGLWk3vZaeTEJ8g0GBZIx9egqDfCQ0GliZcH9XiavWs0gIrHK
n+q3xMFkhU4WyFojunXc+DhLNCFdhsGomp3DqsONcGpjl2fxo4XcpLJaX0dbOjgYGkzjoifXfrA2
dwcXj3FTySG7A1h74y0sRn1YM3/FVw1R275ZGkigSQGppf6ap0fPBsjaLZAf805tzIUx3JaKPU/3
3nZ3T0f5AlGf0Qokze1QiYa9Ncv7QZ9escDOvqaJwtdmuqc1s80sG0/sC3BaNdNkZ+sQOpI0hR4F
t4YLhkqq15x9YqdGk1MRcpaChZO+duMVAw1s89IMS+aN+TbTQV5P86Dz9l4+RWFcDE8V3bkyihE+
DfDSV9EfBAahcDTpGeoevNZobzMI97lhjn6YltMt86rPuQNA5gzjwwoZzu8b1wxsE9vfpuZk9Dz/
C8y68RdpMHpcmLwur4tDSsTvEIn/FMMQL2akowSA1k840ymfjDAhHAsxCwcRHeFvLd3uc4p4wWWI
dtQDZ5ClFkAVjtm/F+SKv/4pSHB1dMGcMJyP1p+kwVjjGK5bqELS+jNydfpWHdfxyR3ezLp5Z0Mh
yitzRvTjY5AaqENHTncbh9auM3pkeRN0/MXWD6pzflpSII3KuOuiawucYVEr2gDN+LS9g6lYbt3G
CkWqvtS29Km3FFNZgx6gZRArwtnCZZ0RH1K9dqyuxbbLmG75SOfkRswzHmDwqAbfz6RZoy8b4z3X
1/u/fxx/EadLy9a3YHXcHAbnwyZe/k9fjKnijAXXkudtdb/S/8vdmexGjp3b+lUMz+nLZu9NcuBJ
BBm9ulCvCaGUMtn3PZ/+fMyC4e6cc+HZxQVsw1WlUkoRQfLf61/rW4Z2C92R2Zz7iNUQGhmLT3sk
Ev6//6H/0in02xItdWvtqdKVoKvrX96DXrc5S2jMkL8dmNlMRFiqLzuGvrN+VJOF9Y3G1t2Bf7SK
IfxcUoynwBnvdH7OUaGOzviHqh4sxcA9tcIU5GtIvFDruRww/2r5XmEBmJLynKTQHn57w+bUxlzW
nf73X+e/+0gxdLlSUnfnCrIv//wiFhUv4oJVhhVqckt/AY/0MffHAItorbM0X29z9GpOlGNuEhOS
XZoZ9xKUsIel6yVwrKON3fS3Z7MvmcODKjlGVX6oQ977TruzJvEUL85egmuZaOgFgDlpnA3vSm2N
jS/qCsb3yRwwbQxNf2eU87XnUevEwaobL9OWs8PGLWE0Wrh83DzBmVfDSdavibAef78Y/1GQ6n9M
Sf1TluqpzPnPvwap/ulL/sdvtP44X2U1N3SZdf9v1CyyNbEcWzf/4bPjfXaff/pZMMTNa1nkX/+8
5S+an9rLZ/an759/grrQkLH44wuO33/989+/xR9RK4vQlKBnxCE7oPj2gm8+/my7v/5Z/wuhGBJO
/DP+Lkknevb+HraieZHQjGtLSxh8Gh0u+r+FrdRfLDKKa+eVFDYWPPWfBK5MU/+XhI5OrmEtXyHT
ReTDoufmnz/6sU05xKz3IFNkc10shIopvnaKa8FsyZNyvuDBNtWtj1n1gEOYYVbG2MnnEqIXg8Ra
3x1NDYAIt93FxoDHu3G/VWo80HtGAAIQrTDYN9Qh3AQKC/axiUulAjNM/hUHYii/KmbtvDplxfSc
iPBUmEuH3mFRCoAZpYMImXGiwAK13Adz/1lmjJyLyxxUJeo2YNZgu3cpzNXJnnxD0W9goxyI1bhb
Z6VMGAxrk4EFBheP4blsbUzg5rgPHnMkvTXdAhKnMgAjtqthlVCOR1ks3pkcP1jQDWeZsolfyghD
hFYSSEMMaQrEuSJZibAC4ZD0Dyv23yS4qXMCsKu4Fysrf7X1CxCQGdGGqJkVFwzA5AlOY0tXkE5c
IqlqhZiS3OMX8ZNM96aO1SWNezhZNHvyhhrrS7cUj13gHo0BE89g1jgF5xYwCZGX2G5JL2h0ojfi
pKWcgmvD5Uy1fOsp5Q8jAounet4zy+ZlKdbNbFKKewK1xyplESGt+VcOCxcrdlcebCYvA9XjEnqV
Tf9QCPgUQ3f2WpusDBVeqo3ehibwEE5KaVWfgialULyedK9TzH8j3UxGUfyQw/xp44GrKeHzyqjf
AV3FB7pAWyhhYFbomMBdCUqDgMShMleokqyF4GJKD1UAI3oMgbgZmgstmQsKIrX2450Rzn5EGurU
pCyKAX6AmraCs03j+Bb6humz0Xqizy45LALLjImDr6G0AS4TyAC6X2ynvBiJae1boVxSuQVTJNjq
e11M+BE0rUGBRnmvRnGtMIvdDEKdWq1uCa0iFMEhkkhq5DRQeaRnRJ9kzeiZSNuergGgQdbi1XOF
Ja3Z9vMIk6hOoqMSctc2Dq4dd/UqBEQDEWrPabpiGWsS4m0bUyVSvLVq+gTHlzCHsxjRwxuGLXmX
6uaLXhMZseOMtpSYRFBXLQ9CnqNR28KzgV6VXqkiuaapOK2RxKYsjk7K5aa77EMCAsSbOOv2wqLD
pdZ6XzeHn25PZXebkROJ7jXzvYy5UsK6qcB9wFwT1UOoD7t2anYqNaO7FUtt6gDt81l9mDiENwLD
HqbypCWgw3VJxBSmq8lJ7IHsPjEdbh1kSsJzm+THtgHvmMTqUgsZbulRD7fL3LwCdvU6w3xtjQZL
NnD6fYB5XPTsH4UUZwhYZMvh68ctV11r86HRHLbrQA7fB+fZNTBMyLzGfGkbXx3MmAKc1rGe25vf
riB3tc7jZwJvEsIpYW21CgMe9PcfvZ7h6wC6IBp51IIYRO46qDpbgEefiu2sN1KZkMIjce17S+NM
O+XZyVpCclKiP8DGgIybW08V5jA5PuMUQ7A2xj2iROmnzvCcTO5N1fGb0Ui7NfOfOfc9hk/cGKun
1tfrhF38OB9SWx1Cl51slMa7xO2JlNUPDVAdf8lXQrwJLokzeuKVNjsMW2/uG6O8mJjn9rTL0YpR
4FdpBvmeKY3MKu94X1F+EhgFq2E7Olst9TbZ4LVdfuHDIT1gDMa2gvYThQbMOd4RuM+OwxJ2VCPr
UjpjpPTzhW21pbrT2gYQGM+BVoDqrDMyfrzfaYlvpSoQgkkVHuCSbBNzvQic6hrOjebZJvi61Az8
eBVxKP84Yjy76fgikA2JYuE6vI3RYzJJ8xgVOVMzrn9PR4CY83rGdZ+SVQI2gHGu3bX9FbX0XCCn
bKcgmQBFbGWgZi/KwvGQprfT2NW7LLfgJNfByUyAWsgW/dNayQi4HNCw7Tr0+5iO3p54isHZrApC
BTcY/Vzrhreig6ROynDrTN1PaUeOn2nbvONIwVMT3VF/5aurtMeSNUNjWUQot3WQgcVIxT1WYYPE
ylx6a364s2q+VMf6F7UZ681tmKTY4Qt4h6jH02Q7/uzYtl/3vZ9W7mcw2KaP0naaw/RkzqRN8sFY
NhGkjEA1FDHpyBiFU7i3edS+T9QMzHGBd2UhRjDwMmyIU7n7IMQXPcmbco0w8JEq95EEqCXyR9f9
qKYRwiPWpahkpYC7fLpLhH5qpPGKxGlt56nNTs5iXg2zhIMH5cJv3mM0WTmAqXG5DRYhYzdI6DNt
94eBqnj4iOkmqya54bGs2PFDVk5WEAjVh+gjHlp9e+wr4zphoDlULlJ7A1S8Dg+6EZQ+SPNPV+Oc
sDYkYSi4T6vhYYnq2tPDyWcdeZrrDqkBMqtb7ieL3d29xpJ7u4TxXYvG74dl+hwvlGLEOoEl+D7U
06TyokanuWG75IuRKwE0VHqy4x0cOrxbAQ/F9eGdL9zxReV+G/i2eeBDc0yZulen9MkcK1aSKY8P
KGlt378JS55djRIvCrjMpjpLbqTZKG7nJflug+FBxJazxXJoT9NNBYf2yBRobNqJ20MfOU9pqv+C
Osy7+eH0HeWkdgBIilHICcZyH0ZvamIgkUa/W4R9hSpDfsPkVhJMhBuH1lFHbHfsicVrOA9vaux/
UIsjOdyXzBPYbpwGJyQZqcHLtRpIrQNigeeco91nxZss1FkkTD9jg8/H5xP6nmrOt8hq5MzWWDxF
dGxs8OKKnk06e5BfRtfE+MLfYadAIirVR9sWHUCRbH0tGX7siHCd+4wqSsSJoiSiD7N5iRh+/XJZ
PtMhfA2jEdZsQPvp5D4E0RJvMb6hVEPS7E0rfAgDdDiBW54F//o/kt7grvXk2D7NgL0JvBqXpuW+
XcXfbet821+WwNI35tqLWeYv9F7yG4XaS8SSp0zAXyUmwHFeIW5Mjp8HCmibPt4gTLQxBabk4EdB
bxCtGsE8ojOO9BKlLaGadpXN15Ce7dg3kw1HrU6fQjI6a4/lgIud8XSegi22Sm3j2thGAgqSJrdg
WcrMS+z6IERK39IJGyVuBJM6toYqKwIYBJQG3ODNwo7XjPkYGMNba4SvJrTzzThvLVjQi+Z80DQG
n6Whfkgk4ccY5eTSxHeIvQgDWTts45kTuzPyzGa69puOEbzMOBvHDl1gZVLdq3i6i60CX6RGcwuQ
bx5y5XHsa1ZwU+2HFnlLioRNl09ZNTX7hM+rxw9NG4fDwy9tuEoqlv+YB/ajwlihG6Dj+/ylN5Ew
DPe9KovxkR3dk6jLwnPC+bls1bGzA57m1iHN+CbYxoEsB2RI9LDc1Q6vz9LIlwUEFBOs/V1ZAWrI
qJ4ai0iWm/Np4/MadKufdIk+Q+NFjAiwQGUxw0D99AJYmzh6h8d0Frv17/a1OaADyl9lJjB5x+md
/UqegJ01QbgoBfMsjfpocC2d48y2z2pdAY8614cSLANIKf1s5mYXDsuul58lGqKX8zUsviOuV/UQ
6FiplTuU+NFcdiZsMwt+MbMYHol94QJJMWCVeos5NPzo5yrwRzu+YxG6c+W1adq7vlZPA0HkoMJu
0ONvAd13TxMgYa48uCtwI7BEW3shAZ/xVYJgOHoRoei7eY3VShB7MAXqJ4U2NZf97aAdLG14yOba
xhNuIc2OxrgLyukEnaE5J+0Okae52pH+pcnkkd+Iik9SztNk3uUlBmOEerXr3ZZWeY28eVRzv8UK
vhMzzgUNY61BuO5kknDwU5sPFMafB3tejFNut5x4XOQaHBt+J2tabhpe4Tld32mJQVkP6/3EBDqM
4lFXnCbMOrkGPYjamZ1IbJbvs5IfQuKqWKDrZM6MEbG8YDC/LWznpu/KlxRhkQBZdQTNfZc+Y8wV
IRJ0THVW0M1YSzIW3q04BgM3H7sfQ8I5PcAPLZmpu9I/w9UCSBYu2toNVm7YH7cito8YMhKcada+
Xpzd0Bs7ItcItqB3DHExjejbzMZHbBp3ItU/W3f+pDb6My54JPy2MM6x45dh+1gOvIGDnjxqpsz3
oicHowYA7U31osLlNozAWpHlyZjwm8sQqo8slRyD3fcx7d4KQ78kaf+ex0awTxyWjJNW3NVQhQ5m
QDyeAbI9tgp7QBQ3TzKbr1aZf4TQCsapeWcTjV24+iJBiz3Kwmis29o7uZtjEy3XqXZ8u/2cdPEZ
W3W/C7P5M3CSb00b9ohJWP14q+vCwCdpfwPXSY7gemK3v5XmU5byBQAGDmLksihdnkV5Vd/E03Ab
aJwflcnlbmJtGNKKRB85kZCjb1RUF5ew7SZZDqZClCobOP3sKZ8xYfwKLGjbzriflTWj/+Xl0WFx
u1G6+RrWLlhH9Rj24mqWzn0dk2DgTy/WY4CdLjfpJE9YyY450b2cHV+QDCyS3EOgiadOts80f7QJ
7rgBWxoU86MNMEza4KOE+6IU1rOEvmc+nIQxboZbO8qe29oA3qms8yi33IeNfU0AoXWcbVMtN5og
ADHw+V8hoostrzouxJ3dzONZE325DyRO4tixfo5BDzCGhpaFEncMEWCLJqy/1qdcrSIyaD60Kr5T
RFrpgYWzMIbakyNea1wP8GjxnjLAfLY0UJDx5jkOIY11raIVMy0SSWCMD/lwgArDvTJ/C7hBjKx7
FXGfmLYsYVqn35GcPh8LQpPtsctt3npxgQe9mxLtQeNZB/90W5mkEVZD+rDTE3yKyuXTPXB+L/Xs
Sea0xrT9fVtDjWgDEmGZOuZSPZnUMeY9qqMoDF8Z5RkYHI9G5apt3UV4wYBZZDgiJhsWZ8bzJ8df
vpGlA6xLY7ZjH9Nb2a6rtW/TcvwprnTP1AiDVhQqgY6XAfSIPhavInaxv6gPR7YPZZ/fjX34SuSK
az5JCXVBk0g5fHEVudvEtj92FPQ+UXNK1Dxtbvohf3fNfu3knc9VmV9sg/OqZNDJMQt6STjFZziB
LIJ5qM0xdZHJ9DNe4p80zrXsW3l2x9xxPRJivkO+BpRF5qX1cAOzlhQ9hzTOeIHXdxFPdJb+fN17
6tQO0ZLksRtepIyeJdw4rB4hM+x6d7Ki4CZW/bwxs/kESBKzCiOthBPopdP4MMLt3RhBQoEPEYV0
Ct6hqJK8luqsB8MdVBHr1KLSDA0oOJslrxmujYORhQ+kgJcW4Z+9j1aCq7LJAaIF8DES5GhC69WN
w84roFKwPvJ7pziMbXL5PTUi56Bqhe1JbywondabIvBQWb+WtsPTQv9db/DUNDGbD0X8pItXNdob
2hX4+BnMUfnsTQs7LhumABvlHndXG3+4xG4tHVymVIOBQaGY9rOZ/HDcQiFt0wZSRPp2qoZrVpuH
mvLZkMQufY5eMGkU1+njiQ5XoJ9JxTxhYXWh7pwOK3ejFMe22CZ3MBr6LlvAJlRtj8PE0V9AKqCv
M+KVt2IJ9xX0v2rSX7B8nwLFYZnnwHvsRmdcPpgYXBNX7xD3N2OPIwUPb9VQRdnzYoZVc1QS93Of
kRq3w/QxQbkkuESsrS/eAT0AJFcW+gGJfjzkVKSoliVxxFSBgKIo0AAZstA/Zps9NjkMTLo2t0fG
Jy8W02tW4F+tlH7SMyoFJV7RbTfrRydEpYgau9h1k/wpOXwVTpbcitn0Fz7xRxbgHyNLwJDDkVem
gC2dMk0Zf6mZCiOadHJ9eIFF1e4C6oboppqRdYgdTAPhYF6aV062uc7vV8Zw9MYIxzLnCibQoL+y
oJu3NlYcr57KkcgJ140kicr9GI+MU57mWL2KAR1kqjnBO+MC1lLM11LUwSHF5t5TiHGeKX7DHD+C
sjUpPxC9tbeovCUkiN0O+/sNOCD8aeV1CVDlZFdUXuxHDs7qJbTf5ow4hVG+VFP8NJTYrjT2uBsA
+/Aj8Hq0MOC0PALwlC3PqS0OoUbWDBhBsk17X3YORH3UYnabGKus8mFKunPnZJ9dXPiQW/2yptXE
nQSp3dI4jAmdtXORPwrMWvls/jTXvsYIiHLovIVpVN7lenPq0/mnNtcXt4clGAo7Po73ARbgU+5O
EF5TyCH0fO6iqk79eVbZVk14ygJd29n0e2rtZPuxMJ4CBn2vnFCjpsa6ZtzQtIrNVNs5+6WNd1I/
NGYNzyrkOyQVm9daPQcq5cp12mHPh1DHnXkOFk3ivacHtmypgl5amkO73un9QWPfFTeTZzbcOHEb
dECAKCNGbOcxOczjxejLF93JvqqEcVfFy8Ja7Hug8GSXadZjM3SK40/ieE39DJSt3S5m5dDbGXtQ
1ZE2HDvCedofF27G9wbxTevAq2DcOi1Pt9mkna41y0Oqh+dgZT22jXDuqnxl8WTWi0lM6aZw5NXi
84X1+1J2CjSplZQ+ejJl9lpKQB4p2MQRVxASbrI53R2mDj6/qupD61AsEUkMPgI/9ZG3gjnMWSE+
yOiAQvkvGka5doX+0ee5BO+iRxqjyaYMuQ82iB3MNDdVGFKzqKdHWhy4teHHWqgqoBr4YV4sx8sH
7vEjz2ODdqBoFSHWR1c6v7E2NiBnBMwl9JJwiNKb4MUZBdyMBWFTM+S5NQpMJuOrMot2ny7pVm/J
oswmNtZwenJq3TkOo1lx5/4eF7LxgMQZFsfnNiPhMlXVZVpGngq96Ym8MXwOCmuyMPJKMDaUgUnc
txnPe0ea5HXvzZa8M8e1t9wejlLL+mNWzqemL8Vqe7WwQHBh9brrEeq46XQFG1Zyw3S5Gkitk03O
Is4eME7JX+GirS2ecrQ8ggzi2BnznnE6HE2yzhlTuQyyHUU4g1ciWI/qQc2VSUOP25+KTt2SFRbH
MZ1/CdB57Q+trlwvEgFFtga3zqjXvgc6fxi5+exTdSG5ppm5J4WTZUEWa+kXpJ7WetWWBiPUYvwq
w/nWMeBlckjIEZz1cCecXhxUqd1HeRRtS0qdT8YShp4ZRd/NoP/SZgwomFs/fteVu6H8iYnrBaY4
qmxNNMc9p3aOohJAMpngxEsXqZExSafDO13TgVnNVRGyjEGQzO74hNY9JOnC5ry+BNVFFs3sh/F+
bvRD17nNAatG6mXYFQ5NHBgbkZM347hsumsnguTTF48/qEh8GNNe3xWT+10An15kCYvZqPGOonky
pnZsZpkm52ivpZLmgwBZfgpoNC7bA2bOL5JSOFLXU1gSAecmJKHTJodMx/UtCJZMPdhhcByowdOL
yOVzUFaHMBXXPAbAwyU6KJ1dcMZDsx6T64Sis7FQG7dFKL/1AgZOO/hmWyRbnWZPVGeKeaMUjy+M
ILJi93ROYDdsG9Nfw5yhw8uDVLkhpHyeS85MNQ+0vNYvChGTSivyJj13DgtXkox/JPl4mYF/wtDn
jTdqSc6W1GGRfHSlmM6Tou82TzlAh2l/ywxwbSqmx6YkLudgqe5E97SMd9Z8I92eRlwarA+ODQtj
IuzOTMUIiBtNV7HPKf7Bto2X9YRg55RSg8j+kjZjk5o66cXNvAkFMnyzUiciXVa+bGHiq4WCNfzd
BrSucJh/xSsfhsPaz0HXnjM3iQ/WYkIybNQlrO3v0WyI6zk3eocDLyGLcmu3+V2rEBXSMplP95NW
FcTDTzlnyq0wsq9wbScTrXV/GkntAvhnx1NzD6O1rdxNPn4pUFCjzQJv4Qs1xMPF6Twh+AtHrx9H
GK0m/38ctRdugJVfc0vVKwR7RjgdvJGYjZug+LC0qNwbjW5vflciR/HymPU940mHtc/O0RCdpKwP
+sHJxdMYqzNltG+2RQKSNRld3Ll1KXXrHGZh7MeosQzU5KkMhuFucR+ryX0d3eLBcZAR06n4anX0
vCIgR9ca8may+ud+KbO9qmg9UPr44pAX9ueQyX0gO2kyc8WyAKTicg6pQ7KAVS3OyXQKHXKteS6f
moCTf26hFuY6R8eO+yLq9201DLx61F/C1UyvTp02W1EapddY5X1noAw53azINXd3g83NuTKjxzLk
JDAIDryOQAZiWbG3W3CKVXBJwjkCZ8E/L3uMprFOa0eTvqVmejeWY7UdGk7qdkfMRdOYl6KQQ3ky
1x9JlT6ZnFC8BgwggwU3XYMybhJAnICQjAUAygUiC8mM9CXKBj9dT86SYIBHDdXZYqTHyvsQDWsJ
Vkm9BMa5dqPh49skchz3gZpoqjzHGuJSOPAxWiPaTRLSb6Vm9PHZJj1IVCS0ZkXyiEtXo9yHsq+g
3hlp/22WCEItF97o3CfcV0yAaO3EK6sZydGYIMw0XPMO7YYbiqMJdbkT13lFwKkqWY26BCfIy1pb
YiAMIGxfsMOi43XzXrbsAUS8Qsh6+DSsjxeAGDCm1DHU63Tf2sPMu26vgED9QE5x3mUT56DfzxMZ
duxULc0DXoI5b8zhujSnqsAdXhSg5JKFM1jdDY/Vwj69j1Etm/hW4HJHTYy6Y2CHO9XBxMN0mOKr
5g63gGqpjIz4U6xfphCo0EIArhDzd0O6CItnesL/auu8j4jD55AK996J9I+wgxxkLkcoWVx6/CiH
pdt3OM/20drqKkT/aYi4u5Xyq0uTK40WxrrGNfLkGGA7szt5dWFkDFlsbPXeId32adkUH8yKTG/i
NLcrKwEQwn4MJDtHJC5v6NjtFcjU7PViT9OreY8piRxYFuH8K9GGqJ3mweeyA7bA7kfdPiDs2WYB
Edcuey8neWkkl37O/Xtj7qfysaZUezPdgmcF82Wid/ZWFfvFQ06Lyk2H0X3rwmzHSYfNQcA4XQpX
2yu1igSs6gMofZ4aNQT73jo5o7pyOV5RNHCXUk+0yYXEtknNVEJf18Fosy+wH56yMGOpxfjgCUTb
RM8FAGI6l/Y90cBsXw4BvlU94iOB+WHCmrIREJ+90bTFTu/HQww5zouCYsEdSaeD1MUZkFS2dclm
iPVSqPIczyIEsAi0CJSWeRe7De2kMSYQJIuLKsqXhg6dE8z25SSC9AYZrtq0mvOkiiz02TFhF8d/
2kPkX3uZpT+4vbEy6Vm+NpavoRb+3q+OnM4v2sjhOLY1yCHD8EAVK2uvuCMIXsafo2uCPDQzP6Fp
lnrwDhmgnoAJpvIkV7SJ0RBOcpg0l2FEwCIDPlgu6J5212QTSuw4v9jmsIu65gaIx3yIdO2RZNoz
B6MdR+Kt0wYvTTWf7BRfzBIky14F2mfd9Xuyi0h7ZnjVinnnmtE3rX47p7Tu7QFXcVIgMxk1dIxm
lMBtWGRVEzzMiKnDWjXzBJAoy9H+q7azGzNuPsnWDXuc1yTOuR/CyKM9xwI0R3O8t5j8OIJ+Hc/N
YDzSBHpELKa9FCKsI8gpKHWuAzgEQWgoz8zCW8CBrI6jPAQOww4UV3kN7QWLtLkbDKwasjbehvJR
aQkyCsWurZB09KpnYsCjx+rsaYgZl0Mx4jsvzX1hae95qXb4k0bfFS77dgtHv15YaDTsCWg4MLkF
Jzut6NXJsP2WGDw+vr3kls4xFpqMPa/ip0UIyOgCtjDIIB6Wf07hE74hROdon+K15iZXbFOMPTiI
kJ7WJUBBvf2GxTjA1QbHObYkDiOOdrUEaI+EbWcxfcYMD2yNSwF174VyYpAA7d6KtY7NG9UGCDYB
T+DXuc+ROk1TO9R22hyidbsyK+caG+FXpCN+4ffdwVlbKYflG477fYgaXtKyAWiXb6tp8WPFWVc+
Js6UcBwFQ9nY3de8YjcpNxi3UxlgeBTgV2qOwOx3l9uyJeo4vhbiRNkxQwI9EiKiipG91/0E9LEm
mWilLNeTcWdm+FPihWmeQBokloLqYklswI1fcDlQ+DGxIuWSOvAAQUizyBOK0Ebg4U6Rd+OjCN1D
WKI7OiuHMQbGxJDLk1EhBrNF4fGvq77F8F3/qCi8Y0gPHkh7/AqIJ5EwO5gspnD/ZLrf5Y73n9sJ
cQnyn//fjIL4kv/P32Dn/24ULJv2v7MG8i/9YQ10/yLBYWMKdHXMd+bqy/vDGej8RVqu5WDw083f
dHb+lb9B2K2/sIizOSBLaZr8y+7ffYEGvkBT2LbExkrxsO38J75Avs8/g6AZAwCwY3hyjNUUuJqO
/8FUTGW0a8qZNLNc1pPvLOAYYoCfJJJ9S0QP0SK6LEvxbPdP//Aq3f8Bm/5T0ef3JZSodnVM/vsf
rfizhe4qy2ILZ/zzH+26C+NGSa6dwii5z+gLnUr7qwPKsctLMnUQlVHOgqUicRrdZVUp/y/+clj3
//YjwPt2LIvbFG4/If7VDWxxOWcAyzj+VaYP0ajaqnRMacYZryiRQdFfUYkUSys8L1g0OeR3qSAL
pp0JsBOszfJiP9r0i8b280AJ4F44JHcnrr7O7IAuWq6fULIiY449Y6gchEn09mjYd6bi8mU5C4QV
RUFQx+ViqNq0DcSzSJkr/oTq5Hjw+jwzfYwisLo57pJ8ps066zhtEIO6ZZj+akE5dfF8O8Ra6Y0q
qj28+LQXudktFJIPVo7Y/7y6r2kN1ccar0zyswpUsechxg2pAeFKpJulbBz5cuLA2cYmVWjWjPjO
dgP8D4+BvsVT4AQY2SpYKn7Fm8WX7U1NvnSmpZ0sXNRRHo+7YoyN/UyrvOHWr9Q6sYNeHEAIMyun
ROVE+MP2M149h4pMk65ydIApI9EfR78GkxXCXGex7+LcZHTArtiW1Z4qeSDxdRL7arB/pau9oU3d
c+Q2X00yMdOH6K62xsLXddzXKKhu6a5Z3rpQRQ+KbNVhhLXF9E/vO64w3SWIhPVqCwXC8BEtGEui
jn3jZICcDyed1OgYn++iXOh+7iQM9+xEcRLk3Y56b+ZNABxU2Wo/lBXuKaJRlygDtK1PCXATupTI
u+HH6urxKhaL71D1NzNrcd9Owa/ZtI5ueidogVRZl1iiAyJFq9fGCR/NRUMRAD0fNN37GBcjLZKX
1OZjB8BPf1iCriBCRgN4V9n71BwGtiddfoy6hLNXCJhzXWlpAftH4GWnaBzkXo2sN6rIvWZNR43f
ujKzAjjVZETbuzBhX2J2ruY3CxKfTjhlY80tP8RSorC0esUDvw7wn4wkvmX8MRWkKRy+oDNy4btu
RI4Ov4qXRec87Vh7tHV3lHrzSXwuPgOt9rqqLM+asq+aY0TgTRGDa3N5dRZRHGBpvbNq0pEPux9p
u9xWbQXFOBdILble74BBXgMIhMgrru5rvLVlW0Xf1o+6MG/MYukem0ozzoiFcAOa+WtwjU+U6221
mOFW6+vxvsC2kgCOuKRBm1K16Oo7Tju8BEW+1Ze6u4hsyLd9PMsTeENFGYPKjDv0W3koCBlvotya
dw5DvR8sZbgdkfXv2Kk7TNNGuJcz1oHYhk0BeCjyhyUefAClgs7SMfK1BjFVjcuy14wCKHsCl6/r
wksC75KlDj8AQhx0cgOzwSJX/ipY6Um8dSVl16KeDvCe0z2kFBJoU3AYNRAJ0bRiOul+gLQQJHG3
d6iJQEszvwMx/ZzZymFJxaenVfy6pUOld8IAFabK2rUt/TNF2u2HVRnrSvLtRkrqoiKQjNxDbapr
D6x0Oj9G8CvpU2T1pN24NgkjGzBmbuPSKgVw2BLcF5drvUtSNLPRRcnDbDl4qEoj/Dg4VqJIsUb3
ySVb+1TrcrxHpafJIrJPJClqH3eKXrPXZ/SZeavpY8ya8ls69Gjn9M9h6etuac59TrUU9ofkfJBX
pV/E9X0liZGYsVszyczkbFxwsEBvfMmQlTiJPIRSu4/JHh4XYbLI0+5Sc9mN7ZCcXDyKvencjNn0
U2i9cZNIjvuyMK9dobknjYYljmUCbR5tG41x3pvkN/xQ6j9U5JjbyjA1D//WjvtWdijG7JoUHJDm
MA5gKg9vRkd6IzCFewoHkkML/gugazodqwnzpnQeu8hxjkLLMasmmGszwnaYzcOWw82eQJfFcor+
oWw198ZCC/YaFRrXrANdtOCbsIeOX5iRdVeGxE3a4SpGRn7baIHo5fNbLsLHOgb80kcFvo7uV03M
Novmmbgwb9pCLjqhh27XDV1+gNvDGowHXWjSSURp4hLyGIhAlm2bgZ1NYLGQWezcC4BDek6OFFHq
DgAN7YKEWZH4CdjT5eZnp2fnKdarbRhqsPghz0A6yanxi9ujzVh9TCvQMk3X1YcmgQ3WDL84OnAr
lCDXUOm29iBpYJKF48G2TAkp9pcqYnvjKECdBtistJmZqcF9+o07cz9qP6m7oigjNCmujUywipW+
SWbttq8HMEIW7eKUL3q0y4BqSkEMuREx6qlls8LNL7kQtgPT0JLEhB7BI00mlMjEPKGa9Ku08Ucs
4BE2VQheApThRzf3gwfZHAuiyv6LvfPYkR1Js/QTMWFURnIzC9faQ6sNEZJaaz5Ev9S82HwWiRrk
ZHUXUOhNL2aRBVTemzdueLgbf/vPOd856hrwbtevxaKwQqDZDeCGsi7o0+a2QM7zJc1hCviVJtcx
5+GiA8DMW8VeGh6YT8dVaVK7u8YRlNpKy1ipTfJKa2WyalyH+zeCzAJUl0sECXbsoIlNpuk3JAFI
25Ucu502c7fTY5fA/Xhsg17snZB7CAWgkO4apYdFwSbkw7noXQztng4eK8z9cU3B6rQWGXuKVOdX
pR7mWHrTEzmOP39GSQZeym9mwFqSZU1BZiuUwl+O0cCaV/1702KPFHXaydeIyFmSjINC/bDXzQdc
6PJ77DktG909+xZGffljxOG0AxjOJ99FMqMyCuqRUruJNsa4bc140whkYocLdcU+eOnF+DWhLrAO
LPAR8NZh6gIbYHNcLUmq2psK43re35KyAzLIdLyinIVUv11SHNdWrE3Ujxm3DNK/s+rtnid2Hx8T
q7iPTdLDxtgvasUDaDqk9BDOztC69irpQsrsiFnmBPuW0kq/Yyu56XQWdr+f4CYVr3nm90uGg6da
b2MWxDzFjSnNDiyw+3K6H7xrwbSsDwEK3oBVPPItZgtjayEvLRLfzg82iFinzu2jrZC0cVUd8oxo
uR+bWyAGl5D7Pw8mPz9EYB5HHeid3zMYUUf3XZsYwY3GPee9c8lIjgLpcNxNMWSrig552o5uPTO5
WmqgGTmBWNhIFGWGmlkMcolRm8cui6LfXH9phT+2OdpLs8BrLZUTLGIAtyrvayqmLTtWZtUQz3ke
VCvT0csV5LYNpy+uKPX/pnwPXwYunxecy36KNlqLciRa64FmzG6JBwm805Q9xg6YVqmlVC/rpwQq
Fzw8SIRmSV62Rk7LaSNj0TmFUP2mUTzg4hu20WAw8s6AF9EXDoFTgLE286fUmD+cwSs3eqXm0Kg/
MYgIkdEkwRvI9YIOq5n3bVoIsrFIIH7lCTl8z33v0oxAIjxjjU/dwlWiR+8fPWmU1yYQj40ljK3o
zXczreo1cGSUnbhiQf2lIz5hHn7y7MRYBSMTNesi3adLRYLpxyZ8KJJo3FDx3q99q3zgWw+w5y/T
LjO2seqdYxlSbfwZbhLrNCZqPq+rxiZUOpHPIFLkUDWBPqAjaYmGeAQesnU3Y7ktA7eAiOZ9et2k
Iz00KYRBkPuseFvcHYY5PFaBUxIamrgL2CXmXXT1dZYA1gNhsmFejbfYwUTl8ZQ2G32tJ7iwGvMb
YD7rl76slkyBEe8tUMd9OgND11eviW5hWRc1E/nkseoMTt3QPIWV+DYwNFfOEB/y9xnLLrFNJh+m
kmBpmb1YBXRgdGH4Ewa/1hwMRHQLgOhxPhyc+OgH7zlXJKvC16DviQmSfooyYJK+9twjP/txh5mI
b0DhBfQyNNaw6C14VZO+JgheDyn3Bz7LVEJSrgi1djvUAIVF8DRrvK4ezIY0IZrkudOJTyk9hfYb
B+uEUvKSjUPNfg34nFEnJIeS+A0m7IUB+uq2fr9CCsBl3Ia4yCks0HG2iIAVrkOLNXMTSpBXcNbB
DwwhKCQG67tCUFGD/+hOK4HVuqHcGEithGH9g5tpX3yMPxoJH9x3VVolXvfjUQ4MChab6FMoOOpK
45O47VG0WJcbCHrYVNNox0yjktCbJGGHNqHpZbOZXwxGv6DQYaovajj0QB6phVEvSBg3SJ1GC1Wu
gpY3EY72Q7Ryw/6IACk3YfpN07u5bKzktgmsB6M+ctUhip9q+DdGnwHN4POdThT9EYAbVwLf5+Zf
X/H/eblAyxS6tknEUSfh+LdqqyYJS9PKUJNdlGJAPtkRXji3WxbcXPM/3bniTdF76ok67/71l/6n
sLTHl7ZddpX8Y9vW3/YardbmttaOHYrL0MMl0VykbpS33E/bDbIEML3hRB5z/jMv/W9lav87S7C/
hmX/1/a7UGHU5u/7tP+5kVoWKP/1pux//0f6rX19A+1+p8rwP0nT8l//I03Lw9smMotdxDUFIIJ/
7Mz0PyxbqDCtYxuChQ3br/+7M/P+wLNu8SskMHToqfzSP7K07h+6oRPCtSQZXUu39H9nZ6abHond
v67NBMkRibVJGKbn6bjD/v7Otjx8qQMWwa4U6QrG2lV1UFkOGxUfv7YMxaeJvfeOgYglQXPs5HTA
1DPgIcDsnSnbt4X/e2BRHQ+XCNPQhDsc2KnOMzoEydEUV83AQ62s5AIAzCUQzHkZtselxHGeFTH7
IBuadasUUqLM2KgXLS51s6uuYXenWf1m0IIrJH5/HeNqH1zghwY+d2wC+HRwvrPPINBbV4qFe0tB
AR66bKahwafcIUVm07x0CcA0Z456D3HW92azQdX+iQSb/sBIqaytKoXuJSIRKld+DUxzXw7jKu+z
G4wyb1OWv2aae9OV5jM6+wUS6AJq9GbgnmPEWrNrteJQVxUdsmh6wiEoEkFlXWQFX6EvyMpEF8du
qDZxXwgbPmqD/ogJ4ga6NM7l5kPG4tSY5oWH4QN232pV026yYma4Z6SGQUn4aMVBcMylcbS5YhtI
2vAe+1Us0Vp6+a4F9EKYoj7ZcEGZal/LiswWBPSx/TGpqlsqB2ISMwhQQe1qPMnJ7sCUKdRzLhI3
Fo2T9JAU28KG0QHxkcrGrtuRntt1bvGRAPpkgm94aAD65GLt3YD7WueahEZKnJML6D5JvaOd5hRe
5DWNXHL6SAZ73mIm21JI/y5Cq79ShQwAGalc8wNSmRllZA7X36o5aT4k78pAxZxlf5uk5U2gojwG
97qpc2kKNstTVkP/bCoXTltMCDDkuYOoPWCY1+Orz0O9dtz5qKGnBJ6xxNEO2SHEkTfbnxQa7SoR
6QfMbJdZwuxxgD+WafQ11Fyehq74dL5qooSU0MJ+wBRt8s5aFExqS782n6um+mJjyjqBeEweXyHK
frt5AqxCeEsvsr5lKYMlSeST3VELzOtsZOkde6FrOzs3YY3TXRY3Yy5XeTjuSHE+tH2yaVxGF6Ow
uPJkMcSsAEdB0NG8ktl3Q8OX9oSDbY6GGBPVaCoCRHZxH1hKsouLUy/Sr6h1YQald7AhAS5OYhl5
bcwUVZMZBOuHgry3+nNWyh2LnuWUdRd/ImFoWNEXJL2Lo3IOirNIh0cR+VSeSP2HvNAFhBBTnfsZ
V/0tQND4wY/4Yye+kGl/mpMVbFK3p6YlxlItU/bOAvWwBiIdwieEClU71Arfdb7Pfm+UJx/4Cyg3
gjK99irAloyhtaGIifu/fs0moO0+7claecg02qSLej2FLEIqKKgaU4GngZJy2Mxu0tKAwM81K+Nt
V0TGufDy7yDBRZo6EjVR8PEr2uC5+v16+MaTgOjRUF6nGIRKQAvMunep1rMZriIt/Gqs4C3X2czn
iX62/VWbUePNtZVcvYqnktpOSBZ7tvnkTO7PVGE3nlD+4ylb5ERKeIOQMuBPI/gfWCW2PUlkIqY8
A28pS86VkfG2kGZVH+veXusVFpi0xKgQP8wAOb3paxQ2BsFgzxKJ7SkBoqQ8xKKvLt79rMq/8umR
owuFe1jRGUo/EPfCaLC+/Tq+MxLjOuised392B/a1DghOVgnwv/vLvtW2U/spencWnWjszWS7K4g
MRwZDmsG5S9nFfGY0VdFwdYhrUcgzsmH1ZK6aQa0Ozx8s7nvChtEDZfNMpPa3s6jpyRDrO8AVEY6
K3TrfrS+wimMCL+bzzyz3BXWzCP3XBbppI2c7DPpgplrbLxJJ+2rG80314NMXPUFGPmAu03gQZ2Z
cL9T4WkdrSB45iWQloEZPZ9xAYCYDdlACHt6bmOiKlnOb807QFGzCPedzUnAsTETd5cdp1u+g+/m
NNTagTjD+yJyas8w6zgW4W+BW4TOJkCVNF5SxWMsucV/JD7nNZEdZ0nFjFES3uX6yFaHq8rCQXbg
j8ld5zWt8PVWYJbU8Qfn6WQZxU3a6y+okEBvnS/DZ83De3ZYej47SrN5KdgG0AU+b80su4sqIulC
PW6skU+w1UXrpPZPMp2mldt7mGRgCOSGfUM0scZOu0hQ2TdJNx4M37khp5Lv66zaOd20IeL1Q4Zo
19FKgmsEEj2B8z32N1blN633WTQ5X19zN8C3KlaRNkRtvyrOdEHeoEYRoojKI22tt1Msgfm1r9Iy
+R1TfIUxcEOC+uLn70NMiCnSWNkUuryjkOd7SHyWjf55jsk52FW8GWuKUfADLD3dhjAx1Aupnucc
HmyqtKbleuTC3xyHi9kKksAxreLmkY37/IwcPytM11stYNvjeGENT/5c87wtIPEjYt+S+tgDp2Y9
0neDK0Kf453dc8f0s+GeJjEU425dwDCM8nTn8WXtqd4OIU+MOjuHpikXGFn8La4nuseD/oteTh7G
VVZyYpWtYsbvuy78sgLsVYHyEdGQeogolRlUn00OQZI4dRbt58g6jYVF4XyOIbDvXqqhwIGtctvk
nuUWXzQeJAe7h2ymm6FxMNXzAIi7/JCzH/CMEV0q29dN9xqET3RiOgs7Hm9JVS1SraJUh2vvWLX0
SqXGj5dPV5TXmzbHCSrEsRbuRs/53HcXGdXnkWS/wGsoQmYKRYFX1jr8r7uYC/XCxFi1sndsgHde
tDt3U/zKjuXbb9p7t8ZdwZOGbQjgpXAKsAIZzQd9kLsCkmowFzeU6+CuwV+HMmY9x0Np7Ghi47qG
VRZqq43Pz6IRKI5+cAW805JXrxNFIQyY49aEtnjN3PIjleLkjiD80e/onp/J/jmkHkqrP4zZeBd6
nsolKIskjhNIkG7j7ugjaQGz0cbwmxKu9PyIzWJd1ZKDvufJRpoS5c4pXDwRL5aLj8aNiD4jHjJd
fdIftK/7kVVCIq7EYLg7UlOTTHirediBgfCYLQxg741m38Xug5v0+Z1pd5/GiC2564ZLlvYXpMaD
dLtz5dE1gOIB8L0220f8Q1A/3PqDyAZe0nZLMp0rL5156/pZq4du0wrCBU5MKCwyGZKGfB+oAbBr
E+5XoFvhm407y+PM7GwGixK7zzrOtbtpNL5NI8IC6ijf25zv8xrfT+l/hlp3ETFFXNiQzmY+vsxG
cw9/qj0a7WtF05ebEqMo5PSThP1LlzYfIviUhin2wmGr1Ga4Nh12Zm6S8tsIMU9WfwmCpjwE5W0X
5J8DUFA4/EOEfyp4mCJ2RaMeIdyCd4zRL8M2fCaNiXmoU8crDS1ST19Fak1o6YQQQ+iybrEVGl5N
shW7CDe0HMm8BdgL0XUnOJKUFFX2kR7e7Mzl3uLE3fguLCgLB+WmkQ4u6O96iK4lLQ1RWCylXS1M
AfRaaRDJ6GwGMFpEYJpVVGEawdui4APjjic5A6jGlyhr5jEW4yRTAwrj9ENlFpJ0t3kwbbx6lYud
0pK8Lwmt5zMfxSgrj6BQThFzWW/qH7Ohn/yZQSK1ECH8epu5xcOU2tCt+3s1KzFBTaspaT6yoFoW
/SlzCv7ZJXFEfWgBclXjUx9q83cqeT43fNGyvW/r7hSM+HaHkQk0SMv7xu4HKNk2B7n2WSiz5OA4
HCOeBkUf2sGURhB59B0ueSIIamz3hvaJj7XzFHfZIv2tZnXaCJR7dDNm/n4Sdn0qmwpD5sNQq6kx
dbDZfcOGT39G3UvObKgzMaRH6ukYNcuD4QTUloyQ/Hqb9lLTOpBbWw0BWBSD3oBqWpf6rTsrTBf+
H4xVZOmHdO+7WBHxTWJgAmGUpQ1qfPlA9vMuCzB+NhGvbjVhlraqYUWFzpE72ci5y981CJyv3FnV
9JVd+lic7ZTPyVQxro75k3Do/mNL91lR0lfLckOailEAaWUZEX0NjKTYd9i/IoIdkCaeB/AZuvk1
VKAF6n5bpQEh6ZJzIKGNGqcDZrRMH9a2g7zW9CzJSA10S2pqQRPRJMMnIcLYWG0qROu95gKDwJvE
N8aPzS3PRUDJTq6Jl7HLXgAOqxrr8aIytUylOBshSgJU7QtyAtq51Pt5r5l6t5j6EMk3KjGCO9Wj
DElTBFo8c78KmmurIlesknbVgF3RisgPYE48OcP8Gwj5HgVzQlljIHdmaS6MvvYhTggLIYDDs0nw
6pox3rjCYoM2N/H7aGfYbjnBHIfxbDYtDg3WpCPYhe1Q8e25IHz70kZN0cZ1W6BxAIzljeDuKCsQ
ZNj4oYy1OJCiLg5cxw4TnUuLSsOkALKUDNQbVzjCLDbuDSyZ+I6jJbunAYcAT3edCJXQOqyf7fzu
N4qOpKJlBOoOY03UISR1ppM+m1UMLSaPJplnocF7q8yseClUaC1V8TVAygTZfMqyJoSIWjV1YkNR
GKf8dVQBuKjDdUkizoCptGAjZm20ot7HDXyGtBlvBpqRem6zWkewzkKIoxEWi0tI6g5B5DWLyQp5
5PG8bHry6noFCWfbk9d7DzXOsnaangqV5ktUrq8n4BeqpF804P+eVfovVznAoLePEcFA3tqwkYgK
YmmJt4LwYCDNw+SROiBUOBAurLGfmg06azISnQKg9IE0Pm49MjbLuNIAarAWsYgrJiq3KFWCkWAb
vM6UxokRSkTVUobpIKBaz8g40UNNDNLuELM6LmATAcmWfj+WrbopXkiwfJXEKFuVp7QVjwOp5tSN
6KAqcwkrLKxSLJmEMXFbecuoZyC1HVpgVWLzKVfpzVD0VF9S523w3NhIlfHkzc5D3lw4JulP4YxX
fnLHX/5YEoZvlUqKCiKjvcqOxjjOiebLldoZOSpfqhM0lTV9ScVk0imQ0x8y1NqOHAy5VAKqTf+E
UQcfIrlVCqlefZc9CLIWii/ZVpeQK8QAxiVirxB5V47KwZYEYivKskC0M1wy/DQr8Bzf0fg9qhRt
qfK0wIEWkUrYEj8xVkIliE2TxlcvP7WNOCIkqrdZQZEJY5NK7NqG+UCu03kzfsO8+NAnni5w3FHo
Wvw6Q+w/BVNCM0t1WzXWG4SFXWboz5bKCkNPXBBN8Z0KoG7fqSJ6bw0e+0tXOWODwHGLVUCX9ksX
cVennBlKFOHkhK/lqbRySWzZDTnsPZVkpt3hWGBe9C02FTR6rVNCzzPhZ/iJy+Y3QUwsGh8CeYL4
AUhGjowUfomK7r6cKLUP+KIw7gIC1njAWfd7t+CfNhUB7IYgtvQrAtkkIlLlLaaU9ABPhtgAXY0k
OQ0swnhNXgJ7wHXa78YSGzCZb8MWMZx0Xg5N4MxsCqaYBFZKYEBIKFVu3LGee2LkYsKpOU2MvUEV
XcGrAFEgc+4RPjcjOijgTxdoKnzy6/2gDbfcIr+zli3BjPN124/OgPMMgi2L7zuuKgzOKvHuaGhz
+rkmCF/i7hlrkvGIVeqzWKvEPID3x/om8LxzQ5w+I1Y/ZcPOjYNn6dRnTZvvnGLYD8Tw+SNJzaTH
zm4es9x5iBuPC4LiByTM7ZxsxPkTjTHBE+e5lFCECfyXBP/J6twMo7wDfn1vlf7KFsZzM3BjS3Q/
348SeoAzbI2UVOiQzj8meAHLRvDyE4LimtyNA0NMBIpgLMGKphmWHCAFQtEKqg6vfaZbixCQQReS
V1Rkg2LiD+evtLOhcmKteZTmcHGRVsYk2QfS+yqBJJBLb2EbgyMoxq09Rl9g895DxVVoc+e9d94H
cAsV2AXaXPYzGIZA4FSu1Va0tz5NXshdD7JBWYZju3jzCnEXRPVDrdgOk6I8/LpxoqCIMefQgaFY
EMQR/G2k8BC6OCmiTwE2Agc8ATIX/Et7Qk9O6SvnKWqDmjDC/AlfGl4ZGBS+enJ2YClyxaewnPJe
+QiGjm81/GVYNOM7Hoj3YhrfbSAXftDd60Avwv40lyYmAGAYXadvPI0hsDW2SYsGScnRPgWfkXMm
Y6iL+J8YtXboqJBTtA3drdF/xjpYaYrFgWt9z8iCewlMBwUPQA64802wYEACpdcO7bfRLJZkQD4K
lmCT7C5wCk4JEBCKyflyKow2Wm9VnsEcs03UOSgETXo3K5KIo8v7lF1VQf/C1gM2MirqiFvDH2ls
3p3jCBUtz8sLi2poK42rH2Bq3sY8e5fZFKRrO2+dw0z7LOXJtLxW9CClbv3eKwZKq2gozEPyTxXr
/0s64JYAnb5/EXlZRQ3gp8/2n0UZ/V9SUm/ep0bxUdP3/wqRqv77P0Ud8QfrDGzQQuiuThmh+pU/
jdCa8YcNm1RQfWcASxW2iVH3H05oXNJSIt3o0nR1EMh/cULLPwyJzCeAncLyRZL5d1QdU5GM/7Qp
K6ArjFXuOvTWAUbFUYkTWv36X6zQhlVphjaSJ3SC4IzzjPKcDPyJjYVmSt2LZeIjmuI83M+jxWN4
IMuJwujtkfoPo6pwYeonQqBM+IY+fkU2TKOepol6TNOr3rmcp0JsqNLdF2H9gQTRLLkJWmzgVmnN
gVCjiO3NMdcXAffJQfjUbNrlZtDfc4Ipp78ob/+J+5rXVfmr/5/vVyKXCbCzBtBassZ/k0i9JM3n
0VNCc9196iQ0V+Ru8q0XMRBbxXwOnVSnZyPpl53jqwIKyo7nBka7PnFahcG9GhX4ssXCK8E7dNHg
KJdSc4BqJJZ2lIanlvKgRxo8/eQKxalZehraQ180wa7Wqi+vMJ4zUnH044JD6tZtyQaTYW4T8rxe
6j3sSs849gN1UwpN4xv6NUZNWWcx3XPyM6/rp4pVAneJHN5TPVerzG/sG4EbpjHyh6bOqzcEQjpw
c73d2MRnejItwbeeU/4ZR99px77DLdIHty6fm5qldUTjiz8Ht0Up8n1KGKvNRpwSqvbN4NkQZNTf
kX4KWNLtpmTHcbiw2hF06lR9R4X7SE3Dt4Z9ye3gKRb+trEY0eSd6FVPcLM8jR7eyq5zbli94ioP
xuZsGVRfJAYrVXgM1JWtAepFW7IjNAWF3UE9l/3B9LcJr25fnVv6udfmAP/IK4K7PGyqZZ51ZLU8
cexGu2AVTwlojg8wSrkHOCwMvKBGu2FbOGW81n3PgZ69j7H5HXQYINnLPyXuLBc02mNy9LuDLigw
6vXQX5aCpkyZ6bfOnBibkkTJwptme6XFgjv/PG5An9NZEYIiSbnWSrJtnm5u25yIYKyRdGcHvkyU
IjSoZBnT/cxOD3pPTD02PYJiWxm4pVkse/zAVuGQfLH0gp3dHlOABwlNcOw3/HcRyZeK9f4Bpj7J
YatbFU54W7j6y9zHP9yYrm4VnGYdg8Ro9nufgsulz21wSqpt4xo6PqL4dZy7aKsTFDsaJjulvjnI
AWXODctPdrwdPxat3Yw06SwI6X26nc7eiy1KlVG/RtQUO2JOUhPzoO+JalGUqlGz4Z1hpw1Mv3p4
I//9ITLvi3XKaz6Np8lB5gxT7UM4KCv4qBd11L2V8ftkw2dgSePX6YYfOhVv2MC3EVW3Rjg02yoA
p0PPye86zEzcZjPqS81Jwk2aZz/wNll+ZgZTC9IsddXhqpmFvfEq+dX2qTjEyjyVFquI6wwNeU9I
d/eY0R5S90O3jYLxOghpSUInCkMLMxG30Y05AABIZuYBQB3czEzuEQq3XOgxfNvJitnStK9lzcc8
xAyDzRV0AfWaHAOY6gviI7LpMxAYtIslwC2DhnkPliguUgpH1raGlCrBq1VF5e1Di0rUyiaMWZPl
m+x4vmgjX3QqnGXtu998Y9FBH9xzNpm7im5yjdZN2+KF99sr700UP9qYFqAIL5EgIBUHmBNz1aUq
2HLT9fcSJW/dQMcS1p7Zsx5ZT8VL3yTFHE18cKWe3E01ndJuzyARwQdeGnhXFpzOP1qqKnwT6gZQ
o4qeQjLzFkwrNqG2Qd6ozi7zlLpFNGi2vJSetzTn5IOq1Luo5oVpeu8r6d1ySSj4UqOyXmJX25SG
r++ALcBAA6vYM9AFQXHPob4zDEDCWtn9jJKdD9BUQhhAi+AyskeLVrVi4U7wHAnB/SQ6zao0hMFx
sEN8UP3dMAOLjyE7selQiefYeA9SNB19/G38nA9+xRWwIQu3s3xYHbHOuaFN6bWKdKINglUImkUa
GD3Z7u5DEF9e1H72GbRcVGyp5BEE0d7PKTHEiCVH3J6d8DGvBfZJAPrL9QmXJ9dPrZX6Sh94ezle
8ZLqwyf7Z8J5oH0I9ywtJaETvU3WNqlpBl2YWZ0+rWKvPZuqD1yG+ibDRcfDEmNl2br5RWY9PmE6
M9mobMFJC2Ie9lsdeY/EjFn6y29apUTWxmdHbkhCc0UwWRsPjVnd98O2xmm+qymAJfdEujDzN4Oo
WaOkAwKpX9549LLPhtlsp9a+GU3kDY3isaSguBvS5qq1Qhp/4ofkd5FTmeeJbbMU5RlcEXeWYHzU
rHDn59aHTUqFZQF6L/bdVdyY89KbUtqL9Pirhn7a2v1V8NwEWeCd7b5JjlrWoPDwJNRgZBSs9TE5
y5VZFz0YQFQ6qYNJk8iIvW9DnHLhz7E/tcP8WPE4IWuarEwD8crCw7fkJTQWIbEKmYw7eB9y4RYs
UXndkBFqw9+5Vvk4Rp99wZU2bkb27x6O2wIneBlWSzvAlVrr9UFL4+rkuqukFmKN5eUB2upei9Pu
OOcbEOD6sWu1O6NPyT8nBquzch/RVnbsa3zJeQoMXrLlKogesdmFGuAbFI6P5XTJ6T9ftbgU2Yp1
I+8U07pNoH1olLU3qbPNLDe8dpHGxphdqecbNLOq5ENegmapjY4bM5aQnri7rXLvkgB8RRB+6Lnd
5R4iy5hpu8IETejjJq0K8vO2StLXKlNPAJbmwGzCOq0S9yxyN3Oc7hulfNZq4WnWu2hAl/RWpsrs
c8f+yoyk3sw2BuI5i4je+0DGc5fLTRzaztrMxA7bs1yODYNa3uDrkSr5SsgFZkBOpHY79yTTJ4c9
7AC9YeGJCTUI7JzFEgij3hHYYLISLX9/j8REX7DXVayCquLx3Emdul9ABiFAg5aPd65uj0jq/GSA
HiTAD9BeeW7Mmb7sPTEsh1rdFkc8+M2UXTsre5lchAPJB4YTAwZbiEiehsHZbbr9xNIbZFrNA5lT
AxY9dDQjvB8Uq2EC2sDyAtOR4jg0AB2GhgJxocP1MoA9FGgjax11jHbR5gLdZtEVvHeh6xATV7SI
rnUegp5XlibYCpwESS7EY0WY6Bz6a+CnrU1Fn6iE/gyl3lrbYniyFaGiVawKrNyPNfAKOkFAbws0
khiwhaMIF72X3xaj9wzR9Z4cBkA4YBihomIMDmkxNjVHMMYnesEBUCiGhtsMLyNQDQ+4hs4SA9KG
q5gbhaJvZIrDEQHkcHn7UHVq8Szj6YuT8s2qzXOuKB46Abu5PJXAPWpF+ejBfTiK+9EniKzVPU5j
jB2AQXzMjKYihSRkulDcAGrpm1Gy9TYUVcTl+FtZcXm88sa80QS/EdDqZ6poJJoGM2nOT0/UikEJ
UsySvCyu9PDJCwrivDAq/1yUvI1CH8ONPBkz5JNEMVAcL3yqm+y7SmJ0pVL/MXrQ5h7gFOqn9joQ
fw/Jd01fs8Z7w0XDYUGA4GCvpCKwcBZ8uorJorY2LpAWI0pudaAtPfCWSVFcKqCvrMaHNWvodKcP
KHBc98XAG6x9YB9jbBqQMFoYOXilkIH8/mJkDCRpF/srEt/TEaPbm8jkOVWMGeL1KEt6vkrAzzRg
aCz0RUWlGSoaRSeHRbki1sBak2VFpRMoG429IbxPdm6Wd/ax2K0jw7Kw0osbyAqLVk6nYuQdmTSE
Ev2+jomusDyAnjObzhcJvgzPCZ955b4pFGtnUNSd0dzlvxSeXN6RMdtZvfMowfQMitczAe7pFMGn
ohGPYwOILXCfCMhPVGHzawJgEyxMPrWcKUIRgQrQQH4CI8hStCBqBzvSPmiiCCy/PKGG0dAZhz3v
3S8alwX9ps2tZUwfRRm++ZhhMY0ASU0kmCJSWZkiFxWKYdQpmpE09V1QblsQGesek1rh8NOMVLij
ic9NggXaY8OYKUaSaDjidLBJveInRYjDAy6mQjNuUkVYwhlA2+myV+QlyPJPPigmf+ZpGTMqzWXI
GcmjyDfjr5EjCz83JRN40kIoR+FtYBswpOyWEtVZZkvXBX1VOPNlbq2fuRw4d8FEJXUg9hqTvkeD
AWAfFjadAQsfu7+16BRpKgA55UvuJIGiUPmKR+XP3Ye9G4FUJYpWBX7s4pvY/h1FshrlbQnYqlSE
K1Oxrqj/RGNX/KtYkbBYCiGJw8bSsnJezSHjaqRP3jZw04/OYCUf5/u+8q9uAiVhSLmaj9J90E1n
J1KB5dI47nuZ7uIUoJLJVd2n9YDcJbmg0N2NY7l10Bm1rEOEbqOrq7F4axP6QBOanbunMbBeAwM1
LpLODHtfCzitiJxhI1/Ek9wJrd66XnsJoRFsphzK02Bt9cZ6lfFwP7hIUYZjkp5su0db403eGpNY
854aDn1NxKLmmBSBQyWemTCoAvZNenI4yYwTK7Ktt0AdZjMPgtVI157HQU6R4bAthoJeBQmbPNYc
AbcjXurOjEEdDaGTCVwitRF3piNG2YhksSc3k4+qI0EkMdWCLsOpBRxI8qmJ9oOqbm4jztQY9S2K
gJRFpjx2rvUkxkrhhIrHMIyic+8bB3CD4N87dvGNx6OFJgKT7A5H2kjhuLgzHJboiuwXRKnEgSIf
jYyHC+3CPOAlB1BRRNuoMp9n4ezTrnrELnBrJUG7pvGVa90YbgfhREd/0F6tSVxlSgG9F0Ma4UJ0
yjzhn/pFUDNKBkI1YEx0NDdVc63b8j3X0UjGFqjFTB8d7/vHutXGO4/RDlkEDFXGmtwKrCNG2Ke+
nl4RVvaJnH8Si5c7aGBjTPmxN5rHsO32esCRV3K1MByQV8Tytk5JnK9nVF6nbsNPvpIHI+o3HCLn
wdlPTQxVkFq8wKm+6JXWj2XmbWGNLAdZsjSqkP1nh0KV2ZCrsm13vy/7ELq3vRnAA9bsWy1GzqUW
dQgOpu5tc605wvejvLvTrJVV18cin929BvTYwb9rZp86fiBGafdYtNYxtLJrGTtg2lsmNNz6ZKks
aFkjTJYMQYUB0eKkBbnitvq6yka8KSXj5WTykTIc2HHePnYI0aZm8qFX8t0O5DthnPvBpx+uyZgz
NGffZLz2xeD4wDzru4JKvSXIOw4BLChFV3YYncmuouU22JemlYDwzGVafrMwdtYEFb7K0q4ZCPm2
mia+RjL80gey9NaAA03PqHtX/zr2cZOOqeuesXVNPb6UKrDeDTdcwXf/aKPmpamHB2FimE1C+lJq
Zkw3uHRz7+yI2AGhmeb9/2HvTJbkRtLt/Cp6AZQ5ZmCpiEDMOTIn5gaWJDMxwzE7gKfX56zu21Wt
K11po5UW3WYsksnMiIAP5//OOb2wvllha2FYh8NxGefi7ylOhZ+e2xGapmjwUVe5eo7THZU13CmS
8nuRQSS6/GK08JlzaPpFT8z7VHd8QH18uNXZTJlFjiUhgGm+cwNQsroB+Mpz+thtNS1bZbTLtqCa
TN8kFWHbFNtVFQnsI+iLGQlJuSjbPgxMHvlt1d3n3KF2wicRZKxN3XNCWuL0LQfaOTHGwEyH0Yew
PMEaKJfpUjoCvLubWmDKcM+ilu8RxRqug1fVwCA1IZfMOldfwRBmb14wO7uq5rpZ1f2nau0HVXlX
5vbZKA6Um1QRCUlXiLetyzyqKeptyIu4DORrxROvr5BWsLPHnhxeilMGJnf7nrujZHaoCqJdAhOd
YW16LpH5Az7BGjKi8NAKUcQ8+70XFUcQy4jWOYvc5rbg0WCP4J6Ukba/cRaQ9ck+rzotzaKPhmEN
YCszwtlIErQH8ygNffgnPmjTOeu76TuED+Doo+uC1EecWdQzEJM3dMlpCUFICjApLzROVWqfpG1/
64VbRUztsv0yIAPRDQBpy2rgTazLRRH+IrGH8yUI22ak8qUHhlLDvMKTct62EFRykobZge4STjjb
iuM2nrKEH2e6kUWQXScmnYmT/GgBXNjzVIALpj+gue4nlZWHouakrdB8Nz0KxKb1V7WFOqEFbsre
Kr3l/wbknFQ9/17WOnof07ZGheOOjY+VmL2VWosY4arj2o1DUxz93PzAtEicAXqe21omhXPG+JJw
JsrikKaSgpcXGvWXMOHIQ5PzqUczQzEYr3YmOLjGDBtZ/veJcfCr8a3IrPaapLeKiLRzZYbPFhOh
nspNkyRB0msK5DmL5WsqCDydk+HRwn2+TzMQQYXtN7BnpLvhzXTS2xW9LOqIZKWJQEQiVjc9Ccmx
H1KEFCJ58S4O84SW43wAvU6HgjhtyDmaf3S590g42RK4uDnT0DnWvdyGXGGKOuBlrMxdwWPZU3uz
CzJkzjklrWpuiFWa/O95zbsVVsOPsIf5dEs6z4eJrLH6Z+XZnz77AdmXD/TvXMAU9oSYxSRrz89Z
05GlRkH9pmCTv1ZKDGd/ZBiMQHdufJuMWRyoQA/GlaiWT7bV9V4ZNA+BeWEZG/YevQD84YDcxbbb
hiRJ0NZ8n3Is3GaivphN/X1UsHKZ13+jmpIu4TXudugpoEI1WIPJeu3gnUBsJ27D7fBoq1Thpwy9
S9OMn90IKMMNAx5NtB9d60j2jTFCJ3dOiy9uFCWrATG9dCeXA0OJVcfO+0zeUv9e2eZWZykRnMib
V7A0cBP07tOaHNQZx4ownGNhKbxTPlJVjme5ntPbll9tkhxxz3fVblDdwW1tQJsu7jkJWG+uSYMZ
WGJEsQEqsxh31QodYgYs9CYVPGII8I02b6ZGY33PbaKa7xY+idOK15NCrdSPtMh+xYnxmk3UxQr9
yVmQahdeyr4WB7pox8OQYfi1GjXe2ibDR3ZyxZTFf3T1r4Bo1hsr8d9jpEnRNs7O5miy6lSoSnjv
DHho6qSArDVlv/VwYG6KjOwqC0Nvhj0mCTtd936OuVTFkEwTxUVYCVjDlx++h+DreZQCLAyrA06l
myHoL7U89+GNI5acDmXoQkuG1AKo+pcs4m9FOu4Kp5/vkCtdEMf9HNOLQEUk1s2pvCHKllh1Psao
qKs6+DIkORELKQkPvcteCvxE+g5Veni6Obc+14Vzm2hnYLmmhzStvrjN8i/WQ7j3KfMxU4x2NlBK
G6LpqNZ5jrP4MIZMyFG93gZOvEEwEKrqmCSyNZSVuoFFWIw7D/sW8+1mtMWzTayU6U/vYkG8Bdfi
e4MtAuViZxmtV9/zrhU806bh24P+L40o7p3qdihulnEcbjzIOM8nDKXU0wywnXZLgQHBH0n+s+nN
+DHp02tBPgI8eTJsw8Z4AFm9Sodzg6Xql9qZi3PT+6SP0olHrU04kle+uEN3U6M1CBO0NQwzdSBd
ggExlnZC6x9bYZBqYyz8sMkx65cymn1m4Mq+FCN6FKrZ0fK6D6+cAo5xLBPNSD4eT3NiJwS3oy9F
hGj5++BOrRSQK8//MEru3dTe0OrZqYfCGOPdgqTDZGdm/2qcdyqKfwB2VsRnJ7eapOuQflsaXgjf
4ADq5CM2mslf70JpM7UhU2+IXRXZs3EoqBA7cavk+PXL+SaacjizQBgHA9mW+iz3Yzb5hMgY2SGM
k0MJKUAFPLe1NiRQLy3JSQ7ZKDxpE3jGnTqzRjuaLWYYocXYnBTD5DJQZ2QuBCH4NdQRXT2MwHYy
4wIZs+/xAFFtCrTMhbwf3yCZcCaI+SXM26PyEnFszPQWNJvZPJkdXmPfN8HQH6rKJ5Q1rj4CCrSh
L6+FY5ySdNr7HUYn06dcOeYdL5eASEsXQ0tBJ+AhWJYvGOORWlMBGlei4QVcs0heekrY/72GLb5I
OJ/QDpRRTn7jlP0YjT+LuXGioJFtNKbmLyHNlP2CGaRneHfBXOG7itkKVVZwYiDThfCVXO3SBetM
X2HODpuOVaxpt02jiciOQEISp/JI4agbPaO/DgVaa9fFtC0FyUvHYAYMgqI9bZbvAQ02SzP98NqV
1DiVYKStQ9IQUgZWteVAOs2cCerlGwNFXGEO09PeqK+mbJfD0OfoJjRgnmM5vebt+xjMRjQmvtp6
mS4mmjKP6F5FXCRZODtSGc6Bmxb0zAkOE833PEEOJsHnKZ3I/Qv7l4KuyS1p81uCfJxTmhZ7Ebr9
VY2/Ostfz8OE7aJN1jvVZJAmfkNiF+HEIRWBNwg3kRm8ZHbf7q2OxJGBfvAtlP6PYOLYn3e6txiB
z5+75mjVLzPJULuGJ5gfJwos7p15K7fpRB5Jx52Gy8PMtZKqZZzUyNs82mHZmIeQALq9SeMlIlMp
jwQ0jqChU7xQ+9mMTA+oP28y0d4WIhv3tBvNoM5VcE2k/+74pr1nBUCedqgp8xEwyE8lyS4zw12v
0ovQUqtjBogLq0ueqq3YP7+1Uz5cxzY5SGeurvhQCuKtXGKnxl/S5ehLEeB6bif1vYCl3TN6BC8b
nZuwY2eK69K589+L3jOO09KcSeTKbtK1sqIGyUonJHFRSi6MZIej433mVKrv6LghnzMXWwIhqz1W
b2xKebVPxtqLzBprfzxRTGpUNsc0kr49VWLuzpddaSsyDFODGKUODilpJJ7ktDvaZvDq8VNHtQu8
wkgV0Z5hkFxcFHR+ks3ccsdXCTWcWNf9Q5MHP8pJpKQ1MFBLy8vkyXGfp7Rw1s8w6dS4TjnauDfQ
MBdU3V7Q28NiIC0SarOow/5MURe1LZbv2seSYRURkC90+sDt16l9cEw2VpAivzOXqKJ1nXTr8qsK
fvjW4mNWx28aIPspstDwFg7NkaGxTUTiwUIvR6xQ2NBt2pvdHJhoJWlnK/rQPq7r8kSiKUGgZREf
bdlZgG5fjPHL07wAsZqz9n3VpO7LMCkODsH8Q+iRN9Qx6NeavZ8j5kvZcTFugx9eav8o5+xtJWEi
WifvLkP5Q6YjJ6GtwpuskvdtaP1sCvKwM5b6usJf3/lpFq2JVUerEeKo6vwTLjZ2XWJuJnIjcN99
50RvX2yM9T2mRzzqRMX7bvJUOVygSGiPByuiUZCZTdMT7bhyfIG1qM5WZX5UTsWFLx9e51QqWjnQ
K1ZaBEl1g6Edx+TqZ8kjCnt4SJ+9dU7uWG+ZoRtk8tfqucsyajBJ2VqX3N4D5h49lP5Tpsh++x1c
gfj/5Sj2HgrRCPVflbNraebcxWnOpdgOacMyimOSdPOFHx/EGcEcr6Z6wkxQXw27Q2WkoqAqvgs+
JVFucLu0DIpzTX98rM1A81+MUSsV+7cLqg1NBEvkFUXMiNUGkKDdfVsM5bMp868s55mUg4V9OWjV
eS6hrRJ7ehVQatjqJ3rRVpUcc05jNEymr+xaHb5M8+J7c37w1uE8ZWlxj8CNyfVC37i4FeaMZDCG
93FbnKw+Hw7GOjxZVfK9HZvsJF3nkDMNOy1oWYsp74gVQems65duulEcVVHXPNa2GJmwxBBMZVuI
DE2ONTf/Al9InRvPjYqfyet8U6asTsHw5dfteM+NEzdEPnUHMBkEBNdPKAELnsKEGgm1NGRkytY+
KT/llJYX62EqB6aU6/p9Ss316IOA7313qCKcwniyhImvwAuOU8+qZ9GcGjVKfE9VLM5TzOqZxuIo
ZGBxlK3XIzjTORTVdKpCWOmK+wYhgeQe5ZJhLHkmsDNLSnu9IN0uTYJLEJdfyi70J9jaFt5rqhyo
eHv0o1BV7QUpij2e8WTjKcqIY/Op6zFbF5XXErs67X7DQ/+fiPsviDjNiAnTdiHFGJN4AWn1f6Gu
dv9eIX4ru+qj/pX9LergP/0afwJy5h+BcAgU4Iuboe3RjvUfgJz5Rwg0S3aBR+QBpJz9r6hQl4Jx
/rwVhlx44Lgs/tZfYg9ICNUxCr4tHN0u/s8Y038gYvSxkziRfOJ4K5Fr678FdgKG/Q0ZIyKT+DKu
ZnTOuI5NrIfO0/wLIsf3kdoxTXsbNckfbc7NfXIIh/SXcd0tPDc7VTUTRwDnSMEiXPdIilesyy0q
lwvEqAsvQLtuKgHypqswSEdl9DDqqyg9GWQFjaea5ozcrt+sFupUTx/WEI3Xh/XNdN0GD/625NTh
6CIOmUOoxROjyxXhZmmaa+BALigT6MwiwFSNPjfNX77tEkFF1MRprNen1qKIVldUCvq1mer3Bzos
Af+bp04Xhti6OcSD4BBW8lr/LhXZZnPVnFZdNpIvb51QGI0mJxJ+uNBYBNcOes/mQ/hK4j70Y4Ug
5T9yLR+2a01haFhnz24GpsDADoaBhHjdfzJRzJen71PKpMRZDXNj6rIU1HrCvLAaC75dLhtMFCdh
nzJdstKLYmRGLtHgKGAhl5wyFkkrS0FT98aW2MBGClsSYb1w+5UUqMaeHhRxtaKHkZidUSTDzarc
l9L25s0AWHBn6FKYknaYgZaYdmRn6FsAdIw45i2TMiv+Ekvo3Sc5CmXop1f8tuhzS7oTuoaGJMSe
YIHnwqKgpp+oqqnorFG6vEbGvxYFktLqWhsxy5/L2rz4crnWMxLSPNrBJl33TC1sXYxj9oRGsHEw
KKI0h3jNJlJMyDa9AZxsJZKZQnwpdNlOBQV2GM0m3Ho08RQ08lSVTt9f1uBsBkdb5SzJIjj4BgeK
wntXnf0oGw66oS76gV16WoXtR4Zr7KsgOSD/LZvW4SuUwGfY8lWwX3+XB9Ei9Oc+8KDcPKf3jpoh
XJHXOBCfFRc2x+0kmFb85rjlsB3lV9y6n6Rj7GaaiwjeqLFZM8NCBt7SOj7sLL489dRRT++Rov8I
hPSBsTWVasmKrQr+oMDWsAQYdGKEvZIWpZU2paSmVmmgX8miZwk2if1VklM9Sozycs6ecMK+LIM8
LIn/Vsa0nWMe0eVNNUdb9gMasKGbmFImN0s4oiBT+aR0+VNSkXY4Cjnftmxgg66ICho7UvaCncpZ
HvFbmRelC6WSIF532RS8ZlxNSOL8DNsAl7JPtM6SaH5OV1PBdZPeFo/kMJGaCbcYkPbDGxtbyFhr
z0bq5a8muo+Zgy0kslsucR4e5EBG3RjPLzJImigpkPGDhMImblPYQEhbQgZQNwHtWkLXbCnTjnwi
SzkBt4emDT7popd7cDZkq9SirQZTCFfhhXuLoKkWJcTS7ittw5LakCVwZmUZrnlaXza9lVOVPMn3
BjtHh5tr1bYuHRYw0SF8Dl3ADm39Snt0h9TxuEti09H2MHjFhfgu7xIYKlI+BppFm8kErjJEQULC
tNEsSbzHRVvPCHH8cGLmtI62pfVBt5wnbVVbtWktHtf4iIXN5sEngncRmNtG2/0kNpSFUxvfWE6w
dVmUy2tTXI/oV5D/f8eplBXXqFPuicNzIgdGc3lJR0Xpcs+O7fWkrPQW7Ezu4ah4bjyxMEWtDrwq
t2PTsTb78o1C5zeqMottsGIJM9Ru1Pa+JHRBRa2Mg9I+gAveWtoKyOsF7xyQ/IfJhShTixiLoPJV
RMZYtnknjZ9cz4m3QjJD3HAkjoJ+uQNa7Zk3nqn24zS3g53CxNOGR9vpKL4Xt23m7AlL7fBx4ev2
bIwr7RJuRY6cXpX1dAiX/gOXew/Q5B4CFp3FJqMm4WVHs2wn7Gb3lg09SFQoeTQ4H2hwLXbOkGM6
msm5YEFi9e62RaL9JlhvWP759tyYGJHYwRrXchaTjXGtdU4BYfucddWIfHxX1kS1kRvxLknGikab
z1U7Zp84DA9tqFcMpxcHnjOKO8zcv3dkbV6yDnIwkN9/47AqZi8a9TQ3675ZLmLNC74obqkN29zS
20cxDvDgHiNZBoKJxec1zk1KdmvGyl5inYqZfvGYyATu4u5j13GOQ4NAtdXJFgvbTFsE9zwlX7i6
AVpmvOHEQkaew4PWpbxJXVbew28QcBizBDWZfGSORwHt2pZPEw03Ob3Ne2sgEqAQCDsW4EyjSDeb
ird+9R4dc/2wVlKGrSmJpNV8VqvvEFuLiEQbx7MICRGbaL9dYHfHkiFK3nTPUMf5Xgx66Ac0rryA
QAI6PGJJ0RDWDva68NjHPlVbHZUbzJ9ERDAcncFlYOIs84gdtwngYMDm3Vg5GTAPzShbmJpVLvxY
EgW31DgqvEPPJGxbmb2xpZAG0+TEFMDgDURRPnZdSgp/Bepcw49LGH2Er5Cyk7F+rnr6F1OjP9mV
d1/aPt0NpJRx8ZufB2NBT+uMxzlwbikM6+TtQhEF6KMkmankoFIn3aujT9v+1N81KWogLVQoXYZ/
Jj8nxvDlon9YvB+JZW3GuTCPpsij1VE/a5J9dgZxwY0h7b0jq7PLN9DUAHZ++TZ13I78pHM2MQRF
55CcWyXVdXJW+Q1NOMgUflwPkUbU5Zl1BPNlUNwGUi5EAcPcuvkCsUb1o05w50AF+0lBVoDBluy5
Ds+g07Bkpw2KcRreJAlSlxqwCRpTeNel9VUU4h4EGF47JeoQ7gDQmeyVYS03hkXqbGY+BzkheDKI
92GM4Bn7ZHcLTrIUWgKQ0nlKb3H7SodneeN07qPbp0RB0aDNeNe5YbrtRMTktNHA3ezGlLdNYu4h
g9vXvEyza6i7eAIybkc/qL+zldFtAi+xNWuTR7JZ3G9EAD1gMriz8qknuIDoTZV9OIOi+aG+IyHz
VfR+eW3YMTEOS2YxBJQAK1ifNbE1pAla/YFD9JZCLjJDeHCJNU7fxOj/StyCgD3qVRhoHYowufTI
KZjpngoMd5i5GD//6sUQKTFn6O7liz9YYjeQDLgpZxMdwQ3W/TC4P5YZ0UR5MZMXMvTd1Hv3YY83
1cDXt33pn6hyferakifFJnSjUyvjoQTFXeRDtfN0SPwQR660hjurGt5CvCf7ui8+7HB5dVENj0ug
EjKr0W5TywY2pSYvKjsVHNpg5hkxxIKFDiBLduehLyKRpONdHchLanLvLCxUGBJL6A/M4y+H2+fT
7PFE+gJTQmEz66itQ7JkmCdl51PT40ISS/NQkozJCNSHhV/I/rXXeM/wsmfENETCSeQjFwYKJjmr
mkVm7rucuAB/bD4GWGRiyxhOz+9Nk8T7hheb4xmlODFFNT4RVKZN0Y7IScMl+kNGfLDgqw8rte45
Yk+kJr+I+FJsPFlO0mVJVCBM2iZYpNgkrhNSIsIsGL/kvVcZDnAvpk7lQaDZ8DjpmpgnX5LWWizW
GhXu9Gj0o45muUxNo2fmGDpTjxLL1Sw+YtLbGQC1sIh2dnayx9CK5YE9NT2lbMGm6Q0Mi7pqW9l2
FlnI1SmZRJhAyy/2kJ92GzAZkuIUBoD+5ClekHQBzqd+B8aOR39xTg3qF7G3xFik3Qtn/kPmqb0T
mj506GdAKMzGpqDsMvXNyRr3YYP8V9ML4KdMTbs54UgEicqad4vnxcAsuJsEBpS5zW9lsF4Xi7hV
Pm+8jUP/UyVsbkbFO1vK6bIAiZGH4p/MsZPbXlENayT+QeoWIAqPOOWF5hGJ1IrqxgbntXKLbZqb
nTWkL1njcizDMr+O9a4xmmpLnc5tnfH2zy7WzpS0mh2ZXZCGLgOMcYhrynt8LxJFx/ClMH6Vdk8Z
i1x2ip8eb/rA676auDzdcdzWDYd82ixryv3y8OSFTuRjHrsJPTuS5uDflrGlzlRRUzyd9h+Fz/EB
hG7ltUFrjyc1nPLcDzbXoi/ipyCM6QEd6iiZGPakGm2xbVPCL4x3GcTRKx8DklJ9WW5JX3tO/FQ9
2B5BGUFvaY2wIz1PTG+pSb1h4E936OzBbT1gjclN09gBqjo3nrU4N9nk7GVruEdqENJLz0QZ+y/H
kxXNPOkK5xDP4q706nxHGQAFuKrcI645N5iPziPVu+eyz038DjAmXdK+lMKdXgpjunfNYbjOIjz0
q7uc+tQ7ItiP16ELnmAHWBkx8OZY8W8oKT1zSTSJBwjNy+/f69REzCsFOtfFxhoesimOgcnNOCvl
XnUxrt6uP3C2bDh+w4hx8DktXe2cQQXs82hY5Z5+mjeRHYhcM69yUeZVdPlr2HFl6HJSusglwv7r
lw9J1di0YhGubvvuue+REieSe3yiAc5j+CX0fLRZAJVdYCASjPYk8H9Oara2NYlT2yUg1LD0JU1Y
ATVi7UQeiQAPIUI3nU5doHacqYpnsjhwpZGAX/VtfQsE85TDbKo1hMIQX2rurVtWYFZY38a03aQG
D0B7nEMeuLJ/mHOfaZhH1YIrxn3AlH230tl9XW1aKWJJnpvylH2zFiitlV+m39PhAl90bM2BPzAF
D8ZYYUJLO3e3EVCjzFFzTr7l06Lq5NFibFrTcn4iT+g4Dr06Ngnhw15JrEhV9CSbZdtRAVw4/RRi
Q6+fZjPAUN06xpOZTccuXZyrsda44tYQZjAg+jvrXgVhlJHLIsWdJqiYsQM9+mP9TnlveQiZq+xz
p96rhttuZwUmJgCv2rsOSHcObnfuUoDRxS1vm5R1nIi7g9XYhPBZGWGGDctm7Q/pHmfTWYopvxb2
r9422DUxmMs5xaet16jZT7F14Xxhm/O8xXqZUCvaYjRvVtERr+cCd7hqEE8TqXlHljde5SS8KRkx
k2iO9SderOo+zgj2WS346EnpFYGwS/L4CMxC6yH2WucljYxtq9sY+BYoJj30SxCfrQY+X9DzPeMM
JyVgouJ6euj83L+cTKL3z4bH8WYOFqitKawYKGbemT3wlaiuej+n7itw33woMtlH4UIo8IiLcTRI
2i7jF8dk4JXaAVfDsNsG0+Ts1sQdLhM38WUxF75Nuhqc3HVwyk9PJKS7IJ+5JFTaufM6Ra5Eh7fG
WWN2bod2jzFNuojqJtCHQtsSO5vJ7UCLjI0FpXMfvPHgO6V504xheig/wpSSyQST695iqLfFY0Fb
xNRO+6pAVVuGYYoGuzgKNXqnTjBdMvx3UqQxEbAkHmzMDEa4TpEgNIx/2s0vBNBJ28duuYbTbnKo
7TCXIX+ojew8WsfJbkY2BjFs1k7Gt5bPMEMErMrUWTgXgpdEVA49rTaI5NxiUeMxEtBGxc1+a6GR
R2FpcWLXLzowK6fv4YnKzq+4N+Y74gapFzEdilFG1uHKmQ60j2ouN+sQZEbvYOaDE5XmzFkqT5Ko
IpDEd24sf3T3oztAeJgpXgqX0wVJ5QQaB+5D+GUjAT2Uo3igbjHZ4TkkFL0f0gNrPH7Zuh5fTLO5
wzCzNSTx/7JeTlkT5Nds8HAWVJyfpnLZVzUIWZgFZ8KOwLaT67/+b9S/DEX3JtN1ge2tgSoqSSMF
7ZZ2VvBgrNionAVyIauYuDl3I9Ubt4ODSQTfgD3x/Vlmdu8SbrJs5oqPWeEV2bE0VLhdG+ezzprh
1lBGtSfOTh2pc1/RJp2KKbk3348J+nwR4ozzY/o2Ctk/kv396nAgIXwexKa1ku+G2413Bp1xpPwn
kzC2ciGVe8J8eRkkOwbJEsxvJgaF0AmbgZJLw8t/1ZblXiqPVkcxMOyGpYUCxYf5aq5Inh1hPbql
06IOLLC8Zjfb5cmnx/3UtuM32U8Ppg5IbMn7AlYk2SRUu7xZGq5bWKXA6zYGBxMXP8OGWrSfkzYO
9hOpK4ATlAT6aII2ddADULvM/HuxjsdpdR9B4ehv1SonZ9VVrBW3yR3gVHJMY0RNJrGn2GFcHziv
cTdOJ6mzQ0MfypOuOoBaEs65Q13Gwp2Pv/0aaXfqPI/DqDMdR5X/Skyo1l6goPZj+Ugc1alztXdE
pt/ndCJsySo+HV2DxtESOET++O0acElkJX4PpMfxX3ozsQhZAU2dJD86/s7vFfo8ogyZRrWcDqJN
BsIVgx03AGgmQJXCibnWpGe/ovmBlfd+ktzN+AFeOq+mT9A2b4xEvrYNs/Wc1jY2wy6i+6ffjKGs
D3YR3rT4V4NKOoxNT4TF/XQGLMYqATPKEpQqmnyJAAffczTI52ukT6dYejB+oYb94tXjKAcrtx00
Clg7xXVgYkQC4r72dN8j3Bc0wjNZitx9W+QLAvreKhtZLuvo5et6Js6TBhC5TGP6+RNKXPckPh4M
G1zRc6ApZZf/yI04cuYyv9btfONqyLFEnjE0yyYZwGoMMi79p1WDkZNGJDtYyQFmctLwZK8bHXN4
yqWD2I9n5Jt+IJlS9+elGr/sNIhZQ2SWkJm+RjQt6l4IXWUzXpMTCZp8kbaZ95TYXyTfk6VRzx7m
c9Hwp9RVTpNtHZn+JZtGI6Imlwcm0+G7AY6jUvdsQ5OmGitVLS8vVMhERiGu0zwq5oD2I1jUrPfe
XSLgQw2pehpXtZv0wVCgERpkdVK+Lp6z79of2fA+7z2rOq9i7nY9abCU+yH2tAPmrQBKliZRkq/6
08IHsUjENdM4bQpXOy67qaK5uHcfRmP8LDV+ixTkcMDu8rc8XL6GKQl2SaadtPO11fjuzFtG2BdE
L1DfqXCAfGON+64a/HU1AmxpGDj7jQXDB5twwrYGhlfIYRyyWLg1TDzk0W9HMegbZCK8Mabnkyfk
9xAOedZAcjEhnjiaVM4zgRU4lj5IAggzyFyCSA/WPPT1fTp6rz68M+/5YYR/DuGg6fn9VQUERi+V
vhXDSs9J+b3FhEjs5M7qlmddLkUj/SLRttNzCm/tafA60wg2uIUVCdf5BuhzgpVBwtDANpVYt6VG
uIP+seh4fYtleephvKHMf5iIxZmGv2lmeAzqk9JQeKbxcJCRu8bFvsS+S68xEwyaTMis5T93Gi+X
GjT3Ic5B6fyIK9LnqmH0Biod6py/oUH1WiPrg4bXfSh2phYNM93hkUYxsJiZRysYoeJ74HelXJzk
4TcHKl5AxxdQ8nZROfjRTyb0PHne7NoSoD7TqXR9R5bub9g+IZGrhL9n8rehRHzlWkv4FI4Q6i0r
I9PhSnc1/D7NI5dm5VI7QfZPFvYm60MyLTrZkP/5iAWg02YAkIqLBWNgJNl5oaE1GG48vAOjNhFQ
KfOAkA9154xHw2St1oYDCzJroxRgrmGS5aRiUpQd8+LMwy9aU9KjF5TvSXFenP6mwi/ak7h2pjT6
2OEaiwwm5OTkjIdYagvHb0MEzogMh4TCKTGWzSURyXuuLRQ5XoomLni4xXeBx0IyZzNKTBepxdyO
DmHGV93yGPsSM4zjHaaYsxEa281kdB9FPd55Ff17xgpX93tZ4xP22/CB8yPQFpBlJIbbxhUS4g6Z
tE1E4Reh2Q/wXltI6Fl9KMb2ecFbApzzamqzyYzrJK5IZ4oBoHhgvGegGpBsPbshM+N17pfHkIUc
C0th6gBQbWtptMGFtgNSHABLITMzQrLk86rtMEQmvXgdl87fRhkEfIzNAP36ZZ9x02B/ZGFJ2Q+M
kM8BaIbn8kEbtAkndYyMPmVxqQizxZGAVcfEs+NyIEVKhjgicM3Wtp5aG3yI7KMWluGZwvuzaBMQ
XjkTGcp5Z4gmmDFhO2O/3Lv89LiEsBHN2lC0oqO2TT2fZxce2dG2oxH/0WizLlMXxGJhDN8EHiWl
nAMq9WOmzUthONyauJkKXE0TqHDdpfYZ7BaBxcP6ZJio1agNYFbjS407Sv8PFvPDxjUVa/sUKzoY
fXNY8FUB2NLEkTrvLGrTKcN7NeLBwkxHNmi73DKbgz8MniAtEFi1cWvEwZXVp0Ebuv7fQgyalvgp
2bazJB2Yo/+DntAUwN9+EdVYpJYHkOzl8ZMjyPDPkbv+k/+nv/nfPn9/lf+aT/AsjK6h51q0E/Au
Epbzv+5juJXj9FnSyfDfGVwMH1n976DC//zF/gQVrD88AncI8gH3Y5oqXDiAfyT5mH/4xDqZ9DME
BMNZxAz+K8nH/8PU3Qz8FQgCfpff+ieoYP3h06PAoqWvt674v+s0NU0d1fPv0TYmuXuu7dlEjrgg
EX/lFGoamGp6riGlG1JT55TkybqaD3Nbv6olvJs5TtzLmfZB2Q546YN9lvotp6UPL/eokCaumv3E
OyZYmvJWyC06lRG1yFeDYophxEfqBG9XDGDnhQbfbshB0FJN1C7E+8dAiSxosEekmqyY0Q96LIY3
ZtmRMRlvBVZ4c3DwQDaOuwPPn7cj2AUoK0Ry3qTdK5v3tKkqfPiiQ/+AGYzIab+rMG83FGBHrJb0
YcoFw4odRFTH7ZecE2NTVsEWdoLkVvxmW+66t9nE3dESnPSyFKi2ms1r0M03uO3nzSRmY9O0TI1a
NYabQKXARHW1M6r8YhQrHMVQv5mQ1y1h/VPbP6OI0lkNsoHbxLgxcZwDEVYU9W2n0avpzHEuWsbd
DoWd4eF374rCpoeUOVlEw9LJWkA/E6/FntV9FfrHtkPKqagYsJPmyydFXbqTzjt7NrCkYxQG3DPt
eKtyyEneBDtTSAlktdJn9tpM7WGY2m8m093dZIJcrdoS6cfzuLNL+ZrmA5/2/3g2/hP85e9lNmA7
PA18SN2Qs7sDfqE/c39hX4bSYx7ZQ2+aZtDuRJY8+H2Akj8NYlNSgr5yZLYC461p7G//+3/ZFH/n
bv78t//yWJv/VpW7WnNLk3eNLdsh5Hdi7A4P+FQLAgwCcNFwHAnk7I8Uh9UXR6DMKYN0Ff9/8HUe
W7Ii2RL9ItYCHDkNQpAqUssJK6WjwdHw9W/77dHrQU/uoLvqVmYEuB9htq1rL1CqkfbGsPXFscmN
H8w03Xsr275G8Ncltv2atwOUUpgxyuq3w2rjhyhHNHabD1PRJedhh80Af619H/gZsOyaZc822W8p
d91+Nu5sNhMo5Xt68ZWQ9k0iwZAMUTBCszXu3HG/LaCXkR3CHkXiEor80bQGKO5DGB7rlDSxyfYv
ZiYw4QAOa7KMB/IKVDx6abBbdZBH5kH8IdSJ1Yq8kAPNbW+0/tHKsg85jtUpqG5CUX+Fc4MDnFoM
n8Z2OctQO81A5Wv0qsqM946IvWptgqiSVFD4UvaMtVyXTBSQ/1RCzUVjFIAjJsBKslbHSSyU+k5w
sQX4NNEBRNuUYCvNQdqMcUne5IHCA0QfbVntG6AjRXjycWpTv9txq6SFAAGcjBLL3qFvO7QIb6uR
UTrNAnDQMnzxGWEv7caYLTToWQ3rZbGD+fS/nx/B6f//D0QP6RcuOQ8NGek3ZmD9F+vLaRU0YuA2
O8sEwrn6y7tWSu2cwg8AMAr058Uzk1SKGFNg54F/SFn7C1XpwEzhB2JOsQ89OPQ1zCe2ZEcxgVh1
apfgeTGg18beH7VEE5hiSqDOQB0v2fRv1YSdySYZALlCg+6hItIzDC9qgbgTrXg9db81/IWjP9vj
raj6E8a0A2M2gEoBZQWQCCZbRAI7EAng7J+DpIjyzcK56TpPhYdFxV9Cbz8YT22XuUe9ODY1qXIU
PQPfPLm3ac0wPPxuQV3tQjd/WNcFrONQ/eHKPK0t0Cm7PbgzsqaxbkP8mP67KMabYXhbu+fCO3vN
Io7MGnFjJd0xt88pTltbVupSkeSHMp1mTPM/sjr/Yb5Q2up5XOlK1xYRl73MKMrZsW8O845h8p7c
ksKTkMhIeSwghYc8KG/C5xC/U9haPg49zuR+aO7+eUSqvGdeEFgfMNyvoPiI3VwZL72hiZDep7UY
RwfyalTZwA/AlKP2zuujtN10D+jnd+ncJ98G55RWZLgy4nq1MyJhAAgx5iVTGhf6hLp1ugHDiscV
6BFv1WffLHftlkBc6d0nTRqFG+hew9wAX40mverv1jlnVtXNz74GzQSprSEYfYzaO7yseNq1p2i2
sz1BCXHp4OktGBOOoDw1p9YFjyMG42j33o3Mh3e2U35Mlm69+OTGZMsz4po15hiOg3LAJcnNtaRA
rVC1djlj4656q1MbAYLn/JIr+ILE3ZUnI21JBwjNe8M0L2CvexcqYfFWoLwHVm8iBKSzbdfHvLeG
Q8PRWWGix+lpfSQZPbQe3Qz+cqjz/MXwEYqJpMcWW4xfUy3bmzyFopRZ2UXH9T93dHJMI7YIhSLT
hwyjaLV82pP4SfzrcQ2wpuffCj5olGz68m2Iy6hAygE/olT/5uLQoh2ljohpLlzzh7qAv2ady7Pd
PjciOw7jfIvL86/E/qQT9Q51mt7DJf7ClHuzdt1XZfzZjlbzD9V3N5ruwYcDC9zT+5yUQPRrafcz
sBgeZAk8CZM7ykxyj5D1a7RJdloz8VqyS7Ro/XprjYnFZDYM/Mc0goUm+Kx8unJvJQ1wcA3EAOPt
SjwrPKHsTPoguF+EFaHTsoMLVE1YHRdziHJokfO742A/Dwcy1+bqVFKoMpsjULKDnRL1wEyOc2Gc
yv6RkYxzBoV3DDoGhE4WxHYAhKwDnnXcWoZh/K/scIpQMRIRbw2YfNQYV8h3aH4vrO6Ui+UaMLxg
y61HecD72zklLWew1gtIA1cqSZvYc0i1T5wNS3vu9ZdGLa9qA8Iqvkwj2a6boatvIczdIUhEFe9Z
Yh+ahBnahrphbgvhq9w+XVaBg1fvum15G7Q+ZQl+NAleWTBBmrZeo3a+bszEj12fYHD0Gmw98+Ap
mZnNbqK/neTyJFVSnnLjBz8TKvBHlnR8rwtjJ+HKyK/kg0FW1SJIaFzX8xwEMSqYZ4BV/t4IEkAX
OEEQckRAz14rpzgmN/0C/pyoFxhZAe/aVsSZpx6dcrlvwxtDyOLImY/KxiWmpuUoIG/CufRINJQD
0r9swyOLBem2wq08+5fKt4J9YDtoKoDTFN6TrJMbHYKBHK8jebC+zJ38ViLggRoxndd1ipORjUCw
mb8rQRHRGPbYmUDZVn534xCeYypoi0YTxv945L2ZHPp2PGUrB6ZDMCwHyEsShOaFPbQIUQofADPu
ATI1ChslmDWU6RHHiPY7jLumrd4c4pBwbTGlysIb5t8vhCDG1gJcSKHa6Df54eSIXMylfgzMD1Q9
3mHiXua5weZHORRb3ts25O+25Xw4RvCTScScYwHS178moDlejfXKwT0ZDSPym62Lke5iAfPZ/MoN
ERNPApOuQpxQ+0ZMA+MR6EeU4lnbTeN6Dh2w/yX67J2nkCGHGb9PeItKC2Zo2994Ts9r9tATMn1g
5jGQHkIpFNhBTOo1v2DKpVW0TH6CiiGwcuApJxgFGd2M4atW2XWe+Cw77fMqmCC4pB+FlU+EFXEJ
Whu9EI2z943udkuZtvo9ETBzpUTsmXgcQhuImiJO5tD3IBLzxUdhN3X3hfSZ61LMIqL5sVeM8k01
AyZBiAZ1NSRI5yxaxF4WuSuXP0aLNzkvq8fWYFtjripksylI1PSf6lGeWkp/1i4oq0b3Lc+vlwJi
39qSHO5onH6uvt2tyBEZs1/MnpW3U1N/003YRwp+8I0RQS2RhmLHhX/WXFmIPnJreZUm/MuCzIxs
+Oozjp1kQq+5+elt0IOlVmyXdt2KaRnAR8S8K+VUDLBq6ilzUH+vhv/EMnNjAbFH6MkUU7k/ea0a
hG4EsXBmAQp8SVy8dgz1k7V5X00D+GqnPsvBICupvS+UxMPnPuCBJtsegwrJfcmN01hR1vc3bus9
jQ5TzdxJXnQeWhjSWZFiRzWMDnKr3Qcr7+Czmxh2alSyZL+GJ2fmNyl16rSfzIzDsluhT412qbZ9
muHfoxhhDaB+FLkwXA7NN9UGoQkj2Lmhm49p+ombCurnGFxDD8Sbyl7acD4qyWXnks7D7PBVS6W7
JbtAyAG6Qlu5eQ/ygzf6cc/YjaCeP6My6Fz1JzqRAF/SstbsHiIz6CFeNeokbIO5pnpw0lAdVi/7
CXy6vjygL2aY4/frb6s6zL7V8hT6D0wur3iQz/iDNlY+xosrp2M52ieLC95obMyIHiQRSknVPcwe
2CaLW2VHMk+9M++lAUYd4yHDQIBwc4jRuAmO5GYdKrdil73yZEg4QVjaynucaHTO5Gb0hsTWujzX
hutFNG+Rwey5gtrUy/lqzII76F5waVJYDLK8mIylYG9bQCyH9jIz8xYhwEelM+JUh5Zv7P/YgJ6B
mwtS6JeBwIKUsEWA31uBSAXi33pHL3tZ/hbh/DhW+bCf67o4Zj3/9+Q8NkaKPL84Bk6DslInMVip
dbtW+LLUut24lEH1JBgxUPXuxsr7gIBBrq1OjesnZz5sDXlqLcS3onOAlVSwnvAC+cSWfs4WpZ9X
hAh68a1Cjv92GxKEvLV9YnW1wzIsD6bpXjkGc0K3Tq9qAjcqYA+b1b0sHHn7jiyBvSh6AK3pcQvL
JZoD6y0zDSCWobFvg7Q512ItDmjh6fgzisrQ+nMIj+xRNexqpolIW/o7gHc+lSirJSjrYMQ+FSfQ
VuB38Is25ht74wK7kbZz1Rh1eeR5I2AbOLvLmlGJKzstHzxlvyaM8zGjv7hLCIEzbQmD9Snsxo7H
OUPiKqvTspJK6TXq2hmLJ5VmzWmEWRh0SDFyNj27wa6XkzKs22SwX5VimcKblQEuoYoOWvdjRO7O
O2lrTCjspDezbBcCHg9Unx/g6B9Vkv0sWFAW69sdjWcxrvFU3YdVfhy99nrFQLsrlt2MZoN4O2c4
sV/C84KMAszcKtWpQVhoJyjn5p4dUTmbwY5xx9VcU5Yuy3gOsRIGCltil8WNosBSADhJaYQrkszP
TukThuZd5wsLDwNfxMonsl8ckAIt9JOQWLf6YRyCryCfEeHWBeJCPRclNP24DSego5hRNSdvK7v2
APFEZXN/mLqeVVhwQajwA3sfIl4ydl5uxrUMqQCszRkR2A2bCgBI/p3XiUMeTjNRYv4ebeDRo51r
0+HLF7hsGlEc4Vtyn6GjMmBy7B1XHCl5JGQhfkemWO9WSfcazEwOFkh1NQEvSAuhK1jBHWV5RVOL
99cvtPCrqq99Z/ioc3c52BlwM7Qoh4y2HbnzZdv6v0swUpWEL8plXN1b0A1CqfZh0x/pb18ym6V1
dmuUrG304mq1Lm2nvUYMBXgSgfYeFx2Uw/LKHj+KEEEQlyG5Ee5jALjsGK7it/35B7zxFCsL17bB
K0vkm/kESmfDm5SE4nfuSEQdQ8yKLtkdZs+RPzD3Lm5bS2iuDKSOBa+tKcFeltRVkUJ/7KOz6xpC
JuAXuRSzG9J4Eh4o3ndt0lwn3vCVUdkz8IsQurPCsQeqE1+i4Oy9o9u4PFMVMTtwKeBZgdyB7/Wz
mqwciXendg2yWym5fkdvQBgYBJgt6vo1xVT5CRw2QWpa0SCHpYt3FPU+gHMkiNkPqr+fxmBxHJDt
aGTgcEbEqchHn6UUZH/+OqM5XhIJMaFtpl+38PiHiETQvkKZ2CoZ8cp3fAL5gwRYuAfV+jcycN11
qTyLkdKg9C20KX75qKpXRMZIhTvW1kO9uMfCLzl+JK6u4G4L5mSf66yjnO6n2mrGS2kR5+QKAYIg
PhBl78QXUHkufyBxwIDwKCupWd+8uomsHsrGLC/ruX5ChDwi434S2vMVjlwxwpy4Gwuj3zcd+QdI
ERuS1VdyfJrj5DKzMnlbHGQ7waC00JdpLa4GigkYhC4XpiRqTqKORcOszOP9kKAU7njvYmhshMKw
ujE5KooxiHoTRDKJRbfAbxnfUo0CGWUkKi4tEJXol+b7PjFHiiGW/QwLGif9sDMsUEVXfhuluhdD
gK22prSr6Btk4M80liOcD8mRtgYsRBWuBowg+SdAcuqwgSaQ4dyXvRHpro8Sp0o/5KDfNIc5ivtg
jCO2VgpU8kTZu2jIMYlOdtqfg3ZVcWYi8asMOhpWsR3W4DixzCYOFn01BSAawqpBnDTDwbGrd+Tq
n9kqTQLPrL+KXEXHtfIDEqcZ8r3zmFCrLSs/5Kr41RukVut4V5lcUkNoFET1hdf47p6XoH7xu7+w
VQ+lwTNc+QiQWNzdy9B5MGp+ZzukT51XcIXl9BG6G1gOotJ3qer+tnwjhAPXBi39dYAVYYgYR9xs
dzmpqHEHVIAoGZu4qLWEFOKZJ8R8GIKD4E7Uxsvm3CF1Y3yk0wvJb2JIlVunSufedmb3LRi4W6RG
IK+XsMk2ehf51Zh8ehioYESPxaHUwVSWY598Eao9SmjBNtxeEavVL0I59UG0RXBIECJB3UV7QYLH
Fny2LhyOlUkfyvweosi8XtgI510XkiopSpz3Zc3QGJFo6CNDGNcMowpxnnT1aBTss3BmONArzPWi
yr+6IJ/iSmZAJzpQ5uuASjoV6OoWQrd81dyu5TawskOctjJGypO+P/fe9PePkmlbwW0ikmdz4NlT
Lclu3TPzY67a1P/lezpndZ/HDI6W6AIU7HJYw+kRQ8YToiZ04EV44t3I1/eOeA7fT6s4XdzsPLjE
LZLZkl4OqfXUWMFV140k0OXc4dKx/rCGfowOswB+k2jOaN5hJt2CmCanh9DMkgrOzZPXOkkoONlc
OCH93NxqF4cPSoAQw900S59EBTM5YmWCZkDneXBqPruhtMjYuwYNWV8N4zYc8io9MBxG1mIkV9lq
/jZAZuEvir/cGc50vMG7u0CdTeilfER7+2VZEW6781/T0c6WieJGhvCfhC3ZuDarXUZ9kkwgM51O
2Zedq/RKgZg/CH2M1PQZ8NG9i5ZIyyitE5TNORtYkuSpiVaDKL/VPLKyB2iQlBQf83AuXL+i8bmH
XoKihDjnbfoqajVcEmqIeWcOv1JLPsLr5+ma/Ku8NlXkhWVzCuvc5xd2hzgcwPA7NSinXnh8mpgp
0iowDyRNDEe5bn9Nkt8y3bopM//L6i76hruhn1BZkGIRkcxN7QItiCQ9IDUmh1hTk58FvprmX18s
9rYexrrsUIUYF1B9X+0FgUfVeOrSqxzjij4KmSmuVtm2V6Je/YuWS2YzpxSx8UzgtKAu7Zvc4ngN
8Eik1XtlIuqGQt7AL3V/RMs6p17UA5lG6x5b20eDhJw5RnZZkrs2tK2J1ExiLGxJ2NCxTvTm2J8m
G4RGU962eFEvpVve7Jfe/6GPp9ZqM6x1M5BEVTbFzrd6MpiM27qbrsumvK5BfVtl+rCa0PULfZ8E
OvRTBYhojkOZPTuJ+4Ak/BI4rGawr6+yTT6GeUQMkByAFTngKTGfJrqu7WnIMgOJDZEm/QUs8B44
SHK7LeSSZl2ArkW8mi26tp5YIQ7xvVrUqcfEu1e+82G5pc58yD8HF/xX0Vs3pQlbQi/La2QnyDxQ
XW5MOtD0kxIgKnkzyOmbsQvtcTL+FoxDq54BxtwypEbZL31RHljUuZGvYBSxE4wzeG6E+M4xmgno
5yYCCo3U7Gb+hbW88tIRdod7XWvqD67lFw7ai3/9Rp/RnRh8ui4Br0C0wVWgp1d9eFdUFHqlS+eb
e+q9FfLWqJy/omcWpfd9hUPXj2oUAFa/8g5Rv3pcoG2zxBNZWNFYBU8mzm7mJvwQs3CPk++BSw+m
CxvpNwMHpE/lqjNvRTTJ7mft+RX4zJn9LlwcfrqiarE+oe7xd/Tusa2SyzbvzkwXt93gg56mZPyP
xdBE6BJVFY20vQBdsmR2gogS7LNBP92l+xFI4y2RTYwTiicBMREjMIR4Vp2PO9eWMGEyrGEiG2PM
9cnJJEs3yuzukWH2lzO1d5X0PsCtPTVwuSLrCuEXx9bAg+N1xUMW+jaSK0JhIXEOrPnXOJXhfbY2
4QUmykg5BfBPV8fWcY0nhhkXiLpgPjKDwIWi/2hAZSW0oEZrf4S2UpdBvaG/TH5NlXoMPPhQWGTv
wsJ5zkpkE2bLWbh5nKSp8cbQ0rwUYn0YzPJVjsk7gnpnh4kEeZtDl2mnNd/oXF335o0Dd8ssmB6O
Bm0m0Vo3pow3DCj8RRY6WmVNUNE9rJoTT51tbremiTfPSI+cJvo9AZJjmVNEWl68OBnni5EyswS9
O89stucA6J45etz9jH779BcXtM2eQk5gReu/kVqNM/HeG+YzjQarEa+HlJr2z8LFpgS7w7Uz6l/v
B5NP7PR4IrPN+CPQwNg3IR29j05lY6PAGojC0Mcip8Ec7//evcCQRVSI5ErqSFGB2OlgjfN4CUj3
UGP5MAPVXYOBUV7ZXXcUNJuaGD3VNZ5Idi80z3p0WddARGDlqZmPWc4lnhEXZGHXsXAgfgO/JBPW
lK9rWj/tuv6SC+op1pPvjVqQUaWIxspWXU5Q+5DJAezxPUWSgg2GO+frSf2cwAvfAY24Z72srusR
jeIGJykZMX+G4fSnClYFKpcXRePcgY9Eh8fya7fOoO+Q5oIsG2kbTOj0q/Bvc4Prskoy5zI171XK
RjMpJSCFtX+YbagG9sTv0Y4kj4sWP/6y8JX5/GExQ1oHVioFPZvsykOYpnciyLwTPt/9v0RUImBX
6LU1b6XJON6EnY9I8LoRqJaHEYNWbkN4FR2Yguw56/HwwGxq8kTs+5oBezD3mDHZoJBIS4E5b4S3
eQNBdIF7C99HW8zMfV+RWzAsFFxtWCB5YPfWX9qkLY+4uRIh6X7IZFxR30aeIL7SDGxm0x4RRDJ2
Nv2xKPkDleWLurHy+cUhUZzNUOZQ19xyz7bjk2H5dufqc3+pDoozuTdFHXV4lnZ1k13iz3ruq/Zy
2K5Qw32PSvdxk/vhkWvGyLwgu6T2sfdoMFMjsXnA31rz7X7rwh/PZ5hOjk9/tEoVS4M3jlctrClZ
iBfB0OLwnVXuFkuz6DkYUAzYtrKBwbF/V1mVUQL/hnb7wGFJ5inXnhBdHafdFpM3c2yRZxcmemWF
B4ta9QuuYX+cFKMRf2Jm3Gxsd1QoURJm5nwwkCfDjAvjsRkfvRx9qdOiyRZ0TVLUGgeRx82CtovZ
pksp9uK5RrIDWM/q3YRjKwRtr5vSm4ZUDyZQq35Lwc5ceTYfYMqSNgzKuPun4U2v0F30YMgKf93O
mpraJzOo6EaX2dk8R6ps252Y5+9NIWQvAqTRyn0cxlNelI8S84aWEpQPaU8N1rYAxaq30gBvKTmM
M3NkI9eyOkuSh39z884vuji3bSP+B3AU3WtlZ8k1BmM3ggIwRtXSw6SDe2O8BAz0HtOGk990t888
cZA3z3QFxkPHPI+JkWNfF+HoRCTPMWPSFF0LRm1ZwhVvAHJGeiEXgCI8JSxdMNsSrFD5PsiEIclP
KPADFKE8nSvcxMgL8MO7o3Ni/HGwfUgbo3dJg4xWj3JXOSwBwEwxVfLKPUmVjMUC5iN14x0bYbDx
tE+pw+c2w9/CRlM91a4902mAxO4d97ZD7I3Yg0rr0XLEm2/wLpbBwqGimFOUe2dhBoq1WR4bvTkb
jfRcIbygHyJA1RlBBTnyvgCRiKGBwO8pVxdJWceOwYDEtGv76GQthmAzQmigZdqMMIfWwkVQqOkk
su6z88ubfIa/B0v04JTct+QPWDu1gG4vwWb1s/vAKcPAUxfnAcNuykD3zvZZECIDRpd0XG35IDtE
pR1fvp8YnwShbqeAFIBd366XgZCvLVG5/SCOGAueGUE+FqpY42xggGPDE/TMF9FgERtof/MSG5tA
RGBtxNnXsJbQE5M4hS9+KguXwCNihJp1+C0s9CcBnqeDVBDrveLzH9U60RzfcV6IETS2SC66iU2m
4brZGJRKt7kOce0c+JwiwlnJ9ODvRBWMV9YHGSga9KV+XcrDYARPc8V9h1nmptRQA+wNBYLY5gV9
4PWSURCkIWu1DjcEOieuDELQo7YF/dj6HiO4kngISYLOjFAKCf6BHIKNJAtwg9xZsQxNHIU6an51
mYJMYZbullCireRSplrHVpYM/l1/TfPlkNZFOrCXbR9KwxGIK2Oznn0XFgAs5Ch7kl846fLU3g3A
1yJCOB76wXlwy1Fc+rPxg2Kcj5CDmLe33dWOZZzqBkG+J8hZ89qVxyrHWsXe5Ka5x0XETNVm2mhK
BifDnReEOGLNRxJmPAYOwBI5lxq23zi3Axhjke0vF8SJ0EOXuyFFh9OsVDNkVQSHtMufyrLheLLa
9dRXKMXIJ9zNA6WZHVYFBdMqTtjPT9XARRV0Zw/VHXGYJGp79WcA+iV3gYhAO4jASD4YaGwtq8q5
pQqmSgjk0gdLfbfMYc9z1X/+KwfHxExOU3VCdlPFY8vSwSutiyZng0yb+tGA+4HfchWYiI0aMiZG
UTCDRSrurD+24FEYBNSHfr0OhdEdPAxRjGlzVLUdy6uBtDP0drxXarhw1nSNXPbkU9ZDVQ25x5rh
sQZdG2EMAeFZ++QsW+0lPLYXe+XWr93AoL1lFllhS6gW2pxEKN4lH6AzKpJo8Cf8VToXh9hwcnXc
FVc9K5IBBQt2yR3jQK31cu5xStMjBtTpW8eilofqPFpBdoG3FlbrwkWx6YyeqiRQpmN8qRhVXc1o
52sCfZDxEW5CxA+VjHVloiMpyP5ZLHHRTv5T0YzoigX+Sbe9BveMe7XCImzwwU1jOjNm20HCMMH2
8Fau2TfigGejI32I6m88/hOKSGpN9rtrbPXhnuRBmx2GltXY6CkKgyu6YwJU65SjZayuDXYjM/FH
49SJC8r62BvwcjgdGUkBfkxp8dzJ2fxbdY7S1nZ7a2LnP3fhTTEz7l6C4bYGXFsZ8sdNkywW7rqx
e2MxPeBXuw9XbCSb9SXdNJbp8kxjCQ8Aftrmj5EYpbiBI8/fIlnupVeFToQyN3HVFQYZ89Sj2Sju
xEJYWwt5pSNOytG5Ugt3B20NVndTMi936A11CtU8n2TbqcdM62zKLqS8TE9mKvKbzSV4OfhlygAF
0ntWBFzNfm7SrqNp00vboa0OYb7W52nDxYOYp90juj520CuQtvc3STZjcbTJ0yLQgW4IkYmjydm2
bF2mOCALSOFyjeFbzNVbyyKR08my9mAUyn3nT3+FWx6xfF+T6AI8uud06jtA9TrxK9DZXx4hYLNL
xaHR7pbOByu98Qv93ET6eH2u/CFSBo+G3Mpbgt+Co2MDqcKbU8SGzh6r3e2SGcV4YGBB5NO8fU5e
C61FZ5YtG/FGAzFmGXFmMiDXrIc2G/Xi19NbHgZp/DM6Bc0W4sPTuWhsMt5WGPZSjX8jHtkjsfG0
Xc1jo3f2Rk+6Wsgs0ret2GCM1Evy17B+nc2Sr0LzeT2cEhG3zQPs8q9Z0lx0OseNBNuXPif/WfY3
2HpJetP7uv7eaafjuOAamspvWbEo7IiIs3RW3Lo5PLVzi8+lo6XBEPvg+aKPK1SC3NbkzQnTfh48
9kEzm6n1Yx6Stz5gUloRVJfJraNfp0ZDI3n2dZod2WsMX7L+lgHQzndMUK+SIE0Rt8K7oQhJGZV6
v9hndLIhiZk6NY8Zz46ogpABHHJfRk0heiJdf5O2F+jcvVYn8Bkdg0M0extZeLBYenL6cHZC+QGF
0C1g4G0GJSCmJJZpxqRmqN5x11NLj7KlV6O8ZmyMyMTkrtIJgbbOCoz+2f+swYVSNWbRBIQp5lht
onb4UnjBhmB8rAkfTAkhLDi4dCZhr9MJA2IKu428Qp5Z2kQfArGZmw+TRaohLPe/ROcczlZk69zD
f2EIlNM0atYZrk5/wj77guDQOdVasOLqBEWfKMXFPYfmh1i6j4yJwc6ckxdKla+FeQiKT+zwTfWO
PvhnMfOv2Rs+oFPzcej0RqfnKQtx/O24pRJdtVmCSUGrUx8Ll+AkwmJOeR2S2ERBObK+OrIcAvLU
V9/AVCibpv7SIlDS1MmSs86YxPP9HmSjddnp/EkO/jBjiDsTTLlayC8Ci5ml199iv/5r2b+2fnqf
EmkpkLOTXN9Nl+ju37wqwP5Z43nq1LNDIKZHMKYkIDNlsEecGlhIm+hMnaHpGVqIwvo7dQHKE8/I
clRnbsJ0W6KMGM5e53ESfitOrnFydVKn0JmdgvDOUqd4+h4i1GxkNK45dAYi6CMD5vuwRxzfcddH
tk4EVUSDKoOqI9dpoR4203mEJh4q89d+Qy9GkpgJ8c3USaPw8s516N6mOoPUxQm/W+wQqQ8u/4yg
0kYnlqJ5wWJLiKkzc264TW+BX7ihhoOGiRVpgiw7zHy26Yw1W2eiQtHJNVVcFaSlIoHF6UR+qij0
dHQM78qNmdLbzL4g4B9CjaCzV8clJTo1e/YVioV5/KUCec4Ja22GQUY2Tp8MMQZFT6zLuNkZ3qRH
+c8AZ2D5vkQVddNc9kyKt4TZWBIce4xIvaxfSRp4qnR+rCJI1s3pEcOQqmrvzWzXSZsdmnG9ClZL
fZhBC5WiuE9Kx70bZ4elgtSBzHMDMzxtX5bueyzhxOtkWw7423BiBJhjt60K08Yse5/pNNyM+c1x
JCCXc3olLjcBHcanZ7+KpvnxCcqJCexyWacTM9tlSLWeQNguz6Xty+uWJhOlVt5fQv7yI1fp13xb
we0kWsfh1scGmjxWai5xK/yDYLJE9bDVByuAMEgpnnYS8T9M8iJBuroa1T0L7WfUKCcCC/DO408Y
Lcabc05IRYL7l5WN6GD7pUwmBA+lMIeXKS/jajwZHrGOMyrPvasgj5F0CWv4RZgg2cLRf0ZSxPXn
TfgbkuzdA79z2vztlGX4FEH0oqnkFRVtzxRuILU+E7yw7Bcql5sXxyWTtqWO/vMfbrBg0bnrr5Oq
lgOGJQ5Nlq//s46axv2Kin3bpINdEyZ5nX3g3PgN07E7cozGdYgJHjoLX2Xxh8fCp70fTbRZ26EN
QaIk5TZGxuCUR6D+ZeRcJ+tacKLRbm6sNCaZPpDBNqErJjlsmHA7wKw8wLf9nIZNb+nYQK02kzpO
e7jL7LnVVL7D3YmtCj8RcbyvWf/Y9sy8+ERdXlceL0Vf6BegpAd+lLDYgAWP7mHpbO/K51hmuOSj
wLVOueRHWgkkXMyVnIGBDWzxLLojE0tYkY5h7/3QPCrqyz0tHZm6YsBZzvvubbI+2SXOev95LvKz
+1MME3Fmld6Rzs1jITeK1DJ/qzqWh0sr6wir0F9peqd+sg8BiPVjJmYeA6CCiDSc2CMgBkbDORhL
vJ+Vq5FMwQW6/4+ZtTrTc3nrbOSmNR3YXp/2qljfZMtGdw7NR10MOcCUiTyZbhKp6r00A1bwZfkG
4A5tafKEiuITv/ufZQT3y4ympZBQFdEykiUZHpCmCDjtOp2U49KTIH5b871Vw00bGoDgBvO95DNB
a8i4enpJK/+Cc+8hCZlw5XPCDD/UNVXnXTWIYWJlrBc0UX2c87GwB0kIbe2M61y+TkEQIV7SsCFr
O5UZZYDonRjk4j0PIja8DE8FK9WjNwcQu5KBLbrNuriryBWlCnW4fClXeVxZ/lUHhHA0Cx7qZDEV
W8z0EAGNwR9+kwf7FgqH3/sYRTOaY2Yv7WGF7d63RNFlOBajYJ5cAimKOwRCugtM1/BlSR10DsOd
WbOZJPqjxi+OAC7bkgE/OmcqpkArYcwI352WPii6/SCHk1lQ9q+sEgwCcBJ6LJvSe/E6gO4uUHDX
sDrsq8yDkEQg3QIG0or6ubDIpDHZ0YipeeVSPptu+DiHG3RIReRU0hKSR3dMCIMRsch/s8hFLT3g
VX2ernvwR+VWkNXhnLLRyY5WPyt4Nsx6HMO9WrPlLPQPam9M2hMq9q5v6AzJaHf41ezZyU8DQ3q8
AIhYU0fj6JK9MfpoRelNgf8xfhbHPofGBkEAoD7f+pQT96iMgn862buV79zxGBtA8Qz37KusiEom
dkOwXg8N2mhDZOnZrZp7KrJHg20y+ydn3875dFfxQ5fzKHg6qHQdc+oPc0iCGUr38+bY1tViT2dE
FMZtq+N0uyE9Q28qltW4k21f3y8pd14TmWNePqNT/unqzbkKZfvASoQl1/+Rdx47kmPZlv2VRo0f
E+SlHtTEtDZzNxfhMSFchFNrdcmvf+tGdj8gs7oLeJNGAz1IEYkQlmY08p599l7bug0t2+MpRRDH
KoPvRg8d9tmjc9D4iTjM68poCA1rJMgtVN8oYBDXmIlMtzpWpja+Bjejt8nTxjZx2qhajRZjbyLI
7HQDHQX1yKTfRiHturQQeQMgC3LcI5D0ZoTOMt5qU3PPIP7BVg3msyNKCivMilnzR1rG5tV2se0W
YyUuKotG0IjjzoAVYMQYW5uqnxH+3yJrFf9rKoxXHx4aq8JXO9Hy19lo72MYJ59wsGG/dXSEzvUz
SpR5C+PhYOT0Jnfu/KA3WgVyY1mlVrhPorbY9U22ZVS2V7kzsFiUEOHDtDS3sOA2hJWpV8bi9WKm
8iKngvA6pFnMBZRiFOaX3fM/XzQZnstDLEUADTJadXYLmF7ybfPI+0bdBFcudMR6UktnkEcZommE
/X2MYMWX8pxhAaDFjyzxgx0zzzvhBCVSYOS025feG7uFPmDMCbX6Iqg235AIChdZX/Ccnct27xUT
RmDPw2/fjMSZi4IH05y/0tIUHYomOHt12zxZyisy1cckTcG9k3lWa225dM2w4CFYFUfToavu9w/r
sfw2yGBwiYJvtNvgHGmCQlH1bxk70EiIExcZI0/mr+0UTMLvH9mWKrU0CmPde25/0vpsOCXU1p40
xA4NC/YB49l0GCEEoFd3p5jSFda0SIWYXM7o7ULZyyfj6EuUeReSFRJmSqo+MC6qKwJqttfSKp9z
5hl9cWnl/B2NSbMj0ka3BFtyTAS5fzBzq9ynnXu23JR7JfEwZtiPgHDQPq/ZwjWAei8hNc+rpgmr
VdJxpCizbqeRT93Rw4EAWo0XJ/LHU6rjSisyxSecxxO+lIkMivFpNG3DhgG9vQoeTBYrL0mut2sn
c74YC+YVu8WAbjkqscrK2iMhJRu7x6zGItC4M/zv3Ch7ZzO18cnKLTPafi5Nnryps8VWd8VwNJoT
cOHygKVLrjvVH6IJtsGk3h+b4jizCHsgdl2uxnQ0FxXu8kdaD17xXJ2Ensk9i8iYzbw0WV8lO4/j
4A/HlGcyxvFW9KwyHGH66yID1JLapMAZF8dl5+enyvNoCO5GxkMt7s7AgLoz/2vQljD0LhyvslhJ
Wq6xzyk9DCJANMobSnUBBALemTa/VI1JXEU9TsMszi+//9vvf/NbhU4ueLxFta4v5pGYOoTqxKfB
whEHHijPZSvKGw+y6jY7cbKJKhutWfJyM1+CMCwM9/r7bzP29quxjsrZ+vM/mHXtXmkm+2JVj2bJ
W8PX284efv/NZT7a5dYMt0/rUGMVlqEaXQ0qnwttg1E0x6QrDxpombuez/Uqr41oLWhaZ0zS558x
ISAYWR6YmFK/gEXr9/qMfbQKiS9UTajvu0x/72RGwYTZPcfa+1i046tP1RzuBNipjV8Fa7+lrxau
+LBJ4uin5znBizK7DInv0/nKKS/X3R/JbNrwITt3EeUw9WqDiKU/jdWFcvR90brdSS9ZYvD7RQxf
sFv7geWtYbdf6Hr440TR7fDnUNVpaN9QuBNIwQ3P0oodCKnsvRZWrH+M8t4OBhwqJOZFUFEsFgMI
SOPLHLPaSBrrlqq9o25SLv9KECFckbNMtlmHVpJaVcTqTo27yZAcTOHjw9ObA9s0TH3skzAsZeuk
YyThvLkImugtLziT0SyA/C5nFw+EeZFpAPNctRY6c4MY82GieAD5orWMHOKeKuIV4B8kqyQAE8xz
0ZvF0sQbrXbeRKuDqjySN7wBAAMz1EKvwTQPDJvzAMRWbh4+vhJbM1n44arPI/xJZF+5C/U0/wSR
Rx5O6x5YouMaVb+wAGdqsHZb+5r3WXjhY2xR9JTRYr7sjaZZZl7jcQQoN6Rg65s1hl+yKjZ2bU/L
IMhoGfFh15D+viRUZuZ0UrMVu04myVU7hx6vO9RyWHSA4JiuDpltbom4ga4EzRQ6dCyWwXDNG/+t
TCzSbhU417Rx2ZZV2JVmmydKb5i07rXZqZ+xvDLjnXCivodQmhcwBnB0tVhI6fZ4C+BJLArdqM4T
TUzoO3TWdRrHynFQRub8IFsrf5g55BCECz4qKzgROixXvoVnNWDp30NTRLBYdmhyOHXME1izYg0P
jz0RpILA0/ZWCeQuKcNbr5n+Cc1hUXl9vy7QgBcx54RlmxfXwcIAE/cwMCOXMa4v94mhQ4qT1sYi
gLEpqfBecErlnm2MlKDAiFl2OUOvjuSQsbXEXMm3JiCAyhC/6QBpcQ6uluhCn4DrJAdJ0/qpYS4I
/JaAGJiTTWi0+7yyi10JMOUwmDeaM9JnL3JU3AadRHParekCKbK74IbJcdy4kaQyL6BQHtR8v00r
c6PzbNnXg7j2jC9b5aPXeKTtGU5jWoG1VTP1w8pzWnbgmB1Wc5ZjOAm8twjCZ2eBthxny92xKYui
X4FfDo84SYgRUkjCMhKLM7xVViscvgtWVOswMRas3d083vCqMJLmGnROauKxuDkPjTpFx/38zFPU
5Avjyo2sUP6R7YknrTsnfcTVYCxEPnzJPv1ZBTzKvNzsNlUtr7LqnoyxOVMZni//wyPBbU+Kc+oF
ALEl/SujrIx1mur7gXQnqFlyORPxzlquJJcUkG2+Ejs7OKcB3TrlMD6IkMShChA4Pi4k3TgARd82
kdxTAhUccXpthJAItUgd1cKFUIUxghXOWL92pSkBdESYtIKAyZUO3nA6xBpedl7UOkNf4zm7Nmt8
XJk7//qPuAv7LutUHNycfwIPS5ec5bZoSfeJ28+6blpnUabDOQpGeFtNvLfbH3M18I2jl3if1kzq
yvXD4QGQFHdK8Ms0rFAA3z1UuvlL7yHwABgwV9ko2cUE7w6XAD1HB1uTmxSzAKYW+zQDOYWkWz4g
INFIP1zaJHyjouXgsRE9OS3OOOTsfVaZe6ZhvvoN+6yWuH057/99FttQ6Im/oSlsx7EsxxGe0D3n
bxUaAShjY5Swjp0eBKn14pWScGcKxE3cKAxiUPCqzyClWUFiPE9QtRbdhIA2NRwdEgWsct3lv39N
4l9xGaZj4bl1hWmQ8zTEX9EGtBmRDS94aGDDfEjMdZRkLAbr7MFsKAwnfE8l5a0bxvfE1K2lm3GJ
OcbAe1S1V2mOlzFMH/Gp4bQa/W1tOF9j11zJ0CSkTr1n1QJmQBrsGufl379w1XrytzfTdBzdMFxD
p95EGPpfX3iTdk6Xs2ZnJ11vvVFnvWjtLLhyJ1/y9U6daEv4XzuVz21QjLscsOEKDRdTVW+A58jH
cE2/G9EwRf6pwumplgnVGNz+Vjp9F9xquXLjq+CbfGwMdPLGgqnhtHufyxJEni6PldXfw2bk53rc
AIfcxJpKxd2//x81/hU+YTqm71mWZ1tIF/7f8vuuKK1YJ01BjoO/aAZYhDXeg8RPtwLiBsr7zomq
pz4TVGq0PfdkbkY84E3lUC9vGTUXRucz5c2N5EgPY9yiDpe/fr/O/2vFQP8PMnVU6Q0wG9MwfMdw
XaGri/C/uCH/0vmzewf1qn390jbNe/H5F6DO//Z3+hOoY/0BtocHje6bsG8cQ/0Z46+2++c/jD9M
unsE5T6OLlwbl9N/8XRs4w+d6Kbje75rAeQxuSjasu+if/7D8v7woFDxW2JOtT2QQP+t4h/P/ev1
96+v/G9AHc/3xMx3n8Re7rWEtJGmKH4efXJrwiehkleIIvqYX/17U/jlMQT8hNuBcB7B7IcmH051
8xUZ2qnDGJe+OxFGVVJNeHdGABlhISnUKLYGxFE6ZanVAmm8oCUuiIKFQvainsXTziSBE46E/kJn
b2iS2t9hnxXa3RvJLYfQcIbnmOwGTah47Tse7SlJv6D2lykH/qbxLi7WQE4cNiE833q2Y/tnrcL3
g06qqgucz87d+b2TLwasUwiN/Y9silgwutD+jLqCsUrnLwQY2oeSAEhs0sGhgCthNLSzW/UTHyxh
9+EhKoevLMUuQ01nvijiZov5XERItVjirOlgVXDkJTuDYGg+alUy0unTZxExpGIoZXETm5h3lQV+
iMTKkOXKqNwv2Ow97+eoA42Peowqvpvv9AKwQRmltKI24iGWevijAZERKZW43QmH+3hf89GMVdZs
4U7GDT/4bQsH/fIUR2Ajm3LVYaXvdauD6MUg2gOzM5UXn7gmJ/kG54lb0LcB/RTF12TyIcC21DJC
Ed3A/k5aeQijACxGQj8gYOh0k8bdblpa6X0cxlusnt0RG5W6NmNiDc6r8DV7O3k9LTraCqHo2yHM
Cs3PAelgvVoGxwk5PiC4QrBjT5OOBRoy0cJRk9DEBPae+Dql1YtT2mBkIoNt+cz+ifC4bopLPbCD
HTy2l5Tg4avCn5c+zAD59Hr82RLjTm1ARVZEQbU623QjV9EkruHAPPgzQHVJE+zfQ6Ghllu/bI9w
rOorChOdo0qhf6s/Pew9nuDiTbeKT6/muOjF29TkonU88zWT7VNo2O8gsi6c4fsjgYfHNhoPJCxN
OEtejp2zWuWMuWuJD2SlKZkbCRaNLSFzh0GaUmBmWo0tPS2lj1EeEfgJ4AEb880V6VOLfxq+IGA5
a6qOyaFhNgetSaVvLGx4gBWms+S3G159XWNBQdXIrom9H9tujFGPZdD3qNHuLqhyxjsNBcuSmrGi
vK5a003gbBTHi1/pLVi78/rYC2svDEBPZCaCBSNVvMrqEdwCKUcWVM1yipgTlTHTmlh/Pcya1Dm+
0prQDSY7aJpbSoEVnMDkVFov2pB/mg0etnCIrw4Bg5CVhKCPZmHhWFg3ImF2GTjg2iYoLmfkCnEg
WkHRpU/4KJz8LcBLv/JKpZfD8wjog3dmG3FVkpOPXW4yE/tDMxYsiTmYO6qywuaYb69ae3hQXBPP
VaF/o10TS4+PVJiRyQJr6g32IdTkc96rtbgydNpYKCHEGCsoO7dswHeU9MccKPtSt7l+fM0Bkie6
h16wyOGsv+l8htGALpqx4ItpieEHWx9ijH38Tb90iHSprBa/mQVlLZyFaMXrXATLTSPl3S2ehDvc
5769+wygoi0PVqp/63N5y8lwQn2ju2c69TJ7k70gzV83DRqwIXYKShA4+j7kErc5LBq5tsnsZMPg
sxyLA5Rz1pP0uy6ENlxwRF1QJOeGhKrBEjl06/fAeK7t1l7ifnzHSULu8F6m3RG/y0tZyf6u03+w
mE9DP9MOBmqMcFG0MQtqwUxCEyOb8mVf5f6tLDw8ZQkfjWgpJGU57qgUo3C46Q85dJVehFcP0Jpn
mTNNiPYaRMJHQLZcbddGao6zozSBuQI9aVDbEq4ZmJurcsieyii+NqDN/VkcSzc4UnFMDsSN0cHK
eKWTg9zoUx9t6miKCPVV+x6e9Dpsq1uSFT8j3pYuMd4yj2XJmCPqxdxmc+H8DEYVRDCwTxiRoKfb
eQBrroLjxg1Xzq+wCF/DoADQ49VUKE/idWqJxrQy+pl20/s85O5qqElnde5JN0mc42eLl75e3Ey+
JYcomeGHVOBI/aptaLEXdxsEDxZMnxSajktQF/XS7V2KzuTO6IynzhL3eW7gt9Bigm22e+0mny19
c7WNzN720HWD0Xhh5f861AhllHKDX9GAOTtjsh5wjLuR++KK/HssxJtbdNwa0u6SlePVC3CnJB43
EwMandcnyUKToOvraafbBli6EE+TPrLor5tD0PSvNnwZKs5x3s0ddUcePEnKcHdlDv8cnQe5V2B+
CqrwcQh4vHsuW4NMv3sWfRHM5xrG/X7lGASbqpb5S8zydYSq5dN1CSUfW+Sgo+eCCI7AAE1brTW+
WS9B+3YIybfWq1QbJofUvJuOj0aMPV/HOnmCtrUb/YvW4KVlRql8/SPKOGxUyOqkeSFxcUymrBCd
euQ7EpTA0ZtMe3XC31Hz8sOPwGMCfjlHXr2vS9M6+eU472yGavqolPkIWkDrEfV0Ua8Y1s5j0PN4
bvqNFeSsjH2y15VDRgON33DRAJhMsTZ7WLHKmmBs4TgG5AUggF0+ltx952pXwNsLNWzySefRYGii
g3TeBTLsanQs9qPaweYxsWjVLxgzlwLvuoKo3YbONpMc9atEMEP3yjxPSwLQcfLwZurSztESzXGG
m+lScB1oqVhyC9/4Gi1Eg5HTodp/4pfGqKBVH2Y+4MTFdxBly6iRERa2iDsZsV80oqhXz441jDZt
kZMb4OrAxtkn8QHzJf1kAJq2ofWZuYV2zlt55n7e75Iwf8bpiWWH/t4uPfCkuUVje4k6+zMEDVPl
8mIDlH1I5/hhKhLrYFbJfdAu0pePbj8hwbTRMY7pwZmKYJtnBnmzMv4xYg7ZS5KAeUPFfDpzmTaR
vuEO5x51cgdb6LQQSrDSt63zmhJ72cY+tjw2R4AWTtO0qbKWKt7KvmTUrqs9x/NASBphZNFJ+8WO
Z7j8GbqkDzjCCylZChLg9hIwP+h0AFCLqAzuAorzqgmUewIpPg6NYUUBbrywiFjjFs8f88h2Vyqp
4kXuzyQzd1aaT7tkHiC0UnckWS4veyk/3GobON5wDLPwMLqcbLn2Hy2gGw9zGfL9YzMuT/Dutpmb
kPzFg8A7/yJnins9YIPC8pacPU6mxKOBz2xPMwObZhjNUTT0Jw+E2pR0CZwdizoW7lesEPgXIwvv
IQLj5Ex0X0bggmi3n9l7Hlz3KZOmdvBxkHvQqLFKYbTuI/XM9lZdb1+rwCi2WDXJPunHxCFX7zjk
ItCt13EbeAQSCD3KKt9HFi7zTg8XNCegDbhAIINKBSsQMzeZ0e0a1PdznfNc6LvSOlSWOCTV0D+k
LKwxi41LrCIUNXEPWAwaRBOzVTVnObakAISWwzqp74OfBeEXPG7OG8wpf/jwpf/t2rn50lkd/Rzu
qh4neglUghTQ0VnrYxLKhJYAxOnAdser7MGYKTv5gJa2IY57zwEe7c0qIMJvvqcx5RCtoWsbw7Lq
5dTHZOZ0enfqNdbAcrVtxrZcQ3igi8jskRUJg6b6Jg+Tg9bFuJB8HM1uMpLd4gOjsIsKz9Zk61W9
66NNFQ6d00k+b7TAyo68JoRvWxQ7Zddo63otfzcES33XAik/srfaFn7xSYmOvZe41InakmBzis9K
rx4ZWZJNa0BU0zNvYWv9O3aOGVf6empod7MgnK4HH74IZD/82rE9Eat/wmfELh2pbVFPzUcDPR10
MgQKgSpam3m2JuoI2XP68EREVjRvOLiXQF6czngbM5bQZEYVxSQ9BJDW8C4gLhag3OMGDdSFk+qn
OMAdfzZQl6lUtLM4OLLt43BOHXYRkeqi1Qc/2tgthYYprRgNWpD8kI5OfOYR8E2KIubN3PJkqLpa
X89tNkAjc9iy4om2lbNIsC8RevmurVsrTJZlOKerIJQ73VcdqxDqsFcqAvOQnlNWHlVu4ygUX1pI
mX0bHApuOlxr81Y3byVNWYvWwWfqSFWA10fPfeN8R2l9A4WhywSvljY0lzmCHMJdQRthmvnyWI97
oQ5Eg2Wto9ZwVk6U6kt37M56K96qgYtH56c59sBmoDtNrP6umaaz53FmZrCu+WGUnrlu/Phs2oa7
TnCM8UxfcP09GXWK8d9D9mud8lFQQrRlXxcugCphxe5+1WKM9lZjDQwAYjuJbNjogo+mHEfvmqTm
0Tctb2cIFQQG+sDIShfUoHHTpDPAH90nIoLOQeDFv5YCAoZrm5fxk5K17iaoLTVbbT7ks08PVe2d
ADuBbKzyFSHu8moSoos1+YUjYNxmhTmeYcBTXm5Xxqox4vai7lSdbHAK2BfDH/ULmoWEiBmQj36x
hlbbla7kk2pRBV2ngCaSRss8m+82wO6lgJWxGnr9V2x8MyYy9M/RQ97Atkmm9KEljcN7z6DMbcrk
Cc84H2d0l7b0kEQaTlMDbPVoTzY2mx9ZOmQHiSTJg7ze+bDiNpSXPbLWW4Feap80aGhWCpZHD2AS
wdKlvFXXV+lgHmU4j8e4yH/R1Z2AUsH9FQUNgJ22Cbely4rPYxvOig9SjE1Lo1X39r528aSUcUHi
atRfYlT3hBPGi2sbV2NyX5CWmscEIIDrzw2p/JZRrGGDE1A/dvWJ9gCKOuvYORbCHOxNtnBl+lJ2
c05Kq3J3dZl9xNIZDvSsHtH4umeBdtE1YlVXFt3nSauQANYh8B2aYLJpr+vaA72I0YYv2LyS4pzY
obG27JyC8Xngtoz1BsY2KXdL/xXGPdscazcG7Ki0JLJYFqavIPnA0uMUtidGZkObr/MEQ2aS+aXW
GJsTjqJSzvCP3OJ1MqV3jJrxzizebgkekEiUMXajOj9NnW/yTen4lmrWqcxxfUTz15yl1RF+/8bo
Y/wS1szCV7Mzsv1VdaF3nav7dxqd5hhhi4Pdnow+d5dYhxdJQTIV3ULlfdM3SrXq9WhxuStdswvC
Sx31Fu54lf0aOH44qcUPXX/FsvdIfcOjZiffWchWI0PUEiHYi97+zNvmZBqzZF09vvRvdagSBAk+
pCD5qUddv4zKNdwSbd0L2CjW5OGW5UyzqRNqlkJ61oq8fi/mZpUnRbvGUR3J8jjnAQACKtU4TMVr
Ko6sk+QxH7Ff2XDANJfTBKuuZExcdU3F8J4a1sqd5Kvrznu3YLPXi5gO1vLEW3MEF0/YVhj3hnXX
0rLxRmMYVWzT7Jmqg3FZBbMPLaA5x2mCUteNS3KZJMgAqhEGjHHiNszgrQnHB6sw4Xbwq+goBFqy
4L3pdflsw/R1Shh4rFVuvgy+RCmoeMnH54qreTa69lp2+qOe4w5gffcKKMBBliEbZ8vVWLJyDs1g
74uU834yukvTUdGFPHmiHu6KOwo7XQvMwGzsx9zP83Pc1q/JSHukjfY1qz7JfIrrpRw6GCOGv3FV
62QRG88BNZQ4/QA6UiXZERHiMUZXJa50piT9VlNi6XbadehUq6UGAdmI/LOMEPNNzHSm6sAk6biy
KMUEAdGf2oEiqUk1ZlqqO9NXLZpuSTlVNNKs2XjM7vmYHfSh3LkxB0PEvF61cQ6ql7OmoNNnk+6E
/Ca96u50sh+l6vK0KPUk/n3wzcHcBOyx4ZDaK1LnPLTjdUebzc6pJtxrrLNK1RYqVG9oQoGopZpE
iWGxRJvrq+kiS+Zh88oNxlrYqoFUqi7SpCkvDQ9S8xK04b1VjaVNJp9L1WGaqjZTwQsIqTftWVcu
6r541n43n/7uQO1a6nsE/DYtDHcyDnZt5TDmenTFqFdAYwbUbYBAy7TrOf4TnC2RpUycb0ssLFWi
WiZvRnKj8MM5p9BemDm4IksX5zjLYDqPqkJfFw1JrwYcAW2boCwVSZPbvL0kmBXGiko5E73QLUKx
Bm2d2Bmec4xl6Mp422duMqpZNqJidjZAF+AXJbcZ5L/EoOEMzIcjwa13b7Ae+xSfAH21qDgjSWsF
MKLLtnDdhLZYnIaq51bTGLh8LXvUBSAQWopx0oaM5Q4HTNuiJ8YJhnVMqQ0LVfzgqTd9A3jB44b+
wDTL7EegYIiB8jSa/eirNl4etSXtq+Z+Vk29YrYhnuSEMkW6C8NEgZ11fSMp+IWZ0rNyHtJN/dR3
xmsclPe+p22x8eEaKyN+3udvscg+S3bcEDcs5+bOxGQjohI0HXMoTKgbrqgdFtjA1jyd6FCikjia
dQPi6iU1cbvHfIC5ai82VY9xSqFxE6hmY9VxXLcu3Z1cE4nqP44kTciFZt59ngYQZzy1/09XEVJV
ovqTDZNoSZTczIZmZW1A83UyIEsu4l0m7C0O7hbwBEJRoKGWmYiWDWXNLk8rPkyOQvpIOLuh0hlF
CS9mc3Zqf5fXhcqnKxvIIqVy60CHtTeMV6rd1mVPJNwdUCa7StbrS6W6pGsdDajVOk6BRDlpP8SP
3QxbWtJ+JIb5RQYUTtar49dkdZpFOBFgg+d112rCKeaM7FI71aZqgVFb/efs8hH5sniRtUdIS/cZ
p/QzhrTm4tL/Z/pfBsd2tn18fm5hHZFrOD+SXQdqgIMh5DOqZLqJavpkkxb1k8GdodySZPV8j1W/
P2b7MmMgwq938BSk0A8f2dpyltNOQ9gtjL5fDeBim9Z9Tzyn5tTDLF+FzYGP6Qk4dXbkj8tkkZ0j
WFrNmsKGlCzpCHRv68bPhtkwHSTtCRbAXkTxzXd5wZHuR0tTy2GgNN5L5A4v2IAG8rb0V6Ed7ZBb
DolHKKQeIyWcUlSfocQEevwVRrzQkvd4rJo7nQOIKyMExrbp4eHe5xbRpbLkyjDFLy0gjVQL8iU4
MwCF7alspH/2pGIAMm0/pA+wro7GCxf53WmZJb3yyaSDa0sB76M/p2Bt51OTzB9RblwT3z4pd2I+
9+Rq+k3p8RbH6ulg2fyhZWYfKrNUWGLzUKcJobDJLqmtZt/RqKo1RjDZCbmzYFI5AXU9kySgMyTl
EaQpmp38kSj+hc1+J8JBa1h8cdv02lbfqeVfLdpNNiLyULobHesmsR4x5pjjnKNI7V+pBcmI9An8
TNmco6Z48aS3mzUkHksvyJqU64b9zZxZTFFp+WawGxiHHKE3IeMcdtFrHEffGDJs9hCEf2m4XPpJ
8oStKl7BnUTJD4vPEc6lrlcHaQ3IrzMxjJo+Zhf7E26bn/ChYM5EobGfw88uaz+SaPhR6sa3m+Fw
AATDEvfN5qI6TqK9i0L+iMfkDPnAXndK3Bs+575nsPXdYt9jixYixkRe27+0Orp3oV+uexopkJ/m
bJUPs9wVzGX4rdKn30krxKRin7S0NppRfKmY7XFb4sx/bWkLWuMKJrmjby3Fl8nH/kMn+bkwteE5
oTh35GHvRxvb68+lDx8zgyg99xdoDu1K2P0nVpHiMfae1E3UYNWX+XSE+VM94u0gCc4yiVLmio/U
6fVrO6hTiLWfzc+sI4fpxumT6XEziMSPzi05DWQWYgDyPgBYn/tOE6/JMR+xPcKuGoihkZTq9uxF
d6gB7dZSHReODmqQU0ouH41KHobInG9CdI92VJNQlWSlUkAXuVd9ULBNmtAGrpmErMuMUIGo5uod
zvF3i+UPT2RlA51QHHBu97jvxa4U1uvg8V0KFb5Im8obVkU10jOFtR8EabjxEvMbGLFWnbttPfW8
kMM9m+ncS6K3NROKCwSbxECliqj0jgx2H+zoxDgyct3wZxFIcFHPs/6gYI6CbKNeHGrd21ThfKxc
grW6e4syWmc163usO48eXaBdqcZr0FkQpvOD4VcgtsKXuu3f0iDfy5HejIZxCMBzzpy3gLS0Bet6
K131xSflQ3xldrYC6LFq350W89D/aJ3ux1hiq55iC29tjkICTHYRSt62qIlwU1sHTXInN0MZoCHx
X9Jmz9Ed1Yi+wUXu87TVw+GrV5Q2g6jmNjRJcdX5OWw5U1t0Y3sJFjqPScqmEXLdDDzX87i/Z0S1
F1EV71L1GJD50fGvlK7h+mRtMfvHwPe3FWCboYytdasTRYs982dJLmAxvfbBOk3so+oxIIp2dkR/
gcGA/Zbk6GoKWCTw3UPRGbH/2DSTaAkHybEBSgPaeEoQ2WJsVGHjnaPc+mVJ6zHSOEAMPKPhMb77
BGIhG97mYEquUyX2DC9vMnGe3Gx8iIfi6IQC0djzb7qrl+dgivgpKBIboUHakmjRVf+Zye7WWmcH
wzFGs2LZhShoehbthlL/NnXqdmWzC4nS0CdFySJGbFhkBioQ9yZYWrmwb9CdVu7gm5wwuDt7s3ca
e4Y8CNHc3zixRjVfKZHnjyVMhoIPmbPnq0wYJqsKA7ERcGr09OAryPSvdDB+mNh5e7Nkg+/e4JYj
pnLWSNqACgeYkMNnE6E8yBImLNR8QvFAz7XEJbhI4jcKuw9nbIDAoQR5FGwRSOLC+O2w+P/cdWIr
S5b325hl266LT+z/7DrZYjb5+h/rtvvH/yyK2n/98x+4Nv719/jTb+L9IUyMRBiKbEwlbDrxe/zp
NzH/MPGUEDr32fXQE+Lh9CiQ9zCV2PofWJw81e3keDoeNkpG/pffxP3DUq4k3XBM27Womfvv+E0E
e76/GLv+fOWmcscJYbi65/3NkUZTt2l1dcuAAN70yhk0Tyb/RPEUpGjKd1dlayHdQEoL5kP8QWWw
sa3s8rsY+W77Bl/0WoZU33WPbcZgAqCUPX/HkIuPZh95rgZdD2I278CWgpjHiSpHxI1dZsffoYmC
oMe4HwKDcz13EJzO5hLonrNDNVd3bZbQdT5kHDar/t5NFJsFt1EEH0NT4pBWDaIFznwOjzOLknb8
meiwCFEn6OqBAEiw6dji4Fw7AOcOspcUziol3IoDljSseiZnix1UEI6RaPTinaJIgAN69hI4AaVM
OkSQcuUM7b4ueCVT99nhkFnGLr3Rvt4/R9W8YkfoLVwxibMwsxMc39T+mfk9pJK8vtWtqvswdGub
SMJJNbUS0PmGBnnA2aZY9A3YZiubM+glLI11Y9Zvtok7crgFIAm3U8e5SnbNE9OntTZH1KaydQhS
WFjoK8s1oTBIfrNCu4S6f40C+kTT+sSK1lmDtd2bZfRdGum6hfYBowgAZNNZ98Kqj8xtoEj4J4Mb
QmpLM3rTvGp1Jle2VYEQZRNnZUN3sDEoQErM7naUPKQpu9dp4qA+YVePbHp26J/QNvNx1lI4vB5P
0xIH+JTY3qIvw1UDjg/gcOkgFMVwPvJXk93wsR+HQ47deeWU6qnoMUOO2r6sKYDANAsOy1vBoIsx
TYe5lf9IW3FgyXaZg496oPu6r18MJ/x0InilIXzjwMFCHfeC5g1k0Y2gyG7hw6xUEGCuSGZ1af0y
jHZF7ln2y0IvtYfa+ZGEKMlMbs0d0qV9pUVz6xBngwUMe6uxt67v3KOcfYjjVuUaGWfp/yd557Vb
u5Ju51fxC7DBWEX6UjMnSVNZuiGUFnNORT69v1qnD7x9bBjwtS+60ei9sJc0J1n1hzG+0Zfd3hwo
DmcZsq40nnrE7DgxCUOaCfUipmcs1+h/fuu8OfWqGciXZTbFa9Lxx0n48quNlaEuH/B6beoqROCQ
gOodLZCuT3UW1xe7Dg5Z3rYUHxbNfubZq+RzzMt7X6H0LUdd/bUW4BTB2yYp1JhYA2pH8wJiUokd
NdbFyZF/Tf5b0zX4WzKSFmLoclwmw10+Wd45ED9FV8qjbLvPKADmBGnfd4V/zFthXhgtvCwtz2WC
IOc8FvF46wbRNSasCc3VYL6ldvFieKTA1jUUzb5gU3rv4n9DC0ycUBhWP9CraeNeO0NnIONDQGvJ
kHo5mZmXngcqt3iABxIZlAIQDCkFDMTNwTfm0zRoYc8LMpP5LE85SLm8ZEwNs4H3Dg8R09E/eJ1R
yedLtDFSDeiqV4aXjLel5+1xPIIkGqb7FgsRizO2PxKxzT5AbV0PU3twS3UNmOFXjkfi52x8zpmb
3/hRBtuu8KKrCnaJLyAF9pWJpwAfHI7skCtdbYZenmxJ8A6CsGq0g43pdq+iNEHmEUNuLP3tJAg7
IP1nWw6JQ85sg8oiLgXE/7RbcwEs9MljvMp8s7xaBQ0y6yVBNBHrmbpC5miUM8hyZK0u07QeJhc1
f7QQ3IoFpUNoM2AvOpT+e5PM8akHE8o2g+W0zYivSitgOcafPE3urTneTXokYTa4Zxe/0YJyTRPO
8UbMDstYjA6L7TUHc7awhFI9N4EPwxv+Wt+e6kx9cFxRbeX2tQyw3YH7ybZ55Tkw+n370nXZLaFy
/KgQGrx0P3mUOq1IPU3iIAKNKU+aYo7vSBbBGZ2dUyzNQG6w8HbPM1XaHORfs8W+FUf1xRHaczNS
jJpkCa5G5i0EHnds2kDKSb8/IMJ/NqmAW0vr6SAuEJB+E/pYjZkN5anxVVqosepY5LhHBQ9eQCTn
7OsD6qiQx60tvM686OoaG/29cBp7ZzfpZ7L4d4E3M8Qaoz0/eHW2h+pBTtMFL3m8hrx5NMa8ZqZr
fimV3s+VQQKtRHWQTnQXJljlOJ1ZvJrDBcIjNMOgvYUTfzKxUsgYC7+BJpFJcngLSvTBidlmZALp
nFjeBr7oKsbUFbxh4Fdhuxlgu+C4deSlFCMrVIKm1lY6Y43sshdi2G6bXCOSyxbPbfvMzqgb4heO
CXyTrb3ph0AdCQQBVtoP7kaZHFbJ4FNRX1w3ODLxGO+7tOUamy+9Vb8nhnPGuQRLIJ6eFniiR7dp
T8PM9klk8ocEM4YSGBrR6zCdRnFjrkrH7UDED6/Cnt1L0XD/pomWVbSK/IbQYLIPdqOEm0jeM15q
vtGd9EM2HAYwLO+cyxCm26LdRMT9Vh2Cygz8M60RQkUylcKBYLBYEYk2CUiN5gzqH9sAMQO0ZJ6Z
wyIKPsOAufEk6gCNHPM1udDURE2Nkmgx623hUgrHoGpcEkDaEs7q4Nq/uUiMPWJMBGPB+wQ3D8Y7
M5jUscqNG7zIIQm4EmhLdJGAB2PgnpLGfSusnVA2sFfiG24y7jFCl4+0WewJQ+PUue1rhE2dHwT1
Y0FE8LyATfSmkM4FM2qahYckmtZlREwLpgIJ4KKPL2Hs7Z2YwC0fUWJjMIxE9FHZNRpV79SZVnjT
GobaNLjebiZWgNaEbjApkS5VXr1FuJud2Ke98OXjZItMTHfMZidPgFpl/2LCFlp58dPCQGGN7x1d
EfOyG0vl8Q7fTrh20hB2cxNs1JTwkrrFqZhIyhg3ECx+i8S6cB4zZTJw+2OOyTr52hNqFvqRc4gH
uib6PwReCI/iqfgjxvjR8POaHKfs2y+8+6R22WVBx2bd7ZPn4bC5Sq9jv9TbYEIeqFyp9YxLtjPL
B1RUfwxzFvelsbYauSucCIkNO7q+rBlLkRIC37gLvVtoqx5zfbVuQZmAOOuxhKeMvWZgfbbCM2yH
Iy+8tM+phy2gF9GWPPYndCqfsIV+C92D9iDZV2it1ohdjlk6MuSeHAljrfxpWrpGhe4HCDnSogbw
TfwZuEPAC0SM15Izr1cyQnYjnI1PzqezFLUmBzJfaHZtXjgAWfX+je395ndwgAeW2G56wbB88gd3
NfgpRn6t8GF8retGVMM6MoHpT8Yys+FrU+WTQAyKf5I7FB4HDAqNn62fRYTjScac3k3uro0pvKa2
ZR9sXZy6/lfrqHOsw+eDrK82clj2ldmesiX/kzSO3HZTjzX11MXhLZEf7aqtTXbJ1S4bx3cKM+xI
07QeXeSvEXtaWzRXlaZfYCzRilVGjknLhL3RNtshDm7tBFCUGdGwDrjiNvhL01W71K/gbb7N0MXb
1zIMiKJhMzgBiea9220sGwacO76GbRJuCHvHrVVNmyYJyj1IwZNKKEsLou17aY5oCgDHFAPwSDE9
VCYgq7pv55tqaN7noCA0fDYgNAT92SDgnZk1FmuHwmcULw0TP3ATb1n8x+5VBASMK32Mv2YkcAA0
DdYQMkQalXi7EMXSTZC3pLHmxGQYc/anqaUBBFvsCne8qwDEGRpVmrNfUd7A2KHnoMv01+UiS60d
ihS0GjQ2q2Ikvl65arPUB0z/wOHxnSG5gVbPJJigiPhtdqFh1W1PVYbKK/WvvR3/DrFxWkyCAshF
/FMiz2h5EAaIr6vcrewVwklC4rkc8HLCi3ZpL0az/HaR270wC1mW/rmdzLPQsnFVItyQfvSp+WNB
7NyAJf1gAUypirmWpytLtqINCLbFygkxgzT6wCHbxBG/bpad/BScWAgPrm+9zyCm1MQxsU9nXGe+
kVxYmS6rvkyt7dRDEeql+pPpBYJsy7egcr39lg0KfCDVBjRKyJOC5guvxDuLexiHjqK8qINNqkpe
NyG+srG1tqNYXhnEFiulMPAV2EHJAiJrtrQ+B9XfhcAXLAh7B6+GaL4sBJ/nVvwSAophqBWtDd5P
Yh/IBJ/Vy4AlF04APvKHtC7fSisEVwISYduonp9SEU4wm+7RQ8h6m6SQyFSy9nihoXMN8PEjiAms
9B6tXn3kLLvx50qY8kP7O3TdC58apKnCVavawmBhpWg3PbMiWy0BibhSL7UT3LHHvEWMLUESERFV
1t6hwvalN935DVDNfLcIGlrIQJjmFfVEVFjQNqAWk3dzqJgL3BRwHxG3pC8lRsZVHJCuTnjIAFt1
LkCcs6Cf0JPms3gLciNbKU6/ajSf2Pr9jFzg6yjyry1wjvUQTC/6qL2ZL4gU2eqwKWK/XvPs9682
HuSN5ff3mAY7H5kLhIU1M693o4KPHI7Dz9LSdC2svncNR82lghyyLIBwJ4P9RO3g+o0X+yZEX0IG
223qR3/Yxn6x9XuYBpM5d1TQQiL5uDEKx9g3F3zqRPAQ1rvuG7QCo4BrpnBQZ1q1hiTty7Oepgrr
nSW7axV2IGaHian1znNFdGbyuw3pySWZHySHlfFNOJXPUqp7u/Pind8jIGuJnh/wqKNp4VUhHxAX
5CYzXouSWLrKInmrZcMWzrz9IRCHZfZ3ytm4kt+gYWm/aYBDR1GytipYFFmHZi7KTkFLUVxjf7dr
tlNIxmkagwbHNoRAqL735pw6+zkIjyaf/VKIoylUtA3KZFgpgnZv8NU/d63zlfSKozUOuPvbcuP5
hXVMRdFswoBzLUmLdTCzqqwMlrqqA3qJa/askcP9mAwHUCPACy1347fWVWVodoIiTneQijdWmrAB
ofxfDZF4iEvF3IKss5tKyPsyXv64BP6tCQWiqwia53TygLIhuJSj+Gr6huKxGC32bcuTzXqzQY+M
BiJ9iGX1kPAUQU7TQ3r1FNpQWuHdccEyPYnT9DJ5oNrGkPpiqRg1IJp6a5ZYO2KXW4LkXiriPOol
Pww4hhfQGqfWt48msSc3wmDCM0RcrsJvTkWfrmcDVRZJTIy9c/QW4MdrFjN5e6rwjYJDHe/qxAPE
XEmOP+PYNVRPnjk/2XwvpiR8jnfJQohWRrfoFZAAIqNqm+Bu8Q1ijdZ4iOLNKNJn+rlhD84EZzvR
UsKmoQzK4QsVn9ghOyjx8hlYWKhCudpzs++P5LGsXNf/YMnJ8t9Aa2dm0AMMCYKQofTBZ850RIZ3
caM1iMeA8yhATZzGXwJ20KbWjVVr9/c9udU3/sCSO1xsVjgdidx9fZaOeodaNe2HfDmwW5oPpde8
NWFxK/KAdfOAvjneUuzJ2brU7kiwrgFBn1MGSVbO/lsWLKyN9qPu0JHGmbUaYuiXwuvqbQUpL/aH
dR7MgASK+biUL65TwgtN+aB9b74XrRh3hB3gCih/usECT6GKZ+XmLfB5hYYzRIGbAuc6Kju/H7Wq
ftH6eof4kKHBH6+V9ykS/C423oXn+DzE9qvrFwYHHlPoyA9emMf8Jsly3+AOWzETvSppbqMaDbat
jTVh5n7YLv+Dft45qEKgHZzfI6wCCZaBqS/v+78eArs8YEeKV7R4xKdppwGP6XrMuE6UdiGU2BEA
HJzYh96U2BSqOn1S2rdQGLhIRuWB/vAhQTVNdmLGxAy+wjCisD64SAgzY1z2ZorIXbbRXQrRNLTJ
MWLeVNzUWCgsrBSV9lS4cEV5dCXr7DhGcKi9F8tssAlZYjplUFlGZd0ax0WLEycgro9Ivl5qjBzx
IwYyuvZJfcJT4wmynom9/7RZhZraB/Jvu3iYDbfzgnMs144RRfRnWKwwWW0pD7YuH4ubsNxulwNb
wn3j9fY+0R6USbtRiqh6N2doArhUmrC9LNhWHOwrA8AEHzvLjK0ltPvHUT6O3fi4KrtgZXV8YeMM
xIgQTw9jjLHgkBk5oSzjF98uLWbNwilEKjB3chuHI2NC2W577bfxMd74Bg6cxUMkE3KvUCKfshGX
TiLFvdC+nbxJ9p4OAcm1p2eyx2efFaXpoV8g43Y3a/8P8xiMg1iCFqxBLRahGauQrz1DhAgi9wdL
SrPA5gOWAEMPoCyfSTdZJ5uxscSAJLUTyY6hsVqYk+wFjYpJ0Etms3yPhj9+P7qAw+BWlgZMMZtB
gJPidoLIs57t8hSp+M7964eaiu8Fg9TUkDgksKR0iC/UZK+Ddug3pnZVPXjaYSUiAqe15yrV7isW
tbfFXz+WdmbZBt/eglnLBPtlGgRxfiaUQlkGu6J1M8Fk06Wyz6Ci0dOhj9AmsIHMZXAEHPL4wyBC
latRW8ZibR5T0oXtNSjsGH+tZdpkZmi7GcTY5CY7ztqGhk8bwV/hnH0caqq6j6ahQF8dIEDBw2Zr
M9uobW1VASIZb7irDW8kquOOQFS3tm0j3viYHc3BKdaNtsplJDmE+fSQqWg4jbF7C17q02uap3my
XlNtt5PJTmr7HTjWb1G9uyV3i1EnsH/NP0bCjcMsGQYrbrKYfb3Upr4Ud9/A6dzlH8ZwyHD+dTgA
/2IOfJeyM8UdmBE17Xv9x1y45yK7Ri5COfrmSZsK4XzDvcFniOyH+BswJtqA6GkrooZi6r/dw6PI
yn8/AzX1LYyyIJuiVYmf0cHX6OBvDKX12ijn19PGx2lc/jg4IUm/O1raGml3/msjoRa32jap4esj
PkrXfRBI/1j/eUSKDy1I+EWJQ5/G0SbuMRWmppYwaHPmjEsz1HZNXxs3vabLd66Fl09aGJ9G/J2J
NnqOJpZPCv0bacK71ekkFHEmLlO2uOy9q2g3oZPbEfRHOYaEhAEzplKw5A0OFG01ZcpzrVzeS1NB
yArxoyYDc8ipIvZ9mgRe+209uz8edHJoLaCwHU5Z9AWnptFSv4GSMm6s71pbYO10+NK5lFHtJjuM
g0ePjWZuk6q4Wv72v4JBmzbVorP8aXHZSty2PJfNkxdfch5SmpKAOQ1cPbMFLSu0WdfGtZuTkLD1
4FPsjWV4W9AC4QVwCtRhe1WRc6/Nv4keIwv8wK1pPyOOYl6orcINnmHsXbc2c8cUL7HXZhtjIoKo
gTy6IQCjxXUscR+rOHjEL3NQDD1BL9J5uac2tk9OLVA6awNzEdEHTN++NjbPLSxPG68zOM0dG2C1
YQC76RZG5gnMvLX5pqcZEePyBIzN1J9VkV/dks/TyCkUy5x4I+/amdkd3zVfjeCKEB3GgMx+qIsS
1oeAWaVYv2JmJoTXjA/FoC+NjD84pJbOupleoxh7VMnqgniRZcdSj3/bEXvBS6TckyByj7ZM4cKM
smSVxEmxlQE0YTsRH9ls/AB6QXJeLrteFt+p2dzlQXFsNdi+cX0mGvYr5Jl4ndfM7R5FYimurHWn
wMf2oQFMVJE5JXrMVJX3MTsHqHDtREqFK9FV2V32xX4A/pRxHAZYLmH9nICXQYHAiQ9y9HNIsodB
+jssg5yfEQVrVxbnfDY/U2309QbzzI8D1M9SJgNq864YiJ2Y3F87gUZqIoCKhwkfItBT9CtmM7x5
V4f1yG2f1Vq4DhycOXh0mEzKTX/+oSc89XH8FPMR8W5suK02nsN0Msw54NnArCXde6d4FZZWHIIs
qNdjRKyEGyK7axV1psNOAfLWqrFKdmWz/wdr6wsRvVtUwZx7CwOTDJcxqSQbF6pku1wkuBnkl+F7
bMQ/iTc2TG1I8Bonc4MUCjv6VN8RnXufE5c8L1WC9JzENov3VJlTdBthFMPnXv6WiX3J5+whtSkI
itrGrjkV25iPbS0r0gFnC+5hnqwEsVaQejZhfYTPgl1ptO7qzrrznXw/QVHM2uk5HQmwiMbHwuTv
S6nBCuXInWVdPVb++7yDs9POCdHipvdA5g5lIlaPOm6qDQPaaNs43jcsmYcgoW91vPSprPtr3H+L
LhRrShVIIrQLmRetTQfLlxBHdtcX2x1uhyT6QS5Ef4DajDzhVV6LvTNenOVQRwJxWNBSt6HHvxlG
oHgNNFrbpIno/fuUkNdYI+UdFBBJNj+yrbGcpLhBJ+GbUqyj1CNxk6Rmow/2cIY4LAsdU1fMM8NY
G//iMt1VXlCuG++jNvkPyeQ3+TLuRxL6FE4BOcSoidWzZQzdoa3k59+gGHzmEOm4JVN/eOOyu3IQ
FDiE010pS2b+ywa7WXuLxehhnMiTbly7Xg1ec+lrAkZUb93Fs/U+DsPpb96iM+rqL3loyP1C+sex
5dnYEXnjY05wfVWnSCtM3zlGsn/DIdjir2ku5bIQSOkmV8Nq93wGwaEDZgBNy973jSAruzHvekhc
q8W8ALvrHhxbz7MHnlXpM98pGb6QhXrjejEiefHI9XERLKIOGwpUQu6SRDxjEGQ4gjUhadJ9CJKP
/O1gS+Jxu+kkl1KKz+lUDHT6xQXRNAdkYMBoTswPkyuJjZMINp31wJ1iruKGjVneHg1EsGvfQi9k
ey1oHq5umzjaogyMy6xQqxCv8evXUYaROrnLTYvchRBRczGyml8An/iQ+3KXim+G7n8zYf2CmA/j
0vNdFmL1sSyGN4lxgRP8aiZol6oYGyqkBC1nhrZGLsXTaBkvucrvUF87mDjnbjUW+jOzkteszU4E
s6I5dZk1BLV/7/cBx18VH2tOmjqFQ2RGO9Enz4Gva3xE19ImK6yLIxR18qNjHhP2JNFM+c7h/V1R
BT1B+/yM0gXQMXkkUM8YncyKbEBT3JM5x11zrngjuh7gFdw+ALCkSMGMeYjC9g9AkNeOaF6B1ufG
KeREEgO/+SJcXmjqI9OEdqlZEYTdPlHcX/sF8xAReOw0+H/dblwzlr3AiYEN4DJMHFO/ZISHeCpT
YNL/9iMI7kNSuIkpV3wFZvjuYPVESU3tTQCcHRCcY1iqQ4RLocBm8jOMKJQsJA43zsiixTNJfu4B
58PMInBiZj8hCuT5Pr6TIiHwjoj5YV/jz9PM57op3x2Tzo56STXZQ9sHF1oO9sjlYzZW363k4Q6M
Dynz8FBYpBlmhCpnKS9SU5So3Jeq3uY5i06UiUxXgHhVpYacKyLM/EihUN4Q+pE+Zg7Ky8ELqQIk
MS8EE9mc8SqZmttKlBqXlf0uPhdgWmKjy+WKa/u5q/oXu6by4vq2TI7bCDsRPLgOdw3JpCiNSRFy
mdJ0wQtKAP1IgnLNoMID1WiZP0FunGs+tr4u8z0DVZIA7XFXh91P2hAgXBo/yZyUR5qccTVnyjxj
kn6qLYGPqdfwB1Kfo8FbzW2BV9RzOhinSBBbTLnsCfLbpQnfU0b2KzYi2F0ZsRCdgLzcDpu7Ihye
ikhLZvtpNyTNfSr4SBJW6TROUDfBTXwog1O+jIeLH2AjoyiutzAjb+B8Qlwq0y+WM2KbBCgTo1lD
tW2ehNBg7xAXYJT8Ob9jP8/wUgaruUF0Ath97+jIqLYLnrBh4VMGyj1YEF9iB8eHTvxx06pcJU7E
0BNT9ErWZPpEojsS4d7gyuZvCMbI3tRod7f5aNClVO6VrEbmchZc+nkMiaZwW3WRmaDra08xswDY
XyjiByJAqljU93nyQnfcHd1hSk+cLMiWXYTGNtEsS1cz6EE9T51uPzledRHYhm/8CvNAn4c2tAhC
DxUpwJVaN2YoLqA4Qk4NKF4ttV3dUpUBM18XlSSmhL2dLPGdjA5M3Ya98DYY+t0yOLezN31O9rc9
Fy/VjPqZ+Zu1ivRDqJ9RDYwky/NSdXohUE0s+5rqGxTA7YAZpmpc6l+mgpiOxTGxoI9XGQkGztIc
5gDcs6jgyCvvMpaolR2PJiIYfQq6CJUIZncyJM3w2ek9tCHIWa1w8Ncov55c2ZwTTDpmXP1ZIjaM
Y73tMvGQDvU599zjgg2alQrNYncyYyLjUBs/4K0AKz0/Vv1YbB0LOmXf9SzI2vM0oapBuFwFqSCo
DcOM1YCm8TCqVctXpHwANClbFSadjfp0wH+wuJQW3Ue2LSmSjxSliAkzfb7MnEmM5Gg2vd5aFfOL
QxQNO5D0Gyk1T7SMeGvRtHPscixNjklGMMO0wOm+sGx8GQaVSVM7v7GV06vNWz9lRwYymrIj9n8m
Mtw3bstNJepIbrOOv9J3sz8I1IlfhdVY+++kkH/hqNXSiPYoh/wsKnmPeHaTu/IY+cPV6ZM7P0v2
C3kyqHWBx0eIrROi5i3hfnRoMi5t/siAd2QUsVjgVpfoxR8ScEPjG7DoiCTW/q1vuy9+uCfPAB4c
XCxqv2IKAVgyhggY1yUjRbwsxWFw+y8Szx5LopZCuIywU1m7hQATJANJ/2kuy1OQeIxICr71ZqP/
TSi8HvKAxGKPHAtp/2T+uNVAi7n/mpruBIfxqqJyXQLqYElhb/sJb4maxKsPaRic0pStRjzpgCzD
PQQU2g7HemtqPgjMVcfAZbPTOVhHtbwpl+rValH9u9BEA+wr3FVTtHacZY0vScf9UhVaY/ZClAGa
3XGXiuTAs3lIWqZ4zejf2uG7nsjMBS0lVPAdw4lHswN4VDRfVZzyHkxcW2nn72tpupsFrR70/gPO
acITLIuWF55L0SUPHS581MfDVoz451FpbzDtntDq8l5E8sn0RrxzJI9l7CPxWuJrRC7YJbtE1NPa
teIP2oAP/CyM7CjyUL/k+3TgQGCVxGizQq7vbpj23TkG+q3ivquCfSR4UmKxSZb+3MYNIPG+6g+9
mJ6dGJEAwws2zMwWmQqQRJACqZhDLgjQr7yJAV99USNzN/2ffkaUP3WmfWd29fdQN+cubwiddIFN
I9FEcAJX1ezkecqRMvjm1UShC5tqD63qnhHTpxPAibBsfEssIG7pNjymApYWLV5qUBXbzFtuoVZN
XDAT+3+AEjfSHTrOcIiMI0Vf3cEu5vQmduW3GMWH0rn0ddytynD8Nj2O60lQGLnVsELNBAugH79Y
j18bi4cucpAngHCyrpYWT4xzefArLDkZ1uOax/S+l3ufLdbSsbyW42uHDhINfXGo0EWR5fYqBoYD
TcpcrwK1NQl06UFzx9sLTR/XJ6Jn1JXYVKtzW3Z37I6V6E8kCoGYHsjbcu2gvjGLLLyoqNkMEvN/
xWaLQ8p/Xm6Kpib1gzDPaam+rVg8capti3yiQA9f5qIHkF4an74bJpvBSOqVUHeWnR4Qwq47HI2c
KP2tkMzY3Xq+jE5y7U3jXHvIPhBKDSu9nCJaF9cN44mmrY8i6dgS+vEl6m088e4OgsWFsU98cDof
KyI/a6WC+7C8Hz00hyxmefKJ0fMbDqRmJgODbW7NvszkJpB9sG6Jhd8SgosheuLviDsAHTyM1mxc
Au0uAsR9wxtAu66uDeMMQEAIWqagPDCYAaoECSVuenwm6pArko2DNti1qLuiGlPHUPDwDozX8IGY
yE47jALxXSIoUUZnfLHC/MthGgpMBgekxW1i5jhCmBwcXIwxR7yIN0SJIPTSBVFkMY6Mxk3liI+g
x/fhUjNiuPUZfuhUaB8SJglyxzBtH1NNFZvorbh75kLvjOWi8M8ktGEt7hTicHcssOFT0RAmQzPt
yb5GxJV8zB1fPBwTjkjZnygSXtvCe4gsfy/1Uwdm79fMnbXXp58k7aLoqZDOGrzUpa3dUzGvck/W
STqS4DeaHU3IdG7HuzwlhSOe8B7RIa0JQMKiwvvdtragbDDuRz97SmsKLagBx7hAt9NOSQ5Ilrgk
EjFWzdIU28rs94yqH2bZf5W2rtOk5DNT1S6PzeZkBQ10CA8rbxW0uyWX9qUcMEQAfidgZFWDRWER
kOGD6+DEqImBVaHvBSQ4gNeQSgySiJKuPAMR/Sh9Ga3joL0YYfiSWyPkdUENzEAgs/uju3yj6jCf
WPJtLehbq3CUDwV53fTNkgFt0mzbBlUfjt4nEaE16aA103jnYM2OxohTzWKhnCy5vZ/s7DOclh9X
Bpdhql86m+JJyEocWnpGjM7V1WjwWY8F32c+y/uOULixqp7JAt/j7DVOiEcJrJtWCkmEpdBOVhGF
wJgzdWiJcr3pETgpnKkudnXD5DNWatyWxOsxbwFgMle92saeYqIR5UiHmUZRap5IWDaxze6NdgQG
L84ZYThxxnHnzBFe7tep63/aIN6jrGJ67rKtMKt9qbiqfFZfm4kY3LMVIXhSeGDNZKLTcjmIupIv
CDww0/BcAB4m9jvPse+1u1ww5WMznK/5MnbM1tKNoQ28UwDpy+xx4ZfsrrQdLZNvUeORcSiK0zSN
+NaRDWEiVnZbnsrIMFY4bah7FO0+bsuN5xqPSdt2Bw5+JJIQ5phghQ5bs+kxwHO1TOoZ9cy0tn3E
CFGBlGDhs68HIlS6eL/oI3O06Ol7F7YLE799VjGBZ7H3nVW8sLNMH7plfGZzfABjwO2Rjd/2Yh0M
etEuYxkKr0aMiPA7AskZR+MB6+UPMtEXsW0w5Sw2P6nlEqYNVpHVPqOIcICtHVXaiHdkxQe2NnRf
h8EItz7ytprGNTX4YTogfl10FYgik1o8uB72ySIjLYCc9IfZql5mbk5b1Idw7vwV0ToMhyBJh+gT
4WetqsC+Q7SHYUb+9AZLbGCw+hLs9lFbbGyrvEPmjtmqVZ+xjUB8WeIfMFU4H7nU9xLt/U2DfZqK
wDrnXUjWJRL8Oktu8pBQMCtZXmHdd03BpPDR6mK5Klv/ARreh7D7P9PM0ccHnNOBUIYEhfWWm7S6
Xl9mSE1PlizLiyK1ILEXbFpPs7R2OG0XamU32/r58M4E6fzX9fH/tRMGuI5j+bbt+YGQQuJa+fuZ
fKv/Hv1W/xt/9e77O+k/y+R/Ja/+n/4d/0le9V3+qUlqkGVhafUxtfyHE8Yw/+UQZRPghXGASloi
0FTef3thXO9fpivx57hARwPh+iCV/9MLY//LcW1YsaZDOhRM4v8nL4z7X9jMMAV9i1WGj98mcKW0
/gt59Z8AbdB+A+DoEBd2lHh3BbRqs68PSYCWnhil6rxAtO4hW4tkuM0grYGwvpoafd0V8pxrGLaA
iq2q49z11aqcPj38sWtH47Mxm5lrfqdfJ74O8LXhDuy7GEEnRHYyS1p2iD6SBN7rQ1m0KVD91zqM
DnmDEq2E3123gLwbxqabGrZ3hNiQU5JcBajf//g67/+DlP3fCEC/B5TSd6BsNdP5HwBt/YHYAaoK
2xOeJfh++Offnw8JolVwuf8AoHuL/ctpOK1Q1xeaPO7OLhZRY3o21HHIcOyjgUQspOj8Nbe8nprX
li2Cr6mfAdGLylhDfPzEubb1NfmcIunQeMPO746ibOwbNytApLEZwuBwZfEmGfJcCNTa/xuemHSE
JBqU4Jq5TlgK7SgQdgWNHZmX2MrQ2/3ff3emZRr0/D9/e1aLwrHBe/g8EmwRfUc/Lv/47Qvc/jT2
ghNyYppDwhfxjH1wq5R9bTKH0FFrgSowe/auImWFPOZgYyy3YcbCK+rPo8SVLAzgoeQKfNRJiNMJ
AkftMUhzE4TAhLpiBQF2s5ibNAnkJe9QGw8Wa+qxtr7ayI6R1s3uWsT2n5ieQi10aYqqH1rJcAJJ
yvKQ/PSsRJIuzZkE0DpoiTlg+of3n6kmxzd/ikD51j6Re/fEBhztnkkKVAWTMwUXntK7Z8YHGACx
ryvbX6s2fW57GJV1c8QMmhUi3ngeDisu49uh3niY7ds4dfBstA/SzC5JjJLZcuXJ7YDlkR+xuN0D
/cxVkHK7QnFxZrWerw1pbyov/MrT9Dn388eMwawRIjJP2MsjyebIqBnXW88ddhxpPS41S3ER4LLJ
WXXHywAXx06v5A3xDD0wL5RkD3HJC7dJTmQqMrln8Ai1ZGUoN9q3VQhKKkPyErMqiUqENE1/dn1r
PPh1Adq1j09lwnXUzZoQGgfl0ZHGZywErIQoRQKWeh+h2VcMvONAz8LEZqi6+CwrGR9Jq2C/OqO9
l6nHo2j6KLgaQZaPmGbz7Or/ajOnQ0dDZeJl6rIUw8CE04lXC6/xDXPXC/NaVPdl3RyCqvgxgiEi
fCUt9rgX8FtP+H/tSuanChvpHdv9jwAn/8ZQwjogC6URqEV7O/A6HLNJAygmEHF5IF6Xqr0f7MBi
DrrM18y6hFkRfcZR8mI235wC7XtBrMTWJPrPS0ivc5QgE9PbyIgp59JF4YtIWnx2o1hPSWJpxfce
RXD00v8P9s5kO1ZkzdIvVNwFBhgwTO/d5e6SXO3RhKWjxuh7MOC56g3qxeojcpCVubIGNa/RjXvj
xgnJHcz+Zu9vE1K6s6Vx0USnrrOhQWcQpt6WCBIDq0aR7mZhoVTL8p+yNqddUqBVwujxFsIU22Su
8cC4yL+DevuCkpaqmxZ0M6px3HHrT+vBrI+JaY5XSiMM8LHdX/N2N/eSrFJvVsdmmbEYlX9hA4ti
OnT6v3pAgTRX03tIS8ErVVVSgYBYJKdEWE6dMK75SC0zIF0D/2O+G7ZxcdsgeSwTcTMqtznHkTmc
LBY2VjujxZLhh277504HKxc95ZcmSTNrRHDxS2zt1tBk92OXXLGWtc+VK5snI7gMMoOUYwfXBgzT
rQNpiuBX+1s2ALfITMmwg6h1mibfwCFSW9YRAs2m5iyj9pucU2bw0teZ9xd7F6K1GPVSA3qaJA9j
/0+g1JR9YOeHLJGvbVxnyMZgegAZfGjYehxtLf+ItDaYc5bPE3b8fTLpV6c3+1PjhItEIb6LJIKz
uvLPs6l/MvAlq3EswBrAbajz8kvVhCjPgfcekizK3tTzdlmDg4WweAPzztquWbUu8eXVDGTsGfec
fJNMl33t3tUtkoY2WXDF40s3M472mvnbLhnEqJkNtkc7GaJ6ZPAFLDC4xK645Ub5hV2FJOyz7Vnx
FiDMQBW4/LxEVFPRboMvjIRmLZmDM0mfcWZX46e2iGJBvdE3Zbs1JGeG4Zm0LF8meIVtAz8cHsVc
yqvNsWCUzNwcOhrylocoJUergWSIao4UWmGDjTV30hypyYOb6sBvtf1uNLle3SJEmejz5cwgp9bA
id7xv3Vn8I27ClPFNoW8tQsL8ZL63NVWSZJeZ68dM3rX6WQevR3hpqg98gYU9/AhG295RINqy1VD
dnaT3LqOKWRn+u7W6KNq04Ws8MviGFXRsGoAyvA0Fi+23/4mTeet65Zk9J7ZWTM8TGDcSGUNfueU
87gn4I/YCv2VPaTau6LER0g+BR/xOP9FdUuydt6zHFtWRB4T7jSS77zcByuCCVfqdzJjFot96qOh
YNxbUZqvCiO/+E0V7hF2kAsVEaNpC3RtWXLvMx5tveEdSQJDXPWRQrdax1bb7qoheyJkBcKuutf+
0xQwUEMo3m7jm2L0FRYlSDkA2Ihf67uhzg+UNWgtmSoUaPmBxCK8g+KFT+UcOQL1cWrjepuTQ4J/
eO9KpmPIFnH4RpJA545RL9gWk/ZyjYBvX7sOSj8oXI2i80J8yDM+MA/lF992DZ4zUsXzrurXeoIv
EMeHYHBsqjH29o13FBmrPSMjBqqU8P2S6IFpHXpBJ9mFtW2fhr/IyJ5J6dyiAax2vQp/ijqZkRTE
VIJiC+sOuWrpRiwxGRppkulX6HpPPvJcDP/E41UEyBsdQeh18IbaG/Ju7zDVnsezO7MizqNTVvSH
Li6eaVWZWGxRJiIGZg7FPrE9igoIVNa5L5g03HXW2Ggthmofaza6dfqQCQc1hlH+CRtCaiqmWCoJ
HpjR34jT5DsFi9jkRrgpMmLMbam2g0eG67CQT1Qd+tda/dpoFeuIRPGCWqYIcB4ILImsT+y/TRbe
Z6kDLw1Hlb1MhlovPiTZAjqE+7RPo29DQxnloHPpgPkkjX7ltc7r1AKUGIdV+4NECTdXvIcOyNBV
FI9lyUDWqJv7EVLdKo2TV29C9e2BUWvRpSRlu/wAX3nAoFaFmJWyMf0U9SP+1LawDzB4FKEx65C7
AJbQQ10ioAIwtEl95h6FJdJdZfjQbKsWtAQCT7PL/X2QFUyNCxRczakCZim7fS1JQLUctnhdhSep
zyA/pEG3R0Z9zX3vYRoc+A6alXvjjDsZKJ49SBLMOZBkhs57nbL+1zsNzPYcBpcQh0TEDInFLkvC
bV0i/jOwNR+yoVr8t39b4DB5nVEgcNQwl6N0860Zn5J+xhLIl1gCuIid8ZCY1abGJHfn+rQfsO9e
RcdgqEaAplEYUB4yU4gbEEJBsfdlFT0GI+hMLxDmHn4OSdsTq1FD2HuDSRYRam8gKk65PTMMoGof
enPnNIOxSix9amKBTms8INv/9Z1lhe0wXilywp8qoKCiuLEptSHx0rm7jBUWGYQtcPHZJgnAslHf
DNSIYjL40kwjnk46dc9MWm+yYywa/5nTxUfmhuQwGb+m/6Qqu8Y9npJ+hWK/sN1m11sIByQGyRz+
hjOiZqhbatKaULnlxMAwzjkz6sVCnPmXwK2/0Jdf8gqDN7FQf+dcwIgyGsDbvoKoypaETcd1EVtx
P3vphspvYb5baiuC7OTLtNxhkEzBXVeHHn8p6wLejuGGOVTdx4S4kpXpPAPoVZc2qA7hDEcFJCfm
JqtIoNbVR3IyGBUl0yN8airUZBmowejoJjc9uiKlks0noHqojBvBERso/4RfBVc0tEYAmvqlaIxD
a2fdsTX0Me6t18GIb4Sh835wfS7M33l+TV2Uxtk0c1V0lzZyjE1czVS7rMosjHoNLkQXHmzCumEW
4sPkfQPAshFgnkjRqjfu6JF0iA2sKvrt8v+AKvORuM1eBeo6pPUfp623QJqfHD99mySjFGFw+ZOi
9FmWXbqH9XBE0wM1U4FJ4G3A1OkZV5nOoIM8TJewAs1katY9bxIAwIwakRDYlgTnPkT9JvX9HG67
yH3s4zJd51HzhSzmyXOmezH+SZJxx1Aw5+Sejjp0j5QB2R502hdGKMmTnIQwbsamfFKegtg13HkD
9OGYSVFc3AZPUrdDRxCjV+6dmBEY+h4+8/yF7dtryXu3yRU4Fqn3U4herKwRVDgJxi8WtqzBKWVy
mxwNHqW/kUI3LY9xjnYlZgxNeB0hV2GGMpAYQ0+8qYQ41z5i1jUWY4EUv9/XPVtZEV9bLCxsBl3e
RUyWhIYjARfPPEnxrvfSWwui0U9IL4wtyDUkR25HYCBIkIdm07q8ZDlxaZtlaypKF1DAYmZe9r1m
xOovIgAW7Qhj/dzqtinNAgbZTG47Y5mAZt6lSgVbwg7GrRxDMgqG7E8czY+TgMiVkzkLiOnQ00AA
WpbdJf5IAn4+1aD787m/5cy+hgACEJVVPnFpbaZoMleOE+Vbu+8XGa/kVI251arBRE+b7AYxcUXO
eLVAIqitI59UyqDTseVNs1QN406zWw4OPMVvVGev0kIci5qS65Zs0XB4TH3G/gQOQuc3IBDrlld2
7KlP+Ot+6AE4VezXSdluyf3EQcIoZNRfEgTmEAd8NhYWocEI2cfw3rTEyungiwRisw2eJJKC2OGc
seyP2itecyt/VUbxkM9MFHqIPG4c7AFwONilQLJqh5ktcghrQ27TvAwvYAsdmArnwOUpZPZVJTa+
wQ7NNLXcQmtSR8K14SuuIZNmW8tqL2EQP7Zu7J/5WognCZO7dsbKORkYZDznzqFV7xJOmqzIWYh2
H8QKWtgfgP6xy4ZW1S3b4tre1/zVJZTZCZ23iQ64XKTB3jdECLpOCI2x/NSVT6Y6JPC18pJDOyXb
tkKxN9o3EtrZQXPczZE+ZGa/8TpBILdAd8IYKlutLGw1pyo9dq6L/spBJZ2wwXPzby/rXwLbZeeh
xpM7Qn7olkvbZ7doZ8RSxhgEDTpCT1tbShV31de0+Es+KrCGdV6Id91QcU4BvOFeWlc/Vlerml5I
6ANX6ETbXLn+gUhS/lKNMW8m4YYqEvv2vsZ+kCX2Hw1U7awdcAgNa0MqBLaxKDxBBDpUwqY6TlaK
aDkFiG8DW8jNPkOqnhLKG8Y4s7ni8XXpC8a8rRHgLMO1dSeC/kkHNFGxOadbHZUvys7ITQIys61T
wPbsJOuOV8icSiK2r+VA+qkP7hCPs3zMBUrGmW0PFfIDbqGPvJYfdajZFEYT4t9oZIiBT2iTOk8+
+keku7BOXOy9eTsRl8NefuqahPASHn3eVmxPGACoQcGqQxQwZgNRjN++9ibchLxhZhAjk4l7tolc
H7dQFizn6/Ps7OG5USU/yJhEgYBnfs4SGr+avXwIjMPmF8Yo3MkYkkr1zttDFqrb01bG412ekhTq
NNzV/RLsGTpQtgQ3NLaRwepBpFn5tVQxSnzzF13BQMkpH2b1wrrFR5ztT7vJsRU3JI+12WG/wGi6
ygZ9H/XqoivE55Gd06mKcmuK/peMvJO20+fUo5aWCXKhMgrOLXPe9TCeh7F/FYLoQmRoZ2kzCYUH
DKUkOZtpBNsf7UidSa4ogJsUdQTRKrkracSUTxnfAlAF1ROsOqYa20Fzl6WxCzIY9TgXO5pLln2r
iXBDVgLBe/Qz99WaLDn6sP4LvVSN8MHQmyU9VsBI27gO1QL/RQckQNvJi0GnUbNTD/OW4JqOhDrG
iF6FdLeb5Q9J1yQRObT7cLyHY2chpHNm2gwH/QFd0PCwuDdKU/d7SrwLoQ/HZnbfWyHgnqfgIHsg
FOu84gWUGMlFhCAfUHqxUntViLfcwqnEnc5o6zufqoNPbCpxLOGdI4HSTqp0tol2Nj0+9ZWeWX6K
4tk0PBI2/EZCRz61JKRvh2b4srR8HKv5O+zrnT8/zC4Oj44xHBAMgUgMQlyXW7QgMeedKKnRxzrZ
pzjZA8YwyuvZOyN4sT24vVyOQCaI63TkEQUKph3H+YAiA4WJMEenF4dWEK5aNv2v5jpek+VNFhni
awwg1yzL6CeI82EbtXREXESFRPOFANnv9YtQECQZwyanOonXptWC2GbPyvuleEJNWv3hFWcHsm6Q
IlYw77gkewZ8oHsMAONoSzpRftAGXis5HTt7eC5JOS+Ete7Kkeca+ARsmxOEeXYF+MpzSvQiyQ6k
DsKXe1TK+1ZkLEf1R+sym/ANZOCTIz+ybJd4DPBMmZDwrpneliN81qB/SSrsVuBWBUa6/p1z60Nr
m9ojelKPYYJngqU+KhbKgnCgJYTJl/IRsvsqmgf8y0cCrKFeJ93faQGx1f6Satp5K0mdeAql8dSj
JaFU+4ld1DZaJhubETNCxWmjZurh1B+xzZGXvgllo7cIg3mAzOlz7PEse4DsMsP+wUuPH2ziC5q4
rEOtr34l4scph1FCjgfXMWos3YTfteRhS8s3x8m/WttRhILiFPmJbU/v68ZEZTjV3poIN7E2Ur8/
+JP669mE5jRehZNn9qyrLLy/IGWQokW70KMnshDVjBmuMZ3zm0qmJ/S2sMIBPR/bpjnVIrJPnQBi
aXSfrp2+MsRc5x6WRi8KvW2jp2Jbi+K10Cg3nCknc3hy6k01sL4LUhbuPfRRXySMhThP5lz9HeYf
Ugj8tYhqqNmIvgumSXmKPkRLqEoqhKRDXYq2E/O36Tw4hfE6+uGDV6fpqmaiAAf9ZDPOL4caB8A6
7cPwYD4Erbo2BHkF5LlV3rm1n8xkZtGa9L9eziUburN/p7PhY5z4xwPQL6qkYcKCf8Mr+Vh4JugC
g3eB2Jeb7f0Cyn3lxn9p2+DcB0Z67Nvlbe8fqsjFblRqpMaLEQdTYx1aT7Gi2nNh+WwLhPJqmH5Z
Ws8nXFqfocj/1L2W+zAvITPxZZoteJQw6tihZ156CCduyXmhCZjV0TdrCJQRWTCW3tooVlitpjsV
8OmhfXoHenTDjX+MOiIrFslXTe86k2EiButv61fNrllaC3qJzynOGM/6/JAy8gjmNGrBwI3fGa7h
RGiNsRedz/WS1Y+sw76smIeT1J8/dmleA5S+DVicfTPpRzHQqTIeOlWAo4Gdo8wle0Bm0X1DB4FY
tWKUY+onU9nxMdCnQmf+YWRbtr9lusY8Gk68N6ye8I6adAewqwUCJXhiG1Nl1kZJ6uOmBXgUM+4U
JSKbCXm+LjdF01s7OzXajUcszqryXMKEoAWv6v6Z0X5/SursORINtVeY3AAnMeIoJQlfCPc6RCiZ
ZLjfDVzj1tM4CL0akLxxVBH9NfE0UWEpXIp6Y/o63MTKe8gKdQIhcBy72t15A/pLh/HYKnZfQy97
yulyVshgjZVdhBfhYnuZZ+OHqHTkImZ0awy7xs1kgNDzSh4kVLpLkiAyE5/6mxxId5nqTt8Kxvd9
FMiXMOTlrB2HUJzwtTBQ5Iaz+s6K+NtC2emmgUtTEjoH0P18ggVtj1W24+dIy1c1yGUwyvc7aDPt
WqkIiiZix3/0ZkYWfDst+vGaYDcCSfJ6OWn2tpNh9575pQ2IC0aMtLvHlEGoD0YBwhVDcMUT1bWH
mlqrifwG38FMB3RqGMW6AXaej4xZwD4BOx8XTYkT+ogCBVbx+N4hgZfz8Fi38THE5Dc0DTFuaIhc
8qWYaw0p2k0+UCH4DMAyU1ijSLM+uVt/WvKIWCu6T4QQ49Omhbb6D68F9lw1l9KgaC1a9AdhXJI/
fGIL94cGz2PJcB8DPU4nFz1UuwPXtUGCAfzXZd6Q1uoNfMu6rLwfV52igKbEkB3i89g6JPE8EoLW
fDg5kcYpumGASmyLowofqpAPzojhuZQjs42GAaaUw1Zk5qZ3rD8VFr8VGCZ15xILoMhZ3vA+OFRY
+VnNya7ADgbmufvrMdZxbX839HKDCIawkkrAufYe0sK5ib659GV/tVsMIjFyShLdcadwioRWcsM2
cdRNe2hi3YLf2DG1woKK+givENroIWfr0yG91UuRSL3qh4Deu87/a9NdB84dC4uPySmBZ9FFRxEq
wcGnOTScs9O75yHUL2nOiRsssXus+XGFofDgKHF1vw5Ee9UlVVLrtHepNoGXtPxtrMUMxxBitaKo
92VphiALgv0v6RfdfkDyzs+5dPy4wdKSbCWyPvJHT8KJdKJXbX1pn5Vjqb5D1T/1nv2RwQjKqnGL
3O3dMnlztZt9dfriVe5HWsPaKdkObquaZ4TgbXjR5n00qJHHiklp23Gi5WixYoOS2+7T5xhN4zQN
wIyNHe7lnNjBhgQD+BchHsRdVrsFrtbXgA9k5dYY7qLsxhzwrnL7p6Tn1+qTo6I13BmWczcwFE3y
4d0mV53BKTdSOxy8fPqsCutehQhgJQBXSCYPpY3I23egp9ml+sCL8gvVYs1i1yetbEq3OHNL2HsG
dlMjWI++9Y4viSQI8kwbv94biEo3wC79jd1Ur8uLj0nyCPvvZC/nSKqcO+GgdcZygp0bxlAJZ3nZ
tMeLO7ENA54uTDfz8BnlgSSxidvFt0yQiVoRCTXMl4bJDy8yJ1RY8s4t/bWuUNDPDUEQnY9jxh0v
CM3LjYiw+mbcTD40m93YISs34FxV4in2lstZpTuEiqQCBPop/yFY/ZSHDyYhpfPMtK6cD9zh97yr
3QY3iw0Y3LwOLR8HtXAzAYNygjjemhoxI1b+O5ItnrXBcsrpcohl4bakQlh3MRpXpe+KLDqFRIxh
0sF0SCVexMjEe0ydaYbhGCs2D9gj6OERcTwPMrtt5lv5sO0jnujcZVEc3fvLXJZ/BwLQe/Y7PJgD
umpV4xz164aZNdPFxD2qSlyEpfZuauHP7JgDG6+lBD0Wt8OVCJm7SN/yfHxGEUp+QDv9ZObB1gaV
3KQxzqTquyQoYcu++uYIA0Z8zWAdAlZJThnTBvoDZzzmCj4qlE+M3Pn823GFeb13gMBDqrvk6ZF1
oXDHxcfUHPa9WaLkRX3FumAlDOdDkg4lynATCHl2HdAI1vSh+kbvcJm/VAWDiDLIvvJmuV6ZvTc5
Y7a4is4wn+cNIRzDqnQVUYb6NYc9trAeCLM0+mBvFBLQk0kNm2I4N3H1lbD2VzrmmA8DPj3eydQJ
XyGYL7p++Szn+uLivnON8GIRSrfymEGRPO/eUiN4LcKHES4a/1jxKaUHGyclsUEXr2JynyEkvzL/
q5Ghb22hueZj/7t26R3MIfIYan2REkJYa/aFe5zvqfc2hOHC7afnG3w97WqbxZvZEP9uetH9P5+o
v4RzzHH3N0hL6LEFTdH4JlDwu9g8VcKTMRSKVEEad5Bj6ORx4Nj1ZRKr6KXqSw408kyRVNdfDCgu
teI5DFKcVrZ7J5r3vsJCUUP63pW9ojSVz6oWWO/ygHl6V7GazZ9o6dv1j3CT8eRUVAZZew1MtiE2
j2aVg/0KJ3bfTjp/l3bE2DCBeqi7R5ruYN21Pbno06gxB+J7wliONTOv2ZJInyKVTBraH8zCE5AX
lWYDLoJixdf9QCPLe4tlMW84h1ppf+awlsLhDerOlpOZnD+yMXLkiknFtelMxbAmegffWBIeKgml
xtYT+lqqtq1985x2Ag9eXxiR8NmWWFrK6Mz8+pxLnqjQ0dlxnvW1A16+ItXKWC8sC27ndTUESGew
/2tJfSpz0NWlz67TSA5RZ6SULAWDsma8SwMflaF7Dvr0Vtfl2Tb8b8tyUN5mf8byD2ddQBoeP2+P
/hcptNya+QfwySc7wQ+0oC5ib2ZcrAtsH+oQOvkrgpsLLyCpN8I9l37yDvGFYjbFDcvmc/ePf5ep
eJPjItWdu8xXYcpCcj464QuEImA2Mf80q8V9Z4bbf04+VQXouNxho0ZAGF5z6YZg2wVLJBI6nXXr
jT9BT5MxTsOhywkl0DEiFSe5JzfmpCJukYVQT8TPJU/lM+ynL084p7hnh1xoVLnDJTEYw8xIy1Fj
kt0KtM3AKpSxHGRgYgWnYJzlOkEDCmTqgrT0kW75yZvTg/RpNgqwbb7L7jg/MzjcMSdCkE+0Rclg
0g89DnVepATxLhcYSyF9DULCqlTFaaluNYfcukTy29cTPjP/FlTlITW+ozokOsPtnw1Z3weaCiT2
3Wc8lgOrf5xshRlyUulzCckEyxsT72EJ6Bj975ZtRj2PIO6LlWOq3ZDNn3pmCBTa7YXqmBy1ysMJ
Smoova96dGJR3C96psTiJjKSp7BQd0ZMRUdqDcIFSddehVGJTjq760Uw4Wtg5u0vYQ8Ff6xFKNk2
hphnMvXojnXifxLvc1eMDcFF1jvZCL/8W2yWsSvb+VpcTLuQQTpLs+DgNfyvXe/txKSca9o+Damx
b8qq3ZFZhrZ2QJrqJgzrpM73ZoCF0KbN7kYiJLp0NRoUj0yRuRwdVnSae3A1CvvVaOKrdOsJKBpg
3s41oNv2W8zbuAvkdTb8kWsXg441Dte2Gg/jAH3Cchch0RtJmiZXezczWpKD12zsX+QD4IQrtP9l
BBkIdw0DZ/lZNCbGWVO6FLzVl+WwO86MX46gv+mIfGVUUOWTR8sYhi2pubtgyH7Hsb8vqeut6qWY
dHYVDXN0x/wOfetYz0kN+ZU2QMXlVxGn29B8CGde3mBmyhGbHLj4Vb+6Cbyqd7YG+9t3ZmSkwXc/
8MdUFTNwyjASHQjMgudxjCO0W00tSlTtIMUgb/E0ly1I2+S1cjVqAcZjOdttGU4forJ4qKDA2N3Q
bTlCGebj8wi467JUO2RyLTvdRB6TVBwR1zx6eeYR2bXjtslKUnwlCL1oglQYJu9FNG5jnb/pyDy1
fMMcyRnDf+cABmw6LFXDHCMMcN1dXg4eO676Tz87FwHymjhlEjO59lyrx4if7vFRw2RmwArYjnxi
weJ+2w5mcOpH5J0SC5NfUkWU5vQya4rdKW8frMTF6tA/u6bjnP+h4WT2cxBKRp/V8NB2xacesi8L
KQcdEAYFK2bIBQzKHl2cLuBO+ZXsNxoaahIBqLNL7WeknD+G5UaEj2Y71XGJhWTArm2FJ8McjZ2S
n/4SpjXkxuuURpwGJdbBZobLVIIwxIF5bLrygVAPY+VqjfybvbcRyhec0rhFNVNMhE4VbAkutQEb
jxOqQ71QUjqut9rii2D+o2jF65fJPTA9/iYEG3L0cl7Kyb7r2awinQVe3Fwdl5GlZpDolqO9S+R1
bEgjeWvaltwH70+HonGF1RSFuFkSfMpxmXn7vst/x2n0Dq4d3XBcMuvzxY+9SG2S8JGioae1wWvi
hXplgS3ZtcazHAO5SSSmYuU6lPuW2HphuiY/4jouW29Q2way3HXh8zEBH2N4ZBkbz8n63Vx1P1VV
uq8VaAwCV/bzHL4lOaVuM7VQ8+G/nsZY/DE86J1s/h9UjF2TfBemjpHzEy/dPILgTydvOC7G/uBF
w2M1AeTI0wzSA3i3k+UF5BLW3raag7PVMue0o26f8CltLSDu2LWYczv1T+sPP2HKEM2bQPINClVo
NdV7NFmfkVf8Hd0s2FgdFtZspNyMKjleStPEfWna7HGwNVNxDc2xddM3kDAvAzJLjFrPVWcZ93Zi
ogsRML5Gvk3UYc45jon1scCDFKlBHg8zFaMnGM7vEUHJ2sH+PgFi41Bnelg+hIOmj52HdSurv1Ex
XGNbVg/sY/u1n4ATaOGUYW9Kv9vaAcfWomKweouUs8bj0XSPnWn0J0Zd93h0zxUuRoLXmgdfLNay
YI6PnZCcL9BlwSRP74PgRyJL6tIToYBhmkhmc8hvosGfQ67Gx1Cb/naqYc+GM2ytSOAnbsiN8pZc
ODe5o3gQBGuRigwgAqcw3aJUd2lt/WKyHbaFrgiEKX0uA7MRqy7tmRnanEZtzSimLvV4YfFAMHuS
/xqCflcWwV3NqAWIrfkW984b83YK/jjY+XIkaKW1EMP5GqgVQTFtazUbEt18Jk4MzvLBYZGafFNg
PBPIh3M6wzfsmtc4eG2rat7h039C5RecuvC+boA7+2ELlaRC8jaCLN23Jf3YqL37rDYwtykd7WvE
Rzv7wWDNeptsrW5N4AC+LvFdYgHABGdknJFsx5OoOZtZEVyZj8RI9RiqOrdeicdyJtJ1Fow/rWZK
Lvj4f8esu68gYe0r0452oKF+q6J4i5aUhDxMf6t+QN8wvzezuNoR9iWogJVDJPEMToIlpZ3tMtTg
TopVvCGwpSuyTW/qZbTunawWHCapZjUs3xRFoG4PM3K1j6icTo/BTNsQdWZxyD3eDa875Em19XRs
3Tlj+6Q1aCkPsb4epy+7mxidlTFSSEOfsJORcIOJ12jxEXv6Ku18OKUeqPkojPHPjhEDDNLfO6Mu
Tn0c94yz8htsa4zgnPCMxPNrquWO7eT3rMyHbqjuLVWKi9+mp7pRBxkX1ptPcNO6iKLsyBbxIwhi
fqiYxp2/9wRPrVjP3zmWnrUwaRBKg83oaIfmVUwvkzXt3YGSeZEzDngxt8LGvSSc5DyKb+1PN2ey
oWXDXz6McfE38Md9YvTe1kVBYZpicZyW3R5wAf2koc11OCk63c5dqlJ5ccj5WhUKGXmzhCpSzxLw
89PlargOHfB45jwmtv11gH+/7zu1KSLnkSPX3s1e8jiAnQzH84yNjg0uydB8l0znaytGHl19F/Tp
j5iIlmw2BClWci1MJz3Uy/lv7BGESVSF8AUE27F9E+rHwRCvYwU/tPwrkgq14vBVjQxXtJ34u2nG
DTEX+jIQ2732suoXBuhvYheP8BcpEhucRED++A26gOSJfwgFiImmnOaLOPpVFZAnYjeYcxN/dnd+
nrvP1ci0xkB51UVFAyvlmIXwZviJURDF823MmdQWaXFIY/ad0eA/EryXLr5AVt6g77fC16c8c/El
uU6/CFGP+VBOa89CBhT6s7g1gGewPq0gfm7SBIg1JeZjbAFf750U5per7rqmdY7aGPay9dBN+cS0
saVF6BvIe5etYhTe+3kbfLOtfAQ3zTqHxXXHgdU0fnEnJLXO1F5ropdQj4NYEWzrvjqFMETQYQWd
plYKeICHoDqy/Dn5zhidk5Y2LKnV3gPGO0OHvATLtdylg0IDL3cNQ49jb5ifvqqAD+Wheb8obX1D
HQLPUCcLRbcBswXexPwawUtZg7P7kIU2nhyr7Y4qo7geQ/nWlQAU09C61WUnCZxyWbm5qXvARga8
vWivHi/IIYosWKOasi60R32fQ2DI884+lf3uf0TamjBqLYENXbEbFMKo2stIBAvAq5n+QqmishSW
YYDF1XonCxrtrLgCFrUZalV31L8Aqe1NEL0KOyJz3EJgGCVUcN4xyIE5ZgFDjrqbDmhW2IvPN2ZG
DyOFXuJOu//vC8MKA6nHCgDD+HizXB9n1P89Ienf+uEHve2PcYv+1//kP/4tq37a/5SW9N/9ef/u
EfP+ZTFhdAJf0KabgS9JK/p3j5j4l4n3y+RAc0zE0hhy/sMhJv/ls4XFIYa3zKMJl//hEHP+ZfEn
4itbHF0unML/l7QkW0r+qP9iCvrPn8RiGvo/TEGxW8HjVRQybZ4wze6qHWoXZB3a3dauAmBtU5pj
QSYTcQaBqrDb3FV24627jKe+RbHfa/ArNk5YeL/EnFMlIFkCIlc7sNzKte6pplITIqppRHv2MN8j
IUBBBzbZ44zweugNpJK4ZJOsoPgDDxi8Xee37d4shkcTkwoSTlbb0AWindk4LnrXedpAgmaqRIVq
QqS5C3+Fk42IcyKy7sfu5JHXnXMM0Ag/M8buUczQgxRYa6yiZOhlvKZB8K36otgEtBM7HJovUWlE
2IWbh9DHDjr18kO1kMhY1K9aDyToOL3V5DXunNo7u/HCLvb1DqxLsyotsBeQy/DLIcJhfsfAbav1
Y6eFeSKmFCGdDC5qkROVHQ36r5j5PY3aQi8OWmLJWTOZALATMVOmrfh0Nn3Kyy4JENSej0oj+Pa9
JU5qvliMr/YqN39V5CD8gnWEeNXbOrlJLzaEf/KRZY+hg/uMET4WernigyEFM2v7VdGQxTwkB4T6
9C8N+0uJE4amOh/XXTHG28Se7jzAvd2iXjWdewnyZk8TCK/B3JQIyIiBcFjU0P4jguG5mNVnV78x
CYNAl2IuDiP91FeEKKZucwnJKBADtC0o480d6dlirfPpIhE+1wUkLB9FyuZ/c3QWS7bjWhD9IkeY
YXqYi3GiuEVmWyYZvr6XetgR79WtOseWNmSu5EIYHEUold+yRwl3/lIqlPbpPbkA9mEJ0XZPwfcY
vy+OUW8Gg4F5kp+mmGjpKDR0SAU8smlkNTiYfyY5M6vRJHbJG78im6I8Fuaz0T1Il+jQwbprakYx
GWoK4yIS95r3yyaLxCtTIwtZuAvRDhRc2GB3aPVgNioLSEGs3yGxF1vK55nHrTsqB6IXMYHp1vkm
iEEex+yYaFO6qnA02hOrnOYGKfCGOmYj4fZXxrhPcdoj96RDcpjsVXqMPyZh/YqkEin1PD82XcWs
mMz13BsdbnatLHcZSxr1xcvl3s6smVRTWEkVyOk6wIfY0+V1gv2abfTx1uIlriRzi6bL2R9pDZO1
/KOCSjfj3pX164glZFVCCPQNAw6hN1LlDK9RHbwnE4E/NelBZKXxtGr81uTHT1mIdG4E1HUiIhE4
cyQfLNGbTNoad41tCYFb82z7CG2rUGOIRu9ODN1N9loPArY5NZmKugZNagRow2sKvJHBs4qMj9rE
I9MR34gexrrret6VPgO7xLY1IJqHA/VquPM/MpKPS915DDVQY8bO8i+dX5o5alY7WaoXQZzbPQco
dZyR/+vqfQqotU7Hd3uudfgLAs6+9s+xxWpXGqjyrPAuj3PzDCj8GAfJtRyYZtkgnVdUKBM7b1wG
PXQjOsst5qlXy+Om77uKsfuCf69y4y+ZXfwQOHu/BPfCl6eSGHqzQkoamyMkzE1UGzMoB3YzC87G
jEXDgh1nX6TVRy/lE8iSOmNP2uUPdv7EUG5hVVDuWjvYhxMD83HAgE7HdUeK5n1H0lkcYyCwXinr
7zqCx15GVihNHBYn9AGMETpwVJl9CwWfp1tqaW+R3I8eC7eSc+oUE6jsad7DlG+BXlQwSfCmSeqU
1pT73nVOVqbQ0UaepHcMtqjAEjadWklkMYfIbBaL/aQuQoRPEDp+iHex7lCFTvIkWWXtA9P/8ur+
08OrsGM9ApWr7b9BDBFBM+JyYaf8kky8s5GPloj6/Qf6yHiOJNJZn+J8G1AKrcSEN6C1onnVe7nL
RQPt3yCOVVrjsmbEvG3r8MHJ53MBUmMy8CwsiumW66GJCaMcNbtAAVPFns1RA7g31DC+sgfRYYXc
aZn155fDl42JFCcNpH2ZI5lia1j1/lZMxDeZ7qazw7NLmUtVDxk780jcKX1IELNJumyc5izCG6gD
lggjMFjl3h6dLzOGOlLxU+Fa/WXKIfEzMx/GCTkYVFjyy8xymzdsAHIK0O187za+fxnJFkHxUb4m
mSQDJi7fQx/PZuBENQtlVz5Z2IX3JgOfVSz/fFQmB0wWcAVI2sQLh0bV5798bpvCNdag1mBBZZeQ
se3N7tG8+WXOmszm9MBKmkJAqPfqqGoywbsG3RN7goEngb025KCYWWCbBXcaX5NGzzVzNH4j7rsW
guMEqjzOT6qIa/QP2A7CITuosWCWMlp3qq/5bhh5RNIjaKEvgA/FAcSj/MMgXt7y639p7oEAbOwf
Nxn2Jp/2uh/ULYv5hXxudUf8Kai4q2nGT+itRHULMpDhSE0tgmDLmlsECccpilG5FcSr0NWyWqUj
xRnJdzCgBadS0dbNVTsYqVYWco0UoBPL1D/CGZwZExmvpAj4iLOZVblRsTdbj4TXvr0nEGWvuuAN
U4NDUhqw7v8zaAtlv02RcSkieo/S67/HrSZqlYE6NIHBnF4OxjoYAMspFlioE5S9LlFFwQ1Dxsoc
M2bL3lb7OcQbEjoInjO3unYFWOASBod+K/Lt4i37pQnNo9Nbl0Q133WEpMxu8EmifWeIxHqxEpxX
RAvDMgyG/OpDYtq27ptTRwxeS3ShhSgm9krTd2O6/mZSzTFHFrRZcARtuvDmZYgwYlX9mJb3GBP1
sOJB9da+Q+cc1mW1LUjCWnsMchbyySanmdeDY3brPtKDDSo9q64vNXjMNe0wkoqs5CFCGwExmO6o
RwVUJ/wkBhAYCRpUy8I8gFsDn567xxnXCk/WbJFDhn4fwzXNbownufc+LJfG1F4+O2vK9wVU4l0f
G0ciRZD8edERaE25Ht1l2LLeOUhS3x4rcr3l8MaZilKbjgtRqPcQUrUw8+aUmOwK3LqNdHnyUihu
jcVUzuLCGlmBzQnGY5d/k2PeIvvM5DMouzLc9Ci8tprDVECcBlToEiTNKI2bel6PIfpLhYUjKRHG
DcjWkRHjDcHDsAVR+96aFKlKfvWiIj3IsGGDEfrjJHW0k4n7NE1LeTSc7hhG44cyNjkZAnNaNmsP
+Q0iKnaPx7qltRc+y6xkYLaaTWtLWUfXKecNG8kdwBz7OHhvwKlTZsklf03Y7TPysMguItaiSRWM
xEjsyJrb24aVPAZyfgB+A8Aux2xX+rJcMcXzNmRMhuGYbpMhu8ZuQ3JiLnqe1voGLZYYipBBdJyx
wuhrkl3iDo4hSQXHvMMsI2s9IXcZ4zjTkG8sySISjAl+QZEcbHwu1lTd+X5CXAdDjBT6zSnTGxEv
KV5GK9i13dKuw8KRexOozQb5+sBJsbLMEZxdt7fxHSBP4FOfymhjuB1kQJI+r06yb1XSrxCLY2/K
dfSqyYQ9TIhcYaE9s9E5yYrPbmBc6Lo4XBPyPmcZpJvQ5DQe0QUsboaQzYF731pgsfPBnrfYps8j
2xbLGQlNRh++YkWAPzlVakPADfJXLN7b0FWfNvoh1y4+q7Trd0A/+Q08BKFF414TrBklwT/r0H/q
Z8vd0eMNvHDrdmHsb3cLKX3l17iAoXMJW1nKhCRYv0ao/eZ7yReK52GTpj1j0YCYzuY1qQYBJAKF
RAsZlZAca+ehTT3EyLMMO8ZPLa5uYaS7UEyHsCc+jRxJra+vaqoL88v2Q3TyLY4wYtw8RJOsbUCJ
PvVK7KQJaCrzgd7mvcrWWOkoTwuUR/AZUWhwgGP4oL5OZ8Ip+eAcVxaXehlhP4QLTY8Vb/oJE2BZ
NZcws18MRK7coKgHsOhW15LYonmo7A3oYnR1QWCc2Bs2azpv3qF5OANZytd+XNj8gYHBHnQ+YICL
OVE7uGQ5tn30WycFRtuJsv6UxLxXmDO2owVapCufTIwMKyumUg74/x+61IfBjN9mtDN1ImMnXi0y
tS9dWUOhgyMUebDrU4d/famNZetNCy6L+MaUey9BMm7kqL2RPbjckoNvXGYW3t5BOoQXssWTKEMB
kaS9j04i2YBl+2jC8d6UcjiS9Tiu0wpy+jzdJcgRgCNCtUvy/dAM2JGYuV+tR2Ow/D2Q1GcXjfDF
9Mto3ShEwOwt4gsMZCylyrKZ61nwMY3CuXQj1POpSt1zM7OPx5kht0lTYt1SeKPSATBtBmyUmfIC
fJN9MJkQ5sF3FDx0VKzHOmm//J4D35bkHgQ69C1Ip7s6HB4ilaKDrpgyK9OTp86lQ2eEjgCbpfom
ANJxibIEVyJRqGsFWH9dpB4ojhHqfNBf8qAS5yYGYF0Tlsl21+zOrb/oGJ/ifvLvYWIxUOz6v1ir
Ans/uXk2bEfaLsNrb5pQaEp8o+GNFUC/SVT9rzMJQW9DSgPmDNNcQ6S8JoP73jXyX5AnaD12Pt45
mA3bLAm+JwxcgLLKQ4g4Hrn9cYAKLf36eWi8786Sj3m7s6Nmzwf1K7pDQlThh+RbQAq+DWP1ik8T
+zsFWlM2PcJrbgaE7c8YtTEBdYjWcVCvJ3OxuEiDj2zO0Z5Y7c5Mkl+nLh7nhhBlHIlUJVJ4WzUX
j8Bwsk1gqZWSxqn2vyE1f4Fyi9dBnLFwE/UN48Dj/B1MvANlAcGynHEeh+Zz2LBFL/Fnz4W1Jh1z
3ti+jlygzvUJtFjlkfWTMPZH3PzsVXqXxNmrSFeKR8Eo2cDElvj8kjo+c+y4OHpiQed50NhDKTZm
hMvcZLYwARWhF9kRI+Heq7qSJ7JrmcEXQsGQL57Rc90Z5UMmJEkvI97oPsq8XRYq7yga8wnt5iuu
yJBlm7y1uejWCFl5QjQWdTBaB/25dpyJ/htF4muQMjWgWdcXFvmZpkK/gG3Es41DYg3A0phecfjr
JEzL6XaDUdiQK+rTCMN6XSvrL0oRrrmYtREwbYKx2+V+d4C3ZW6LhmazcwMyqAg1W43IBPoIC3I6
uV/UJ9OuTb5g2Gw5x9274LvzmmVtYdI9JpYSGM3zLankJrOq0T8BUuNOzG4DL8QxGztnW3EjwHwn
UbIp9GYxmsStmrtt2QfevtSPHnj+TStuOVzE+6DKfuaESKUKGRm2P2A2BsfGjDOmuZQzcTiR6tEw
20diTqON7c3xRWXLN/P6UhsEKYb/pgpFo/9EoDLpcDWOEIKggJX30YOqzzbofmxxUCXIwAiqJH/M
GqD0QZNCC2EI53ff3F7PZINYrOXJsTL76mi3RnOyc7HH2EwqeesTotVl72VCD5U7UMgElbk0vHGF
H4DOO8UU8GQi/DqYoFPWlVVewRq/8GbbtoHEuJjiTeSN3+T5zNswZZKTSskXLipMiCkGMqelJZy9
P/J26E8sbE8zbVkEyjt9SJ0I1s/8V6UhTqzlQXmkwkqZY6QbUIJ63bnSQenSuwY+wHDHKH3cvuaT
rRUKKn2A7+PDVTGD+YlvbQikZj86BEAk2VN3GYe5fMKXPq0MMzpSdqGB9BKdpUkcEsIPW6XTbi7Z
K4DVw29gIPxsn1jOH7TTIJNPXNQNAUipHJ5swcTJtROCeJv8EaK7uzL/yFU6cN4S2VWZC0ySx8kO
ktUz/GN+vX7+wwoOU9AmAtYrq7smSTEwEkDI2suYxXzAVkiqVgMURKRHbpBjL3jipBh3pjYcO1nO
KeGGF10UpTUD0VJQvdD3xFrS6QlbrMf0wUUwl3ifcRmjoh8btt7uHXZV3FG2/SNHdV/PiC2aTD01
IuaybR1J6/k3z9UrOuo7X/ZP6YhMkeXntioYR2AouDYlLbri9EfdSgh1wBWZjMuzl1Qsu1ASF5R9
FnNVtObmP+Q+4zqHgOWX7B2dqXzoy7sUu5AgTjkOESeiptmSmnnrMuT4MDHu3XqBNhsSrFCiknAz
tVNpoNdiJFiUP+Qcjlsg8j9NiTM9jztORTJ1eYnQHmokR/QvqZjd0HMCMDs1df3RCaYsduT91o57
JrZ+0C7kQ47TuuuQrOU70SU/yaS22FYggAr11LnDO8BWsU+MmvV68xVF8GkJOZkbVixhwFfnweNO
PkXkfMoof0xDMln6igFmjGYYjwShNo53T0rXLUnlZQzUCyXl68APRtvInTQlu7TCkiK0zseu0QSC
Jflq6+AvjGgfStTq8RigTok/bL6FIWQZ7Kg/pAssw8dntmfymLPLxNfMZLYBybvNUbKJ+NePusfc
BuOBYGQlO4mab+EjxIO6pUVBi0zyg4nnsJM7g2hHK2v+RlQxWPWslxDjHCUZ9u405GHbIes5wBXZ
AtHZk1K8KaeJEtUJHfwko3mQebQfihyuxbxcM8kAoY518oDC8ZyUC/O9ZktA1t5UIyPCObd3ZX6Z
sUeVw/zewHI99nhZd8j1G9hMxXO7RNEabag6uc7snYOcyYtPpG1XDZtWpfkRduY7tWixjuLe3SwM
rIh0iHZOCH/Yyk3sP2mabtDUoLKy+o1jOIrxEP4JARoAG9Y2Er17CpdbORLTy+hB7Xl0hsFKdskA
s25Iuq+ZWQ4i+IS5u9r6FYdtAE4+neOfvs7cHa6vrV3nj+YC72gZXwZf3cAef1YYbNmzVyT36qgb
/xdzX4zthXLwBb/xccI6DbNqE0MrAXevueF2Df7mN6zymxn5Fxvh7Riiau1ISF41LkYIA0n+rLNJ
zfRCms4WHvV8M2pxNKv+nUzAawb6Eecs01sPKXNtMAIOprniTBv2C63fpp93zEt+u2l8idvppVDN
r9aKC1+7eKxm38TlZeAJIlSXwRavIWebCTgJZTZb2LfeNAFLlAawUhJ5HNwBQK6wVpK/ZWI4xtdB
NrbRHPtSm4Wj77jwrn7G39Z7w5cZ5c2ZxM+L4CnepcaIwIJ2oDaxrPh4bQajlGsGaxR4Wfvltszk
gfsvXQPpxbJQmOKtKUXqnhidAbNjvG7KR3bvVIgOq4J8RNnC8Hk7KvnpIzY/GySnALamniWxdROY
3DABHUfjsdzRyPxoLi9Y+B7bKp+hA0B5bxbnl5EYNPzWvst6QemRmwFTanUI4/ati3iG2ZTUVX2K
NYbARC5H8md5HVCz6d6OPgzHL+gXlEPNtnH985ANT0BanmybHcjcu5+1JP7bJvnbYBUiyCPswg+8
E0hhWl59rzZ/Jt984vj1MExrYHgqb0TPM/WLGNgPeqdLCBrZaER0lon1gYmQd3MSj0bUxJty1uPD
3LwaJZZC/gSxCp32icYj3JWYQkUb3pnU94zFaWAqO/quRfPQ1haOCpE6O6aPr2mmDZieEZwCzTK1
9uSW5iBmcTvVDEG8Zdy3VThekXYU+xGaREbBveIVebFC8zL5LV8x5KMcBMUabpgJupG065bcxzDf
Wa68jzlajBHH6cC3NtExpS41hvAIvBDiI+wscIlZ0pwWrghLom3P3VgyrOVmafL6nAb1h9JEFSMn
cQgWdCPFt0sytwwQMtTFF/6Znwa0/+j41VZ0PgzehFG2S13cQ9zYZbP3NYxsV4TQ5jHTfVVKvEls
U07MFH7pA+AKaX2oK/OfNmgpPgWDkFkmORd7ia95ioS1VGHAceRkG9vuH0VkP48uCwFOahKeszlD
nfZoOBtGdzcPW99OihJVWXmS8T9DPRsO9zkpmJRGvfvEPmWrg9bQ0Gm9Yd+e+UZopLCjyL4u6ZyM
o91YFOG2whWKLLoYh2s+oywPYspiNU2adf6GMeJoJCSS2pOCVEGMeDx6jz5MXM/oPyWPRhJiTvf8
4sdlxreP/fyloTqFjcf8wHWhKJTefYWcaOt03kcem58BGCzXaMTO8mnuq6r5mZrq0yYsdzVGgqYD
gcY4KGcr+ME2Tkpipfhrsrph0OpjXqvUYSYxEiRuSsho6MD2VR8+K9St17IXGRO5dkzn2NHQTkMU
bJC1PpXOQP8UGu8MHee9hXyLPYGzojphlkSLkMicEVNGU56ypbFmwlOb6d2v81ub0O6Yjqtl911x
hN2Is8I6L/XgnILF/oMx8znZk0mmIyOMqcpPNkCLET4wJA0E8Wgf9r4YI47s8pN36TK13V0RAFYq
ZfuXN/Tj6Sk2qWabqoHbFs+fAw7UVauTQRY08pjVk7uk7ot9VPrXwF0ujpzvGRmyFYAohZZ5ZqhF
1AY+n7g2cWMGIExdK70OTHPXvL9vZdG6u8piB+yzsbCKT6rND/53ZAVmjIXKIdjPWJgATAsmJ7iU
DNhRuB77c879Dnc8efklUtHFvcQMJ1MRv15eP1pF8O523q7rTDQ7Un3Fdm9t2QaWXv0cponYp5fZ
JR7ON9oDDoyj7Ij+WwbjNeWXJecrhwkVkf+xtF+2xU4jsPLLMGONzwW2VO0AWdZyb/n2W5L0B46s
d0DyvEXMaPIZGkRLlFgkEQWbV9waL0qBnwvPlBFT1suba00XEerIQMrBPmAk3HlsJ2b4nxhrIMLa
wGdGh2vTGB60lttv8mUzRmob9g7pHU1gUbNAwHfLB4AgqGImv9wupoSNldCiuR5ZF75v3kWDcbTc
fD3mjAj+L1fdpcfpJ8mtRQo+iuUvHvA5GN07xp1nsbArcCdevsTp7zEHY3xgtTi7164kkTRhQ9+I
f12Ri3XdZH+4A79dtplrV73PELfXMQkmjHdh6CxZiptkvghXUf4EDoSCJvhBcEDgdUwwMseVXGf2
d9svdyGBQ7Wv+p0xxgLpYbknu0nAbUkf4HvCMuG2WLXdd6KBHUX7gABO3rGrVqdRqkvdyoPRU41b
aSTXs7Tfxnh8wV72FxGaawzzdbGWDzi4axijJJCxoXUEjJRIW+WnHIwW/bqhL9fxi/3INJ56y2PT
mjJpm/7P82uOWI3+jCQwSDNHBzeXjK9Qs/HgTKD7x7/Ivg/V+D4tZ4RhypnHbVMpRSc2F4gWsP55
MW2HUSGOtV7wlKw6BzawKM1DY5NV0Rjb0Rse/i9+Zyg9deFf4jS2GK/sIcrAsmTPwOojv3DrqU2b
PMzw486oDg8oXK392OIWSBaxcwz7Y3a5OZuGzX7ZkW1GawgAQd5XAU1qnGp/mE3oABGTAMICE1KN
Vz9UorsvE4qt2MmeuwFhVj4d8px7qEkwkOFQZZkUanef85OzvUKXb79pawDwyhdFeUE4LAvxiEd4
9MYXq9gpkGSIQw28muPBJb0GaE52Yp4LECIK7vkG+GQAHcF7CEgQTEWNJiM9x0b6Wgf+MdTRuuWc
Pfpm9+Urb8M4jTeuiNbD2BOhSVsJFYElbOo316yY7WPCqnUqlu/Cx00pLJQGMNRl6nzEEYuxTq9u
GGkzkJ6sNwAfKF08PIKlziYxiGdGrLrHBkLMnmW/eWW7oT57GyKC32aHeVSe+hdISrjDrPw4p5Fx
ikzYrq0BcCd/GBz7ZPgR5QA7qUJlaExLMJIM+LBXxO6nxZYDfTwZFlOb3HVdszPoSkJXPiDU3hkS
6y3KFMACBZbk7L4Mqo9wEA/wKn7nqN86DniYBBxilLGMXKKGSsOjC4NLcmyMBc4xBp+8eIR0/si9
uYpHlpjj2Q6j+SFQYcSoLTuZDhejKc1XODfuXWhfoChiNRt5IMLO/Ie+8Z2Mldv/r5rpgPWYTf8M
wlhyz+FW6EaHyevs7hh0xUeln+GJG9xKjZ2TkCFjjT/DxOLJy31NAQVF6xCqnjJiaCwgoGlE4d31
ebdrS+/Uq1Fdo85+9GaHFOEUQ/3CobMO7vmEcz0cNX2s73YGoy4McWQHJHSSWYc3PqADcWYU595W
+HV28BfvuTG5g4FbSgJgmw+q3XY7uYg38b3htiGxzm00o2JYjE2yGH8uDNmdSDMgl/5Pr5I9W6yd
67Un0qdf0Mpw2Cv9ZC3DbZHjg0i7Z9f5NQa2HPghsghDivipbIKBB18HsuOT4F5n7GhMK/SHCbVF
ummj+tDmnkICEh8HEcPdIBrArEO249ZdLoRaGRiqINNB/4oNy1/PLkuABS7xkMtrbwSbhUZ9Hc8g
7pur7+cXK6n4rl2K7w66xipEIs/AI/7szOLNZsbiMZ49xQYHMVbVhfpnxTNDukzuvpSEhptAUFGd
oT6KGvEbVKT12U1zEtL+9IAkrURXkyzSsZ9naoU8NiaBNjLMg1rAPagAoYN086uDIyKZSS2MEuOh
9ZZDi6JtiyIbkVkUYHWA+Vt3fCbENswr8+wqyCpe5D+LwfmsJ2T0IV3mJJ86h0iT0I7E3k6HAzNV
XFR27O3MKgOg4OkDow2hCokmYPWItnkO32XhfeJ3RaLs16xNrTjdlxih0PxrtynnGy5K2DB6KAO/
Bj4Cg9ColrdoCU8TxYCatHm8tf6NQUKu+jS9xPpDaVIMK4Gsf1Cqsa+jzFnnEj+fY4F8UkfMAxDe
J3fn06ZtGPZVHBnecxvj6upDdRhLFLap6V2Cbr4mjolBmjUF+n3Mu2ZGA9xZf33AQLStP6ZJF/hD
ocuV4N4xhmXVeuxLI95rFwyghdrtfxs1NJFjZ46vSG/gQNreJR3ar9zIznhKCYt3QaLG5qNwAeDC
OT74IBNWloWZXLLQR4HocdZz+RQ60RxPjPAGglZpMv2i+40jHwlHrL5jEHdXviAyzWZGqENv85fV
wbol72ENv5Vnp7OuHXZgp83+mV6hcPqQnRVAD5JTs2coTae6/Pv/3YtK520iugxJ3ExnK+46eB9b
zwTYkBiQvQJS4VYR9nYjAVxI9CZaO19wAg17uvpPw5jIwOXBcaR7coT36EXGM9gOwkD5/rkmOFlo
TnXWbpU9Lo3HzCjTPr8LebIGRtoVmZFU2F7RH4QOfIX1y2FsuT+QufJrNCQkYpFyZMaIgHEKk3BS
F+aWDDbm4oXQHgpzj5h/DWD5VE2sZXrH+0SWPzP4aR5tif+1ZHBoYNTbEG9JBvuSfeQwtQC2JuRK
kJfAKLBzKOJUcsaGAJRWBkfXqth7Mo92y2Dn+4NxtpepOVlTkjGgyN4M3zjicWiJ0INwlSw83VmA
HX5yU4SY/oEFdEndPBirVlOEHNCqYCwQ71t4mKbs6PXuF4EsVymyO0bmf/Gc9LuUogF7SjJtYIQw
Ga7Mq+iJQBkKj0+nQh5HqFUNFt5s1rkKzrNXs6yirZ4D/6sktQV6S9MzK1Jf4bjAYmgoaB86g4DR
AOjwrfdA+0vI14GYzV3g98YaWQM7cIbmkeH4W7Qeju7h8dgNiB8Wpu/pbCVbkSfJOfvqzETtO1yg
azW+eOPGVlm5w6sK5LiU1xpwPAOS/g/GNO1g3vZQiLjEI2CrdCfhR+r2t3Ry/mK7gwcGHQn+2dkD
ub1KS5Kbh6XfRk5UncOJdC5r41SchVZDSeC7vOnZ1AOzJuJhFZQsWdtAHmJg29zZBNMIntRay//d
TLyhYVnRg57B5tk0oeadSqlC/IqHxy6RQjXLJ+iZvyQD+WB0AEeB/Zwnf372WbafiAKCESVVequk
XxzYnr36C90gFkAMajF6kCjA7+72T7xP0/aA/Y4+r+rg90XGLU+CX2uCU1O1L1ajZQKR+Igc8YKW
+c7uuPHMuP/jve1u/kTbFxbebvaotQkeq+8Iq46S34nJocY4aaNp6L+y5ORCMcmK0cCnAvLTpBFQ
AX4AuHbDTWo8lNKcqJjo4RJylGe4IQ7P8QkLKQJQChuOjpGSEeBUptFTBlsCjndwVDZcKgWfKtGg
Knf67U3AVREEK5Qq+anW7Gl82bzAjHSqrP/qNfiq952jUcv7gFqqLyB72kNDzhEM39QnCAiSJkfT
fZs8KQ3VShP303GY4A7mq1+wTjmYELhi7ta0pyE1fdojQ2RYZMkPqjinTB5J7qh+Y8TNJ55Wapif
jC8nwgE9lIdC47+QgxMCDJ5vBAzGxIFZpTpk1NwV9vROE8RYllpGfUvK8pP1xqNpjO8ewyW+AnaD
zrwzhvRQaShZp16FhpSxqIhZLUO6WiCYSaRrlkaaCeqLjQ4+KjXurIJ7JgMAaIPNqtOFiTaJ6o90
j5tJwmGvoWljjtgMQtEfmFidoI54d6Zcmnkp+AU+64g8vTo7oZJVGxTbJSx1bVCX4a6exksIuS2D
4OZzFe4HyeCfaZqFBsDaRPDeMg1+m0TAXsIr4Xga2qC7s2L7B57lwwAzrlMpkcj1SYTA5AjTXtal
+awWMHNlR7ZVRVWeEmS+rVE846sRxC5b+NMx4qpi+nFKLk8eM6O0ie0xdd42vr5u1fgadOeVpwFF
xDrk1GQO5tdrlYTvTjceqdyvte8M+xJyXh5P97DmoJ5pqJ5n9TGS+CM8xngubipSzAK7iNRhPnzD
2zs9eL4hncQauHi1xoMXRln+Epenas4+rYmd9ajSjf6PRU/W/Yh5ihF9eyT4HU30X+mvgBHYkNW8
KhdK+cVjSmVBEkQXNPHz+mErRyIW3BjTI8nUVNoL8o+eS1ZDCduCf5Vd+ZyDTGxMLLqs4g6ZkeWX
yn9MUYyRTc6OyZBqM0A9HKZLaIZoll1xQSfDG20hLlGojDOIiQvkRE6pmqMMyZ/BeWrZ4iLn4W7C
MMvyBy9xLHmjNIoxQU21azWecY5fhPLvhUYmtvAbibm68/q2vDHbOjQkinN2rCK3Ieod9CM7SKBH
Dhvvxp7PZW+KTQzved2PEo4M8EgYHWt0+b1H6kKt7ZZLfpx0RHEH4kLeBlGjwiQ4DyZlBChn8mhB
WrZAUmMrew2w7CFZVmH3KhbQlqaGXNZ4z0Tk7nqNv/Q0CHPSSEwPNiZmdCCZPJBYmEib1QDNzH2q
NFATZQI5sxqyqbdhVD3OpwV/s6rHe9StSO6ZKtsipOOhPxpBRa5dPIvYVKWGeXKVsKnJiYwB88kR
GRASXL8kGgEao4LXLL+n2rH5e8GEgo3f8kKNV2+S5APAEpUaKjpYC6olO9qmGjjapAyDHKjix0DD
mebQj9cQKecN3mX265y0zQTDffY+2pn96V0C2bTAIIe8Kn9hY5UBctIAVKJwuUpnQjdn88UMk5tt
Obe0NicqBkiAFRzVjPW+mzgakh2efY1a5TXcuiae0SQIf2NHGoRwYOa1Ss71XJxGdLAnbCZE1lF/
wnKdNNRVKaK8q5A+72hr6CuiRcGyvtK4Gg2FBZ+6UT2SKJdRpYGns4If28t2i+F56xbFYeJixMQA
mYae7Z+iBmW6vhoq2iENpbU8bTWDU4tzmcU05Nqp91CMaJgtEgMWwb1iy9l/5hp422n0rVsmnyYs
3Mb31kyY0K5PgBmIAVx1UxdeMIw+JAO2NNIAtgGjkLV3GKAOHtG7+RhjAEY1cHjZge5xU5LOuKbn
DQ92A5iOPZnG9yoN8o0HtNxQ6dGSs9dk2bQdBkwUBsmOyDleEbm8DqX/mTpYIC25GYQbPfEhl/FP
2sXbRYxHso3pawf2YTVTkbkZ7si3/a40gtjTMOJGDocJOrEawBQzrR+hFit8tRvmLqyIZ8RGWcg6
LYNyXNbHUUOPPYtHPw3LV4sBX9bARabfZLWg3mvTfTQyFolIHLDDkKqoocoI7jCEw4pR4JazlMu6
0whmW8OYHY1lnjSgmVyMUdJ7zVBKMUewZg2gORsNWOdUA56TT9jz/bXX4GfWmATPe3scweTxptZD
KaqPtKwX3hygcbUGSBM8ch00Utq2Wn+LfB3MtI2ZR3EHpHqwkZes4EAC0XfQSZQsFjlRuq+ByOtN
7wGxXmxw1kWTiY00JugUoK4xRLHMd+YNwZyPdlSmOwUXO+PX60JdF7g0rq1nPVvpTWqUdghTe9Rw
7V5jtseS7zoJ7Leu+ByZPiGuWzZpD1s50ZDuKguPET007O6h4/v7nwU/MZN0NOD7f0n/pKHfaNgK
DQEHY5FD0ZGvpV+/MMb5j7pz23HbStbwqxi52TdbBLkOXCQwEyDubne3nbTtjmOPcyMo3bJEnUWd
9RDzHnOfN8iL7a9E0hbbbcMeCsjaBCYDRB1RLNaq419/sdGSfB5agOllDoc4+R/MXpNbOwLDEK9h
GXebF2wffLGBfTwTGnKrwss+5KSufxcLTfkaHGcCb/laCMwz2NWi7fsYXvNlMvx1pZZ3agxYrz9w
r1vDZ8t483IhhOh5RFWIQKQNU/q4FeWQii75B9vChEzdCq36EH71LXRbT0dCua7YaHeWwsI+ETr2
PXlYOyEbjim4nG222buZbt9qONxXcLm3kt4NFKKXLPj9fQfX+3zeZ8dAnn1Y7uJz+E7PI6GF3whB
/P4wPvq7FeJ4w2YxYXtkl3eXwXqo+2BlXexaFLFpyEA9P4DE54LhTwuh3lbI6ZniPwM5ftuHtT5n
SDMXGvtBO70axcvfUiG4pz20p0KUPp9E+QoCe2jwIT57ZhTE+AuhyN/BlW8HVHPWQp9v4NFn/x/1
jsFckqnBeRaqybMVnKlP8xROXCHiH8LI33ekf0ZI+sew9cPqdr4EI8Esk/D+DM+cEPsDEnweCdU/
3PYxOxLV8HxwC8RvzUaATIZu1rIkIGNbwE7WBuhk+wdxFQe/DQpryH77RQwlEJiDBV0AoPeMbMga
gtliAFZjS9awliUF8/CmPSEv3I+IqNJsz0wPjXYeBPLAza/ga3JZeLAbsvogzN7HjAWqWXy7cTFL
Z/Ld8/GMinGimPPJssG9ClmkoKQBOBBUDHN2AyC7UrBYXEWT2ylbGMayjuFAUeEM7JvrdPNhMN1A
uKGuMnY46JwyrBkDDU141DH6PdzPnieLd0ygxATMFNnYuEBbHN6ZWJZEJId1EbI4IoeXsw/saRlB
cLNpEWZlA/ZQt0P3ZtybYbfYareLJjMG8LAuspyCWPF2ILRoq8XuTeLg5tS29TSOIK1RyVQoM1ZP
IcT/Y8zWC3hWh1fwR8hI/xiC5xUYUfVLysrf6c3UUaI0lzNZoqHZprFnQgVyHryJLNrYKHZCKYbK
LuYD9W7ENg7TtmAFF5dLWdOxkIUdoazuyGQKIIsuR1v9VPfmz3fs+EjY9TF0ywTsN6Qno4SkZjFK
rvdZyh7ImD5CPgQ+M2FyK2wtKcZOX7TaslCEwIMxu5zYUL3uDyadFlQiUHhTA2nP7jNZS8J2NgJ/
UAyt9Qp2gMHbaE6xus0uk4ksNQFV/3ob7Q8lhkvc2kXepecbD3mgeGHetsFOTJmG34cYv/ZGGAL7
9zNZo5LJQhUtq1XasmRlOqbt1Y6xzO2XM7awsPqT3mMK+HC/XY3PR5sN8IloS2FrMEmeZXPqBFMM
yyBJz0eKIfkc+vxL2vvdNgY12iHh/mAPMh/KGyLk6XtnYCRlexcYGWWvByTA+U51em0aeH1ZNISZ
osAciUoO0jneIPyZB/3D7ZlKg2v4/Wa+/wA24V07nf88jfejCzsA4d0Kf9Gb/m1/B/+IzQBfT3Bb
8wVDd8shw6cRu1Wfzsgd7fyXdDvu9hbE2BMHqkfHv4/zmaYUtG5dhPuX8d6tr4er25la5uzMhmc7
m8A2mV3nK2bdIFlu55ubaLNRz6hIXrdn8He2tvQuBourFvyCzHevLWTg7IvZ0Sw+CzW48HASwUWw
se8nw1izuHH3gQmra2brgSxcZz34/2lrs01FL//lECzLY4cM4FGKZfkeM63Tu/mAznWbfc1nWC6s
cTYZvM7dCAYHurgmkjbDZkwK5gZsQjXmVd8xEBtGJKg9ix0YMtliBrAyQbK33V/H8T3Ep5Pr9Wg9
gRqqdZHD4QpcgSJpr5/jZJlHyMLsMtfzq9H0YtqDum3Y3nb2yea3taXMB0ox2adg59nhpuZ9Fr8l
M02/uEUDkWE+a8bvR3Z9M7WTu8VuDdMQqAK0Fpb0bayu+vv5a5i+KJONP+w368E1Tmt7m2+u+xRx
YE+j+mzXZB37pb2Btux6IkSEETwAcMaas3Q6eAW8ArjmNGPMn4R4sZmwCWkYwUqUTV8ldvd7DJHV
tk+cm2/nbMuZvYfeLb9SuRPUCkyfGk4GDqyhApvDpAQjCYjWbPa0TyYv8Pvh2fQcWwlXpIk/LMer
zn6Iw9jQ2fs5HdMbnEPLOV71Pvyv0YatBT3izS2o2nmoWcw+lIV3BCkJiBsmRNfnl8v9dvILtKrn
1IHc87i3BKAvA2LryerVctJaXi5WtBb7jL9wXgirtr2baN2PX6Zh6xbdpPi/7Cm6x8vWCxv2fuUL
ruZ6jO9f3zmaU8+38Rzo7OwVARiLMkzeAU8Dy8GO9ogC8LV22xuqaRicdE9MnI+vQ3IIKNXg79lt
3zGMTHVznVzI/3LdfrumJ5q3p+nzTU77JxxAh7Jt30slFh5MAE5rClTxi/YumYE2ae0uWjRTGNvm
QNj9vwbCed8Pf8uYP7Ot+W/bKd/Wu4M883YDZP5qsSS4muzXvzJ3wNB6b/N6M2AXUdhenhsKllTC
w7fsBMjOeylE0pn7sJjaD7mUjhaTwRtjzB7eHN4LkxrZYG7P/t9QJ5Rrf2XH7cVkmS13r1fdfHfb
XaxGy8WP//i0AfewK/XN9L/7o69/0ZPu4c5vdrPuP3/o3I+F/W+xzLO7pTpmT0hsGiWaVa01BobD
7zr86K9+zajDw63uuYFJgziKCYMUpRC53A9PRlMqBuXHQWxCl7goKj6Vj7nhkZy+JImvP2Qh0q//
zVefoBDS9f0/f4Cr0MYhS4QbCiIJnHOGYgzkEnLxjUeCUIGJUx05mCP+HgHcTVeTpegifHqTmiKw
kPZbHv3BFxypQBzEinmrVNXfPY9sE41IqndfrIH26907GisP11N//yFIAssBYHLOlGr+4N0ro3Va
HhD5i79JB75mDVhC/9me7u8XhA60TRIbV68cXpOjQxAFkTOJ1tQ1i+vvOgxfEwTsNGFzs2gDx8rn
yMaueFJs75EgwkCFOmQP2sfLR0lwoC3EOd9iHB4K9Mg66CDVcOZErtT/ukrA1BPFfKIqWfgoCM6G
5Wc3FITDF0YqjXX6UfmPVCIOwoRFKGy1L3WiMMueWUud2oekTd9vJJJAJ0IVGYaPWcsoYO4oMdZL
K6m0Vs2PRBJgItlAyLzZ4ULnjzRBBZoOgUJXSk3AdqB6fmkC2GfT3ErK6beO8Y9HbYMOYKyNjIN3
priKM+iXIFTqXHPbkBBCQTCaatRerrqRVJhQ4pQo1MWn8rF3GgE1mi6i+wdpznelEzogGiefQBbF
VTsarTBwcYQRTV35sZeiUJELi0PbRBRYicjqmE0ZxbPWo+soYKCf05MCj6qMiHc6YTjYjXXChoGB
dY+ycmkH6oJAYyIbEl34aCaVtUlzTUiJDVSisISPaYIKIg2iJwwrTfBREFYZewp/kfKkmMLyUT93
nGSbKqwcp5+xpDqJv0gwC+IsavZRBcoAW4tCYbiUy0cJiMc8RRCZklKEypY+sW4UqD04CjtJ6rMg
Etahn+JMxBrYRAo36eGqhw5xAMUpZKaRKRTCS43gUIenKMLo0GAnSbAOV10jTECZkuxL2F0PVxHG
+xVMUjxUzY8GcTM9CwL0mm2wOBHqMjatomk4af0LGFIbFb+rWeRE1qCIy3nHR4kV0SO7FmNdlmRE
C3xUAgs/YuOgySSBvGiihtICEhQcicIE4Ml1lX8iCB8dBb8+an4a4oBNqoxek68errogNEzRzrqo
ii29rDrEUqVuXH+KaVAwBhLFjwZPUWAdLaGUumRx+agRFOLcKRwF/sYw2lpedY2wgSJql9zKQ/to
I3WSMJpaP80qXQbKPOmRbcBMWsuRgTe9kpCPoqCLEH1j6+or1Wl6VySXNELLJLsePRk8KWhFR1W2
uHz0mSylOkmOSdfG4C2+VIqDKx/WuEoQPlagDFayeTydBoaSC52Pulkgo6DJafAWpSr4KAGVYOAb
O4o0SCEgRZZloFSPosgxcRSEDlUgjZz8iyOprhdGq0kcSd0Fvjwb0a04XHWNwHTEkaasUbUxfNQI
Vk/EzTWC0EGl+IyoOv41h2EDqnzasDDDYysJk7dtnlmkNCw0zSkcxiMaEQZpihGtDgZ/4WN+QTQZ
nyK/oLlNKV6at4erphKtKIhp8uFOqpaFj5gHqUQ1lwQIKGswElHdTkZByEAjPT6fJeBsrJubB9p4
MXUFXcFf6pUXEjBpbqWCq6gOjXcOg3Kqbh5NOrYLWUcjrwys6xUYQghKs5iHSiN8dBhSqD+FIHjn
KX3d+pkQs+AYeCKG8jBokDS7CGaaBA2ODibtfccCqkrbj5IrSlBUOysFEMPpqRKY5nk2gJeIPq4T
7MyRCCIiaQeOJK2QLj5mlxQaTnAMCBcorVGLrGquNUGQaNPejWQFmXf2kDb7CTQgppLASaAJWpyF
B9aA5xdYGMIpPvazDGlDHuAESVWYcPDByRbXg5oLqCeVQgV36OmV8ZR3SmGSOGkuCSrTmEByibIA
V5eEBRxGiF2B5PwMoQ2/sbmTFNAPrTtXGYe6mQyDiKiJLLz0I34eDgcqqbmnSAJFuZGSw0Hz+Ufd
TpogJOMirapyDR+jhzRk0UVjM0E/ItR0qKq0qh5KE0FGOgYbeWRFvLMSLgGN01gQjighpqhQdXPr
h8PQy1AOxEtVjSvSOL+6ucDAVPOz4QB60a2gIF87FDR5EQ9l66Mz450qgGNNGzsMwX/xlNrgHQ9X
XRWoR+JJCCKqGMLLeqQsvG18JhgxSqQDVhmHuiBisnDwyfTIPoUY3mmEUlRTTyCICMPA6ao7CioN
5PEhXIGlHynu5JdVSGhEN/cTxA6OxMIITv5w1YyDI+5mWzEBZ/mpjw6TKknSPIjCPB4wsDK8dJRk
koVDGEzAUBXnfezcgVc6yVxJivXTgLyKq+4nGDVSYD189I9gDU7QzQfKQqlFMqvy+Wt6oKTgFBMm
FJrmmSkAkNbcGDJq5njDYWX3P0uyAXyYQ8uuFFDhkf0ShTL8ysZ+gZYcNTyO/aPtGaqP5Nchi4LL
QMLLKiTh80naM4Y2tsI2FsFAvXXZUgEwSezvx6DJxxoczLQnyKjEQVBmE+xjcdXsg0giZC4P4GX5
sY8xg2W0uHnMYCg3OqKCSifqhoIoGzvp6JtXgbSPOqEEtHgCO2ExNxTc8ApHQQMiAPhENdLHJ6dV
d4LI2VJfMLBsVzDoul1gvArgG02q6jB4yddA3n+CEQoTJIqc0glg5kgHBP2GqBktqOxFmcH65S9h
XDhBkYXZbDAsYv8e9RKoQ8JQH+pQmYTCCPklCsrmJ4iimbFU4jCr3ly98AY6NmToiJZmKQkvLYSL
ThA5MIgOkkdDWFE8Kk96dDxUADpdK87GwQj7pQngNE8Af9O0aEGLAxiqPbk4B95/lW8TLfgaKTRP
qo0wutC0w9keLp70SAdo4oeWDoiXzoHylymS3SZNfE3HQbB9VU710E3CWfER7XKQkIengTnDE+CC
NT6A+QhdecN6dYHZU8BPdOu8zCkhnmquCjSfEpsQM5Wmv64KpJSEETBWVE08L+1iQvrTOGimMwtX
AwXo0gQ+NAoIG9SAl7GzGIXmWYMNklRQ0aBXDtfDEIFwErRLOfnvl2eEeuwErSgJDYBMIsvHBIB+
GNDxQgxSXH4Gi4yPNz4KtB8t84VaoDtHjtHQs7TQgHk9JQGuSYja6Aw1cZBECMxXC+lZoQp1QZBl
UoiDBaOiJPAxXI4dZD6NBcG4GC1qVKHqw9Y0wpJMmkh6MYWYPI0ZDzjNhhpBGZqIAxz0o4xnMn4N
9kl/qiwcJO+TlSQHhonoBGyA+AkXQUpSoYDrdTZODiyRjFp+rLF4JwkKpiGj9Cc4G/C20KWtQBr1
hCqG1gXYD4Iqz4aPoRORg21uLXGclkmJj+Mz9cgBQWgMKaPppSB87FUSQZ2gQQMJAXkVFZsyRKgH
0zTrwAvDDOelu4Ag8xTuArwvOq/KIKkuAC3NCNBTH/1mcUOfrCS2AZxb8yMh7oKZEWEDPVz1MhMw
OEBPjKP7bBvIik9A80UNFmwXIXV5JB56C4YlLAwuVXjhp5HE3TX2FiDaDtlDBZF+qBEgm+CS9loj
JPpp7jaZOgcWj4l4tOKgQcMBcKKPXSqMj8ZSyACblyFVIMe/8AdHaRb/mszDaYBexVWI3C8rKeS5
zSVA2Ex3hqi0yh9q2UUM3ZeNqEpXxScfAweJoAqj1TDfpEtFZFC+84cRlIqlXlvNXHlZg1GEgM2L
UBx/WnIwETw6nC8aQTOvyjz8nJ6AwiRufjTEb+I1gcvXzgSlhwQGJTYOlOaxuJNPxgGMRSK0nVBR
cbANUzWNMdIGOlCITIQ7tXjselzJyA0sRwlXKRQ/DQUwnMZRBOzJ9O7Y6VA+aV07UojXGUZmJrH8
+DsC7G9QoY87Ps762ej+sN0j6y4eWwLypT+oqnKff16uszisrDA/1P5Odn0Ut/60++PHGunNgT36
6MOKTfpwm/I/L5/v8zvX7lU9VPUvr7Ju3snv+rvDB7vyV950xiwHeZpny2VnsjteN4Hlwgh++ikP
dpQcvf+vffOrfLruTu66rZ9GPHrr7K8/l90n9//z036VV18ugjKgmVCppnc74wvybuttZ/Tkvvvk
52mWd6svlbtgaQDYis9pfKNpvsjuOtUXHX05atz0y//696jbuu+2nuUdJFd939E9TiCpV53dQmQ0
6nxJTNEJxHQzzcedyX1NryyHHhSwkJjFMoHPGH71iI+swvlGNbuZrtbdEWL7ab7Klp1sUhMbt6Rq
Q/AVCz4vZHUpcU7Tt3TVWS0Xj78mB7dtSiYIQiuOBKmnT6AV7IvLe9PepNSLfrd1Nh0v//pP9SSi
H9yYyXhm8BKaG3S5uHn18X8v20vU8P7JxWJZfVV5JxszNZSQEYPV5SWe4E4v7+54eZOs9vIQHy38
BK439kc7uhUyQND05f2EuuQiy9v+X3/yfwfrVH3t4fm4K81k+gHMuDISBFNA9fGXJPmYWf64DeBz
Y11tRnrsP6s7IvmLu1G3k//4fwAAAP//</cx:binary>
              </cx:geoCache>
            </cx:geography>
          </cx:layoutPr>
          <cx:valueColorPositions>
            <cx:minPosition>
              <cx:number val="0.60000000000000009"/>
            </cx:minPosition>
            <cx:maxPosition>
              <cx:number val="7.2000000000000002"/>
            </cx:maxPosition>
          </cx:valueColorPositions>
        </cx:series>
      </cx:plotAreaRegion>
    </cx:plotArea>
    <cx:legend pos="r" align="min"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 Id="rId9"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7.xml"/><Relationship Id="rId3" Type="http://schemas.openxmlformats.org/officeDocument/2006/relationships/chart" Target="../charts/chart32.xml"/><Relationship Id="rId7" Type="http://schemas.openxmlformats.org/officeDocument/2006/relationships/chart" Target="../charts/chart36.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 Id="rId9" Type="http://schemas.openxmlformats.org/officeDocument/2006/relationships/chart" Target="../charts/chart3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6" Type="http://schemas.openxmlformats.org/officeDocument/2006/relationships/chart" Target="../charts/chart44.xml"/><Relationship Id="rId5" Type="http://schemas.openxmlformats.org/officeDocument/2006/relationships/chart" Target="../charts/chart43.xml"/><Relationship Id="rId4" Type="http://schemas.openxmlformats.org/officeDocument/2006/relationships/chart" Target="../charts/chart42.xml"/></Relationships>
</file>

<file path=xl/drawings/_rels/drawing5.xml.rels><?xml version="1.0" encoding="UTF-8" standalone="yes"?>
<Relationships xmlns="http://schemas.openxmlformats.org/package/2006/relationships"><Relationship Id="rId3" Type="http://schemas.microsoft.com/office/2014/relationships/chartEx" Target="../charts/chartEx2.xml"/><Relationship Id="rId2" Type="http://schemas.openxmlformats.org/officeDocument/2006/relationships/chart" Target="../charts/chart45.xml"/><Relationship Id="rId1" Type="http://schemas.microsoft.com/office/2014/relationships/chartEx" Target="../charts/chartEx1.xml"/><Relationship Id="rId4" Type="http://schemas.microsoft.com/office/2014/relationships/chartEx" Target="../charts/chartEx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absolute">
    <xdr:from>
      <xdr:col>18</xdr:col>
      <xdr:colOff>9525</xdr:colOff>
      <xdr:row>89</xdr:row>
      <xdr:rowOff>22225</xdr:rowOff>
    </xdr:from>
    <xdr:to>
      <xdr:col>22</xdr:col>
      <xdr:colOff>514350</xdr:colOff>
      <xdr:row>103</xdr:row>
      <xdr:rowOff>79375</xdr:rowOff>
    </xdr:to>
    <xdr:graphicFrame macro="">
      <xdr:nvGraphicFramePr>
        <xdr:cNvPr id="1239" name="Graphique 14">
          <a:extLst>
            <a:ext uri="{FF2B5EF4-FFF2-40B4-BE49-F238E27FC236}">
              <a16:creationId xmlns:a16="http://schemas.microsoft.com/office/drawing/2014/main" id="{00000000-0008-0000-0100-0000D7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22</xdr:col>
      <xdr:colOff>523875</xdr:colOff>
      <xdr:row>89</xdr:row>
      <xdr:rowOff>12700</xdr:rowOff>
    </xdr:from>
    <xdr:to>
      <xdr:col>27</xdr:col>
      <xdr:colOff>428625</xdr:colOff>
      <xdr:row>103</xdr:row>
      <xdr:rowOff>79375</xdr:rowOff>
    </xdr:to>
    <xdr:graphicFrame macro="">
      <xdr:nvGraphicFramePr>
        <xdr:cNvPr id="1240" name="Graphique 15">
          <a:extLst>
            <a:ext uri="{FF2B5EF4-FFF2-40B4-BE49-F238E27FC236}">
              <a16:creationId xmlns:a16="http://schemas.microsoft.com/office/drawing/2014/main" id="{00000000-0008-0000-0100-0000D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18</xdr:col>
      <xdr:colOff>9525</xdr:colOff>
      <xdr:row>107</xdr:row>
      <xdr:rowOff>22225</xdr:rowOff>
    </xdr:from>
    <xdr:to>
      <xdr:col>22</xdr:col>
      <xdr:colOff>514350</xdr:colOff>
      <xdr:row>121</xdr:row>
      <xdr:rowOff>79375</xdr:rowOff>
    </xdr:to>
    <xdr:graphicFrame macro="">
      <xdr:nvGraphicFramePr>
        <xdr:cNvPr id="1241" name="Graphique 16">
          <a:extLst>
            <a:ext uri="{FF2B5EF4-FFF2-40B4-BE49-F238E27FC236}">
              <a16:creationId xmlns:a16="http://schemas.microsoft.com/office/drawing/2014/main" id="{00000000-0008-0000-0100-0000D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22</xdr:col>
      <xdr:colOff>523875</xdr:colOff>
      <xdr:row>107</xdr:row>
      <xdr:rowOff>12700</xdr:rowOff>
    </xdr:from>
    <xdr:to>
      <xdr:col>27</xdr:col>
      <xdr:colOff>428625</xdr:colOff>
      <xdr:row>121</xdr:row>
      <xdr:rowOff>79375</xdr:rowOff>
    </xdr:to>
    <xdr:graphicFrame macro="">
      <xdr:nvGraphicFramePr>
        <xdr:cNvPr id="1242" name="Graphique 17">
          <a:extLst>
            <a:ext uri="{FF2B5EF4-FFF2-40B4-BE49-F238E27FC236}">
              <a16:creationId xmlns:a16="http://schemas.microsoft.com/office/drawing/2014/main" id="{00000000-0008-0000-0100-0000D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18</xdr:col>
      <xdr:colOff>9525</xdr:colOff>
      <xdr:row>125</xdr:row>
      <xdr:rowOff>22225</xdr:rowOff>
    </xdr:from>
    <xdr:to>
      <xdr:col>22</xdr:col>
      <xdr:colOff>514350</xdr:colOff>
      <xdr:row>139</xdr:row>
      <xdr:rowOff>79375</xdr:rowOff>
    </xdr:to>
    <xdr:graphicFrame macro="">
      <xdr:nvGraphicFramePr>
        <xdr:cNvPr id="1243" name="Graphique 18">
          <a:extLst>
            <a:ext uri="{FF2B5EF4-FFF2-40B4-BE49-F238E27FC236}">
              <a16:creationId xmlns:a16="http://schemas.microsoft.com/office/drawing/2014/main" id="{00000000-0008-0000-0100-0000D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22</xdr:col>
      <xdr:colOff>523875</xdr:colOff>
      <xdr:row>125</xdr:row>
      <xdr:rowOff>12700</xdr:rowOff>
    </xdr:from>
    <xdr:to>
      <xdr:col>27</xdr:col>
      <xdr:colOff>428625</xdr:colOff>
      <xdr:row>139</xdr:row>
      <xdr:rowOff>79375</xdr:rowOff>
    </xdr:to>
    <xdr:graphicFrame macro="">
      <xdr:nvGraphicFramePr>
        <xdr:cNvPr id="1244" name="Graphique 19">
          <a:extLst>
            <a:ext uri="{FF2B5EF4-FFF2-40B4-BE49-F238E27FC236}">
              <a16:creationId xmlns:a16="http://schemas.microsoft.com/office/drawing/2014/main" id="{00000000-0008-0000-0100-0000D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17</xdr:col>
      <xdr:colOff>19050</xdr:colOff>
      <xdr:row>1</xdr:row>
      <xdr:rowOff>28575</xdr:rowOff>
    </xdr:from>
    <xdr:to>
      <xdr:col>20</xdr:col>
      <xdr:colOff>85725</xdr:colOff>
      <xdr:row>13</xdr:row>
      <xdr:rowOff>12700</xdr:rowOff>
    </xdr:to>
    <xdr:graphicFrame macro="">
      <xdr:nvGraphicFramePr>
        <xdr:cNvPr id="1245" name="Graphique 20">
          <a:extLst>
            <a:ext uri="{FF2B5EF4-FFF2-40B4-BE49-F238E27FC236}">
              <a16:creationId xmlns:a16="http://schemas.microsoft.com/office/drawing/2014/main" id="{00000000-0008-0000-0100-0000D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20</xdr:col>
      <xdr:colOff>76200</xdr:colOff>
      <xdr:row>1</xdr:row>
      <xdr:rowOff>38100</xdr:rowOff>
    </xdr:from>
    <xdr:to>
      <xdr:col>23</xdr:col>
      <xdr:colOff>57150</xdr:colOff>
      <xdr:row>13</xdr:row>
      <xdr:rowOff>12700</xdr:rowOff>
    </xdr:to>
    <xdr:graphicFrame macro="">
      <xdr:nvGraphicFramePr>
        <xdr:cNvPr id="1246" name="Graphique 21">
          <a:extLst>
            <a:ext uri="{FF2B5EF4-FFF2-40B4-BE49-F238E27FC236}">
              <a16:creationId xmlns:a16="http://schemas.microsoft.com/office/drawing/2014/main" id="{00000000-0008-0000-0100-0000D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22</xdr:col>
      <xdr:colOff>485775</xdr:colOff>
      <xdr:row>30</xdr:row>
      <xdr:rowOff>12700</xdr:rowOff>
    </xdr:from>
    <xdr:to>
      <xdr:col>25</xdr:col>
      <xdr:colOff>447675</xdr:colOff>
      <xdr:row>43</xdr:row>
      <xdr:rowOff>66675</xdr:rowOff>
    </xdr:to>
    <xdr:graphicFrame macro="">
      <xdr:nvGraphicFramePr>
        <xdr:cNvPr id="1247" name="Graphique 22">
          <a:extLst>
            <a:ext uri="{FF2B5EF4-FFF2-40B4-BE49-F238E27FC236}">
              <a16:creationId xmlns:a16="http://schemas.microsoft.com/office/drawing/2014/main" id="{00000000-0008-0000-0100-0000D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25</xdr:col>
      <xdr:colOff>419100</xdr:colOff>
      <xdr:row>30</xdr:row>
      <xdr:rowOff>3175</xdr:rowOff>
    </xdr:from>
    <xdr:to>
      <xdr:col>28</xdr:col>
      <xdr:colOff>323850</xdr:colOff>
      <xdr:row>43</xdr:row>
      <xdr:rowOff>66675</xdr:rowOff>
    </xdr:to>
    <xdr:graphicFrame macro="">
      <xdr:nvGraphicFramePr>
        <xdr:cNvPr id="1248" name="Graphique 23">
          <a:extLst>
            <a:ext uri="{FF2B5EF4-FFF2-40B4-BE49-F238E27FC236}">
              <a16:creationId xmlns:a16="http://schemas.microsoft.com/office/drawing/2014/main" id="{00000000-0008-0000-0100-0000E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17</xdr:col>
      <xdr:colOff>9525</xdr:colOff>
      <xdr:row>30</xdr:row>
      <xdr:rowOff>12700</xdr:rowOff>
    </xdr:from>
    <xdr:to>
      <xdr:col>19</xdr:col>
      <xdr:colOff>571500</xdr:colOff>
      <xdr:row>43</xdr:row>
      <xdr:rowOff>47625</xdr:rowOff>
    </xdr:to>
    <xdr:graphicFrame macro="">
      <xdr:nvGraphicFramePr>
        <xdr:cNvPr id="1249" name="Graphique 24">
          <a:extLst>
            <a:ext uri="{FF2B5EF4-FFF2-40B4-BE49-F238E27FC236}">
              <a16:creationId xmlns:a16="http://schemas.microsoft.com/office/drawing/2014/main" id="{00000000-0008-0000-0100-0000E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19</xdr:col>
      <xdr:colOff>571500</xdr:colOff>
      <xdr:row>30</xdr:row>
      <xdr:rowOff>12700</xdr:rowOff>
    </xdr:from>
    <xdr:to>
      <xdr:col>22</xdr:col>
      <xdr:colOff>466725</xdr:colOff>
      <xdr:row>43</xdr:row>
      <xdr:rowOff>57150</xdr:rowOff>
    </xdr:to>
    <xdr:graphicFrame macro="">
      <xdr:nvGraphicFramePr>
        <xdr:cNvPr id="1250" name="Graphique 25">
          <a:extLst>
            <a:ext uri="{FF2B5EF4-FFF2-40B4-BE49-F238E27FC236}">
              <a16:creationId xmlns:a16="http://schemas.microsoft.com/office/drawing/2014/main" id="{00000000-0008-0000-0100-0000E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17</xdr:col>
      <xdr:colOff>9525</xdr:colOff>
      <xdr:row>14</xdr:row>
      <xdr:rowOff>50800</xdr:rowOff>
    </xdr:from>
    <xdr:to>
      <xdr:col>20</xdr:col>
      <xdr:colOff>342900</xdr:colOff>
      <xdr:row>28</xdr:row>
      <xdr:rowOff>31750</xdr:rowOff>
    </xdr:to>
    <xdr:graphicFrame macro="">
      <xdr:nvGraphicFramePr>
        <xdr:cNvPr id="1251" name="Graphique 26">
          <a:extLst>
            <a:ext uri="{FF2B5EF4-FFF2-40B4-BE49-F238E27FC236}">
              <a16:creationId xmlns:a16="http://schemas.microsoft.com/office/drawing/2014/main" id="{00000000-0008-0000-0100-0000E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20</xdr:col>
      <xdr:colOff>352425</xdr:colOff>
      <xdr:row>14</xdr:row>
      <xdr:rowOff>69850</xdr:rowOff>
    </xdr:from>
    <xdr:to>
      <xdr:col>24</xdr:col>
      <xdr:colOff>9525</xdr:colOff>
      <xdr:row>28</xdr:row>
      <xdr:rowOff>60325</xdr:rowOff>
    </xdr:to>
    <xdr:graphicFrame macro="">
      <xdr:nvGraphicFramePr>
        <xdr:cNvPr id="1252" name="Graphique 27">
          <a:extLst>
            <a:ext uri="{FF2B5EF4-FFF2-40B4-BE49-F238E27FC236}">
              <a16:creationId xmlns:a16="http://schemas.microsoft.com/office/drawing/2014/main" id="{00000000-0008-0000-0100-0000E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622300</xdr:colOff>
      <xdr:row>45</xdr:row>
      <xdr:rowOff>53975</xdr:rowOff>
    </xdr:from>
    <xdr:to>
      <xdr:col>20</xdr:col>
      <xdr:colOff>142875</xdr:colOff>
      <xdr:row>58</xdr:row>
      <xdr:rowOff>53975</xdr:rowOff>
    </xdr:to>
    <xdr:graphicFrame macro="">
      <xdr:nvGraphicFramePr>
        <xdr:cNvPr id="1253" name="Graphique 28">
          <a:extLst>
            <a:ext uri="{FF2B5EF4-FFF2-40B4-BE49-F238E27FC236}">
              <a16:creationId xmlns:a16="http://schemas.microsoft.com/office/drawing/2014/main" id="{00000000-0008-0000-0100-0000E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20</xdr:col>
      <xdr:colOff>92075</xdr:colOff>
      <xdr:row>45</xdr:row>
      <xdr:rowOff>57150</xdr:rowOff>
    </xdr:from>
    <xdr:to>
      <xdr:col>23</xdr:col>
      <xdr:colOff>187325</xdr:colOff>
      <xdr:row>58</xdr:row>
      <xdr:rowOff>66675</xdr:rowOff>
    </xdr:to>
    <xdr:graphicFrame macro="">
      <xdr:nvGraphicFramePr>
        <xdr:cNvPr id="1254" name="Graphique 29">
          <a:extLst>
            <a:ext uri="{FF2B5EF4-FFF2-40B4-BE49-F238E27FC236}">
              <a16:creationId xmlns:a16="http://schemas.microsoft.com/office/drawing/2014/main" id="{00000000-0008-0000-0100-0000E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23</xdr:col>
      <xdr:colOff>177800</xdr:colOff>
      <xdr:row>45</xdr:row>
      <xdr:rowOff>63500</xdr:rowOff>
    </xdr:from>
    <xdr:to>
      <xdr:col>26</xdr:col>
      <xdr:colOff>339725</xdr:colOff>
      <xdr:row>58</xdr:row>
      <xdr:rowOff>63500</xdr:rowOff>
    </xdr:to>
    <xdr:graphicFrame macro="">
      <xdr:nvGraphicFramePr>
        <xdr:cNvPr id="1255" name="Graphique 30">
          <a:extLst>
            <a:ext uri="{FF2B5EF4-FFF2-40B4-BE49-F238E27FC236}">
              <a16:creationId xmlns:a16="http://schemas.microsoft.com/office/drawing/2014/main" id="{00000000-0008-0000-0100-0000E7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26</xdr:col>
      <xdr:colOff>231775</xdr:colOff>
      <xdr:row>45</xdr:row>
      <xdr:rowOff>60325</xdr:rowOff>
    </xdr:from>
    <xdr:to>
      <xdr:col>29</xdr:col>
      <xdr:colOff>327025</xdr:colOff>
      <xdr:row>58</xdr:row>
      <xdr:rowOff>66675</xdr:rowOff>
    </xdr:to>
    <xdr:graphicFrame macro="">
      <xdr:nvGraphicFramePr>
        <xdr:cNvPr id="1256" name="Graphique 31">
          <a:extLst>
            <a:ext uri="{FF2B5EF4-FFF2-40B4-BE49-F238E27FC236}">
              <a16:creationId xmlns:a16="http://schemas.microsoft.com/office/drawing/2014/main" id="{00000000-0008-0000-0100-0000E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23</xdr:col>
      <xdr:colOff>47625</xdr:colOff>
      <xdr:row>1</xdr:row>
      <xdr:rowOff>28575</xdr:rowOff>
    </xdr:from>
    <xdr:to>
      <xdr:col>26</xdr:col>
      <xdr:colOff>114300</xdr:colOff>
      <xdr:row>12</xdr:row>
      <xdr:rowOff>111125</xdr:rowOff>
    </xdr:to>
    <xdr:graphicFrame macro="">
      <xdr:nvGraphicFramePr>
        <xdr:cNvPr id="1257" name="Graphique 32">
          <a:extLst>
            <a:ext uri="{FF2B5EF4-FFF2-40B4-BE49-F238E27FC236}">
              <a16:creationId xmlns:a16="http://schemas.microsoft.com/office/drawing/2014/main" id="{00000000-0008-0000-0100-0000E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26</xdr:col>
      <xdr:colOff>133350</xdr:colOff>
      <xdr:row>1</xdr:row>
      <xdr:rowOff>38100</xdr:rowOff>
    </xdr:from>
    <xdr:to>
      <xdr:col>29</xdr:col>
      <xdr:colOff>152400</xdr:colOff>
      <xdr:row>12</xdr:row>
      <xdr:rowOff>101600</xdr:rowOff>
    </xdr:to>
    <xdr:graphicFrame macro="">
      <xdr:nvGraphicFramePr>
        <xdr:cNvPr id="1258" name="Graphique 33">
          <a:extLst>
            <a:ext uri="{FF2B5EF4-FFF2-40B4-BE49-F238E27FC236}">
              <a16:creationId xmlns:a16="http://schemas.microsoft.com/office/drawing/2014/main" id="{00000000-0008-0000-0100-0000E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25</xdr:col>
      <xdr:colOff>172182</xdr:colOff>
      <xdr:row>13</xdr:row>
      <xdr:rowOff>1</xdr:rowOff>
    </xdr:from>
    <xdr:to>
      <xdr:col>30</xdr:col>
      <xdr:colOff>212481</xdr:colOff>
      <xdr:row>17</xdr:row>
      <xdr:rowOff>102577</xdr:rowOff>
    </xdr:to>
    <xdr:sp macro="" textlink="">
      <xdr:nvSpPr>
        <xdr:cNvPr id="2" name="ZoneTexte 1">
          <a:extLst>
            <a:ext uri="{FF2B5EF4-FFF2-40B4-BE49-F238E27FC236}">
              <a16:creationId xmlns:a16="http://schemas.microsoft.com/office/drawing/2014/main" id="{18835AAC-7903-6964-AA80-5E5455A356F2}"/>
            </a:ext>
          </a:extLst>
        </xdr:cNvPr>
        <xdr:cNvSpPr txBox="1"/>
      </xdr:nvSpPr>
      <xdr:spPr>
        <a:xfrm>
          <a:off x="14166605" y="1666876"/>
          <a:ext cx="3300780" cy="6154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b="1" u="sng"/>
            <a:t>Conclusions</a:t>
          </a:r>
          <a:r>
            <a:rPr lang="fr-FR" sz="1050"/>
            <a:t> : L'analyse visuelle des indicateurs permet de distinguer au moins 2 groupes de pays et 2 modèle de la baisse de la MI</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35</xdr:col>
      <xdr:colOff>454479</xdr:colOff>
      <xdr:row>75</xdr:row>
      <xdr:rowOff>42862</xdr:rowOff>
    </xdr:from>
    <xdr:to>
      <xdr:col>42</xdr:col>
      <xdr:colOff>92528</xdr:colOff>
      <xdr:row>98</xdr:row>
      <xdr:rowOff>90488</xdr:rowOff>
    </xdr:to>
    <xdr:graphicFrame macro="">
      <xdr:nvGraphicFramePr>
        <xdr:cNvPr id="2109" name="Graphique 1">
          <a:extLst>
            <a:ext uri="{FF2B5EF4-FFF2-40B4-BE49-F238E27FC236}">
              <a16:creationId xmlns:a16="http://schemas.microsoft.com/office/drawing/2014/main" id="{00000000-0008-0000-0300-00003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42</xdr:col>
      <xdr:colOff>130628</xdr:colOff>
      <xdr:row>75</xdr:row>
      <xdr:rowOff>42862</xdr:rowOff>
    </xdr:from>
    <xdr:to>
      <xdr:col>48</xdr:col>
      <xdr:colOff>539750</xdr:colOff>
      <xdr:row>98</xdr:row>
      <xdr:rowOff>100013</xdr:rowOff>
    </xdr:to>
    <xdr:graphicFrame macro="">
      <xdr:nvGraphicFramePr>
        <xdr:cNvPr id="2110" name="Graphique 2">
          <a:extLst>
            <a:ext uri="{FF2B5EF4-FFF2-40B4-BE49-F238E27FC236}">
              <a16:creationId xmlns:a16="http://schemas.microsoft.com/office/drawing/2014/main" id="{00000000-0008-0000-0300-00003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48</xdr:col>
      <xdr:colOff>611187</xdr:colOff>
      <xdr:row>75</xdr:row>
      <xdr:rowOff>61912</xdr:rowOff>
    </xdr:from>
    <xdr:to>
      <xdr:col>53</xdr:col>
      <xdr:colOff>584426</xdr:colOff>
      <xdr:row>99</xdr:row>
      <xdr:rowOff>0</xdr:rowOff>
    </xdr:to>
    <xdr:graphicFrame macro="">
      <xdr:nvGraphicFramePr>
        <xdr:cNvPr id="2111" name="Graphique 3">
          <a:extLst>
            <a:ext uri="{FF2B5EF4-FFF2-40B4-BE49-F238E27FC236}">
              <a16:creationId xmlns:a16="http://schemas.microsoft.com/office/drawing/2014/main" id="{00000000-0008-0000-0300-00003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35</xdr:col>
      <xdr:colOff>397329</xdr:colOff>
      <xdr:row>99</xdr:row>
      <xdr:rowOff>9525</xdr:rowOff>
    </xdr:from>
    <xdr:to>
      <xdr:col>42</xdr:col>
      <xdr:colOff>63953</xdr:colOff>
      <xdr:row>122</xdr:row>
      <xdr:rowOff>85725</xdr:rowOff>
    </xdr:to>
    <xdr:graphicFrame macro="">
      <xdr:nvGraphicFramePr>
        <xdr:cNvPr id="2112" name="Graphique 4">
          <a:extLst>
            <a:ext uri="{FF2B5EF4-FFF2-40B4-BE49-F238E27FC236}">
              <a16:creationId xmlns:a16="http://schemas.microsoft.com/office/drawing/2014/main" id="{00000000-0008-0000-0300-000040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42</xdr:col>
      <xdr:colOff>97290</xdr:colOff>
      <xdr:row>99</xdr:row>
      <xdr:rowOff>14288</xdr:rowOff>
    </xdr:from>
    <xdr:to>
      <xdr:col>48</xdr:col>
      <xdr:colOff>551089</xdr:colOff>
      <xdr:row>122</xdr:row>
      <xdr:rowOff>100013</xdr:rowOff>
    </xdr:to>
    <xdr:graphicFrame macro="">
      <xdr:nvGraphicFramePr>
        <xdr:cNvPr id="2113" name="Graphique 5">
          <a:extLst>
            <a:ext uri="{FF2B5EF4-FFF2-40B4-BE49-F238E27FC236}">
              <a16:creationId xmlns:a16="http://schemas.microsoft.com/office/drawing/2014/main" id="{00000000-0008-0000-0300-00004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48</xdr:col>
      <xdr:colOff>617765</xdr:colOff>
      <xdr:row>99</xdr:row>
      <xdr:rowOff>19050</xdr:rowOff>
    </xdr:from>
    <xdr:to>
      <xdr:col>53</xdr:col>
      <xdr:colOff>611415</xdr:colOff>
      <xdr:row>122</xdr:row>
      <xdr:rowOff>114300</xdr:rowOff>
    </xdr:to>
    <xdr:graphicFrame macro="">
      <xdr:nvGraphicFramePr>
        <xdr:cNvPr id="2114" name="Graphique 6">
          <a:extLst>
            <a:ext uri="{FF2B5EF4-FFF2-40B4-BE49-F238E27FC236}">
              <a16:creationId xmlns:a16="http://schemas.microsoft.com/office/drawing/2014/main" id="{00000000-0008-0000-03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50</xdr:col>
      <xdr:colOff>377371</xdr:colOff>
      <xdr:row>45</xdr:row>
      <xdr:rowOff>15875</xdr:rowOff>
    </xdr:from>
    <xdr:to>
      <xdr:col>56</xdr:col>
      <xdr:colOff>80055</xdr:colOff>
      <xdr:row>68</xdr:row>
      <xdr:rowOff>128134</xdr:rowOff>
    </xdr:to>
    <xdr:graphicFrame macro="">
      <xdr:nvGraphicFramePr>
        <xdr:cNvPr id="2" name="Graphique 1">
          <a:extLst>
            <a:ext uri="{FF2B5EF4-FFF2-40B4-BE49-F238E27FC236}">
              <a16:creationId xmlns:a16="http://schemas.microsoft.com/office/drawing/2014/main" id="{CE455435-3D46-46DA-B984-E337000962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56</xdr:col>
      <xdr:colOff>150812</xdr:colOff>
      <xdr:row>41</xdr:row>
      <xdr:rowOff>82551</xdr:rowOff>
    </xdr:from>
    <xdr:to>
      <xdr:col>61</xdr:col>
      <xdr:colOff>736600</xdr:colOff>
      <xdr:row>65</xdr:row>
      <xdr:rowOff>36513</xdr:rowOff>
    </xdr:to>
    <xdr:graphicFrame macro="">
      <xdr:nvGraphicFramePr>
        <xdr:cNvPr id="3" name="Graphique 2">
          <a:extLst>
            <a:ext uri="{FF2B5EF4-FFF2-40B4-BE49-F238E27FC236}">
              <a16:creationId xmlns:a16="http://schemas.microsoft.com/office/drawing/2014/main" id="{E4A63568-9BD2-4B32-BB60-84DAF1AC8D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26</xdr:col>
      <xdr:colOff>531018</xdr:colOff>
      <xdr:row>75</xdr:row>
      <xdr:rowOff>52385</xdr:rowOff>
    </xdr:from>
    <xdr:to>
      <xdr:col>35</xdr:col>
      <xdr:colOff>397668</xdr:colOff>
      <xdr:row>96</xdr:row>
      <xdr:rowOff>95248</xdr:rowOff>
    </xdr:to>
    <xdr:graphicFrame macro="">
      <xdr:nvGraphicFramePr>
        <xdr:cNvPr id="4" name="Graphique 3">
          <a:extLst>
            <a:ext uri="{FF2B5EF4-FFF2-40B4-BE49-F238E27FC236}">
              <a16:creationId xmlns:a16="http://schemas.microsoft.com/office/drawing/2014/main" id="{5C9432A1-8070-EEAD-8A2B-F3302AD99E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34</xdr:col>
      <xdr:colOff>533400</xdr:colOff>
      <xdr:row>66</xdr:row>
      <xdr:rowOff>14288</xdr:rowOff>
    </xdr:from>
    <xdr:to>
      <xdr:col>41</xdr:col>
      <xdr:colOff>133350</xdr:colOff>
      <xdr:row>89</xdr:row>
      <xdr:rowOff>47625</xdr:rowOff>
    </xdr:to>
    <xdr:graphicFrame macro="">
      <xdr:nvGraphicFramePr>
        <xdr:cNvPr id="3154" name="Graphique 1">
          <a:extLst>
            <a:ext uri="{FF2B5EF4-FFF2-40B4-BE49-F238E27FC236}">
              <a16:creationId xmlns:a16="http://schemas.microsoft.com/office/drawing/2014/main" id="{00000000-0008-0000-0400-00005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41</xdr:col>
      <xdr:colOff>133350</xdr:colOff>
      <xdr:row>66</xdr:row>
      <xdr:rowOff>14288</xdr:rowOff>
    </xdr:from>
    <xdr:to>
      <xdr:col>47</xdr:col>
      <xdr:colOff>533400</xdr:colOff>
      <xdr:row>89</xdr:row>
      <xdr:rowOff>57150</xdr:rowOff>
    </xdr:to>
    <xdr:graphicFrame macro="">
      <xdr:nvGraphicFramePr>
        <xdr:cNvPr id="3155" name="Graphique 2">
          <a:extLst>
            <a:ext uri="{FF2B5EF4-FFF2-40B4-BE49-F238E27FC236}">
              <a16:creationId xmlns:a16="http://schemas.microsoft.com/office/drawing/2014/main" id="{00000000-0008-0000-0400-00005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47</xdr:col>
      <xdr:colOff>533400</xdr:colOff>
      <xdr:row>66</xdr:row>
      <xdr:rowOff>14288</xdr:rowOff>
    </xdr:from>
    <xdr:to>
      <xdr:col>54</xdr:col>
      <xdr:colOff>238125</xdr:colOff>
      <xdr:row>89</xdr:row>
      <xdr:rowOff>66675</xdr:rowOff>
    </xdr:to>
    <xdr:graphicFrame macro="">
      <xdr:nvGraphicFramePr>
        <xdr:cNvPr id="3156" name="Graphique 3">
          <a:extLst>
            <a:ext uri="{FF2B5EF4-FFF2-40B4-BE49-F238E27FC236}">
              <a16:creationId xmlns:a16="http://schemas.microsoft.com/office/drawing/2014/main" id="{00000000-0008-0000-0400-00005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34</xdr:col>
      <xdr:colOff>523875</xdr:colOff>
      <xdr:row>89</xdr:row>
      <xdr:rowOff>38100</xdr:rowOff>
    </xdr:from>
    <xdr:to>
      <xdr:col>41</xdr:col>
      <xdr:colOff>152400</xdr:colOff>
      <xdr:row>112</xdr:row>
      <xdr:rowOff>114300</xdr:rowOff>
    </xdr:to>
    <xdr:graphicFrame macro="">
      <xdr:nvGraphicFramePr>
        <xdr:cNvPr id="3157" name="Graphique 4">
          <a:extLst>
            <a:ext uri="{FF2B5EF4-FFF2-40B4-BE49-F238E27FC236}">
              <a16:creationId xmlns:a16="http://schemas.microsoft.com/office/drawing/2014/main" id="{00000000-0008-0000-0400-00005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41</xdr:col>
      <xdr:colOff>123825</xdr:colOff>
      <xdr:row>89</xdr:row>
      <xdr:rowOff>38100</xdr:rowOff>
    </xdr:from>
    <xdr:to>
      <xdr:col>47</xdr:col>
      <xdr:colOff>552450</xdr:colOff>
      <xdr:row>112</xdr:row>
      <xdr:rowOff>123825</xdr:rowOff>
    </xdr:to>
    <xdr:graphicFrame macro="">
      <xdr:nvGraphicFramePr>
        <xdr:cNvPr id="3158" name="Graphique 5">
          <a:extLst>
            <a:ext uri="{FF2B5EF4-FFF2-40B4-BE49-F238E27FC236}">
              <a16:creationId xmlns:a16="http://schemas.microsoft.com/office/drawing/2014/main" id="{00000000-0008-0000-0400-00005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47</xdr:col>
      <xdr:colOff>542925</xdr:colOff>
      <xdr:row>89</xdr:row>
      <xdr:rowOff>37420</xdr:rowOff>
    </xdr:from>
    <xdr:to>
      <xdr:col>54</xdr:col>
      <xdr:colOff>276225</xdr:colOff>
      <xdr:row>112</xdr:row>
      <xdr:rowOff>123825</xdr:rowOff>
    </xdr:to>
    <xdr:graphicFrame macro="">
      <xdr:nvGraphicFramePr>
        <xdr:cNvPr id="3159" name="Graphique 6">
          <a:extLst>
            <a:ext uri="{FF2B5EF4-FFF2-40B4-BE49-F238E27FC236}">
              <a16:creationId xmlns:a16="http://schemas.microsoft.com/office/drawing/2014/main" id="{00000000-0008-0000-0400-00005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58</xdr:col>
      <xdr:colOff>228600</xdr:colOff>
      <xdr:row>35</xdr:row>
      <xdr:rowOff>19050</xdr:rowOff>
    </xdr:from>
    <xdr:to>
      <xdr:col>64</xdr:col>
      <xdr:colOff>228600</xdr:colOff>
      <xdr:row>60</xdr:row>
      <xdr:rowOff>47625</xdr:rowOff>
    </xdr:to>
    <xdr:graphicFrame macro="">
      <xdr:nvGraphicFramePr>
        <xdr:cNvPr id="3160" name="Graphique 1">
          <a:extLst>
            <a:ext uri="{FF2B5EF4-FFF2-40B4-BE49-F238E27FC236}">
              <a16:creationId xmlns:a16="http://schemas.microsoft.com/office/drawing/2014/main" id="{00000000-0008-0000-0400-00005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58</xdr:col>
      <xdr:colOff>219075</xdr:colOff>
      <xdr:row>13</xdr:row>
      <xdr:rowOff>28575</xdr:rowOff>
    </xdr:from>
    <xdr:to>
      <xdr:col>64</xdr:col>
      <xdr:colOff>219075</xdr:colOff>
      <xdr:row>35</xdr:row>
      <xdr:rowOff>0</xdr:rowOff>
    </xdr:to>
    <xdr:graphicFrame macro="">
      <xdr:nvGraphicFramePr>
        <xdr:cNvPr id="3161" name="Graphique 2">
          <a:extLst>
            <a:ext uri="{FF2B5EF4-FFF2-40B4-BE49-F238E27FC236}">
              <a16:creationId xmlns:a16="http://schemas.microsoft.com/office/drawing/2014/main" id="{00000000-0008-0000-0400-000059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58</xdr:col>
      <xdr:colOff>228600</xdr:colOff>
      <xdr:row>60</xdr:row>
      <xdr:rowOff>47625</xdr:rowOff>
    </xdr:from>
    <xdr:to>
      <xdr:col>64</xdr:col>
      <xdr:colOff>228600</xdr:colOff>
      <xdr:row>79</xdr:row>
      <xdr:rowOff>76200</xdr:rowOff>
    </xdr:to>
    <xdr:graphicFrame macro="">
      <xdr:nvGraphicFramePr>
        <xdr:cNvPr id="3162" name="Graphique 1">
          <a:extLst>
            <a:ext uri="{FF2B5EF4-FFF2-40B4-BE49-F238E27FC236}">
              <a16:creationId xmlns:a16="http://schemas.microsoft.com/office/drawing/2014/main" id="{00000000-0008-0000-0400-00005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31</xdr:col>
      <xdr:colOff>209551</xdr:colOff>
      <xdr:row>75</xdr:row>
      <xdr:rowOff>66675</xdr:rowOff>
    </xdr:from>
    <xdr:to>
      <xdr:col>38</xdr:col>
      <xdr:colOff>252413</xdr:colOff>
      <xdr:row>98</xdr:row>
      <xdr:rowOff>114301</xdr:rowOff>
    </xdr:to>
    <xdr:graphicFrame macro="">
      <xdr:nvGraphicFramePr>
        <xdr:cNvPr id="4157" name="Graphique 1">
          <a:extLst>
            <a:ext uri="{FF2B5EF4-FFF2-40B4-BE49-F238E27FC236}">
              <a16:creationId xmlns:a16="http://schemas.microsoft.com/office/drawing/2014/main" id="{00000000-0008-0000-0500-00003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38</xdr:col>
      <xdr:colOff>252413</xdr:colOff>
      <xdr:row>75</xdr:row>
      <xdr:rowOff>66675</xdr:rowOff>
    </xdr:from>
    <xdr:to>
      <xdr:col>44</xdr:col>
      <xdr:colOff>442913</xdr:colOff>
      <xdr:row>98</xdr:row>
      <xdr:rowOff>123826</xdr:rowOff>
    </xdr:to>
    <xdr:graphicFrame macro="">
      <xdr:nvGraphicFramePr>
        <xdr:cNvPr id="4158" name="Graphique 2">
          <a:extLst>
            <a:ext uri="{FF2B5EF4-FFF2-40B4-BE49-F238E27FC236}">
              <a16:creationId xmlns:a16="http://schemas.microsoft.com/office/drawing/2014/main" id="{00000000-0008-0000-0500-00003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44</xdr:col>
      <xdr:colOff>442913</xdr:colOff>
      <xdr:row>75</xdr:row>
      <xdr:rowOff>66675</xdr:rowOff>
    </xdr:from>
    <xdr:to>
      <xdr:col>50</xdr:col>
      <xdr:colOff>414338</xdr:colOff>
      <xdr:row>99</xdr:row>
      <xdr:rowOff>4763</xdr:rowOff>
    </xdr:to>
    <xdr:graphicFrame macro="">
      <xdr:nvGraphicFramePr>
        <xdr:cNvPr id="4159" name="Graphique 3">
          <a:extLst>
            <a:ext uri="{FF2B5EF4-FFF2-40B4-BE49-F238E27FC236}">
              <a16:creationId xmlns:a16="http://schemas.microsoft.com/office/drawing/2014/main" id="{00000000-0008-0000-0500-00003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31</xdr:col>
      <xdr:colOff>166688</xdr:colOff>
      <xdr:row>98</xdr:row>
      <xdr:rowOff>76201</xdr:rowOff>
    </xdr:from>
    <xdr:to>
      <xdr:col>38</xdr:col>
      <xdr:colOff>252413</xdr:colOff>
      <xdr:row>122</xdr:row>
      <xdr:rowOff>23813</xdr:rowOff>
    </xdr:to>
    <xdr:graphicFrame macro="">
      <xdr:nvGraphicFramePr>
        <xdr:cNvPr id="4160" name="Graphique 4">
          <a:extLst>
            <a:ext uri="{FF2B5EF4-FFF2-40B4-BE49-F238E27FC236}">
              <a16:creationId xmlns:a16="http://schemas.microsoft.com/office/drawing/2014/main" id="{00000000-0008-0000-0500-00004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38</xdr:col>
      <xdr:colOff>242888</xdr:colOff>
      <xdr:row>98</xdr:row>
      <xdr:rowOff>104776</xdr:rowOff>
    </xdr:from>
    <xdr:to>
      <xdr:col>44</xdr:col>
      <xdr:colOff>461963</xdr:colOff>
      <xdr:row>122</xdr:row>
      <xdr:rowOff>47626</xdr:rowOff>
    </xdr:to>
    <xdr:graphicFrame macro="">
      <xdr:nvGraphicFramePr>
        <xdr:cNvPr id="4161" name="Graphique 5">
          <a:extLst>
            <a:ext uri="{FF2B5EF4-FFF2-40B4-BE49-F238E27FC236}">
              <a16:creationId xmlns:a16="http://schemas.microsoft.com/office/drawing/2014/main" id="{00000000-0008-0000-0500-00004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44</xdr:col>
      <xdr:colOff>452438</xdr:colOff>
      <xdr:row>98</xdr:row>
      <xdr:rowOff>95251</xdr:rowOff>
    </xdr:from>
    <xdr:to>
      <xdr:col>50</xdr:col>
      <xdr:colOff>452438</xdr:colOff>
      <xdr:row>122</xdr:row>
      <xdr:rowOff>47626</xdr:rowOff>
    </xdr:to>
    <xdr:graphicFrame macro="">
      <xdr:nvGraphicFramePr>
        <xdr:cNvPr id="4162" name="Graphique 6">
          <a:extLst>
            <a:ext uri="{FF2B5EF4-FFF2-40B4-BE49-F238E27FC236}">
              <a16:creationId xmlns:a16="http://schemas.microsoft.com/office/drawing/2014/main" id="{00000000-0008-0000-0500-00004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691241</xdr:colOff>
      <xdr:row>11</xdr:row>
      <xdr:rowOff>43542</xdr:rowOff>
    </xdr:from>
    <xdr:to>
      <xdr:col>26</xdr:col>
      <xdr:colOff>325327</xdr:colOff>
      <xdr:row>32</xdr:row>
      <xdr:rowOff>148842</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E0DA33AD-5334-4514-BD1F-F416A271B02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5083516" y="1877105"/>
              <a:ext cx="4520411" cy="3605737"/>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20</xdr:col>
      <xdr:colOff>713014</xdr:colOff>
      <xdr:row>33</xdr:row>
      <xdr:rowOff>32657</xdr:rowOff>
    </xdr:from>
    <xdr:to>
      <xdr:col>26</xdr:col>
      <xdr:colOff>383100</xdr:colOff>
      <xdr:row>54</xdr:row>
      <xdr:rowOff>137957</xdr:rowOff>
    </xdr:to>
    <xdr:graphicFrame macro="">
      <xdr:nvGraphicFramePr>
        <xdr:cNvPr id="3" name="Graphique 2">
          <a:extLst>
            <a:ext uri="{FF2B5EF4-FFF2-40B4-BE49-F238E27FC236}">
              <a16:creationId xmlns:a16="http://schemas.microsoft.com/office/drawing/2014/main" id="{D3A26D8A-F9B8-4FAC-A2B8-857BC9CE8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661146</xdr:colOff>
      <xdr:row>55</xdr:row>
      <xdr:rowOff>3922</xdr:rowOff>
    </xdr:from>
    <xdr:to>
      <xdr:col>26</xdr:col>
      <xdr:colOff>352984</xdr:colOff>
      <xdr:row>71</xdr:row>
      <xdr:rowOff>11207</xdr:rowOff>
    </xdr:to>
    <mc:AlternateContent xmlns:mc="http://schemas.openxmlformats.org/markup-compatibility/2006">
      <mc:Choice xmlns:cx4="http://schemas.microsoft.com/office/drawing/2016/5/10/chartex" Requires="cx4">
        <xdr:graphicFrame macro="">
          <xdr:nvGraphicFramePr>
            <xdr:cNvPr id="4" name="Graphique 3">
              <a:extLst>
                <a:ext uri="{FF2B5EF4-FFF2-40B4-BE49-F238E27FC236}">
                  <a16:creationId xmlns:a16="http://schemas.microsoft.com/office/drawing/2014/main" id="{7AC13CC8-4BA3-B7D8-4A27-9D87B63B95A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5053421" y="9171735"/>
              <a:ext cx="4578163" cy="2674285"/>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20</xdr:col>
      <xdr:colOff>638733</xdr:colOff>
      <xdr:row>71</xdr:row>
      <xdr:rowOff>9523</xdr:rowOff>
    </xdr:from>
    <xdr:to>
      <xdr:col>26</xdr:col>
      <xdr:colOff>336174</xdr:colOff>
      <xdr:row>87</xdr:row>
      <xdr:rowOff>63312</xdr:rowOff>
    </xdr:to>
    <mc:AlternateContent xmlns:mc="http://schemas.openxmlformats.org/markup-compatibility/2006">
      <mc:Choice xmlns:cx4="http://schemas.microsoft.com/office/drawing/2016/5/10/chartex" Requires="cx4">
        <xdr:graphicFrame macro="">
          <xdr:nvGraphicFramePr>
            <xdr:cNvPr id="8" name="Graphique 7">
              <a:extLst>
                <a:ext uri="{FF2B5EF4-FFF2-40B4-BE49-F238E27FC236}">
                  <a16:creationId xmlns:a16="http://schemas.microsoft.com/office/drawing/2014/main" id="{1E6A116D-C906-6A06-8121-7F8255C9464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5031008" y="11844336"/>
              <a:ext cx="4583766" cy="2720789"/>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23</xdr:col>
      <xdr:colOff>498020</xdr:colOff>
      <xdr:row>14</xdr:row>
      <xdr:rowOff>100693</xdr:rowOff>
    </xdr:from>
    <xdr:to>
      <xdr:col>29</xdr:col>
      <xdr:colOff>331392</xdr:colOff>
      <xdr:row>36</xdr:row>
      <xdr:rowOff>48150</xdr:rowOff>
    </xdr:to>
    <xdr:graphicFrame macro="">
      <xdr:nvGraphicFramePr>
        <xdr:cNvPr id="3" name="Graphique 2">
          <a:extLst>
            <a:ext uri="{FF2B5EF4-FFF2-40B4-BE49-F238E27FC236}">
              <a16:creationId xmlns:a16="http://schemas.microsoft.com/office/drawing/2014/main" id="{77A28F65-5145-47F6-A15F-3F33AE27A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14C2E71-AE8B-406A-9BA1-1C470C459649}">
  <we:reference id="wa104381504" version="1.0.0.0" store="fr-FR" storeType="OMEX"/>
  <we:alternateReferences>
    <we:reference id="WA104381504"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1"/>
  <sheetViews>
    <sheetView tabSelected="1" topLeftCell="A4" workbookViewId="0">
      <selection activeCell="G19" sqref="G19"/>
    </sheetView>
  </sheetViews>
  <sheetFormatPr baseColWidth="10" defaultColWidth="11.3984375" defaultRowHeight="15.75" x14ac:dyDescent="0.5"/>
  <cols>
    <col min="1" max="16384" width="11.3984375" style="55"/>
  </cols>
  <sheetData>
    <row r="2" spans="2:3" ht="23.25" x14ac:dyDescent="0.7">
      <c r="B2" s="118" t="s">
        <v>262</v>
      </c>
    </row>
    <row r="4" spans="2:3" x14ac:dyDescent="0.5">
      <c r="B4" s="57" t="s">
        <v>86</v>
      </c>
    </row>
    <row r="6" spans="2:3" x14ac:dyDescent="0.5">
      <c r="B6" s="56" t="s">
        <v>11</v>
      </c>
    </row>
    <row r="8" spans="2:3" x14ac:dyDescent="0.5">
      <c r="B8" s="56" t="s">
        <v>12</v>
      </c>
    </row>
    <row r="10" spans="2:3" x14ac:dyDescent="0.5">
      <c r="B10" s="56" t="s">
        <v>294</v>
      </c>
    </row>
    <row r="13" spans="2:3" x14ac:dyDescent="0.5">
      <c r="B13" s="57" t="s">
        <v>87</v>
      </c>
    </row>
    <row r="15" spans="2:3" x14ac:dyDescent="0.5">
      <c r="B15" s="55">
        <v>2.1</v>
      </c>
      <c r="C15" s="119" t="s">
        <v>88</v>
      </c>
    </row>
    <row r="16" spans="2:3" x14ac:dyDescent="0.5">
      <c r="B16" s="55">
        <v>2.2000000000000002</v>
      </c>
      <c r="C16" s="119" t="s">
        <v>89</v>
      </c>
    </row>
    <row r="17" spans="2:4" x14ac:dyDescent="0.5">
      <c r="D17" s="119" t="s">
        <v>90</v>
      </c>
    </row>
    <row r="18" spans="2:4" x14ac:dyDescent="0.5">
      <c r="B18" s="55">
        <v>2.2999999999999998</v>
      </c>
      <c r="C18" s="119" t="s">
        <v>91</v>
      </c>
    </row>
    <row r="19" spans="2:4" x14ac:dyDescent="0.5">
      <c r="D19" s="119" t="s">
        <v>92</v>
      </c>
    </row>
    <row r="20" spans="2:4" x14ac:dyDescent="0.5">
      <c r="B20" s="55">
        <v>2.4</v>
      </c>
      <c r="C20" s="119" t="s">
        <v>292</v>
      </c>
    </row>
    <row r="21" spans="2:4" x14ac:dyDescent="0.5">
      <c r="C21" s="119" t="s">
        <v>295</v>
      </c>
    </row>
  </sheetData>
  <phoneticPr fontId="2" type="noConversion"/>
  <hyperlinks>
    <hyperlink ref="C15" location="'t77_e corr'!AI10" display="Calculez les taux de la mortalité infantile pour la France avec toutes les méthodes possibles. Comparez les résultats obtenus." xr:uid="{F7C44882-0913-4FFB-BF5E-894A16AD80B5}"/>
    <hyperlink ref="C16" location="'t77_e corr'!AK12" display="Calculez le score du facteur de séparation, comment évolue-t-il en fonction du niveau de la mortalité infantile?" xr:uid="{343D07AF-73F2-45C7-852D-B92B16912BF8}"/>
    <hyperlink ref="D17" location="problèmes!AX11" display="Présentez cette relations graphiquement" xr:uid="{B0AD136A-2618-4FA7-BF18-324C02BB2BB7}"/>
    <hyperlink ref="C18" location="problèmes!AN8" display="Calculez le taux de mortlinatalité et les composants de la mortalité infantile." xr:uid="{1D596E14-A369-419F-8985-A544EB402E10}"/>
    <hyperlink ref="D19" location="'t77_e corr'!AP100" display="Présentez graphiquement les résultats de vos calculs et analisez-les visuellement." xr:uid="{5EAB4780-B800-46FE-AEC3-937EBC145DA8}"/>
    <hyperlink ref="C20" location="'dc2d-2002 corr'!A1" display="Analysez la variation et la composition de la mortalité infantile dans les régions de la France et DOM-TOM à partir des tableau dc2d et n1d de l'INSEE" xr:uid="{AC63B7F7-58DA-49F7-AFD2-C16584C40D69}"/>
    <hyperlink ref="C21" location="'dc2d-2002 corr'!V30" display="et comparez l'année 2002 avec l'année 2009." xr:uid="{870A2596-E684-4947-B47C-9696DAA7DC3E}"/>
  </hyperlinks>
  <pageMargins left="0.78740157499999996" right="0.78740157499999996" top="0.984251969" bottom="0.984251969" header="0.4921259845" footer="0.4921259845"/>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8"/>
  <sheetViews>
    <sheetView workbookViewId="0">
      <selection activeCell="L12" sqref="L12"/>
    </sheetView>
  </sheetViews>
  <sheetFormatPr baseColWidth="10" defaultColWidth="11.3984375" defaultRowHeight="12.75" x14ac:dyDescent="0.35"/>
  <cols>
    <col min="1" max="1" width="26.59765625" style="22" customWidth="1"/>
    <col min="2" max="2" width="8.1328125" style="22" customWidth="1"/>
    <col min="3" max="3" width="9" style="22" customWidth="1"/>
    <col min="4" max="4" width="8.19921875" style="22" customWidth="1"/>
    <col min="5" max="5" width="9.6640625" style="22" customWidth="1"/>
    <col min="6" max="6" width="8.19921875" style="22" customWidth="1"/>
    <col min="7" max="7" width="9.6640625" style="22" customWidth="1"/>
    <col min="8" max="16384" width="11.3984375" style="22"/>
  </cols>
  <sheetData>
    <row r="1" spans="1:7" x14ac:dyDescent="0.35">
      <c r="A1" s="22" t="s">
        <v>254</v>
      </c>
      <c r="B1" s="23"/>
      <c r="C1" s="23"/>
      <c r="D1" s="23"/>
      <c r="E1" s="23"/>
      <c r="F1" s="23"/>
      <c r="G1" s="23"/>
    </row>
    <row r="2" spans="1:7" x14ac:dyDescent="0.35">
      <c r="A2" s="22" t="s">
        <v>255</v>
      </c>
      <c r="B2" s="23"/>
      <c r="C2" s="23"/>
      <c r="D2" s="23"/>
      <c r="E2" s="23"/>
      <c r="F2" s="23"/>
      <c r="G2" s="23"/>
    </row>
    <row r="3" spans="1:7" x14ac:dyDescent="0.35">
      <c r="A3" s="22" t="s">
        <v>256</v>
      </c>
      <c r="B3" s="23"/>
      <c r="C3" s="23"/>
      <c r="D3" s="23"/>
      <c r="E3" s="23"/>
      <c r="F3" s="23"/>
      <c r="G3" s="23"/>
    </row>
    <row r="4" spans="1:7" x14ac:dyDescent="0.35">
      <c r="A4" s="36"/>
    </row>
    <row r="5" spans="1:7" x14ac:dyDescent="0.35">
      <c r="A5" s="37"/>
      <c r="B5" s="42"/>
      <c r="C5" s="25"/>
      <c r="D5" s="25"/>
      <c r="E5" s="43"/>
      <c r="F5" s="42"/>
      <c r="G5" s="43"/>
    </row>
    <row r="6" spans="1:7" x14ac:dyDescent="0.35">
      <c r="A6" s="38"/>
      <c r="B6" s="146" t="s">
        <v>13</v>
      </c>
      <c r="C6" s="134"/>
      <c r="D6" s="134"/>
      <c r="E6" s="147"/>
      <c r="F6" s="146" t="s">
        <v>247</v>
      </c>
      <c r="G6" s="147"/>
    </row>
    <row r="7" spans="1:7" x14ac:dyDescent="0.35">
      <c r="A7" s="39"/>
      <c r="B7" s="40"/>
      <c r="C7" s="28"/>
      <c r="D7" s="28"/>
      <c r="E7" s="41"/>
      <c r="F7" s="146" t="s">
        <v>102</v>
      </c>
      <c r="G7" s="147"/>
    </row>
    <row r="8" spans="1:7" x14ac:dyDescent="0.35">
      <c r="A8" s="38" t="s">
        <v>98</v>
      </c>
      <c r="B8" s="42"/>
      <c r="C8" s="43"/>
      <c r="D8" s="25"/>
      <c r="E8" s="25"/>
      <c r="F8" s="39"/>
      <c r="G8" s="44"/>
    </row>
    <row r="9" spans="1:7" x14ac:dyDescent="0.35">
      <c r="A9" s="38" t="s">
        <v>100</v>
      </c>
      <c r="B9" s="146" t="s">
        <v>15</v>
      </c>
      <c r="C9" s="147"/>
      <c r="D9" s="134" t="s">
        <v>21</v>
      </c>
      <c r="E9" s="134"/>
      <c r="F9" s="146"/>
      <c r="G9" s="147"/>
    </row>
    <row r="10" spans="1:7" x14ac:dyDescent="0.35">
      <c r="A10" s="38" t="s">
        <v>103</v>
      </c>
      <c r="B10" s="39"/>
      <c r="C10" s="44"/>
      <c r="D10" s="134"/>
      <c r="E10" s="134"/>
      <c r="F10" s="39"/>
      <c r="G10" s="44"/>
    </row>
    <row r="11" spans="1:7" x14ac:dyDescent="0.35">
      <c r="A11" s="38" t="s">
        <v>248</v>
      </c>
      <c r="B11" s="40"/>
      <c r="C11" s="41"/>
      <c r="D11" s="28"/>
      <c r="E11" s="28"/>
      <c r="F11" s="40"/>
      <c r="G11" s="41"/>
    </row>
    <row r="12" spans="1:7" x14ac:dyDescent="0.35">
      <c r="A12" s="38"/>
      <c r="B12" s="24"/>
      <c r="C12" s="25"/>
      <c r="D12" s="24"/>
      <c r="E12" s="25"/>
      <c r="F12" s="24"/>
      <c r="G12" s="24"/>
    </row>
    <row r="13" spans="1:7" x14ac:dyDescent="0.35">
      <c r="A13" s="38"/>
      <c r="B13" s="26" t="s">
        <v>20</v>
      </c>
      <c r="C13" s="21" t="s">
        <v>249</v>
      </c>
      <c r="D13" s="26" t="s">
        <v>20</v>
      </c>
      <c r="E13" s="21" t="s">
        <v>249</v>
      </c>
      <c r="F13" s="26" t="s">
        <v>20</v>
      </c>
      <c r="G13" s="26" t="s">
        <v>249</v>
      </c>
    </row>
    <row r="14" spans="1:7" x14ac:dyDescent="0.35">
      <c r="A14" s="45"/>
      <c r="B14" s="29"/>
      <c r="C14" s="28"/>
      <c r="D14" s="29"/>
      <c r="E14" s="28"/>
      <c r="F14" s="29"/>
      <c r="G14" s="29"/>
    </row>
    <row r="15" spans="1:7" x14ac:dyDescent="0.35">
      <c r="A15" s="46"/>
      <c r="B15" s="27"/>
      <c r="C15" s="27"/>
      <c r="D15" s="27"/>
      <c r="E15" s="27"/>
      <c r="F15" s="27"/>
      <c r="G15" s="27"/>
    </row>
    <row r="16" spans="1:7" x14ac:dyDescent="0.35">
      <c r="A16" s="30" t="s">
        <v>112</v>
      </c>
      <c r="B16" s="31">
        <v>16635</v>
      </c>
      <c r="C16" s="31">
        <v>10210</v>
      </c>
      <c r="D16" s="31">
        <v>15602</v>
      </c>
      <c r="E16" s="31">
        <v>9554</v>
      </c>
      <c r="F16" s="31">
        <v>274</v>
      </c>
      <c r="G16" s="31">
        <v>138</v>
      </c>
    </row>
    <row r="17" spans="1:7" x14ac:dyDescent="0.35">
      <c r="A17" s="30" t="s">
        <v>113</v>
      </c>
      <c r="B17" s="31">
        <v>8999</v>
      </c>
      <c r="C17" s="31">
        <v>5002</v>
      </c>
      <c r="D17" s="31">
        <v>8729</v>
      </c>
      <c r="E17" s="31">
        <v>4766</v>
      </c>
      <c r="F17" s="31">
        <v>142</v>
      </c>
      <c r="G17" s="31">
        <v>65</v>
      </c>
    </row>
    <row r="18" spans="1:7" x14ac:dyDescent="0.35">
      <c r="A18" s="30" t="s">
        <v>114</v>
      </c>
      <c r="B18" s="31">
        <v>10024</v>
      </c>
      <c r="C18" s="31">
        <v>6282</v>
      </c>
      <c r="D18" s="31">
        <v>9631</v>
      </c>
      <c r="E18" s="31">
        <v>6186</v>
      </c>
      <c r="F18" s="31">
        <v>188</v>
      </c>
      <c r="G18" s="31">
        <v>103</v>
      </c>
    </row>
    <row r="19" spans="1:7" x14ac:dyDescent="0.35">
      <c r="A19" s="30" t="s">
        <v>115</v>
      </c>
      <c r="B19" s="31">
        <v>8671</v>
      </c>
      <c r="C19" s="31">
        <v>4905</v>
      </c>
      <c r="D19" s="31">
        <v>8256</v>
      </c>
      <c r="E19" s="31">
        <v>4656</v>
      </c>
      <c r="F19" s="31">
        <v>150</v>
      </c>
      <c r="G19" s="31">
        <v>79</v>
      </c>
    </row>
    <row r="20" spans="1:7" x14ac:dyDescent="0.35">
      <c r="A20" s="30" t="s">
        <v>116</v>
      </c>
      <c r="B20" s="31">
        <v>12479</v>
      </c>
      <c r="C20" s="31">
        <v>8046</v>
      </c>
      <c r="D20" s="31">
        <v>12036</v>
      </c>
      <c r="E20" s="31">
        <v>7812</v>
      </c>
      <c r="F20" s="31">
        <v>211</v>
      </c>
      <c r="G20" s="31">
        <v>114</v>
      </c>
    </row>
    <row r="21" spans="1:7" x14ac:dyDescent="0.35">
      <c r="A21" s="30" t="s">
        <v>117</v>
      </c>
      <c r="B21" s="31">
        <v>13110</v>
      </c>
      <c r="C21" s="31">
        <v>7577</v>
      </c>
      <c r="D21" s="31">
        <v>12592</v>
      </c>
      <c r="E21" s="31">
        <v>7331</v>
      </c>
      <c r="F21" s="31">
        <v>280</v>
      </c>
      <c r="G21" s="31">
        <v>150</v>
      </c>
    </row>
    <row r="22" spans="1:7" x14ac:dyDescent="0.35">
      <c r="A22" s="30" t="s">
        <v>118</v>
      </c>
      <c r="B22" s="31">
        <v>10004</v>
      </c>
      <c r="C22" s="31">
        <v>5846</v>
      </c>
      <c r="D22" s="31">
        <v>9604</v>
      </c>
      <c r="E22" s="31">
        <v>5676</v>
      </c>
      <c r="F22" s="31">
        <v>184</v>
      </c>
      <c r="G22" s="31">
        <v>92</v>
      </c>
    </row>
    <row r="23" spans="1:7" x14ac:dyDescent="0.35">
      <c r="A23" s="30" t="s">
        <v>119</v>
      </c>
      <c r="B23" s="31">
        <v>8887</v>
      </c>
      <c r="C23" s="31">
        <v>5185</v>
      </c>
      <c r="D23" s="31">
        <v>8265</v>
      </c>
      <c r="E23" s="31">
        <v>4846</v>
      </c>
      <c r="F23" s="31">
        <v>154</v>
      </c>
      <c r="G23" s="31">
        <v>87</v>
      </c>
    </row>
    <row r="24" spans="1:7" s="35" customFormat="1" ht="13.15" x14ac:dyDescent="0.35">
      <c r="A24" s="32" t="s">
        <v>120</v>
      </c>
      <c r="B24" s="33">
        <v>88809</v>
      </c>
      <c r="C24" s="33">
        <v>53053</v>
      </c>
      <c r="D24" s="33">
        <v>84715</v>
      </c>
      <c r="E24" s="33">
        <v>50827</v>
      </c>
      <c r="F24" s="33">
        <v>1583</v>
      </c>
      <c r="G24" s="33">
        <v>828</v>
      </c>
    </row>
    <row r="25" spans="1:7" x14ac:dyDescent="0.35">
      <c r="A25" s="30" t="s">
        <v>121</v>
      </c>
      <c r="B25" s="31">
        <v>1852</v>
      </c>
      <c r="C25" s="31">
        <v>954</v>
      </c>
      <c r="D25" s="31">
        <v>1735</v>
      </c>
      <c r="E25" s="31">
        <v>928</v>
      </c>
      <c r="F25" s="31">
        <v>33</v>
      </c>
      <c r="G25" s="31">
        <v>18</v>
      </c>
    </row>
    <row r="26" spans="1:7" x14ac:dyDescent="0.35">
      <c r="A26" s="30" t="s">
        <v>122</v>
      </c>
      <c r="B26" s="31">
        <v>1766</v>
      </c>
      <c r="C26" s="31">
        <v>914</v>
      </c>
      <c r="D26" s="31">
        <v>1621</v>
      </c>
      <c r="E26" s="31">
        <v>826</v>
      </c>
      <c r="F26" s="31">
        <v>30</v>
      </c>
      <c r="G26" s="31">
        <v>14</v>
      </c>
    </row>
    <row r="27" spans="1:7" x14ac:dyDescent="0.35">
      <c r="A27" s="30" t="s">
        <v>123</v>
      </c>
      <c r="B27" s="31">
        <v>3683</v>
      </c>
      <c r="C27" s="31">
        <v>2046</v>
      </c>
      <c r="D27" s="31">
        <v>3381</v>
      </c>
      <c r="E27" s="31">
        <v>1795</v>
      </c>
      <c r="F27" s="31">
        <v>72</v>
      </c>
      <c r="G27" s="31">
        <v>40</v>
      </c>
    </row>
    <row r="28" spans="1:7" x14ac:dyDescent="0.35">
      <c r="A28" s="30" t="s">
        <v>124</v>
      </c>
      <c r="B28" s="31">
        <v>1104</v>
      </c>
      <c r="C28" s="31">
        <v>542</v>
      </c>
      <c r="D28" s="31">
        <v>1082</v>
      </c>
      <c r="E28" s="31">
        <v>561</v>
      </c>
      <c r="F28" s="31">
        <v>20</v>
      </c>
      <c r="G28" s="31">
        <v>8</v>
      </c>
    </row>
    <row r="29" spans="1:7" s="35" customFormat="1" ht="13.15" x14ac:dyDescent="0.35">
      <c r="A29" s="32" t="s">
        <v>125</v>
      </c>
      <c r="B29" s="33">
        <v>8405</v>
      </c>
      <c r="C29" s="33">
        <v>4456</v>
      </c>
      <c r="D29" s="33">
        <v>7819</v>
      </c>
      <c r="E29" s="33">
        <v>4110</v>
      </c>
      <c r="F29" s="33">
        <v>155</v>
      </c>
      <c r="G29" s="33">
        <v>80</v>
      </c>
    </row>
    <row r="30" spans="1:7" x14ac:dyDescent="0.35">
      <c r="A30" s="30" t="s">
        <v>126</v>
      </c>
      <c r="B30" s="31">
        <v>3524</v>
      </c>
      <c r="C30" s="31">
        <v>1613</v>
      </c>
      <c r="D30" s="31">
        <v>3382</v>
      </c>
      <c r="E30" s="31">
        <v>1610</v>
      </c>
      <c r="F30" s="31">
        <v>53</v>
      </c>
      <c r="G30" s="31">
        <v>19</v>
      </c>
    </row>
    <row r="31" spans="1:7" x14ac:dyDescent="0.35">
      <c r="A31" s="30" t="s">
        <v>127</v>
      </c>
      <c r="B31" s="31">
        <v>5463</v>
      </c>
      <c r="C31" s="31">
        <v>2962</v>
      </c>
      <c r="D31" s="31">
        <v>5396</v>
      </c>
      <c r="E31" s="31">
        <v>2894</v>
      </c>
      <c r="F31" s="31">
        <v>93</v>
      </c>
      <c r="G31" s="31">
        <v>49</v>
      </c>
    </row>
    <row r="32" spans="1:7" x14ac:dyDescent="0.35">
      <c r="A32" s="30" t="s">
        <v>128</v>
      </c>
      <c r="B32" s="31">
        <v>3588</v>
      </c>
      <c r="C32" s="31">
        <v>1710</v>
      </c>
      <c r="D32" s="31">
        <v>3440</v>
      </c>
      <c r="E32" s="31">
        <v>1662</v>
      </c>
      <c r="F32" s="31">
        <v>64</v>
      </c>
      <c r="G32" s="31">
        <v>33</v>
      </c>
    </row>
    <row r="33" spans="1:7" s="35" customFormat="1" ht="13.15" x14ac:dyDescent="0.35">
      <c r="A33" s="32" t="s">
        <v>129</v>
      </c>
      <c r="B33" s="33">
        <v>12575</v>
      </c>
      <c r="C33" s="33">
        <v>6285</v>
      </c>
      <c r="D33" s="33">
        <v>12218</v>
      </c>
      <c r="E33" s="33">
        <v>6166</v>
      </c>
      <c r="F33" s="33">
        <v>210</v>
      </c>
      <c r="G33" s="33">
        <v>101</v>
      </c>
    </row>
    <row r="34" spans="1:7" x14ac:dyDescent="0.35">
      <c r="A34" s="30" t="s">
        <v>130</v>
      </c>
      <c r="B34" s="31">
        <v>3771</v>
      </c>
      <c r="C34" s="31">
        <v>1940</v>
      </c>
      <c r="D34" s="31">
        <v>3430</v>
      </c>
      <c r="E34" s="31">
        <v>1811</v>
      </c>
      <c r="F34" s="31">
        <v>54</v>
      </c>
      <c r="G34" s="31">
        <v>25</v>
      </c>
    </row>
    <row r="35" spans="1:7" x14ac:dyDescent="0.35">
      <c r="A35" s="30" t="s">
        <v>131</v>
      </c>
      <c r="B35" s="31">
        <v>7872</v>
      </c>
      <c r="C35" s="31">
        <v>4004</v>
      </c>
      <c r="D35" s="31">
        <v>7675</v>
      </c>
      <c r="E35" s="31">
        <v>4012</v>
      </c>
      <c r="F35" s="31">
        <v>120</v>
      </c>
      <c r="G35" s="31">
        <v>60</v>
      </c>
    </row>
    <row r="36" spans="1:7" s="35" customFormat="1" ht="13.15" x14ac:dyDescent="0.35">
      <c r="A36" s="32" t="s">
        <v>132</v>
      </c>
      <c r="B36" s="33">
        <v>11643</v>
      </c>
      <c r="C36" s="33">
        <v>5944</v>
      </c>
      <c r="D36" s="33">
        <v>11105</v>
      </c>
      <c r="E36" s="33">
        <v>5823</v>
      </c>
      <c r="F36" s="33">
        <v>174</v>
      </c>
      <c r="G36" s="33">
        <v>85</v>
      </c>
    </row>
    <row r="37" spans="1:7" x14ac:dyDescent="0.35">
      <c r="A37" s="30" t="s">
        <v>133</v>
      </c>
      <c r="B37" s="31">
        <v>1591</v>
      </c>
      <c r="C37" s="31">
        <v>837</v>
      </c>
      <c r="D37" s="31">
        <v>1676</v>
      </c>
      <c r="E37" s="31">
        <v>861</v>
      </c>
      <c r="F37" s="31">
        <v>14</v>
      </c>
      <c r="G37" s="31">
        <v>3</v>
      </c>
    </row>
    <row r="38" spans="1:7" x14ac:dyDescent="0.35">
      <c r="A38" s="30" t="s">
        <v>134</v>
      </c>
      <c r="B38" s="31">
        <v>2695</v>
      </c>
      <c r="C38" s="31">
        <v>1508</v>
      </c>
      <c r="D38" s="31">
        <v>2556</v>
      </c>
      <c r="E38" s="31">
        <v>1447</v>
      </c>
      <c r="F38" s="31">
        <v>47</v>
      </c>
      <c r="G38" s="31">
        <v>22</v>
      </c>
    </row>
    <row r="39" spans="1:7" x14ac:dyDescent="0.35">
      <c r="A39" s="30" t="s">
        <v>135</v>
      </c>
      <c r="B39" s="31">
        <v>1195</v>
      </c>
      <c r="C39" s="31">
        <v>598</v>
      </c>
      <c r="D39" s="31">
        <v>1180</v>
      </c>
      <c r="E39" s="31">
        <v>536</v>
      </c>
      <c r="F39" s="31">
        <v>20</v>
      </c>
      <c r="G39" s="31">
        <v>3</v>
      </c>
    </row>
    <row r="40" spans="1:7" x14ac:dyDescent="0.35">
      <c r="A40" s="30" t="s">
        <v>136</v>
      </c>
      <c r="B40" s="31">
        <v>3463</v>
      </c>
      <c r="C40" s="31">
        <v>1896</v>
      </c>
      <c r="D40" s="31">
        <v>3290</v>
      </c>
      <c r="E40" s="31">
        <v>1777</v>
      </c>
      <c r="F40" s="31">
        <v>58</v>
      </c>
      <c r="G40" s="31">
        <v>35</v>
      </c>
    </row>
    <row r="41" spans="1:7" x14ac:dyDescent="0.35">
      <c r="A41" s="30" t="s">
        <v>137</v>
      </c>
      <c r="B41" s="31">
        <v>1792</v>
      </c>
      <c r="C41" s="31">
        <v>964</v>
      </c>
      <c r="D41" s="31">
        <v>1764</v>
      </c>
      <c r="E41" s="31">
        <v>928</v>
      </c>
      <c r="F41" s="31">
        <v>38</v>
      </c>
      <c r="G41" s="31">
        <v>17</v>
      </c>
    </row>
    <row r="42" spans="1:7" x14ac:dyDescent="0.35">
      <c r="A42" s="30" t="s">
        <v>138</v>
      </c>
      <c r="B42" s="31">
        <v>4211</v>
      </c>
      <c r="C42" s="31">
        <v>2356</v>
      </c>
      <c r="D42" s="31">
        <v>3995</v>
      </c>
      <c r="E42" s="31">
        <v>2269</v>
      </c>
      <c r="F42" s="31">
        <v>79</v>
      </c>
      <c r="G42" s="31">
        <v>48</v>
      </c>
    </row>
    <row r="43" spans="1:7" s="35" customFormat="1" ht="13.15" x14ac:dyDescent="0.35">
      <c r="A43" s="32" t="s">
        <v>139</v>
      </c>
      <c r="B43" s="33">
        <v>14947</v>
      </c>
      <c r="C43" s="33">
        <v>8159</v>
      </c>
      <c r="D43" s="33">
        <v>14461</v>
      </c>
      <c r="E43" s="33">
        <v>7818</v>
      </c>
      <c r="F43" s="33">
        <v>256</v>
      </c>
      <c r="G43" s="33">
        <v>128</v>
      </c>
    </row>
    <row r="44" spans="1:7" x14ac:dyDescent="0.35">
      <c r="A44" s="30" t="s">
        <v>140</v>
      </c>
      <c r="B44" s="31">
        <v>4238</v>
      </c>
      <c r="C44" s="31">
        <v>2136</v>
      </c>
      <c r="D44" s="31">
        <v>3989</v>
      </c>
      <c r="E44" s="31">
        <v>2009</v>
      </c>
      <c r="F44" s="31">
        <v>81</v>
      </c>
      <c r="G44" s="31">
        <v>37</v>
      </c>
    </row>
    <row r="45" spans="1:7" x14ac:dyDescent="0.35">
      <c r="A45" s="30" t="s">
        <v>141</v>
      </c>
      <c r="B45" s="31">
        <v>2859</v>
      </c>
      <c r="C45" s="31">
        <v>1481</v>
      </c>
      <c r="D45" s="31">
        <v>2744</v>
      </c>
      <c r="E45" s="31">
        <v>1421</v>
      </c>
      <c r="F45" s="31">
        <v>29</v>
      </c>
      <c r="G45" s="31">
        <v>12</v>
      </c>
    </row>
    <row r="46" spans="1:7" x14ac:dyDescent="0.35">
      <c r="A46" s="30" t="s">
        <v>142</v>
      </c>
      <c r="B46" s="31">
        <v>1720</v>
      </c>
      <c r="C46" s="31">
        <v>865</v>
      </c>
      <c r="D46" s="31">
        <v>1637</v>
      </c>
      <c r="E46" s="31">
        <v>846</v>
      </c>
      <c r="F46" s="31">
        <v>19</v>
      </c>
      <c r="G46" s="31">
        <v>11</v>
      </c>
    </row>
    <row r="47" spans="1:7" s="35" customFormat="1" ht="13.15" x14ac:dyDescent="0.35">
      <c r="A47" s="32" t="s">
        <v>143</v>
      </c>
      <c r="B47" s="33">
        <v>8817</v>
      </c>
      <c r="C47" s="33">
        <v>4482</v>
      </c>
      <c r="D47" s="33">
        <v>8370</v>
      </c>
      <c r="E47" s="33">
        <v>4276</v>
      </c>
      <c r="F47" s="33">
        <v>129</v>
      </c>
      <c r="G47" s="33">
        <v>60</v>
      </c>
    </row>
    <row r="48" spans="1:7" x14ac:dyDescent="0.35">
      <c r="A48" s="30" t="s">
        <v>144</v>
      </c>
      <c r="B48" s="31">
        <v>3119</v>
      </c>
      <c r="C48" s="31">
        <v>1705</v>
      </c>
      <c r="D48" s="31">
        <v>2823</v>
      </c>
      <c r="E48" s="31">
        <v>1627</v>
      </c>
      <c r="F48" s="31">
        <v>45</v>
      </c>
      <c r="G48" s="31">
        <v>26</v>
      </c>
    </row>
    <row r="49" spans="1:7" x14ac:dyDescent="0.35">
      <c r="A49" s="30" t="s">
        <v>145</v>
      </c>
      <c r="B49" s="31">
        <v>1079</v>
      </c>
      <c r="C49" s="31">
        <v>520</v>
      </c>
      <c r="D49" s="31">
        <v>1078</v>
      </c>
      <c r="E49" s="31">
        <v>497</v>
      </c>
      <c r="F49" s="31">
        <v>19</v>
      </c>
      <c r="G49" s="31">
        <v>7</v>
      </c>
    </row>
    <row r="50" spans="1:7" x14ac:dyDescent="0.35">
      <c r="A50" s="30" t="s">
        <v>146</v>
      </c>
      <c r="B50" s="31">
        <v>2903</v>
      </c>
      <c r="C50" s="31">
        <v>1654</v>
      </c>
      <c r="D50" s="31">
        <v>2750</v>
      </c>
      <c r="E50" s="31">
        <v>1547</v>
      </c>
      <c r="F50" s="31">
        <v>56</v>
      </c>
      <c r="G50" s="31">
        <v>34</v>
      </c>
    </row>
    <row r="51" spans="1:7" x14ac:dyDescent="0.35">
      <c r="A51" s="30" t="s">
        <v>147</v>
      </c>
      <c r="B51" s="31">
        <v>1966</v>
      </c>
      <c r="C51" s="31">
        <v>986</v>
      </c>
      <c r="D51" s="31">
        <v>1882</v>
      </c>
      <c r="E51" s="31">
        <v>933</v>
      </c>
      <c r="F51" s="31">
        <v>23</v>
      </c>
      <c r="G51" s="31">
        <v>15</v>
      </c>
    </row>
    <row r="52" spans="1:7" s="35" customFormat="1" ht="13.15" x14ac:dyDescent="0.35">
      <c r="A52" s="32" t="s">
        <v>148</v>
      </c>
      <c r="B52" s="33">
        <v>9067</v>
      </c>
      <c r="C52" s="33">
        <v>4865</v>
      </c>
      <c r="D52" s="33">
        <v>8533</v>
      </c>
      <c r="E52" s="33">
        <v>4604</v>
      </c>
      <c r="F52" s="33">
        <v>143</v>
      </c>
      <c r="G52" s="33">
        <v>82</v>
      </c>
    </row>
    <row r="53" spans="1:7" x14ac:dyDescent="0.35">
      <c r="A53" s="30" t="s">
        <v>149</v>
      </c>
      <c r="B53" s="31">
        <v>18865</v>
      </c>
      <c r="C53" s="31">
        <v>10492</v>
      </c>
      <c r="D53" s="31">
        <v>17979</v>
      </c>
      <c r="E53" s="31">
        <v>10092</v>
      </c>
      <c r="F53" s="31">
        <v>260</v>
      </c>
      <c r="G53" s="31">
        <v>120</v>
      </c>
    </row>
    <row r="54" spans="1:7" x14ac:dyDescent="0.35">
      <c r="A54" s="30" t="s">
        <v>150</v>
      </c>
      <c r="B54" s="31">
        <v>9926</v>
      </c>
      <c r="C54" s="31">
        <v>5269</v>
      </c>
      <c r="D54" s="31">
        <v>9534</v>
      </c>
      <c r="E54" s="31">
        <v>4965</v>
      </c>
      <c r="F54" s="31">
        <v>145</v>
      </c>
      <c r="G54" s="31">
        <v>61</v>
      </c>
    </row>
    <row r="55" spans="1:7" s="35" customFormat="1" ht="13.15" x14ac:dyDescent="0.35">
      <c r="A55" s="32" t="s">
        <v>151</v>
      </c>
      <c r="B55" s="33">
        <v>28791</v>
      </c>
      <c r="C55" s="33">
        <v>15761</v>
      </c>
      <c r="D55" s="33">
        <v>27513</v>
      </c>
      <c r="E55" s="33">
        <v>15057</v>
      </c>
      <c r="F55" s="33">
        <v>405</v>
      </c>
      <c r="G55" s="33">
        <v>181</v>
      </c>
    </row>
    <row r="56" spans="1:7" x14ac:dyDescent="0.35">
      <c r="A56" s="30" t="s">
        <v>152</v>
      </c>
      <c r="B56" s="31">
        <v>4317</v>
      </c>
      <c r="C56" s="31">
        <v>2377</v>
      </c>
      <c r="D56" s="31">
        <v>4231</v>
      </c>
      <c r="E56" s="31">
        <v>2337</v>
      </c>
      <c r="F56" s="31">
        <v>75</v>
      </c>
      <c r="G56" s="31">
        <v>35</v>
      </c>
    </row>
    <row r="57" spans="1:7" x14ac:dyDescent="0.35">
      <c r="A57" s="30" t="s">
        <v>153</v>
      </c>
      <c r="B57" s="31">
        <v>1174</v>
      </c>
      <c r="C57" s="31">
        <v>626</v>
      </c>
      <c r="D57" s="31">
        <v>1073</v>
      </c>
      <c r="E57" s="31">
        <v>567</v>
      </c>
      <c r="F57" s="31">
        <v>22</v>
      </c>
      <c r="G57" s="31">
        <v>10</v>
      </c>
    </row>
    <row r="58" spans="1:7" x14ac:dyDescent="0.35">
      <c r="A58" s="30" t="s">
        <v>154</v>
      </c>
      <c r="B58" s="31">
        <v>6097</v>
      </c>
      <c r="C58" s="31">
        <v>3779</v>
      </c>
      <c r="D58" s="31">
        <v>5877</v>
      </c>
      <c r="E58" s="31">
        <v>3640</v>
      </c>
      <c r="F58" s="31">
        <v>108</v>
      </c>
      <c r="G58" s="31">
        <v>67</v>
      </c>
    </row>
    <row r="59" spans="1:7" x14ac:dyDescent="0.35">
      <c r="A59" s="30" t="s">
        <v>155</v>
      </c>
      <c r="B59" s="31">
        <v>2209</v>
      </c>
      <c r="C59" s="31">
        <v>1155</v>
      </c>
      <c r="D59" s="31">
        <v>2124</v>
      </c>
      <c r="E59" s="31">
        <v>1089</v>
      </c>
      <c r="F59" s="31">
        <v>32</v>
      </c>
      <c r="G59" s="31">
        <v>17</v>
      </c>
    </row>
    <row r="60" spans="1:7" s="35" customFormat="1" ht="13.15" x14ac:dyDescent="0.35">
      <c r="A60" s="32" t="s">
        <v>156</v>
      </c>
      <c r="B60" s="33">
        <v>13797</v>
      </c>
      <c r="C60" s="33">
        <v>7937</v>
      </c>
      <c r="D60" s="33">
        <v>13305</v>
      </c>
      <c r="E60" s="33">
        <v>7633</v>
      </c>
      <c r="F60" s="33">
        <v>237</v>
      </c>
      <c r="G60" s="33">
        <v>129</v>
      </c>
    </row>
    <row r="61" spans="1:7" x14ac:dyDescent="0.35">
      <c r="A61" s="30" t="s">
        <v>157</v>
      </c>
      <c r="B61" s="31">
        <v>6688</v>
      </c>
      <c r="C61" s="31">
        <v>4261</v>
      </c>
      <c r="D61" s="31">
        <v>6251</v>
      </c>
      <c r="E61" s="31">
        <v>4023</v>
      </c>
      <c r="F61" s="31">
        <v>92</v>
      </c>
      <c r="G61" s="31">
        <v>51</v>
      </c>
    </row>
    <row r="62" spans="1:7" x14ac:dyDescent="0.35">
      <c r="A62" s="30" t="s">
        <v>158</v>
      </c>
      <c r="B62" s="31">
        <v>4550</v>
      </c>
      <c r="C62" s="31">
        <v>2862</v>
      </c>
      <c r="D62" s="31">
        <v>4380</v>
      </c>
      <c r="E62" s="31">
        <v>2691</v>
      </c>
      <c r="F62" s="31">
        <v>57</v>
      </c>
      <c r="G62" s="31">
        <v>40</v>
      </c>
    </row>
    <row r="63" spans="1:7" s="35" customFormat="1" ht="13.15" x14ac:dyDescent="0.35">
      <c r="A63" s="32" t="s">
        <v>159</v>
      </c>
      <c r="B63" s="33">
        <v>11238</v>
      </c>
      <c r="C63" s="33">
        <v>7123</v>
      </c>
      <c r="D63" s="33">
        <v>10631</v>
      </c>
      <c r="E63" s="33">
        <v>6714</v>
      </c>
      <c r="F63" s="33">
        <v>149</v>
      </c>
      <c r="G63" s="33">
        <v>91</v>
      </c>
    </row>
    <row r="64" spans="1:7" x14ac:dyDescent="0.35">
      <c r="A64" s="30" t="s">
        <v>160</v>
      </c>
      <c r="B64" s="31">
        <v>3297</v>
      </c>
      <c r="C64" s="31">
        <v>1921</v>
      </c>
      <c r="D64" s="31">
        <v>3070</v>
      </c>
      <c r="E64" s="31">
        <v>1795</v>
      </c>
      <c r="F64" s="31">
        <v>49</v>
      </c>
      <c r="G64" s="31">
        <v>29</v>
      </c>
    </row>
    <row r="65" spans="1:7" x14ac:dyDescent="0.35">
      <c r="A65" s="30" t="s">
        <v>161</v>
      </c>
      <c r="B65" s="31">
        <v>1544</v>
      </c>
      <c r="C65" s="31">
        <v>837</v>
      </c>
      <c r="D65" s="31">
        <v>1538</v>
      </c>
      <c r="E65" s="31">
        <v>845</v>
      </c>
      <c r="F65" s="31">
        <v>29</v>
      </c>
      <c r="G65" s="31">
        <v>11</v>
      </c>
    </row>
    <row r="66" spans="1:7" x14ac:dyDescent="0.35">
      <c r="A66" s="30" t="s">
        <v>162</v>
      </c>
      <c r="B66" s="31">
        <v>1387</v>
      </c>
      <c r="C66" s="31">
        <v>731</v>
      </c>
      <c r="D66" s="31">
        <v>1362</v>
      </c>
      <c r="E66" s="31">
        <v>704</v>
      </c>
      <c r="F66" s="31">
        <v>15</v>
      </c>
      <c r="G66" s="31">
        <v>9</v>
      </c>
    </row>
    <row r="67" spans="1:7" x14ac:dyDescent="0.35">
      <c r="A67" s="30" t="s">
        <v>163</v>
      </c>
      <c r="B67" s="31">
        <v>903</v>
      </c>
      <c r="C67" s="31">
        <v>523</v>
      </c>
      <c r="D67" s="31">
        <v>900</v>
      </c>
      <c r="E67" s="31">
        <v>550</v>
      </c>
      <c r="F67" s="31">
        <v>16</v>
      </c>
      <c r="G67" s="31">
        <v>7</v>
      </c>
    </row>
    <row r="68" spans="1:7" s="35" customFormat="1" ht="13.15" x14ac:dyDescent="0.35">
      <c r="A68" s="32" t="s">
        <v>164</v>
      </c>
      <c r="B68" s="33">
        <v>7131</v>
      </c>
      <c r="C68" s="33">
        <v>4012</v>
      </c>
      <c r="D68" s="33">
        <v>6870</v>
      </c>
      <c r="E68" s="33">
        <v>3894</v>
      </c>
      <c r="F68" s="33">
        <v>109</v>
      </c>
      <c r="G68" s="33">
        <v>56</v>
      </c>
    </row>
    <row r="69" spans="1:7" x14ac:dyDescent="0.35">
      <c r="A69" s="30" t="s">
        <v>165</v>
      </c>
      <c r="B69" s="31">
        <v>8206</v>
      </c>
      <c r="C69" s="31">
        <v>4580</v>
      </c>
      <c r="D69" s="31">
        <v>7623</v>
      </c>
      <c r="E69" s="31">
        <v>4245</v>
      </c>
      <c r="F69" s="31">
        <v>133</v>
      </c>
      <c r="G69" s="31">
        <v>74</v>
      </c>
    </row>
    <row r="70" spans="1:7" x14ac:dyDescent="0.35">
      <c r="A70" s="30" t="s">
        <v>166</v>
      </c>
      <c r="B70" s="31">
        <v>4955</v>
      </c>
      <c r="C70" s="31">
        <v>2832</v>
      </c>
      <c r="D70" s="31">
        <v>4848</v>
      </c>
      <c r="E70" s="31">
        <v>2687</v>
      </c>
      <c r="F70" s="31">
        <v>81</v>
      </c>
      <c r="G70" s="31">
        <v>50</v>
      </c>
    </row>
    <row r="71" spans="1:7" x14ac:dyDescent="0.35">
      <c r="A71" s="30" t="s">
        <v>167</v>
      </c>
      <c r="B71" s="31">
        <v>2000</v>
      </c>
      <c r="C71" s="31">
        <v>1146</v>
      </c>
      <c r="D71" s="31">
        <v>1932</v>
      </c>
      <c r="E71" s="31">
        <v>1118</v>
      </c>
      <c r="F71" s="31">
        <v>29</v>
      </c>
      <c r="G71" s="31">
        <v>19</v>
      </c>
    </row>
    <row r="72" spans="1:7" x14ac:dyDescent="0.35">
      <c r="A72" s="30" t="s">
        <v>168</v>
      </c>
      <c r="B72" s="31">
        <v>3416</v>
      </c>
      <c r="C72" s="31">
        <v>1827</v>
      </c>
      <c r="D72" s="31">
        <v>3270</v>
      </c>
      <c r="E72" s="31">
        <v>1749</v>
      </c>
      <c r="F72" s="31">
        <v>59</v>
      </c>
      <c r="G72" s="31">
        <v>32</v>
      </c>
    </row>
    <row r="73" spans="1:7" x14ac:dyDescent="0.35">
      <c r="A73" s="30" t="s">
        <v>169</v>
      </c>
      <c r="B73" s="31">
        <v>3404</v>
      </c>
      <c r="C73" s="31">
        <v>1910</v>
      </c>
      <c r="D73" s="31">
        <v>3345</v>
      </c>
      <c r="E73" s="31">
        <v>1896</v>
      </c>
      <c r="F73" s="31">
        <v>49</v>
      </c>
      <c r="G73" s="31">
        <v>26</v>
      </c>
    </row>
    <row r="74" spans="1:7" s="35" customFormat="1" ht="13.15" x14ac:dyDescent="0.35">
      <c r="A74" s="32" t="s">
        <v>170</v>
      </c>
      <c r="B74" s="33">
        <v>21981</v>
      </c>
      <c r="C74" s="33">
        <v>12295</v>
      </c>
      <c r="D74" s="33">
        <v>21018</v>
      </c>
      <c r="E74" s="33">
        <v>11695</v>
      </c>
      <c r="F74" s="33">
        <v>351</v>
      </c>
      <c r="G74" s="33">
        <v>201</v>
      </c>
    </row>
    <row r="75" spans="1:7" x14ac:dyDescent="0.35">
      <c r="A75" s="30" t="s">
        <v>171</v>
      </c>
      <c r="B75" s="31">
        <v>3237</v>
      </c>
      <c r="C75" s="31">
        <v>1649</v>
      </c>
      <c r="D75" s="31">
        <v>3100</v>
      </c>
      <c r="E75" s="31">
        <v>1647</v>
      </c>
      <c r="F75" s="31">
        <v>67</v>
      </c>
      <c r="G75" s="31">
        <v>29</v>
      </c>
    </row>
    <row r="76" spans="1:7" x14ac:dyDescent="0.35">
      <c r="A76" s="30" t="s">
        <v>172</v>
      </c>
      <c r="B76" s="31">
        <v>5021</v>
      </c>
      <c r="C76" s="31">
        <v>2824</v>
      </c>
      <c r="D76" s="31">
        <v>4761</v>
      </c>
      <c r="E76" s="31">
        <v>2613</v>
      </c>
      <c r="F76" s="31">
        <v>89</v>
      </c>
      <c r="G76" s="31">
        <v>43</v>
      </c>
    </row>
    <row r="77" spans="1:7" x14ac:dyDescent="0.35">
      <c r="A77" s="30" t="s">
        <v>173</v>
      </c>
      <c r="B77" s="31">
        <v>5988</v>
      </c>
      <c r="C77" s="31">
        <v>3422</v>
      </c>
      <c r="D77" s="31">
        <v>5892</v>
      </c>
      <c r="E77" s="31">
        <v>3374</v>
      </c>
      <c r="F77" s="31">
        <v>88</v>
      </c>
      <c r="G77" s="31">
        <v>46</v>
      </c>
    </row>
    <row r="78" spans="1:7" x14ac:dyDescent="0.35">
      <c r="A78" s="30" t="s">
        <v>174</v>
      </c>
      <c r="B78" s="31">
        <v>4019</v>
      </c>
      <c r="C78" s="31">
        <v>2161</v>
      </c>
      <c r="D78" s="31">
        <v>3819</v>
      </c>
      <c r="E78" s="31">
        <v>2046</v>
      </c>
      <c r="F78" s="31">
        <v>56</v>
      </c>
      <c r="G78" s="31">
        <v>23</v>
      </c>
    </row>
    <row r="79" spans="1:7" s="35" customFormat="1" ht="13.15" x14ac:dyDescent="0.35">
      <c r="A79" s="32" t="s">
        <v>175</v>
      </c>
      <c r="B79" s="33">
        <v>18265</v>
      </c>
      <c r="C79" s="33">
        <v>10056</v>
      </c>
      <c r="D79" s="33">
        <v>17572</v>
      </c>
      <c r="E79" s="33">
        <v>9680</v>
      </c>
      <c r="F79" s="33">
        <v>300</v>
      </c>
      <c r="G79" s="33">
        <v>141</v>
      </c>
    </row>
    <row r="80" spans="1:7" x14ac:dyDescent="0.35">
      <c r="A80" s="30" t="s">
        <v>176</v>
      </c>
      <c r="B80" s="31">
        <v>1783</v>
      </c>
      <c r="C80" s="31">
        <v>866</v>
      </c>
      <c r="D80" s="31">
        <v>1640</v>
      </c>
      <c r="E80" s="31">
        <v>799</v>
      </c>
      <c r="F80" s="31">
        <v>25</v>
      </c>
      <c r="G80" s="31">
        <v>11</v>
      </c>
    </row>
    <row r="81" spans="1:7" x14ac:dyDescent="0.35">
      <c r="A81" s="30" t="s">
        <v>177</v>
      </c>
      <c r="B81" s="31">
        <v>3053</v>
      </c>
      <c r="C81" s="31">
        <v>1409</v>
      </c>
      <c r="D81" s="31">
        <v>2743</v>
      </c>
      <c r="E81" s="31">
        <v>1241</v>
      </c>
      <c r="F81" s="31">
        <v>37</v>
      </c>
      <c r="G81" s="31">
        <v>15</v>
      </c>
    </row>
    <row r="82" spans="1:7" x14ac:dyDescent="0.35">
      <c r="A82" s="30" t="s">
        <v>178</v>
      </c>
      <c r="B82" s="31">
        <v>1961</v>
      </c>
      <c r="C82" s="31">
        <v>1099</v>
      </c>
      <c r="D82" s="31">
        <v>1968</v>
      </c>
      <c r="E82" s="31">
        <v>1083</v>
      </c>
      <c r="F82" s="31">
        <v>33</v>
      </c>
      <c r="G82" s="31">
        <v>9</v>
      </c>
    </row>
    <row r="83" spans="1:7" x14ac:dyDescent="0.35">
      <c r="A83" s="30" t="s">
        <v>179</v>
      </c>
      <c r="B83" s="31">
        <v>2336</v>
      </c>
      <c r="C83" s="31">
        <v>1206</v>
      </c>
      <c r="D83" s="31">
        <v>2237</v>
      </c>
      <c r="E83" s="31">
        <v>1109</v>
      </c>
      <c r="F83" s="31">
        <v>36</v>
      </c>
      <c r="G83" s="31">
        <v>19</v>
      </c>
    </row>
    <row r="84" spans="1:7" s="35" customFormat="1" ht="13.15" x14ac:dyDescent="0.35">
      <c r="A84" s="32" t="s">
        <v>180</v>
      </c>
      <c r="B84" s="33">
        <v>9133</v>
      </c>
      <c r="C84" s="33">
        <v>4580</v>
      </c>
      <c r="D84" s="33">
        <v>8588</v>
      </c>
      <c r="E84" s="33">
        <v>4232</v>
      </c>
      <c r="F84" s="33">
        <v>131</v>
      </c>
      <c r="G84" s="33">
        <v>54</v>
      </c>
    </row>
    <row r="85" spans="1:7" x14ac:dyDescent="0.35">
      <c r="A85" s="30" t="s">
        <v>181</v>
      </c>
      <c r="B85" s="31">
        <v>1833</v>
      </c>
      <c r="C85" s="31">
        <v>822</v>
      </c>
      <c r="D85" s="31">
        <v>1745</v>
      </c>
      <c r="E85" s="31">
        <v>777</v>
      </c>
      <c r="F85" s="31">
        <v>23</v>
      </c>
      <c r="G85" s="31">
        <v>10</v>
      </c>
    </row>
    <row r="86" spans="1:7" x14ac:dyDescent="0.35">
      <c r="A86" s="30" t="s">
        <v>182</v>
      </c>
      <c r="B86" s="31">
        <v>8242</v>
      </c>
      <c r="C86" s="31">
        <v>4239</v>
      </c>
      <c r="D86" s="31">
        <v>7462</v>
      </c>
      <c r="E86" s="31">
        <v>3814</v>
      </c>
      <c r="F86" s="31">
        <v>144</v>
      </c>
      <c r="G86" s="31">
        <v>74</v>
      </c>
    </row>
    <row r="87" spans="1:7" x14ac:dyDescent="0.35">
      <c r="A87" s="30" t="s">
        <v>183</v>
      </c>
      <c r="B87" s="31">
        <v>1804</v>
      </c>
      <c r="C87" s="31">
        <v>950</v>
      </c>
      <c r="D87" s="31">
        <v>1632</v>
      </c>
      <c r="E87" s="31">
        <v>835</v>
      </c>
      <c r="F87" s="31">
        <v>24</v>
      </c>
      <c r="G87" s="31">
        <v>13</v>
      </c>
    </row>
    <row r="88" spans="1:7" x14ac:dyDescent="0.35">
      <c r="A88" s="30" t="s">
        <v>184</v>
      </c>
      <c r="B88" s="31">
        <v>1651</v>
      </c>
      <c r="C88" s="31">
        <v>802</v>
      </c>
      <c r="D88" s="31">
        <v>1521</v>
      </c>
      <c r="E88" s="31">
        <v>761</v>
      </c>
      <c r="F88" s="31">
        <v>34</v>
      </c>
      <c r="G88" s="31">
        <v>14</v>
      </c>
    </row>
    <row r="89" spans="1:7" x14ac:dyDescent="0.35">
      <c r="A89" s="30" t="s">
        <v>185</v>
      </c>
      <c r="B89" s="31">
        <v>3193</v>
      </c>
      <c r="C89" s="31">
        <v>1749</v>
      </c>
      <c r="D89" s="31">
        <v>3142</v>
      </c>
      <c r="E89" s="31">
        <v>1690</v>
      </c>
      <c r="F89" s="31">
        <v>55</v>
      </c>
      <c r="G89" s="31">
        <v>30</v>
      </c>
    </row>
    <row r="90" spans="1:7" s="35" customFormat="1" ht="13.15" x14ac:dyDescent="0.35">
      <c r="A90" s="32" t="s">
        <v>186</v>
      </c>
      <c r="B90" s="33">
        <v>16723</v>
      </c>
      <c r="C90" s="33">
        <v>8562</v>
      </c>
      <c r="D90" s="33">
        <v>15502</v>
      </c>
      <c r="E90" s="33">
        <v>7877</v>
      </c>
      <c r="F90" s="33">
        <v>280</v>
      </c>
      <c r="G90" s="33">
        <v>141</v>
      </c>
    </row>
    <row r="91" spans="1:7" x14ac:dyDescent="0.35">
      <c r="A91" s="30" t="s">
        <v>187</v>
      </c>
      <c r="B91" s="31">
        <v>665</v>
      </c>
      <c r="C91" s="31">
        <v>290</v>
      </c>
      <c r="D91" s="31">
        <v>650</v>
      </c>
      <c r="E91" s="31">
        <v>270</v>
      </c>
      <c r="F91" s="31">
        <v>11</v>
      </c>
      <c r="G91" s="31">
        <v>7</v>
      </c>
    </row>
    <row r="92" spans="1:7" x14ac:dyDescent="0.35">
      <c r="A92" s="30" t="s">
        <v>188</v>
      </c>
      <c r="B92" s="31">
        <v>1367</v>
      </c>
      <c r="C92" s="31">
        <v>763</v>
      </c>
      <c r="D92" s="31">
        <v>1255</v>
      </c>
      <c r="E92" s="31">
        <v>729</v>
      </c>
      <c r="F92" s="31">
        <v>12</v>
      </c>
      <c r="G92" s="31">
        <v>6</v>
      </c>
    </row>
    <row r="93" spans="1:7" x14ac:dyDescent="0.35">
      <c r="A93" s="30" t="s">
        <v>189</v>
      </c>
      <c r="B93" s="31">
        <v>7048</v>
      </c>
      <c r="C93" s="31">
        <v>3834</v>
      </c>
      <c r="D93" s="31">
        <v>6695</v>
      </c>
      <c r="E93" s="31">
        <v>3588</v>
      </c>
      <c r="F93" s="31">
        <v>120</v>
      </c>
      <c r="G93" s="31">
        <v>64</v>
      </c>
    </row>
    <row r="94" spans="1:7" x14ac:dyDescent="0.35">
      <c r="A94" s="30" t="s">
        <v>190</v>
      </c>
      <c r="B94" s="31">
        <v>763</v>
      </c>
      <c r="C94" s="31">
        <v>343</v>
      </c>
      <c r="D94" s="31">
        <v>785</v>
      </c>
      <c r="E94" s="31">
        <v>364</v>
      </c>
      <c r="F94" s="31">
        <v>15</v>
      </c>
      <c r="G94" s="31">
        <v>6</v>
      </c>
    </row>
    <row r="95" spans="1:7" x14ac:dyDescent="0.35">
      <c r="A95" s="30" t="s">
        <v>191</v>
      </c>
      <c r="B95" s="31">
        <v>806</v>
      </c>
      <c r="C95" s="31">
        <v>383</v>
      </c>
      <c r="D95" s="31">
        <v>692</v>
      </c>
      <c r="E95" s="31">
        <v>310</v>
      </c>
      <c r="F95" s="31">
        <v>7</v>
      </c>
      <c r="G95" s="31">
        <v>3</v>
      </c>
    </row>
    <row r="96" spans="1:7" x14ac:dyDescent="0.35">
      <c r="A96" s="30" t="s">
        <v>192</v>
      </c>
      <c r="B96" s="31">
        <v>1106</v>
      </c>
      <c r="C96" s="31">
        <v>487</v>
      </c>
      <c r="D96" s="31">
        <v>1064</v>
      </c>
      <c r="E96" s="31">
        <v>467</v>
      </c>
      <c r="F96" s="31">
        <v>14</v>
      </c>
      <c r="G96" s="31">
        <v>6</v>
      </c>
    </row>
    <row r="97" spans="1:7" x14ac:dyDescent="0.35">
      <c r="A97" s="30" t="s">
        <v>193</v>
      </c>
      <c r="B97" s="31">
        <v>1846</v>
      </c>
      <c r="C97" s="31">
        <v>1013</v>
      </c>
      <c r="D97" s="31">
        <v>1750</v>
      </c>
      <c r="E97" s="31">
        <v>889</v>
      </c>
      <c r="F97" s="31">
        <v>30</v>
      </c>
      <c r="G97" s="31">
        <v>17</v>
      </c>
    </row>
    <row r="98" spans="1:7" x14ac:dyDescent="0.35">
      <c r="A98" s="30" t="s">
        <v>194</v>
      </c>
      <c r="B98" s="31">
        <v>1212</v>
      </c>
      <c r="C98" s="31">
        <v>582</v>
      </c>
      <c r="D98" s="31">
        <v>1201</v>
      </c>
      <c r="E98" s="31">
        <v>610</v>
      </c>
      <c r="F98" s="31">
        <v>20</v>
      </c>
      <c r="G98" s="31">
        <v>7</v>
      </c>
    </row>
    <row r="99" spans="1:7" s="35" customFormat="1" ht="13.15" x14ac:dyDescent="0.35">
      <c r="A99" s="32" t="s">
        <v>195</v>
      </c>
      <c r="B99" s="33">
        <v>14813</v>
      </c>
      <c r="C99" s="33">
        <v>7695</v>
      </c>
      <c r="D99" s="33">
        <v>14092</v>
      </c>
      <c r="E99" s="33">
        <v>7227</v>
      </c>
      <c r="F99" s="33">
        <v>229</v>
      </c>
      <c r="G99" s="33">
        <v>116</v>
      </c>
    </row>
    <row r="100" spans="1:7" x14ac:dyDescent="0.35">
      <c r="A100" s="30" t="s">
        <v>196</v>
      </c>
      <c r="B100" s="31">
        <v>1137</v>
      </c>
      <c r="C100" s="31">
        <v>572</v>
      </c>
      <c r="D100" s="31">
        <v>1106</v>
      </c>
      <c r="E100" s="31">
        <v>569</v>
      </c>
      <c r="F100" s="31">
        <v>15</v>
      </c>
      <c r="G100" s="31">
        <v>2</v>
      </c>
    </row>
    <row r="101" spans="1:7" x14ac:dyDescent="0.35">
      <c r="A101" s="30" t="s">
        <v>197</v>
      </c>
      <c r="B101" s="31">
        <v>509</v>
      </c>
      <c r="C101" s="31">
        <v>241</v>
      </c>
      <c r="D101" s="31">
        <v>485</v>
      </c>
      <c r="E101" s="31">
        <v>216</v>
      </c>
      <c r="F101" s="31">
        <v>5</v>
      </c>
      <c r="G101" s="31">
        <v>0</v>
      </c>
    </row>
    <row r="102" spans="1:7" x14ac:dyDescent="0.35">
      <c r="A102" s="30" t="s">
        <v>198</v>
      </c>
      <c r="B102" s="31">
        <v>1804</v>
      </c>
      <c r="C102" s="31">
        <v>957</v>
      </c>
      <c r="D102" s="31">
        <v>1790</v>
      </c>
      <c r="E102" s="31">
        <v>923</v>
      </c>
      <c r="F102" s="31">
        <v>14</v>
      </c>
      <c r="G102" s="31">
        <v>4</v>
      </c>
    </row>
    <row r="103" spans="1:7" s="35" customFormat="1" ht="13.15" x14ac:dyDescent="0.35">
      <c r="A103" s="32" t="s">
        <v>199</v>
      </c>
      <c r="B103" s="33">
        <v>3450</v>
      </c>
      <c r="C103" s="33">
        <v>1770</v>
      </c>
      <c r="D103" s="33">
        <v>3381</v>
      </c>
      <c r="E103" s="33">
        <v>1708</v>
      </c>
      <c r="F103" s="33">
        <v>34</v>
      </c>
      <c r="G103" s="33">
        <v>6</v>
      </c>
    </row>
    <row r="104" spans="1:7" x14ac:dyDescent="0.35">
      <c r="A104" s="30" t="s">
        <v>200</v>
      </c>
      <c r="B104" s="31">
        <v>3440</v>
      </c>
      <c r="C104" s="31">
        <v>2096</v>
      </c>
      <c r="D104" s="31">
        <v>3251</v>
      </c>
      <c r="E104" s="31">
        <v>1969</v>
      </c>
      <c r="F104" s="31">
        <v>46</v>
      </c>
      <c r="G104" s="31">
        <v>22</v>
      </c>
    </row>
    <row r="105" spans="1:7" x14ac:dyDescent="0.35">
      <c r="A105" s="30" t="s">
        <v>201</v>
      </c>
      <c r="B105" s="31">
        <v>1686</v>
      </c>
      <c r="C105" s="31">
        <v>847</v>
      </c>
      <c r="D105" s="31">
        <v>1586</v>
      </c>
      <c r="E105" s="31">
        <v>864</v>
      </c>
      <c r="F105" s="31">
        <v>22</v>
      </c>
      <c r="G105" s="31">
        <v>10</v>
      </c>
    </row>
    <row r="106" spans="1:7" x14ac:dyDescent="0.35">
      <c r="A106" s="30" t="s">
        <v>202</v>
      </c>
      <c r="B106" s="31">
        <v>2929</v>
      </c>
      <c r="C106" s="31">
        <v>1576</v>
      </c>
      <c r="D106" s="31">
        <v>2613</v>
      </c>
      <c r="E106" s="31">
        <v>1402</v>
      </c>
      <c r="F106" s="31">
        <v>46</v>
      </c>
      <c r="G106" s="31">
        <v>20</v>
      </c>
    </row>
    <row r="107" spans="1:7" x14ac:dyDescent="0.35">
      <c r="A107" s="30" t="s">
        <v>203</v>
      </c>
      <c r="B107" s="31">
        <v>7736</v>
      </c>
      <c r="C107" s="31">
        <v>4609</v>
      </c>
      <c r="D107" s="31">
        <v>7247</v>
      </c>
      <c r="E107" s="31">
        <v>4328</v>
      </c>
      <c r="F107" s="31">
        <v>110</v>
      </c>
      <c r="G107" s="31">
        <v>62</v>
      </c>
    </row>
    <row r="108" spans="1:7" x14ac:dyDescent="0.35">
      <c r="A108" s="30" t="s">
        <v>204</v>
      </c>
      <c r="B108" s="31">
        <v>4515</v>
      </c>
      <c r="C108" s="31">
        <v>2766</v>
      </c>
      <c r="D108" s="31">
        <v>4255</v>
      </c>
      <c r="E108" s="31">
        <v>2629</v>
      </c>
      <c r="F108" s="31">
        <v>66</v>
      </c>
      <c r="G108" s="31">
        <v>35</v>
      </c>
    </row>
    <row r="109" spans="1:7" x14ac:dyDescent="0.35">
      <c r="A109" s="30" t="s">
        <v>205</v>
      </c>
      <c r="B109" s="31">
        <v>11730</v>
      </c>
      <c r="C109" s="31">
        <v>7224</v>
      </c>
      <c r="D109" s="31">
        <v>11567</v>
      </c>
      <c r="E109" s="31">
        <v>7135</v>
      </c>
      <c r="F109" s="31">
        <v>156</v>
      </c>
      <c r="G109" s="31">
        <v>95</v>
      </c>
    </row>
    <row r="110" spans="1:7" x14ac:dyDescent="0.35">
      <c r="A110" s="30" t="s">
        <v>206</v>
      </c>
      <c r="B110" s="31">
        <v>2398</v>
      </c>
      <c r="C110" s="31">
        <v>1326</v>
      </c>
      <c r="D110" s="31">
        <v>2262</v>
      </c>
      <c r="E110" s="31">
        <v>1264</v>
      </c>
      <c r="F110" s="31">
        <v>26</v>
      </c>
      <c r="G110" s="31">
        <v>13</v>
      </c>
    </row>
    <row r="111" spans="1:7" x14ac:dyDescent="0.35">
      <c r="A111" s="30" t="s">
        <v>207</v>
      </c>
      <c r="B111" s="31">
        <v>4512</v>
      </c>
      <c r="C111" s="31">
        <v>2634</v>
      </c>
      <c r="D111" s="31">
        <v>4168</v>
      </c>
      <c r="E111" s="31">
        <v>2406</v>
      </c>
      <c r="F111" s="31">
        <v>55</v>
      </c>
      <c r="G111" s="31">
        <v>29</v>
      </c>
    </row>
    <row r="112" spans="1:7" s="35" customFormat="1" ht="13.15" x14ac:dyDescent="0.35">
      <c r="A112" s="32" t="s">
        <v>208</v>
      </c>
      <c r="B112" s="33">
        <v>38946</v>
      </c>
      <c r="C112" s="33">
        <v>23078</v>
      </c>
      <c r="D112" s="33">
        <v>36949</v>
      </c>
      <c r="E112" s="33">
        <v>21997</v>
      </c>
      <c r="F112" s="33">
        <v>527</v>
      </c>
      <c r="G112" s="33">
        <v>286</v>
      </c>
    </row>
    <row r="113" spans="1:7" x14ac:dyDescent="0.35">
      <c r="A113" s="30" t="s">
        <v>209</v>
      </c>
      <c r="B113" s="31">
        <v>1739</v>
      </c>
      <c r="C113" s="31">
        <v>814</v>
      </c>
      <c r="D113" s="31">
        <v>1571</v>
      </c>
      <c r="E113" s="31">
        <v>784</v>
      </c>
      <c r="F113" s="31">
        <v>30</v>
      </c>
      <c r="G113" s="31">
        <v>14</v>
      </c>
    </row>
    <row r="114" spans="1:7" x14ac:dyDescent="0.35">
      <c r="A114" s="30" t="s">
        <v>210</v>
      </c>
      <c r="B114" s="31">
        <v>766</v>
      </c>
      <c r="C114" s="31">
        <v>375</v>
      </c>
      <c r="D114" s="31">
        <v>699</v>
      </c>
      <c r="E114" s="31">
        <v>333</v>
      </c>
      <c r="F114" s="31">
        <v>11</v>
      </c>
      <c r="G114" s="31">
        <v>5</v>
      </c>
    </row>
    <row r="115" spans="1:7" x14ac:dyDescent="0.35">
      <c r="A115" s="30" t="s">
        <v>211</v>
      </c>
      <c r="B115" s="31">
        <v>1235</v>
      </c>
      <c r="C115" s="31">
        <v>694</v>
      </c>
      <c r="D115" s="31">
        <v>1085</v>
      </c>
      <c r="E115" s="31">
        <v>630</v>
      </c>
      <c r="F115" s="31">
        <v>15</v>
      </c>
      <c r="G115" s="31">
        <v>6</v>
      </c>
    </row>
    <row r="116" spans="1:7" x14ac:dyDescent="0.35">
      <c r="A116" s="30" t="s">
        <v>212</v>
      </c>
      <c r="B116" s="31">
        <v>3216</v>
      </c>
      <c r="C116" s="31">
        <v>1745</v>
      </c>
      <c r="D116" s="31">
        <v>3171</v>
      </c>
      <c r="E116" s="31">
        <v>1705</v>
      </c>
      <c r="F116" s="31">
        <v>65</v>
      </c>
      <c r="G116" s="31">
        <v>26</v>
      </c>
    </row>
    <row r="117" spans="1:7" s="35" customFormat="1" ht="13.15" x14ac:dyDescent="0.35">
      <c r="A117" s="32" t="s">
        <v>213</v>
      </c>
      <c r="B117" s="33">
        <v>6956</v>
      </c>
      <c r="C117" s="33">
        <v>3628</v>
      </c>
      <c r="D117" s="33">
        <v>6526</v>
      </c>
      <c r="E117" s="33">
        <v>3452</v>
      </c>
      <c r="F117" s="33">
        <v>121</v>
      </c>
      <c r="G117" s="33">
        <v>51</v>
      </c>
    </row>
    <row r="118" spans="1:7" x14ac:dyDescent="0.35">
      <c r="A118" s="30" t="s">
        <v>214</v>
      </c>
      <c r="B118" s="31">
        <v>1726</v>
      </c>
      <c r="C118" s="31">
        <v>822</v>
      </c>
      <c r="D118" s="31">
        <v>1540</v>
      </c>
      <c r="E118" s="31">
        <v>738</v>
      </c>
      <c r="F118" s="31">
        <v>37</v>
      </c>
      <c r="G118" s="31">
        <v>14</v>
      </c>
    </row>
    <row r="119" spans="1:7" x14ac:dyDescent="0.35">
      <c r="A119" s="30" t="s">
        <v>215</v>
      </c>
      <c r="B119" s="31">
        <v>3906</v>
      </c>
      <c r="C119" s="31">
        <v>2155</v>
      </c>
      <c r="D119" s="31">
        <v>3648</v>
      </c>
      <c r="E119" s="31">
        <v>1971</v>
      </c>
      <c r="F119" s="31">
        <v>59</v>
      </c>
      <c r="G119" s="31">
        <v>35</v>
      </c>
    </row>
    <row r="120" spans="1:7" x14ac:dyDescent="0.35">
      <c r="A120" s="30" t="s">
        <v>216</v>
      </c>
      <c r="B120" s="31">
        <v>5819</v>
      </c>
      <c r="C120" s="31">
        <v>2920</v>
      </c>
      <c r="D120" s="31">
        <v>5667</v>
      </c>
      <c r="E120" s="31">
        <v>2898</v>
      </c>
      <c r="F120" s="31">
        <v>88</v>
      </c>
      <c r="G120" s="31">
        <v>51</v>
      </c>
    </row>
    <row r="121" spans="1:7" x14ac:dyDescent="0.35">
      <c r="A121" s="30" t="s">
        <v>217</v>
      </c>
      <c r="B121" s="31">
        <v>386</v>
      </c>
      <c r="C121" s="31">
        <v>216</v>
      </c>
      <c r="D121" s="31">
        <v>355</v>
      </c>
      <c r="E121" s="31">
        <v>195</v>
      </c>
      <c r="F121" s="31">
        <v>0</v>
      </c>
      <c r="G121" s="31">
        <v>0</v>
      </c>
    </row>
    <row r="122" spans="1:7" x14ac:dyDescent="0.35">
      <c r="A122" s="30" t="s">
        <v>218</v>
      </c>
      <c r="B122" s="31">
        <v>2265</v>
      </c>
      <c r="C122" s="31">
        <v>1023</v>
      </c>
      <c r="D122" s="31">
        <v>2192</v>
      </c>
      <c r="E122" s="31">
        <v>1002</v>
      </c>
      <c r="F122" s="31">
        <v>40</v>
      </c>
      <c r="G122" s="31">
        <v>17</v>
      </c>
    </row>
    <row r="123" spans="1:7" s="35" customFormat="1" ht="13.15" x14ac:dyDescent="0.35">
      <c r="A123" s="32" t="s">
        <v>219</v>
      </c>
      <c r="B123" s="33">
        <v>14102</v>
      </c>
      <c r="C123" s="33">
        <v>7136</v>
      </c>
      <c r="D123" s="33">
        <v>13402</v>
      </c>
      <c r="E123" s="33">
        <v>6804</v>
      </c>
      <c r="F123" s="33">
        <v>224</v>
      </c>
      <c r="G123" s="33">
        <v>117</v>
      </c>
    </row>
    <row r="124" spans="1:7" x14ac:dyDescent="0.35">
      <c r="A124" s="30" t="s">
        <v>220</v>
      </c>
      <c r="B124" s="31">
        <v>749</v>
      </c>
      <c r="C124" s="31">
        <v>362</v>
      </c>
      <c r="D124" s="31">
        <v>805</v>
      </c>
      <c r="E124" s="31">
        <v>362</v>
      </c>
      <c r="F124" s="31">
        <v>13</v>
      </c>
      <c r="G124" s="31">
        <v>5</v>
      </c>
    </row>
    <row r="125" spans="1:7" x14ac:dyDescent="0.35">
      <c r="A125" s="30" t="s">
        <v>221</v>
      </c>
      <c r="B125" s="31">
        <v>724</v>
      </c>
      <c r="C125" s="31">
        <v>350</v>
      </c>
      <c r="D125" s="31">
        <v>721</v>
      </c>
      <c r="E125" s="31">
        <v>353</v>
      </c>
      <c r="F125" s="31">
        <v>8</v>
      </c>
      <c r="G125" s="31">
        <v>4</v>
      </c>
    </row>
    <row r="126" spans="1:7" x14ac:dyDescent="0.35">
      <c r="A126" s="30" t="s">
        <v>222</v>
      </c>
      <c r="B126" s="31">
        <v>5833</v>
      </c>
      <c r="C126" s="31">
        <v>3039</v>
      </c>
      <c r="D126" s="31">
        <v>5467</v>
      </c>
      <c r="E126" s="31">
        <v>2922</v>
      </c>
      <c r="F126" s="31">
        <v>77</v>
      </c>
      <c r="G126" s="31">
        <v>42</v>
      </c>
    </row>
    <row r="127" spans="1:7" x14ac:dyDescent="0.35">
      <c r="A127" s="30" t="s">
        <v>223</v>
      </c>
      <c r="B127" s="31">
        <v>12247</v>
      </c>
      <c r="C127" s="31">
        <v>6576</v>
      </c>
      <c r="D127" s="31">
        <v>11836</v>
      </c>
      <c r="E127" s="31">
        <v>6464</v>
      </c>
      <c r="F127" s="31">
        <v>217</v>
      </c>
      <c r="G127" s="31">
        <v>107</v>
      </c>
    </row>
    <row r="128" spans="1:7" x14ac:dyDescent="0.35">
      <c r="A128" s="30" t="s">
        <v>224</v>
      </c>
      <c r="B128" s="31">
        <v>5331</v>
      </c>
      <c r="C128" s="31">
        <v>2886</v>
      </c>
      <c r="D128" s="31">
        <v>5111</v>
      </c>
      <c r="E128" s="31">
        <v>2782</v>
      </c>
      <c r="F128" s="31">
        <v>82</v>
      </c>
      <c r="G128" s="31">
        <v>42</v>
      </c>
    </row>
    <row r="129" spans="1:7" x14ac:dyDescent="0.35">
      <c r="A129" s="30" t="s">
        <v>225</v>
      </c>
      <c r="B129" s="31">
        <v>3242</v>
      </c>
      <c r="C129" s="31">
        <v>1720</v>
      </c>
      <c r="D129" s="31">
        <v>3092</v>
      </c>
      <c r="E129" s="31">
        <v>1708</v>
      </c>
      <c r="F129" s="31">
        <v>48</v>
      </c>
      <c r="G129" s="31">
        <v>20</v>
      </c>
    </row>
    <row r="130" spans="1:7" s="35" customFormat="1" ht="13.15" x14ac:dyDescent="0.35">
      <c r="A130" s="32" t="s">
        <v>226</v>
      </c>
      <c r="B130" s="33">
        <v>28126</v>
      </c>
      <c r="C130" s="33">
        <v>14933</v>
      </c>
      <c r="D130" s="33">
        <v>27032</v>
      </c>
      <c r="E130" s="33">
        <v>14591</v>
      </c>
      <c r="F130" s="33">
        <v>445</v>
      </c>
      <c r="G130" s="33">
        <v>220</v>
      </c>
    </row>
    <row r="131" spans="1:7" x14ac:dyDescent="0.35">
      <c r="A131" s="30" t="s">
        <v>227</v>
      </c>
      <c r="B131" s="31">
        <v>693</v>
      </c>
      <c r="C131" s="31">
        <v>349</v>
      </c>
      <c r="D131" s="31">
        <v>619</v>
      </c>
      <c r="E131" s="31">
        <v>323</v>
      </c>
      <c r="F131" s="31">
        <v>10</v>
      </c>
      <c r="G131" s="31">
        <v>6</v>
      </c>
    </row>
    <row r="132" spans="1:7" x14ac:dyDescent="0.35">
      <c r="A132" s="30" t="s">
        <v>228</v>
      </c>
      <c r="B132" s="31">
        <v>743</v>
      </c>
      <c r="C132" s="31">
        <v>372</v>
      </c>
      <c r="D132" s="31">
        <v>693</v>
      </c>
      <c r="E132" s="31">
        <v>347</v>
      </c>
      <c r="F132" s="31">
        <v>9</v>
      </c>
      <c r="G132" s="31">
        <v>2</v>
      </c>
    </row>
    <row r="133" spans="1:7" s="35" customFormat="1" ht="13.15" x14ac:dyDescent="0.35">
      <c r="A133" s="32" t="s">
        <v>229</v>
      </c>
      <c r="B133" s="33">
        <v>1436</v>
      </c>
      <c r="C133" s="33">
        <v>721</v>
      </c>
      <c r="D133" s="33">
        <v>1312</v>
      </c>
      <c r="E133" s="33">
        <v>670</v>
      </c>
      <c r="F133" s="31">
        <v>19</v>
      </c>
      <c r="G133" s="31">
        <v>8</v>
      </c>
    </row>
    <row r="134" spans="1:7" ht="13.15" x14ac:dyDescent="0.35">
      <c r="A134" s="32"/>
      <c r="B134" s="31"/>
      <c r="C134" s="31"/>
      <c r="D134" s="31"/>
      <c r="E134" s="31"/>
      <c r="F134" s="31"/>
      <c r="G134" s="31"/>
    </row>
    <row r="135" spans="1:7" s="35" customFormat="1" ht="13.15" x14ac:dyDescent="0.35">
      <c r="A135" s="32" t="s">
        <v>230</v>
      </c>
      <c r="B135" s="33">
        <v>389151</v>
      </c>
      <c r="C135" s="33">
        <v>216531</v>
      </c>
      <c r="D135" s="33">
        <v>370914</v>
      </c>
      <c r="E135" s="33">
        <v>206855</v>
      </c>
      <c r="F135" s="33">
        <v>6211</v>
      </c>
      <c r="G135" s="33">
        <v>3162</v>
      </c>
    </row>
    <row r="136" spans="1:7" ht="13.15" x14ac:dyDescent="0.35">
      <c r="A136" s="32"/>
      <c r="B136" s="31"/>
      <c r="C136" s="31"/>
      <c r="D136" s="31"/>
      <c r="E136" s="31"/>
      <c r="F136" s="31"/>
      <c r="G136" s="31"/>
    </row>
    <row r="137" spans="1:7" x14ac:dyDescent="0.35">
      <c r="A137" s="30" t="s">
        <v>231</v>
      </c>
      <c r="B137" s="31">
        <v>3570</v>
      </c>
      <c r="C137" s="31">
        <v>1184</v>
      </c>
      <c r="D137" s="31">
        <v>3462</v>
      </c>
      <c r="E137" s="31">
        <v>1136</v>
      </c>
      <c r="F137" s="31">
        <v>119</v>
      </c>
      <c r="G137" s="31">
        <v>34</v>
      </c>
    </row>
    <row r="138" spans="1:7" x14ac:dyDescent="0.35">
      <c r="A138" s="30" t="s">
        <v>232</v>
      </c>
      <c r="B138" s="31">
        <v>2735</v>
      </c>
      <c r="C138" s="31">
        <v>753</v>
      </c>
      <c r="D138" s="31">
        <v>2656</v>
      </c>
      <c r="E138" s="31">
        <v>790</v>
      </c>
      <c r="F138" s="31">
        <v>88</v>
      </c>
      <c r="G138" s="31">
        <v>21</v>
      </c>
    </row>
    <row r="139" spans="1:7" x14ac:dyDescent="0.35">
      <c r="A139" s="30" t="s">
        <v>233</v>
      </c>
      <c r="B139" s="31">
        <v>2655</v>
      </c>
      <c r="C139" s="31">
        <v>442</v>
      </c>
      <c r="D139" s="31">
        <v>2621</v>
      </c>
      <c r="E139" s="31">
        <v>400</v>
      </c>
      <c r="F139" s="31">
        <v>71</v>
      </c>
      <c r="G139" s="31">
        <v>13</v>
      </c>
    </row>
    <row r="140" spans="1:7" x14ac:dyDescent="0.35">
      <c r="A140" s="30" t="s">
        <v>234</v>
      </c>
      <c r="B140" s="31">
        <v>7127</v>
      </c>
      <c r="C140" s="31">
        <v>2660</v>
      </c>
      <c r="D140" s="31">
        <v>7134</v>
      </c>
      <c r="E140" s="31">
        <v>2663</v>
      </c>
      <c r="F140" s="31">
        <v>143</v>
      </c>
      <c r="G140" s="31">
        <v>51</v>
      </c>
    </row>
    <row r="141" spans="1:7" s="35" customFormat="1" ht="13.15" x14ac:dyDescent="0.35">
      <c r="A141" s="32" t="s">
        <v>235</v>
      </c>
      <c r="B141" s="33">
        <v>16087</v>
      </c>
      <c r="C141" s="33">
        <v>5039</v>
      </c>
      <c r="D141" s="33">
        <v>15873</v>
      </c>
      <c r="E141" s="33">
        <v>4989</v>
      </c>
      <c r="F141" s="33">
        <v>421</v>
      </c>
      <c r="G141" s="33">
        <v>119</v>
      </c>
    </row>
    <row r="142" spans="1:7" ht="13.15" x14ac:dyDescent="0.35">
      <c r="A142" s="32"/>
      <c r="B142" s="31"/>
      <c r="C142" s="31"/>
      <c r="D142" s="31"/>
      <c r="E142" s="31"/>
      <c r="F142" s="31"/>
      <c r="G142" s="31"/>
    </row>
    <row r="143" spans="1:7" x14ac:dyDescent="0.35">
      <c r="A143" s="30" t="s">
        <v>236</v>
      </c>
      <c r="B143" s="31">
        <v>834</v>
      </c>
      <c r="C143" s="31">
        <v>603</v>
      </c>
      <c r="D143" s="31">
        <v>747</v>
      </c>
      <c r="E143" s="31">
        <v>520</v>
      </c>
      <c r="F143" s="31">
        <v>50</v>
      </c>
      <c r="G143" s="31">
        <v>35</v>
      </c>
    </row>
    <row r="144" spans="1:7" ht="13.15" x14ac:dyDescent="0.35">
      <c r="A144" s="32"/>
      <c r="B144" s="31"/>
      <c r="C144" s="31"/>
      <c r="D144" s="31"/>
      <c r="E144" s="31"/>
      <c r="F144" s="31"/>
      <c r="G144" s="31"/>
    </row>
    <row r="145" spans="1:7" s="35" customFormat="1" ht="13.15" x14ac:dyDescent="0.35">
      <c r="A145" s="32" t="s">
        <v>237</v>
      </c>
      <c r="B145" s="33">
        <v>389981</v>
      </c>
      <c r="C145" s="33">
        <v>217136</v>
      </c>
      <c r="D145" s="33">
        <v>371649</v>
      </c>
      <c r="E145" s="33">
        <v>207372</v>
      </c>
      <c r="F145" s="33">
        <v>6259</v>
      </c>
      <c r="G145" s="33">
        <v>3197</v>
      </c>
    </row>
    <row r="146" spans="1:7" ht="13.15" x14ac:dyDescent="0.35">
      <c r="A146" s="32"/>
      <c r="B146" s="31"/>
      <c r="C146" s="31"/>
      <c r="D146" s="31"/>
      <c r="E146" s="31"/>
      <c r="F146" s="31"/>
      <c r="G146" s="31"/>
    </row>
    <row r="147" spans="1:7" s="35" customFormat="1" ht="13.15" x14ac:dyDescent="0.35">
      <c r="A147" s="32" t="s">
        <v>238</v>
      </c>
      <c r="B147" s="33">
        <v>406072</v>
      </c>
      <c r="C147" s="33">
        <v>222173</v>
      </c>
      <c r="D147" s="33">
        <v>387534</v>
      </c>
      <c r="E147" s="33">
        <v>212364</v>
      </c>
      <c r="F147" s="33">
        <v>6682</v>
      </c>
      <c r="G147" s="33">
        <v>3316</v>
      </c>
    </row>
    <row r="148" spans="1:7" x14ac:dyDescent="0.35">
      <c r="A148" s="28"/>
      <c r="B148" s="28"/>
      <c r="C148" s="28"/>
      <c r="D148" s="28"/>
      <c r="E148" s="28"/>
      <c r="F148" s="28"/>
      <c r="G148" s="28"/>
    </row>
    <row r="150" spans="1:7" x14ac:dyDescent="0.35">
      <c r="A150" s="22" t="s">
        <v>257</v>
      </c>
    </row>
    <row r="151" spans="1:7" ht="26.25" customHeight="1" x14ac:dyDescent="0.35">
      <c r="A151" s="135" t="s">
        <v>251</v>
      </c>
      <c r="B151" s="135"/>
      <c r="C151" s="135"/>
      <c r="D151" s="135"/>
      <c r="E151" s="135"/>
      <c r="F151" s="135"/>
      <c r="G151" s="135"/>
    </row>
    <row r="152" spans="1:7" ht="26.25" customHeight="1" x14ac:dyDescent="0.35">
      <c r="A152" s="135" t="s">
        <v>252</v>
      </c>
      <c r="B152" s="135"/>
      <c r="C152" s="135"/>
      <c r="D152" s="135"/>
      <c r="E152" s="135"/>
      <c r="F152" s="135"/>
      <c r="G152" s="135"/>
    </row>
    <row r="153" spans="1:7" ht="26.25" customHeight="1" x14ac:dyDescent="0.35">
      <c r="A153" s="135" t="s">
        <v>258</v>
      </c>
      <c r="B153" s="135"/>
      <c r="C153" s="135"/>
      <c r="D153" s="135"/>
      <c r="E153" s="135"/>
      <c r="F153" s="135"/>
      <c r="G153" s="135"/>
    </row>
    <row r="154" spans="1:7" x14ac:dyDescent="0.35">
      <c r="A154" s="22" t="s">
        <v>259</v>
      </c>
    </row>
    <row r="156" spans="1:7" ht="26.25" customHeight="1" x14ac:dyDescent="0.35">
      <c r="A156" s="148" t="s">
        <v>260</v>
      </c>
      <c r="B156" s="149"/>
      <c r="C156" s="149"/>
      <c r="D156" s="149"/>
      <c r="E156" s="149"/>
      <c r="F156" s="149"/>
      <c r="G156" s="149"/>
    </row>
    <row r="157" spans="1:7" x14ac:dyDescent="0.35">
      <c r="A157" s="30" t="s">
        <v>261</v>
      </c>
    </row>
    <row r="158" spans="1:7" x14ac:dyDescent="0.35">
      <c r="A158" s="30" t="s">
        <v>29</v>
      </c>
    </row>
  </sheetData>
  <mergeCells count="11">
    <mergeCell ref="A156:G156"/>
    <mergeCell ref="D10:E10"/>
    <mergeCell ref="A151:G151"/>
    <mergeCell ref="A152:G152"/>
    <mergeCell ref="A153:G153"/>
    <mergeCell ref="B6:E6"/>
    <mergeCell ref="F6:G6"/>
    <mergeCell ref="F7:G7"/>
    <mergeCell ref="B9:C9"/>
    <mergeCell ref="D9:E9"/>
    <mergeCell ref="F9:G9"/>
  </mergeCells>
  <phoneticPr fontId="2"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6"/>
  <sheetViews>
    <sheetView workbookViewId="0">
      <selection activeCell="F16" sqref="F16"/>
    </sheetView>
  </sheetViews>
  <sheetFormatPr baseColWidth="10" defaultRowHeight="12.75" x14ac:dyDescent="0.35"/>
  <cols>
    <col min="1" max="1" width="26.6640625" style="5" customWidth="1"/>
    <col min="2" max="2" width="8.1328125" style="5" bestFit="1" customWidth="1"/>
    <col min="3" max="3" width="9" style="5" bestFit="1" customWidth="1"/>
    <col min="4" max="4" width="8.1328125" style="5" customWidth="1"/>
    <col min="5" max="5" width="9" style="5" bestFit="1" customWidth="1"/>
    <col min="6" max="6" width="8.1328125" style="5" bestFit="1" customWidth="1"/>
    <col min="7" max="7" width="9" style="5" bestFit="1" customWidth="1"/>
    <col min="8" max="8" width="8.1328125" style="5" customWidth="1"/>
    <col min="9" max="9" width="9" style="5" bestFit="1" customWidth="1"/>
    <col min="10" max="12" width="11.3984375" style="5"/>
  </cols>
  <sheetData>
    <row r="1" spans="1:9" x14ac:dyDescent="0.35">
      <c r="A1" s="5" t="s">
        <v>275</v>
      </c>
      <c r="B1" s="47"/>
      <c r="C1" s="47"/>
      <c r="D1" s="47"/>
      <c r="E1" s="47"/>
      <c r="F1" s="47"/>
      <c r="G1" s="47"/>
    </row>
    <row r="2" spans="1:9" x14ac:dyDescent="0.35">
      <c r="A2" s="5" t="s">
        <v>276</v>
      </c>
      <c r="B2" s="47"/>
      <c r="C2" s="47"/>
      <c r="D2" s="47"/>
      <c r="E2" s="47"/>
      <c r="F2" s="47"/>
      <c r="G2" s="47"/>
    </row>
    <row r="3" spans="1:9" x14ac:dyDescent="0.35">
      <c r="A3" s="5" t="s">
        <v>293</v>
      </c>
      <c r="B3" s="47"/>
      <c r="C3" s="47"/>
      <c r="D3" s="47"/>
      <c r="E3" s="47"/>
      <c r="F3" s="47"/>
      <c r="G3" s="47"/>
    </row>
    <row r="4" spans="1:9" x14ac:dyDescent="0.35">
      <c r="A4" s="48"/>
    </row>
    <row r="5" spans="1:9" x14ac:dyDescent="0.35">
      <c r="A5" s="49"/>
      <c r="B5" s="8"/>
      <c r="C5" s="9"/>
      <c r="D5" s="9"/>
      <c r="E5" s="10"/>
      <c r="F5" s="9"/>
      <c r="G5" s="9"/>
      <c r="H5" s="9"/>
      <c r="I5" s="10"/>
    </row>
    <row r="6" spans="1:9" x14ac:dyDescent="0.35">
      <c r="A6" s="50"/>
      <c r="B6" s="151" t="s">
        <v>15</v>
      </c>
      <c r="C6" s="150"/>
      <c r="D6" s="150"/>
      <c r="E6" s="152"/>
      <c r="F6" s="150" t="s">
        <v>21</v>
      </c>
      <c r="G6" s="150"/>
      <c r="H6" s="150"/>
      <c r="I6" s="152"/>
    </row>
    <row r="7" spans="1:9" x14ac:dyDescent="0.35">
      <c r="A7" s="51"/>
      <c r="B7" s="19"/>
      <c r="C7" s="6"/>
      <c r="D7" s="6"/>
      <c r="E7" s="18"/>
      <c r="F7" s="6"/>
      <c r="G7" s="6"/>
      <c r="H7" s="6"/>
      <c r="I7" s="18"/>
    </row>
    <row r="8" spans="1:9" x14ac:dyDescent="0.35">
      <c r="A8" s="50" t="s">
        <v>98</v>
      </c>
      <c r="B8" s="8"/>
      <c r="C8" s="10"/>
      <c r="D8" s="9"/>
      <c r="E8" s="9"/>
      <c r="F8" s="8"/>
      <c r="G8" s="10"/>
      <c r="H8" s="8"/>
      <c r="I8" s="10"/>
    </row>
    <row r="9" spans="1:9" x14ac:dyDescent="0.35">
      <c r="A9" s="50" t="s">
        <v>100</v>
      </c>
      <c r="B9" s="151" t="s">
        <v>13</v>
      </c>
      <c r="C9" s="152"/>
      <c r="D9" s="150" t="s">
        <v>277</v>
      </c>
      <c r="E9" s="150"/>
      <c r="F9" s="151" t="s">
        <v>13</v>
      </c>
      <c r="G9" s="152"/>
      <c r="H9" s="151" t="s">
        <v>277</v>
      </c>
      <c r="I9" s="152"/>
    </row>
    <row r="10" spans="1:9" x14ac:dyDescent="0.35">
      <c r="A10" s="50" t="s">
        <v>103</v>
      </c>
      <c r="B10" s="51"/>
      <c r="C10" s="20"/>
      <c r="D10" s="150" t="s">
        <v>102</v>
      </c>
      <c r="E10" s="150"/>
      <c r="F10" s="51"/>
      <c r="G10" s="20"/>
      <c r="H10" s="151" t="s">
        <v>102</v>
      </c>
      <c r="I10" s="152"/>
    </row>
    <row r="11" spans="1:9" x14ac:dyDescent="0.35">
      <c r="A11" s="50" t="s">
        <v>248</v>
      </c>
      <c r="B11" s="19"/>
      <c r="C11" s="18"/>
      <c r="D11" s="6"/>
      <c r="E11" s="6"/>
      <c r="F11" s="19"/>
      <c r="G11" s="18"/>
      <c r="H11" s="19"/>
      <c r="I11" s="18"/>
    </row>
    <row r="12" spans="1:9" x14ac:dyDescent="0.35">
      <c r="A12" s="50"/>
      <c r="B12" s="7"/>
      <c r="C12" s="52" t="s">
        <v>278</v>
      </c>
      <c r="D12" s="7"/>
      <c r="E12" s="52" t="s">
        <v>278</v>
      </c>
      <c r="F12" s="7"/>
      <c r="G12" s="52" t="s">
        <v>278</v>
      </c>
      <c r="H12" s="7"/>
      <c r="I12" s="13" t="s">
        <v>278</v>
      </c>
    </row>
    <row r="13" spans="1:9" x14ac:dyDescent="0.35">
      <c r="A13" s="50"/>
      <c r="B13" s="12" t="s">
        <v>20</v>
      </c>
      <c r="C13" s="11" t="s">
        <v>279</v>
      </c>
      <c r="D13" s="12" t="s">
        <v>20</v>
      </c>
      <c r="E13" s="11" t="s">
        <v>279</v>
      </c>
      <c r="F13" s="12" t="s">
        <v>20</v>
      </c>
      <c r="G13" s="11" t="s">
        <v>279</v>
      </c>
      <c r="H13" s="12" t="s">
        <v>20</v>
      </c>
      <c r="I13" s="12" t="s">
        <v>279</v>
      </c>
    </row>
    <row r="14" spans="1:9" x14ac:dyDescent="0.35">
      <c r="A14" s="53"/>
      <c r="B14" s="14"/>
      <c r="C14" s="6"/>
      <c r="D14" s="14"/>
      <c r="E14" s="6"/>
      <c r="F14" s="14"/>
      <c r="G14" s="6"/>
      <c r="H14" s="14"/>
      <c r="I14" s="18"/>
    </row>
    <row r="15" spans="1:9" x14ac:dyDescent="0.35">
      <c r="A15" s="15"/>
      <c r="B15" s="54"/>
      <c r="C15" s="54"/>
      <c r="D15" s="54"/>
      <c r="E15" s="54"/>
      <c r="F15" s="54"/>
      <c r="G15" s="54"/>
      <c r="H15" s="54"/>
    </row>
    <row r="16" spans="1:9" x14ac:dyDescent="0.35">
      <c r="A16" s="30" t="s">
        <v>112</v>
      </c>
      <c r="B16" s="31">
        <v>15147</v>
      </c>
      <c r="C16" s="31">
        <v>8960</v>
      </c>
      <c r="D16" s="31">
        <v>212</v>
      </c>
      <c r="E16" s="31">
        <v>26</v>
      </c>
      <c r="F16" s="31">
        <v>15476</v>
      </c>
      <c r="G16" s="31">
        <v>8577</v>
      </c>
      <c r="H16" s="31">
        <v>183</v>
      </c>
      <c r="I16" s="31">
        <v>26</v>
      </c>
    </row>
    <row r="17" spans="1:12" x14ac:dyDescent="0.35">
      <c r="A17" s="30" t="s">
        <v>113</v>
      </c>
      <c r="B17" s="31">
        <v>9861</v>
      </c>
      <c r="C17" s="31">
        <v>4767</v>
      </c>
      <c r="D17" s="31">
        <v>117</v>
      </c>
      <c r="E17" s="31">
        <v>52</v>
      </c>
      <c r="F17" s="31">
        <v>9379</v>
      </c>
      <c r="G17" s="31">
        <v>4459</v>
      </c>
      <c r="H17" s="31">
        <v>115</v>
      </c>
      <c r="I17" s="31">
        <v>44</v>
      </c>
    </row>
    <row r="18" spans="1:12" x14ac:dyDescent="0.35">
      <c r="A18" s="30" t="s">
        <v>114</v>
      </c>
      <c r="B18" s="31">
        <v>10268</v>
      </c>
      <c r="C18" s="31">
        <v>5985</v>
      </c>
      <c r="D18" s="31">
        <v>108</v>
      </c>
      <c r="E18" s="31">
        <v>51</v>
      </c>
      <c r="F18" s="31">
        <v>9627</v>
      </c>
      <c r="G18" s="31">
        <v>5698</v>
      </c>
      <c r="H18" s="31">
        <v>83</v>
      </c>
      <c r="I18" s="31">
        <v>53</v>
      </c>
    </row>
    <row r="19" spans="1:12" x14ac:dyDescent="0.35">
      <c r="A19" s="30" t="s">
        <v>115</v>
      </c>
      <c r="B19" s="31">
        <v>9217</v>
      </c>
      <c r="C19" s="31">
        <v>4827</v>
      </c>
      <c r="D19" s="31">
        <v>113</v>
      </c>
      <c r="E19" s="31">
        <v>53</v>
      </c>
      <c r="F19" s="31">
        <v>8917</v>
      </c>
      <c r="G19" s="31">
        <v>4465</v>
      </c>
      <c r="H19" s="31">
        <v>74</v>
      </c>
      <c r="I19" s="31">
        <v>26</v>
      </c>
    </row>
    <row r="20" spans="1:12" x14ac:dyDescent="0.35">
      <c r="A20" s="30" t="s">
        <v>116</v>
      </c>
      <c r="B20" s="31">
        <v>12841</v>
      </c>
      <c r="C20" s="31">
        <v>7932</v>
      </c>
      <c r="D20" s="31">
        <v>152</v>
      </c>
      <c r="E20" s="31">
        <v>61</v>
      </c>
      <c r="F20" s="31">
        <v>12376</v>
      </c>
      <c r="G20" s="31">
        <v>7598</v>
      </c>
      <c r="H20" s="31">
        <v>128</v>
      </c>
      <c r="I20" s="31">
        <v>46</v>
      </c>
    </row>
    <row r="21" spans="1:12" x14ac:dyDescent="0.35">
      <c r="A21" s="30" t="s">
        <v>117</v>
      </c>
      <c r="B21" s="31">
        <v>14160</v>
      </c>
      <c r="C21" s="31">
        <v>8054</v>
      </c>
      <c r="D21" s="31">
        <v>226</v>
      </c>
      <c r="E21" s="31">
        <v>81</v>
      </c>
      <c r="F21" s="31">
        <v>13902</v>
      </c>
      <c r="G21" s="31">
        <v>7901</v>
      </c>
      <c r="H21" s="31">
        <v>193</v>
      </c>
      <c r="I21" s="31">
        <v>86</v>
      </c>
    </row>
    <row r="22" spans="1:12" x14ac:dyDescent="0.35">
      <c r="A22" s="30" t="s">
        <v>118</v>
      </c>
      <c r="B22" s="31">
        <v>10524</v>
      </c>
      <c r="C22" s="31">
        <v>5772</v>
      </c>
      <c r="D22" s="31">
        <v>154</v>
      </c>
      <c r="E22" s="31">
        <v>57</v>
      </c>
      <c r="F22" s="31">
        <v>10212</v>
      </c>
      <c r="G22" s="31">
        <v>5531</v>
      </c>
      <c r="H22" s="31">
        <v>135</v>
      </c>
      <c r="I22" s="31">
        <v>42</v>
      </c>
    </row>
    <row r="23" spans="1:12" x14ac:dyDescent="0.35">
      <c r="A23" s="30" t="s">
        <v>119</v>
      </c>
      <c r="B23" s="31">
        <v>9536</v>
      </c>
      <c r="C23" s="31">
        <v>5211</v>
      </c>
      <c r="D23" s="31">
        <v>131</v>
      </c>
      <c r="E23" s="31">
        <v>59</v>
      </c>
      <c r="F23" s="31">
        <v>9225</v>
      </c>
      <c r="G23" s="31">
        <v>5024</v>
      </c>
      <c r="H23" s="31">
        <v>131</v>
      </c>
      <c r="I23" s="31">
        <v>61</v>
      </c>
    </row>
    <row r="24" spans="1:12" ht="13.15" x14ac:dyDescent="0.4">
      <c r="A24" s="32" t="s">
        <v>266</v>
      </c>
      <c r="B24" s="33">
        <v>91554</v>
      </c>
      <c r="C24" s="33">
        <v>51508</v>
      </c>
      <c r="D24" s="33">
        <v>1213</v>
      </c>
      <c r="E24" s="33">
        <v>440</v>
      </c>
      <c r="F24" s="33">
        <v>89114</v>
      </c>
      <c r="G24" s="33">
        <v>49253</v>
      </c>
      <c r="H24" s="33">
        <v>1042</v>
      </c>
      <c r="I24" s="33">
        <v>384</v>
      </c>
      <c r="J24" s="34"/>
      <c r="K24" s="34"/>
      <c r="L24" s="34"/>
    </row>
    <row r="25" spans="1:12" x14ac:dyDescent="0.35">
      <c r="A25" s="30" t="s">
        <v>121</v>
      </c>
      <c r="B25" s="31">
        <v>1773</v>
      </c>
      <c r="C25" s="31">
        <v>759</v>
      </c>
      <c r="D25" s="31">
        <v>10</v>
      </c>
      <c r="E25" s="31">
        <v>8</v>
      </c>
      <c r="F25" s="31">
        <v>1749</v>
      </c>
      <c r="G25" s="31">
        <v>713</v>
      </c>
      <c r="H25" s="31">
        <v>18</v>
      </c>
      <c r="I25" s="31">
        <v>10</v>
      </c>
    </row>
    <row r="26" spans="1:12" x14ac:dyDescent="0.35">
      <c r="A26" s="30" t="s">
        <v>122</v>
      </c>
      <c r="B26" s="31">
        <v>1896</v>
      </c>
      <c r="C26" s="31">
        <v>796</v>
      </c>
      <c r="D26" s="31">
        <v>15</v>
      </c>
      <c r="E26" s="31">
        <v>3</v>
      </c>
      <c r="F26" s="31">
        <v>1825</v>
      </c>
      <c r="G26" s="31">
        <v>786</v>
      </c>
      <c r="H26" s="31">
        <v>25</v>
      </c>
      <c r="I26" s="31">
        <v>3</v>
      </c>
    </row>
    <row r="27" spans="1:12" x14ac:dyDescent="0.35">
      <c r="A27" s="30" t="s">
        <v>123</v>
      </c>
      <c r="B27" s="31">
        <v>3573</v>
      </c>
      <c r="C27" s="31">
        <v>1594</v>
      </c>
      <c r="D27" s="31">
        <v>43</v>
      </c>
      <c r="E27" s="31">
        <v>9</v>
      </c>
      <c r="F27" s="31">
        <v>3492</v>
      </c>
      <c r="G27" s="31">
        <v>1544</v>
      </c>
      <c r="H27" s="31">
        <v>51</v>
      </c>
      <c r="I27" s="31">
        <v>15</v>
      </c>
    </row>
    <row r="28" spans="1:12" x14ac:dyDescent="0.35">
      <c r="A28" s="30" t="s">
        <v>124</v>
      </c>
      <c r="B28" s="31">
        <v>1021</v>
      </c>
      <c r="C28" s="31">
        <v>407</v>
      </c>
      <c r="D28" s="31">
        <v>9</v>
      </c>
      <c r="E28" s="31">
        <v>0</v>
      </c>
      <c r="F28" s="31">
        <v>1015</v>
      </c>
      <c r="G28" s="31">
        <v>410</v>
      </c>
      <c r="H28" s="31">
        <v>8</v>
      </c>
      <c r="I28" s="31">
        <v>3</v>
      </c>
    </row>
    <row r="29" spans="1:12" ht="13.15" x14ac:dyDescent="0.4">
      <c r="A29" s="32" t="s">
        <v>125</v>
      </c>
      <c r="B29" s="33">
        <v>8263</v>
      </c>
      <c r="C29" s="33">
        <v>3556</v>
      </c>
      <c r="D29" s="33">
        <v>77</v>
      </c>
      <c r="E29" s="33">
        <v>20</v>
      </c>
      <c r="F29" s="33">
        <v>8081</v>
      </c>
      <c r="G29" s="33">
        <v>3453</v>
      </c>
      <c r="H29" s="33">
        <v>102</v>
      </c>
      <c r="I29" s="33">
        <v>31</v>
      </c>
      <c r="J29" s="34"/>
      <c r="K29" s="34"/>
      <c r="L29" s="34"/>
    </row>
    <row r="30" spans="1:12" x14ac:dyDescent="0.35">
      <c r="A30" s="30" t="s">
        <v>126</v>
      </c>
      <c r="B30" s="31">
        <v>3584</v>
      </c>
      <c r="C30" s="31">
        <v>1400</v>
      </c>
      <c r="D30" s="31">
        <v>33</v>
      </c>
      <c r="E30" s="31">
        <v>15</v>
      </c>
      <c r="F30" s="31">
        <v>3428</v>
      </c>
      <c r="G30" s="31">
        <v>1288</v>
      </c>
      <c r="H30" s="31">
        <v>29</v>
      </c>
      <c r="I30" s="31">
        <v>12</v>
      </c>
    </row>
    <row r="31" spans="1:12" x14ac:dyDescent="0.35">
      <c r="A31" s="30" t="s">
        <v>127</v>
      </c>
      <c r="B31" s="31">
        <v>5716</v>
      </c>
      <c r="C31" s="31">
        <v>2710</v>
      </c>
      <c r="D31" s="31">
        <v>66</v>
      </c>
      <c r="E31" s="31">
        <v>14</v>
      </c>
      <c r="F31" s="31">
        <v>5446</v>
      </c>
      <c r="G31" s="31">
        <v>2536</v>
      </c>
      <c r="H31" s="31">
        <v>71</v>
      </c>
      <c r="I31" s="31">
        <v>28</v>
      </c>
    </row>
    <row r="32" spans="1:12" x14ac:dyDescent="0.35">
      <c r="A32" s="30" t="s">
        <v>128</v>
      </c>
      <c r="B32" s="31">
        <v>3621</v>
      </c>
      <c r="C32" s="31">
        <v>1436</v>
      </c>
      <c r="D32" s="31">
        <v>49</v>
      </c>
      <c r="E32" s="31">
        <v>14</v>
      </c>
      <c r="F32" s="31">
        <v>3473</v>
      </c>
      <c r="G32" s="31">
        <v>1417</v>
      </c>
      <c r="H32" s="31">
        <v>34</v>
      </c>
      <c r="I32" s="31">
        <v>17</v>
      </c>
    </row>
    <row r="33" spans="1:12" ht="13.15" x14ac:dyDescent="0.4">
      <c r="A33" s="32" t="s">
        <v>129</v>
      </c>
      <c r="B33" s="33">
        <v>12921</v>
      </c>
      <c r="C33" s="33">
        <v>5546</v>
      </c>
      <c r="D33" s="33">
        <v>148</v>
      </c>
      <c r="E33" s="33">
        <v>43</v>
      </c>
      <c r="F33" s="33">
        <v>12347</v>
      </c>
      <c r="G33" s="33">
        <v>5241</v>
      </c>
      <c r="H33" s="33">
        <v>134</v>
      </c>
      <c r="I33" s="33">
        <v>57</v>
      </c>
      <c r="J33" s="34"/>
      <c r="K33" s="34"/>
      <c r="L33" s="34"/>
    </row>
    <row r="34" spans="1:12" x14ac:dyDescent="0.35">
      <c r="A34" s="30" t="s">
        <v>130</v>
      </c>
      <c r="B34" s="31">
        <v>3919</v>
      </c>
      <c r="C34" s="31">
        <v>1699</v>
      </c>
      <c r="D34" s="31">
        <v>34</v>
      </c>
      <c r="E34" s="31">
        <v>12</v>
      </c>
      <c r="F34" s="31">
        <v>3798</v>
      </c>
      <c r="G34" s="31">
        <v>1628</v>
      </c>
      <c r="H34" s="31">
        <v>23</v>
      </c>
      <c r="I34" s="31">
        <v>7</v>
      </c>
    </row>
    <row r="35" spans="1:12" x14ac:dyDescent="0.35">
      <c r="A35" s="30" t="s">
        <v>131</v>
      </c>
      <c r="B35" s="31">
        <v>8280</v>
      </c>
      <c r="C35" s="31">
        <v>3498</v>
      </c>
      <c r="D35" s="31">
        <v>98</v>
      </c>
      <c r="E35" s="31">
        <v>33</v>
      </c>
      <c r="F35" s="31">
        <v>7761</v>
      </c>
      <c r="G35" s="31">
        <v>3224</v>
      </c>
      <c r="H35" s="31">
        <v>63</v>
      </c>
      <c r="I35" s="31">
        <v>19</v>
      </c>
    </row>
    <row r="36" spans="1:12" ht="13.15" x14ac:dyDescent="0.4">
      <c r="A36" s="32" t="s">
        <v>132</v>
      </c>
      <c r="B36" s="33">
        <v>12199</v>
      </c>
      <c r="C36" s="33">
        <v>5197</v>
      </c>
      <c r="D36" s="33">
        <v>132</v>
      </c>
      <c r="E36" s="33">
        <v>45</v>
      </c>
      <c r="F36" s="33">
        <v>11559</v>
      </c>
      <c r="G36" s="33">
        <v>4852</v>
      </c>
      <c r="H36" s="33">
        <v>86</v>
      </c>
      <c r="I36" s="33">
        <v>26</v>
      </c>
      <c r="J36" s="34"/>
      <c r="K36" s="34"/>
      <c r="L36" s="34"/>
    </row>
    <row r="37" spans="1:12" x14ac:dyDescent="0.35">
      <c r="A37" s="30" t="s">
        <v>133</v>
      </c>
      <c r="B37" s="31">
        <v>1725</v>
      </c>
      <c r="C37" s="31">
        <v>705</v>
      </c>
      <c r="D37" s="31">
        <v>21</v>
      </c>
      <c r="E37" s="31">
        <v>7</v>
      </c>
      <c r="F37" s="31">
        <v>1578</v>
      </c>
      <c r="G37" s="31">
        <v>666</v>
      </c>
      <c r="H37" s="31">
        <v>15</v>
      </c>
      <c r="I37" s="31">
        <v>5</v>
      </c>
    </row>
    <row r="38" spans="1:12" x14ac:dyDescent="0.35">
      <c r="A38" s="30" t="s">
        <v>134</v>
      </c>
      <c r="B38" s="31">
        <v>2890</v>
      </c>
      <c r="C38" s="31">
        <v>1394</v>
      </c>
      <c r="D38" s="31">
        <v>45</v>
      </c>
      <c r="E38" s="31">
        <v>20</v>
      </c>
      <c r="F38" s="31">
        <v>2787</v>
      </c>
      <c r="G38" s="31">
        <v>1288</v>
      </c>
      <c r="H38" s="31">
        <v>28</v>
      </c>
      <c r="I38" s="31">
        <v>11</v>
      </c>
    </row>
    <row r="39" spans="1:12" x14ac:dyDescent="0.35">
      <c r="A39" s="30" t="s">
        <v>135</v>
      </c>
      <c r="B39" s="31">
        <v>1230</v>
      </c>
      <c r="C39" s="31">
        <v>459</v>
      </c>
      <c r="D39" s="31">
        <v>7</v>
      </c>
      <c r="E39" s="31">
        <v>0</v>
      </c>
      <c r="F39" s="31">
        <v>1141</v>
      </c>
      <c r="G39" s="31">
        <v>421</v>
      </c>
      <c r="H39" s="31">
        <v>11</v>
      </c>
      <c r="I39" s="31">
        <v>3</v>
      </c>
    </row>
    <row r="40" spans="1:12" x14ac:dyDescent="0.35">
      <c r="A40" s="30" t="s">
        <v>136</v>
      </c>
      <c r="B40" s="31">
        <v>3477</v>
      </c>
      <c r="C40" s="31">
        <v>1581</v>
      </c>
      <c r="D40" s="31">
        <v>41</v>
      </c>
      <c r="E40" s="31">
        <v>22</v>
      </c>
      <c r="F40" s="31">
        <v>3334</v>
      </c>
      <c r="G40" s="31">
        <v>1504</v>
      </c>
      <c r="H40" s="31">
        <v>29</v>
      </c>
      <c r="I40" s="31">
        <v>14</v>
      </c>
    </row>
    <row r="41" spans="1:12" x14ac:dyDescent="0.35">
      <c r="A41" s="30" t="s">
        <v>137</v>
      </c>
      <c r="B41" s="31">
        <v>1955</v>
      </c>
      <c r="C41" s="31">
        <v>892</v>
      </c>
      <c r="D41" s="31">
        <v>21</v>
      </c>
      <c r="E41" s="31">
        <v>11</v>
      </c>
      <c r="F41" s="31">
        <v>1892</v>
      </c>
      <c r="G41" s="31">
        <v>812</v>
      </c>
      <c r="H41" s="31">
        <v>21</v>
      </c>
      <c r="I41" s="31">
        <v>7</v>
      </c>
    </row>
    <row r="42" spans="1:12" x14ac:dyDescent="0.35">
      <c r="A42" s="30" t="s">
        <v>138</v>
      </c>
      <c r="B42" s="31">
        <v>4340</v>
      </c>
      <c r="C42" s="31">
        <v>2066</v>
      </c>
      <c r="D42" s="31">
        <v>39</v>
      </c>
      <c r="E42" s="31">
        <v>7</v>
      </c>
      <c r="F42" s="31">
        <v>4184</v>
      </c>
      <c r="G42" s="31">
        <v>1935</v>
      </c>
      <c r="H42" s="31">
        <v>40</v>
      </c>
      <c r="I42" s="31">
        <v>5</v>
      </c>
    </row>
    <row r="43" spans="1:12" ht="13.15" x14ac:dyDescent="0.4">
      <c r="A43" s="32" t="s">
        <v>139</v>
      </c>
      <c r="B43" s="33">
        <v>15617</v>
      </c>
      <c r="C43" s="33">
        <v>7097</v>
      </c>
      <c r="D43" s="33">
        <v>174</v>
      </c>
      <c r="E43" s="33">
        <v>67</v>
      </c>
      <c r="F43" s="33">
        <v>14916</v>
      </c>
      <c r="G43" s="33">
        <v>6626</v>
      </c>
      <c r="H43" s="33">
        <v>144</v>
      </c>
      <c r="I43" s="33">
        <v>45</v>
      </c>
      <c r="J43" s="34"/>
      <c r="K43" s="34"/>
      <c r="L43" s="34"/>
    </row>
    <row r="44" spans="1:12" x14ac:dyDescent="0.35">
      <c r="A44" s="30" t="s">
        <v>140</v>
      </c>
      <c r="B44" s="31">
        <v>4290</v>
      </c>
      <c r="C44" s="31">
        <v>1752</v>
      </c>
      <c r="D44" s="31">
        <v>33</v>
      </c>
      <c r="E44" s="31">
        <v>13</v>
      </c>
      <c r="F44" s="31">
        <v>3893</v>
      </c>
      <c r="G44" s="31">
        <v>1605</v>
      </c>
      <c r="H44" s="31">
        <v>36</v>
      </c>
      <c r="I44" s="31">
        <v>11</v>
      </c>
    </row>
    <row r="45" spans="1:12" x14ac:dyDescent="0.35">
      <c r="A45" s="30" t="s">
        <v>141</v>
      </c>
      <c r="B45" s="31">
        <v>2738</v>
      </c>
      <c r="C45" s="31">
        <v>1069</v>
      </c>
      <c r="D45" s="31">
        <v>21</v>
      </c>
      <c r="E45" s="31">
        <v>4</v>
      </c>
      <c r="F45" s="31">
        <v>2646</v>
      </c>
      <c r="G45" s="31">
        <v>1068</v>
      </c>
      <c r="H45" s="31">
        <v>13</v>
      </c>
      <c r="I45" s="31">
        <v>7</v>
      </c>
    </row>
    <row r="46" spans="1:12" x14ac:dyDescent="0.35">
      <c r="A46" s="30" t="s">
        <v>142</v>
      </c>
      <c r="B46" s="31">
        <v>1596</v>
      </c>
      <c r="C46" s="31">
        <v>666</v>
      </c>
      <c r="D46" s="31">
        <v>13</v>
      </c>
      <c r="E46" s="31">
        <v>5</v>
      </c>
      <c r="F46" s="31">
        <v>1589</v>
      </c>
      <c r="G46" s="31">
        <v>660</v>
      </c>
      <c r="H46" s="31">
        <v>8</v>
      </c>
      <c r="I46" s="31">
        <v>1</v>
      </c>
    </row>
    <row r="47" spans="1:12" ht="13.15" x14ac:dyDescent="0.4">
      <c r="A47" s="32" t="s">
        <v>143</v>
      </c>
      <c r="B47" s="33">
        <v>8624</v>
      </c>
      <c r="C47" s="33">
        <v>3487</v>
      </c>
      <c r="D47" s="33">
        <v>67</v>
      </c>
      <c r="E47" s="33">
        <v>22</v>
      </c>
      <c r="F47" s="33">
        <v>8128</v>
      </c>
      <c r="G47" s="33">
        <v>3333</v>
      </c>
      <c r="H47" s="33">
        <v>57</v>
      </c>
      <c r="I47" s="33">
        <v>19</v>
      </c>
      <c r="J47" s="34"/>
      <c r="K47" s="34"/>
      <c r="L47" s="34"/>
    </row>
    <row r="48" spans="1:12" x14ac:dyDescent="0.35">
      <c r="A48" s="30" t="s">
        <v>144</v>
      </c>
      <c r="B48" s="31">
        <v>3038</v>
      </c>
      <c r="C48" s="31">
        <v>1419</v>
      </c>
      <c r="D48" s="31">
        <v>41</v>
      </c>
      <c r="E48" s="31">
        <v>12</v>
      </c>
      <c r="F48" s="31">
        <v>2922</v>
      </c>
      <c r="G48" s="31">
        <v>1390</v>
      </c>
      <c r="H48" s="31">
        <v>27</v>
      </c>
      <c r="I48" s="31">
        <v>9</v>
      </c>
    </row>
    <row r="49" spans="1:12" x14ac:dyDescent="0.35">
      <c r="A49" s="30" t="s">
        <v>145</v>
      </c>
      <c r="B49" s="31">
        <v>1020</v>
      </c>
      <c r="C49" s="31">
        <v>395</v>
      </c>
      <c r="D49" s="31">
        <v>8</v>
      </c>
      <c r="E49" s="31">
        <v>4</v>
      </c>
      <c r="F49" s="31">
        <v>1029</v>
      </c>
      <c r="G49" s="31">
        <v>396</v>
      </c>
      <c r="H49" s="31">
        <v>11</v>
      </c>
      <c r="I49" s="31">
        <v>3</v>
      </c>
    </row>
    <row r="50" spans="1:12" x14ac:dyDescent="0.35">
      <c r="A50" s="30" t="s">
        <v>146</v>
      </c>
      <c r="B50" s="31">
        <v>2984</v>
      </c>
      <c r="C50" s="31">
        <v>1463</v>
      </c>
      <c r="D50" s="31">
        <v>28</v>
      </c>
      <c r="E50" s="31">
        <v>17</v>
      </c>
      <c r="F50" s="31">
        <v>2876</v>
      </c>
      <c r="G50" s="31">
        <v>1382</v>
      </c>
      <c r="H50" s="31">
        <v>23</v>
      </c>
      <c r="I50" s="31">
        <v>10</v>
      </c>
    </row>
    <row r="51" spans="1:12" x14ac:dyDescent="0.35">
      <c r="A51" s="30" t="s">
        <v>147</v>
      </c>
      <c r="B51" s="31">
        <v>2097</v>
      </c>
      <c r="C51" s="31">
        <v>862</v>
      </c>
      <c r="D51" s="31">
        <v>29</v>
      </c>
      <c r="E51" s="31">
        <v>4</v>
      </c>
      <c r="F51" s="31">
        <v>1948</v>
      </c>
      <c r="G51" s="31">
        <v>831</v>
      </c>
      <c r="H51" s="31">
        <v>19</v>
      </c>
      <c r="I51" s="31">
        <v>8</v>
      </c>
    </row>
    <row r="52" spans="1:12" ht="13.15" x14ac:dyDescent="0.4">
      <c r="A52" s="32" t="s">
        <v>148</v>
      </c>
      <c r="B52" s="33">
        <v>9139</v>
      </c>
      <c r="C52" s="33">
        <v>4139</v>
      </c>
      <c r="D52" s="33">
        <v>106</v>
      </c>
      <c r="E52" s="33">
        <v>37</v>
      </c>
      <c r="F52" s="33">
        <v>8775</v>
      </c>
      <c r="G52" s="33">
        <v>3999</v>
      </c>
      <c r="H52" s="33">
        <v>80</v>
      </c>
      <c r="I52" s="33">
        <v>30</v>
      </c>
      <c r="J52" s="34"/>
      <c r="K52" s="34"/>
      <c r="L52" s="34"/>
    </row>
    <row r="53" spans="1:12" x14ac:dyDescent="0.35">
      <c r="A53" s="30" t="s">
        <v>149</v>
      </c>
      <c r="B53" s="31">
        <v>18828</v>
      </c>
      <c r="C53" s="31">
        <v>8959</v>
      </c>
      <c r="D53" s="31">
        <v>207</v>
      </c>
      <c r="E53" s="31">
        <v>99</v>
      </c>
      <c r="F53" s="31">
        <v>17744</v>
      </c>
      <c r="G53" s="31">
        <v>8477</v>
      </c>
      <c r="H53" s="31">
        <v>201</v>
      </c>
      <c r="I53" s="31">
        <v>90</v>
      </c>
    </row>
    <row r="54" spans="1:12" x14ac:dyDescent="0.35">
      <c r="A54" s="30" t="s">
        <v>150</v>
      </c>
      <c r="B54" s="31">
        <v>10152</v>
      </c>
      <c r="C54" s="31">
        <v>4265</v>
      </c>
      <c r="D54" s="31">
        <v>120</v>
      </c>
      <c r="E54" s="31">
        <v>39</v>
      </c>
      <c r="F54" s="31">
        <v>9750</v>
      </c>
      <c r="G54" s="31">
        <v>4150</v>
      </c>
      <c r="H54" s="31">
        <v>85</v>
      </c>
      <c r="I54" s="31">
        <v>31</v>
      </c>
    </row>
    <row r="55" spans="1:12" ht="13.15" x14ac:dyDescent="0.4">
      <c r="A55" s="32" t="s">
        <v>151</v>
      </c>
      <c r="B55" s="33">
        <v>28980</v>
      </c>
      <c r="C55" s="33">
        <v>13224</v>
      </c>
      <c r="D55" s="33">
        <v>327</v>
      </c>
      <c r="E55" s="33">
        <v>138</v>
      </c>
      <c r="F55" s="33">
        <v>27494</v>
      </c>
      <c r="G55" s="33">
        <v>12627</v>
      </c>
      <c r="H55" s="33">
        <v>286</v>
      </c>
      <c r="I55" s="33">
        <v>121</v>
      </c>
      <c r="J55" s="34"/>
      <c r="K55" s="34"/>
      <c r="L55" s="34"/>
    </row>
    <row r="56" spans="1:12" x14ac:dyDescent="0.35">
      <c r="A56" s="30" t="s">
        <v>152</v>
      </c>
      <c r="B56" s="31">
        <v>4412</v>
      </c>
      <c r="C56" s="31">
        <v>2072</v>
      </c>
      <c r="D56" s="31">
        <v>52</v>
      </c>
      <c r="E56" s="31">
        <v>21</v>
      </c>
      <c r="F56" s="31">
        <v>4147</v>
      </c>
      <c r="G56" s="31">
        <v>1964</v>
      </c>
      <c r="H56" s="31">
        <v>45</v>
      </c>
      <c r="I56" s="31">
        <v>21</v>
      </c>
    </row>
    <row r="57" spans="1:12" x14ac:dyDescent="0.35">
      <c r="A57" s="30" t="s">
        <v>153</v>
      </c>
      <c r="B57" s="31">
        <v>1159</v>
      </c>
      <c r="C57" s="31">
        <v>463</v>
      </c>
      <c r="D57" s="31">
        <v>14</v>
      </c>
      <c r="E57" s="31">
        <v>8</v>
      </c>
      <c r="F57" s="31">
        <v>1061</v>
      </c>
      <c r="G57" s="31">
        <v>464</v>
      </c>
      <c r="H57" s="31">
        <v>6</v>
      </c>
      <c r="I57" s="31">
        <v>3</v>
      </c>
    </row>
    <row r="58" spans="1:12" x14ac:dyDescent="0.35">
      <c r="A58" s="30" t="s">
        <v>154</v>
      </c>
      <c r="B58" s="31">
        <v>6164</v>
      </c>
      <c r="C58" s="31">
        <v>3272</v>
      </c>
      <c r="D58" s="31">
        <v>66</v>
      </c>
      <c r="E58" s="31">
        <v>35</v>
      </c>
      <c r="F58" s="31">
        <v>5848</v>
      </c>
      <c r="G58" s="31">
        <v>3110</v>
      </c>
      <c r="H58" s="31">
        <v>51</v>
      </c>
      <c r="I58" s="31">
        <v>30</v>
      </c>
    </row>
    <row r="59" spans="1:12" x14ac:dyDescent="0.35">
      <c r="A59" s="30" t="s">
        <v>155</v>
      </c>
      <c r="B59" s="31">
        <v>2218</v>
      </c>
      <c r="C59" s="31">
        <v>947</v>
      </c>
      <c r="D59" s="31">
        <v>18</v>
      </c>
      <c r="E59" s="31">
        <v>10</v>
      </c>
      <c r="F59" s="31">
        <v>1997</v>
      </c>
      <c r="G59" s="31">
        <v>806</v>
      </c>
      <c r="H59" s="31">
        <v>25</v>
      </c>
      <c r="I59" s="31">
        <v>11</v>
      </c>
    </row>
    <row r="60" spans="1:12" ht="13.15" x14ac:dyDescent="0.4">
      <c r="A60" s="32" t="s">
        <v>156</v>
      </c>
      <c r="B60" s="33">
        <v>13953</v>
      </c>
      <c r="C60" s="33">
        <v>6754</v>
      </c>
      <c r="D60" s="33">
        <v>150</v>
      </c>
      <c r="E60" s="33">
        <v>74</v>
      </c>
      <c r="F60" s="33">
        <v>13053</v>
      </c>
      <c r="G60" s="33">
        <v>6344</v>
      </c>
      <c r="H60" s="33">
        <v>127</v>
      </c>
      <c r="I60" s="33">
        <v>65</v>
      </c>
      <c r="J60" s="34"/>
      <c r="K60" s="34"/>
      <c r="L60" s="34"/>
    </row>
    <row r="61" spans="1:12" x14ac:dyDescent="0.35">
      <c r="A61" s="30" t="s">
        <v>157</v>
      </c>
      <c r="B61" s="31">
        <v>6722</v>
      </c>
      <c r="C61" s="31">
        <v>3785</v>
      </c>
      <c r="D61" s="31">
        <v>47</v>
      </c>
      <c r="E61" s="31">
        <v>32</v>
      </c>
      <c r="F61" s="31">
        <v>6509</v>
      </c>
      <c r="G61" s="31">
        <v>3686</v>
      </c>
      <c r="H61" s="31">
        <v>48</v>
      </c>
      <c r="I61" s="31">
        <v>21</v>
      </c>
    </row>
    <row r="62" spans="1:12" x14ac:dyDescent="0.35">
      <c r="A62" s="30" t="s">
        <v>158</v>
      </c>
      <c r="B62" s="31">
        <v>4516</v>
      </c>
      <c r="C62" s="31">
        <v>2553</v>
      </c>
      <c r="D62" s="31">
        <v>43</v>
      </c>
      <c r="E62" s="31">
        <v>22</v>
      </c>
      <c r="F62" s="31">
        <v>4393</v>
      </c>
      <c r="G62" s="31">
        <v>2511</v>
      </c>
      <c r="H62" s="31">
        <v>37</v>
      </c>
      <c r="I62" s="31">
        <v>21</v>
      </c>
    </row>
    <row r="63" spans="1:12" ht="13.15" x14ac:dyDescent="0.4">
      <c r="A63" s="32" t="s">
        <v>159</v>
      </c>
      <c r="B63" s="33">
        <v>11238</v>
      </c>
      <c r="C63" s="33">
        <v>6338</v>
      </c>
      <c r="D63" s="33">
        <v>90</v>
      </c>
      <c r="E63" s="33">
        <v>54</v>
      </c>
      <c r="F63" s="33">
        <v>10902</v>
      </c>
      <c r="G63" s="33">
        <v>6197</v>
      </c>
      <c r="H63" s="33">
        <v>85</v>
      </c>
      <c r="I63" s="33">
        <v>42</v>
      </c>
      <c r="J63" s="34"/>
      <c r="K63" s="34"/>
      <c r="L63" s="34"/>
    </row>
    <row r="64" spans="1:12" x14ac:dyDescent="0.35">
      <c r="A64" s="30" t="s">
        <v>160</v>
      </c>
      <c r="B64" s="31">
        <v>3675</v>
      </c>
      <c r="C64" s="31">
        <v>1882</v>
      </c>
      <c r="D64" s="31">
        <v>25</v>
      </c>
      <c r="E64" s="31">
        <v>13</v>
      </c>
      <c r="F64" s="31">
        <v>3422</v>
      </c>
      <c r="G64" s="31">
        <v>1743</v>
      </c>
      <c r="H64" s="31">
        <v>34</v>
      </c>
      <c r="I64" s="31">
        <v>23</v>
      </c>
    </row>
    <row r="65" spans="1:12" x14ac:dyDescent="0.35">
      <c r="A65" s="30" t="s">
        <v>161</v>
      </c>
      <c r="B65" s="31">
        <v>1568</v>
      </c>
      <c r="C65" s="31">
        <v>751</v>
      </c>
      <c r="D65" s="31">
        <v>14</v>
      </c>
      <c r="E65" s="31">
        <v>9</v>
      </c>
      <c r="F65" s="31">
        <v>1477</v>
      </c>
      <c r="G65" s="31">
        <v>683</v>
      </c>
      <c r="H65" s="31">
        <v>9</v>
      </c>
      <c r="I65" s="31">
        <v>4</v>
      </c>
    </row>
    <row r="66" spans="1:12" x14ac:dyDescent="0.35">
      <c r="A66" s="30" t="s">
        <v>162</v>
      </c>
      <c r="B66" s="31">
        <v>1420</v>
      </c>
      <c r="C66" s="31">
        <v>655</v>
      </c>
      <c r="D66" s="31">
        <v>11</v>
      </c>
      <c r="E66" s="31">
        <v>5</v>
      </c>
      <c r="F66" s="31">
        <v>1335</v>
      </c>
      <c r="G66" s="31">
        <v>577</v>
      </c>
      <c r="H66" s="31">
        <v>16</v>
      </c>
      <c r="I66" s="31">
        <v>8</v>
      </c>
    </row>
    <row r="67" spans="1:12" x14ac:dyDescent="0.35">
      <c r="A67" s="30" t="s">
        <v>163</v>
      </c>
      <c r="B67" s="31">
        <v>935</v>
      </c>
      <c r="C67" s="31">
        <v>495</v>
      </c>
      <c r="D67" s="31">
        <v>12</v>
      </c>
      <c r="E67" s="31">
        <v>6</v>
      </c>
      <c r="F67" s="31">
        <v>883</v>
      </c>
      <c r="G67" s="31">
        <v>466</v>
      </c>
      <c r="H67" s="31">
        <v>8</v>
      </c>
      <c r="I67" s="31">
        <v>5</v>
      </c>
    </row>
    <row r="68" spans="1:12" ht="13.15" x14ac:dyDescent="0.4">
      <c r="A68" s="32" t="s">
        <v>164</v>
      </c>
      <c r="B68" s="33">
        <v>7598</v>
      </c>
      <c r="C68" s="33">
        <v>3783</v>
      </c>
      <c r="D68" s="33">
        <v>62</v>
      </c>
      <c r="E68" s="33">
        <v>33</v>
      </c>
      <c r="F68" s="33">
        <v>7117</v>
      </c>
      <c r="G68" s="33">
        <v>3469</v>
      </c>
      <c r="H68" s="33">
        <v>67</v>
      </c>
      <c r="I68" s="33">
        <v>40</v>
      </c>
      <c r="J68" s="34"/>
      <c r="K68" s="34"/>
      <c r="L68" s="34"/>
    </row>
    <row r="69" spans="1:12" x14ac:dyDescent="0.35">
      <c r="A69" s="30" t="s">
        <v>165</v>
      </c>
      <c r="B69" s="31">
        <v>8512</v>
      </c>
      <c r="C69" s="31">
        <v>3951</v>
      </c>
      <c r="D69" s="31">
        <v>61</v>
      </c>
      <c r="E69" s="31">
        <v>28</v>
      </c>
      <c r="F69" s="31">
        <v>8251</v>
      </c>
      <c r="G69" s="31">
        <v>3785</v>
      </c>
      <c r="H69" s="31">
        <v>61</v>
      </c>
      <c r="I69" s="31">
        <v>19</v>
      </c>
    </row>
    <row r="70" spans="1:12" x14ac:dyDescent="0.35">
      <c r="A70" s="30" t="s">
        <v>166</v>
      </c>
      <c r="B70" s="31">
        <v>5239</v>
      </c>
      <c r="C70" s="31">
        <v>2447</v>
      </c>
      <c r="D70" s="31">
        <v>56</v>
      </c>
      <c r="E70" s="31">
        <v>22</v>
      </c>
      <c r="F70" s="31">
        <v>5031</v>
      </c>
      <c r="G70" s="31">
        <v>2341</v>
      </c>
      <c r="H70" s="31">
        <v>50</v>
      </c>
      <c r="I70" s="31">
        <v>20</v>
      </c>
    </row>
    <row r="71" spans="1:12" x14ac:dyDescent="0.35">
      <c r="A71" s="30" t="s">
        <v>167</v>
      </c>
      <c r="B71" s="31">
        <v>2004</v>
      </c>
      <c r="C71" s="31">
        <v>907</v>
      </c>
      <c r="D71" s="31">
        <v>22</v>
      </c>
      <c r="E71" s="31">
        <v>12</v>
      </c>
      <c r="F71" s="31">
        <v>1908</v>
      </c>
      <c r="G71" s="31">
        <v>835</v>
      </c>
      <c r="H71" s="31">
        <v>10</v>
      </c>
      <c r="I71" s="31">
        <v>5</v>
      </c>
    </row>
    <row r="72" spans="1:12" x14ac:dyDescent="0.35">
      <c r="A72" s="30" t="s">
        <v>168</v>
      </c>
      <c r="B72" s="31">
        <v>3628</v>
      </c>
      <c r="C72" s="31">
        <v>1604</v>
      </c>
      <c r="D72" s="31">
        <v>49</v>
      </c>
      <c r="E72" s="31">
        <v>20</v>
      </c>
      <c r="F72" s="31">
        <v>3281</v>
      </c>
      <c r="G72" s="31">
        <v>1404</v>
      </c>
      <c r="H72" s="31">
        <v>24</v>
      </c>
      <c r="I72" s="31">
        <v>7</v>
      </c>
    </row>
    <row r="73" spans="1:12" x14ac:dyDescent="0.35">
      <c r="A73" s="30" t="s">
        <v>169</v>
      </c>
      <c r="B73" s="31">
        <v>3909</v>
      </c>
      <c r="C73" s="31">
        <v>1782</v>
      </c>
      <c r="D73" s="31">
        <v>28</v>
      </c>
      <c r="E73" s="31">
        <v>12</v>
      </c>
      <c r="F73" s="31">
        <v>3720</v>
      </c>
      <c r="G73" s="31">
        <v>1647</v>
      </c>
      <c r="H73" s="31">
        <v>37</v>
      </c>
      <c r="I73" s="31">
        <v>20</v>
      </c>
    </row>
    <row r="74" spans="1:12" ht="13.15" x14ac:dyDescent="0.4">
      <c r="A74" s="32" t="s">
        <v>170</v>
      </c>
      <c r="B74" s="33">
        <v>23292</v>
      </c>
      <c r="C74" s="33">
        <v>10691</v>
      </c>
      <c r="D74" s="33">
        <v>216</v>
      </c>
      <c r="E74" s="33">
        <v>94</v>
      </c>
      <c r="F74" s="33">
        <v>22191</v>
      </c>
      <c r="G74" s="33">
        <v>10012</v>
      </c>
      <c r="H74" s="33">
        <v>182</v>
      </c>
      <c r="I74" s="33">
        <v>71</v>
      </c>
      <c r="J74" s="34"/>
      <c r="K74" s="34"/>
      <c r="L74" s="34"/>
    </row>
    <row r="75" spans="1:12" x14ac:dyDescent="0.35">
      <c r="A75" s="30" t="s">
        <v>171</v>
      </c>
      <c r="B75" s="31">
        <v>3268</v>
      </c>
      <c r="C75" s="31">
        <v>1326</v>
      </c>
      <c r="D75" s="31">
        <v>23</v>
      </c>
      <c r="E75" s="31">
        <v>7</v>
      </c>
      <c r="F75" s="31">
        <v>3226</v>
      </c>
      <c r="G75" s="31">
        <v>1347</v>
      </c>
      <c r="H75" s="31">
        <v>30</v>
      </c>
      <c r="I75" s="31">
        <v>11</v>
      </c>
    </row>
    <row r="76" spans="1:12" x14ac:dyDescent="0.35">
      <c r="A76" s="30" t="s">
        <v>172</v>
      </c>
      <c r="B76" s="31">
        <v>5134</v>
      </c>
      <c r="C76" s="31">
        <v>2209</v>
      </c>
      <c r="D76" s="31">
        <v>64</v>
      </c>
      <c r="E76" s="31">
        <v>33</v>
      </c>
      <c r="F76" s="31">
        <v>4906</v>
      </c>
      <c r="G76" s="31">
        <v>2115</v>
      </c>
      <c r="H76" s="31">
        <v>43</v>
      </c>
      <c r="I76" s="31">
        <v>23</v>
      </c>
    </row>
    <row r="77" spans="1:12" x14ac:dyDescent="0.35">
      <c r="A77" s="30" t="s">
        <v>173</v>
      </c>
      <c r="B77" s="31">
        <v>6600</v>
      </c>
      <c r="C77" s="31">
        <v>3031</v>
      </c>
      <c r="D77" s="31">
        <v>57</v>
      </c>
      <c r="E77" s="31">
        <v>25</v>
      </c>
      <c r="F77" s="31">
        <v>6237</v>
      </c>
      <c r="G77" s="31">
        <v>2906</v>
      </c>
      <c r="H77" s="31">
        <v>52</v>
      </c>
      <c r="I77" s="31">
        <v>25</v>
      </c>
    </row>
    <row r="78" spans="1:12" x14ac:dyDescent="0.35">
      <c r="A78" s="30" t="s">
        <v>174</v>
      </c>
      <c r="B78" s="31">
        <v>4252</v>
      </c>
      <c r="C78" s="31">
        <v>1833</v>
      </c>
      <c r="D78" s="31">
        <v>42</v>
      </c>
      <c r="E78" s="31">
        <v>20</v>
      </c>
      <c r="F78" s="31">
        <v>4036</v>
      </c>
      <c r="G78" s="31">
        <v>1705</v>
      </c>
      <c r="H78" s="31">
        <v>34</v>
      </c>
      <c r="I78" s="31">
        <v>11</v>
      </c>
    </row>
    <row r="79" spans="1:12" ht="13.15" x14ac:dyDescent="0.4">
      <c r="A79" s="32" t="s">
        <v>175</v>
      </c>
      <c r="B79" s="33">
        <v>19254</v>
      </c>
      <c r="C79" s="33">
        <v>8399</v>
      </c>
      <c r="D79" s="33">
        <v>186</v>
      </c>
      <c r="E79" s="33">
        <v>85</v>
      </c>
      <c r="F79" s="33">
        <v>18405</v>
      </c>
      <c r="G79" s="33">
        <v>8073</v>
      </c>
      <c r="H79" s="33">
        <v>159</v>
      </c>
      <c r="I79" s="33">
        <v>70</v>
      </c>
      <c r="J79" s="34"/>
      <c r="K79" s="34"/>
      <c r="L79" s="34"/>
    </row>
    <row r="80" spans="1:12" x14ac:dyDescent="0.35">
      <c r="A80" s="30" t="s">
        <v>176</v>
      </c>
      <c r="B80" s="31">
        <v>1917</v>
      </c>
      <c r="C80" s="31">
        <v>760</v>
      </c>
      <c r="D80" s="31">
        <v>18</v>
      </c>
      <c r="E80" s="31">
        <v>5</v>
      </c>
      <c r="F80" s="31">
        <v>1749</v>
      </c>
      <c r="G80" s="31">
        <v>716</v>
      </c>
      <c r="H80" s="31">
        <v>16</v>
      </c>
      <c r="I80" s="31">
        <v>4</v>
      </c>
    </row>
    <row r="81" spans="1:12" x14ac:dyDescent="0.35">
      <c r="A81" s="30" t="s">
        <v>177</v>
      </c>
      <c r="B81" s="31">
        <v>3139</v>
      </c>
      <c r="C81" s="31">
        <v>1195</v>
      </c>
      <c r="D81" s="31">
        <v>25</v>
      </c>
      <c r="E81" s="31">
        <v>9</v>
      </c>
      <c r="F81" s="31">
        <v>2997</v>
      </c>
      <c r="G81" s="31">
        <v>1076</v>
      </c>
      <c r="H81" s="31">
        <v>23</v>
      </c>
      <c r="I81" s="31">
        <v>8</v>
      </c>
    </row>
    <row r="82" spans="1:12" x14ac:dyDescent="0.35">
      <c r="A82" s="30" t="s">
        <v>178</v>
      </c>
      <c r="B82" s="31">
        <v>2273</v>
      </c>
      <c r="C82" s="31">
        <v>954</v>
      </c>
      <c r="D82" s="31">
        <v>20</v>
      </c>
      <c r="E82" s="31">
        <v>8</v>
      </c>
      <c r="F82" s="31">
        <v>2058</v>
      </c>
      <c r="G82" s="31">
        <v>850</v>
      </c>
      <c r="H82" s="31">
        <v>16</v>
      </c>
      <c r="I82" s="31">
        <v>4</v>
      </c>
    </row>
    <row r="83" spans="1:12" x14ac:dyDescent="0.35">
      <c r="A83" s="30" t="s">
        <v>179</v>
      </c>
      <c r="B83" s="31">
        <v>2544</v>
      </c>
      <c r="C83" s="31">
        <v>1034</v>
      </c>
      <c r="D83" s="31">
        <v>31</v>
      </c>
      <c r="E83" s="31">
        <v>12</v>
      </c>
      <c r="F83" s="31">
        <v>2365</v>
      </c>
      <c r="G83" s="31">
        <v>974</v>
      </c>
      <c r="H83" s="31">
        <v>20</v>
      </c>
      <c r="I83" s="31">
        <v>7</v>
      </c>
    </row>
    <row r="84" spans="1:12" ht="13.15" x14ac:dyDescent="0.4">
      <c r="A84" s="32" t="s">
        <v>180</v>
      </c>
      <c r="B84" s="33">
        <v>9873</v>
      </c>
      <c r="C84" s="33">
        <v>3943</v>
      </c>
      <c r="D84" s="33">
        <v>94</v>
      </c>
      <c r="E84" s="33">
        <v>34</v>
      </c>
      <c r="F84" s="33">
        <v>9169</v>
      </c>
      <c r="G84" s="33">
        <v>3616</v>
      </c>
      <c r="H84" s="33">
        <v>75</v>
      </c>
      <c r="I84" s="33">
        <v>23</v>
      </c>
      <c r="J84" s="34"/>
      <c r="K84" s="34"/>
      <c r="L84" s="34"/>
    </row>
    <row r="85" spans="1:12" x14ac:dyDescent="0.35">
      <c r="A85" s="30" t="s">
        <v>181</v>
      </c>
      <c r="B85" s="31">
        <v>1962</v>
      </c>
      <c r="C85" s="31">
        <v>712</v>
      </c>
      <c r="D85" s="31">
        <v>21</v>
      </c>
      <c r="E85" s="31">
        <v>10</v>
      </c>
      <c r="F85" s="31">
        <v>1870</v>
      </c>
      <c r="G85" s="31">
        <v>670</v>
      </c>
      <c r="H85" s="31">
        <v>15</v>
      </c>
      <c r="I85" s="31">
        <v>6</v>
      </c>
    </row>
    <row r="86" spans="1:12" x14ac:dyDescent="0.35">
      <c r="A86" s="30" t="s">
        <v>182</v>
      </c>
      <c r="B86" s="31">
        <v>8544</v>
      </c>
      <c r="C86" s="31">
        <v>3739</v>
      </c>
      <c r="D86" s="31">
        <v>104</v>
      </c>
      <c r="E86" s="31">
        <v>14</v>
      </c>
      <c r="F86" s="31">
        <v>8092</v>
      </c>
      <c r="G86" s="31">
        <v>3472</v>
      </c>
      <c r="H86" s="31">
        <v>94</v>
      </c>
      <c r="I86" s="31">
        <v>10</v>
      </c>
    </row>
    <row r="87" spans="1:12" x14ac:dyDescent="0.35">
      <c r="A87" s="30" t="s">
        <v>183</v>
      </c>
      <c r="B87" s="31">
        <v>1974</v>
      </c>
      <c r="C87" s="31">
        <v>802</v>
      </c>
      <c r="D87" s="31">
        <v>21</v>
      </c>
      <c r="E87" s="31">
        <v>10</v>
      </c>
      <c r="F87" s="31">
        <v>1888</v>
      </c>
      <c r="G87" s="31">
        <v>746</v>
      </c>
      <c r="H87" s="31">
        <v>18</v>
      </c>
      <c r="I87" s="31">
        <v>4</v>
      </c>
    </row>
    <row r="88" spans="1:12" x14ac:dyDescent="0.35">
      <c r="A88" s="30" t="s">
        <v>184</v>
      </c>
      <c r="B88" s="31">
        <v>1734</v>
      </c>
      <c r="C88" s="31">
        <v>733</v>
      </c>
      <c r="D88" s="31">
        <v>9</v>
      </c>
      <c r="E88" s="31">
        <v>2</v>
      </c>
      <c r="F88" s="31">
        <v>1644</v>
      </c>
      <c r="G88" s="31">
        <v>679</v>
      </c>
      <c r="H88" s="31">
        <v>13</v>
      </c>
      <c r="I88" s="31">
        <v>5</v>
      </c>
    </row>
    <row r="89" spans="1:12" x14ac:dyDescent="0.35">
      <c r="A89" s="30" t="s">
        <v>185</v>
      </c>
      <c r="B89" s="31">
        <v>3309</v>
      </c>
      <c r="C89" s="31">
        <v>1460</v>
      </c>
      <c r="D89" s="31">
        <v>33</v>
      </c>
      <c r="E89" s="31">
        <v>12</v>
      </c>
      <c r="F89" s="31">
        <v>3146</v>
      </c>
      <c r="G89" s="31">
        <v>1354</v>
      </c>
      <c r="H89" s="31">
        <v>24</v>
      </c>
      <c r="I89" s="31">
        <v>10</v>
      </c>
    </row>
    <row r="90" spans="1:12" ht="13.15" x14ac:dyDescent="0.4">
      <c r="A90" s="32" t="s">
        <v>186</v>
      </c>
      <c r="B90" s="33">
        <v>17523</v>
      </c>
      <c r="C90" s="33">
        <v>7446</v>
      </c>
      <c r="D90" s="33">
        <v>188</v>
      </c>
      <c r="E90" s="33">
        <v>48</v>
      </c>
      <c r="F90" s="33">
        <v>16640</v>
      </c>
      <c r="G90" s="33">
        <v>6921</v>
      </c>
      <c r="H90" s="33">
        <v>164</v>
      </c>
      <c r="I90" s="33">
        <v>35</v>
      </c>
      <c r="J90" s="34"/>
      <c r="K90" s="34"/>
      <c r="L90" s="34"/>
    </row>
    <row r="91" spans="1:12" x14ac:dyDescent="0.35">
      <c r="A91" s="30" t="s">
        <v>187</v>
      </c>
      <c r="B91" s="31">
        <v>771</v>
      </c>
      <c r="C91" s="31">
        <v>287</v>
      </c>
      <c r="D91" s="31">
        <v>4</v>
      </c>
      <c r="E91" s="31">
        <v>1</v>
      </c>
      <c r="F91" s="31">
        <v>722</v>
      </c>
      <c r="G91" s="31">
        <v>270</v>
      </c>
      <c r="H91" s="31">
        <v>4</v>
      </c>
      <c r="I91" s="31">
        <v>0</v>
      </c>
    </row>
    <row r="92" spans="1:12" x14ac:dyDescent="0.35">
      <c r="A92" s="30" t="s">
        <v>188</v>
      </c>
      <c r="B92" s="31">
        <v>1423</v>
      </c>
      <c r="C92" s="31">
        <v>623</v>
      </c>
      <c r="D92" s="31">
        <v>9</v>
      </c>
      <c r="E92" s="31">
        <v>4</v>
      </c>
      <c r="F92" s="31">
        <v>1325</v>
      </c>
      <c r="G92" s="31">
        <v>597</v>
      </c>
      <c r="H92" s="31">
        <v>10</v>
      </c>
      <c r="I92" s="31">
        <v>3</v>
      </c>
    </row>
    <row r="93" spans="1:12" x14ac:dyDescent="0.35">
      <c r="A93" s="30" t="s">
        <v>189</v>
      </c>
      <c r="B93" s="31">
        <v>7744</v>
      </c>
      <c r="C93" s="31">
        <v>3633</v>
      </c>
      <c r="D93" s="31">
        <v>119</v>
      </c>
      <c r="E93" s="31">
        <v>1</v>
      </c>
      <c r="F93" s="31">
        <v>7671</v>
      </c>
      <c r="G93" s="31">
        <v>3695</v>
      </c>
      <c r="H93" s="31">
        <v>90</v>
      </c>
      <c r="I93" s="31">
        <v>1</v>
      </c>
    </row>
    <row r="94" spans="1:12" x14ac:dyDescent="0.35">
      <c r="A94" s="30" t="s">
        <v>190</v>
      </c>
      <c r="B94" s="31">
        <v>871</v>
      </c>
      <c r="C94" s="31">
        <v>339</v>
      </c>
      <c r="D94" s="31">
        <v>5</v>
      </c>
      <c r="E94" s="31">
        <v>4</v>
      </c>
      <c r="F94" s="31">
        <v>818</v>
      </c>
      <c r="G94" s="31">
        <v>306</v>
      </c>
      <c r="H94" s="31">
        <v>8</v>
      </c>
      <c r="I94" s="31">
        <v>4</v>
      </c>
    </row>
    <row r="95" spans="1:12" x14ac:dyDescent="0.35">
      <c r="A95" s="30" t="s">
        <v>191</v>
      </c>
      <c r="B95" s="31">
        <v>771</v>
      </c>
      <c r="C95" s="31">
        <v>277</v>
      </c>
      <c r="D95" s="31">
        <v>13</v>
      </c>
      <c r="E95" s="31">
        <v>4</v>
      </c>
      <c r="F95" s="31">
        <v>784</v>
      </c>
      <c r="G95" s="31">
        <v>287</v>
      </c>
      <c r="H95" s="31">
        <v>8</v>
      </c>
      <c r="I95" s="31">
        <v>4</v>
      </c>
    </row>
    <row r="96" spans="1:12" x14ac:dyDescent="0.35">
      <c r="A96" s="30" t="s">
        <v>192</v>
      </c>
      <c r="B96" s="31">
        <v>1031</v>
      </c>
      <c r="C96" s="31">
        <v>441</v>
      </c>
      <c r="D96" s="31">
        <v>14</v>
      </c>
      <c r="E96" s="31">
        <v>5</v>
      </c>
      <c r="F96" s="31">
        <v>1064</v>
      </c>
      <c r="G96" s="31">
        <v>432</v>
      </c>
      <c r="H96" s="31">
        <v>9</v>
      </c>
      <c r="I96" s="31">
        <v>3</v>
      </c>
    </row>
    <row r="97" spans="1:12" x14ac:dyDescent="0.35">
      <c r="A97" s="30" t="s">
        <v>193</v>
      </c>
      <c r="B97" s="31">
        <v>2076</v>
      </c>
      <c r="C97" s="31">
        <v>869</v>
      </c>
      <c r="D97" s="31">
        <v>11</v>
      </c>
      <c r="E97" s="31">
        <v>3</v>
      </c>
      <c r="F97" s="31">
        <v>1980</v>
      </c>
      <c r="G97" s="31">
        <v>874</v>
      </c>
      <c r="H97" s="31">
        <v>15</v>
      </c>
      <c r="I97" s="31">
        <v>6</v>
      </c>
    </row>
    <row r="98" spans="1:12" x14ac:dyDescent="0.35">
      <c r="A98" s="30" t="s">
        <v>194</v>
      </c>
      <c r="B98" s="31">
        <v>1508</v>
      </c>
      <c r="C98" s="31">
        <v>640</v>
      </c>
      <c r="D98" s="31">
        <v>11</v>
      </c>
      <c r="E98" s="31">
        <v>3</v>
      </c>
      <c r="F98" s="31">
        <v>1424</v>
      </c>
      <c r="G98" s="31">
        <v>628</v>
      </c>
      <c r="H98" s="31">
        <v>9</v>
      </c>
      <c r="I98" s="31">
        <v>3</v>
      </c>
    </row>
    <row r="99" spans="1:12" ht="13.15" x14ac:dyDescent="0.4">
      <c r="A99" s="32" t="s">
        <v>195</v>
      </c>
      <c r="B99" s="33">
        <v>16195</v>
      </c>
      <c r="C99" s="33">
        <v>7109</v>
      </c>
      <c r="D99" s="33">
        <v>186</v>
      </c>
      <c r="E99" s="33">
        <v>25</v>
      </c>
      <c r="F99" s="33">
        <v>15788</v>
      </c>
      <c r="G99" s="33">
        <v>7089</v>
      </c>
      <c r="H99" s="33">
        <v>153</v>
      </c>
      <c r="I99" s="33">
        <v>24</v>
      </c>
      <c r="J99" s="34"/>
      <c r="K99" s="34"/>
      <c r="L99" s="34"/>
    </row>
    <row r="100" spans="1:12" x14ac:dyDescent="0.35">
      <c r="A100" s="30" t="s">
        <v>196</v>
      </c>
      <c r="B100" s="31">
        <v>1156</v>
      </c>
      <c r="C100" s="31">
        <v>491</v>
      </c>
      <c r="D100" s="31">
        <v>6</v>
      </c>
      <c r="E100" s="31">
        <v>0</v>
      </c>
      <c r="F100" s="31">
        <v>1107</v>
      </c>
      <c r="G100" s="31">
        <v>433</v>
      </c>
      <c r="H100" s="31">
        <v>7</v>
      </c>
      <c r="I100" s="31">
        <v>2</v>
      </c>
    </row>
    <row r="101" spans="1:12" x14ac:dyDescent="0.35">
      <c r="A101" s="30" t="s">
        <v>197</v>
      </c>
      <c r="B101" s="31">
        <v>512</v>
      </c>
      <c r="C101" s="31">
        <v>164</v>
      </c>
      <c r="D101" s="31">
        <v>7</v>
      </c>
      <c r="E101" s="31">
        <v>2</v>
      </c>
      <c r="F101" s="31">
        <v>517</v>
      </c>
      <c r="G101" s="31">
        <v>176</v>
      </c>
      <c r="H101" s="31">
        <v>5</v>
      </c>
      <c r="I101" s="31">
        <v>1</v>
      </c>
    </row>
    <row r="102" spans="1:12" x14ac:dyDescent="0.35">
      <c r="A102" s="30" t="s">
        <v>198</v>
      </c>
      <c r="B102" s="31">
        <v>2025</v>
      </c>
      <c r="C102" s="31">
        <v>861</v>
      </c>
      <c r="D102" s="31">
        <v>19</v>
      </c>
      <c r="E102" s="31">
        <v>5</v>
      </c>
      <c r="F102" s="31">
        <v>1866</v>
      </c>
      <c r="G102" s="31">
        <v>766</v>
      </c>
      <c r="H102" s="31">
        <v>26</v>
      </c>
      <c r="I102" s="31">
        <v>8</v>
      </c>
    </row>
    <row r="103" spans="1:12" ht="13.15" x14ac:dyDescent="0.4">
      <c r="A103" s="32" t="s">
        <v>199</v>
      </c>
      <c r="B103" s="33">
        <v>3693</v>
      </c>
      <c r="C103" s="33">
        <v>1516</v>
      </c>
      <c r="D103" s="33">
        <v>32</v>
      </c>
      <c r="E103" s="33">
        <v>7</v>
      </c>
      <c r="F103" s="33">
        <v>3490</v>
      </c>
      <c r="G103" s="33">
        <v>1375</v>
      </c>
      <c r="H103" s="33">
        <v>38</v>
      </c>
      <c r="I103" s="33">
        <v>11</v>
      </c>
      <c r="J103" s="34"/>
      <c r="K103" s="34"/>
      <c r="L103" s="34"/>
    </row>
    <row r="104" spans="1:12" x14ac:dyDescent="0.35">
      <c r="A104" s="30" t="s">
        <v>200</v>
      </c>
      <c r="B104" s="31">
        <v>3780</v>
      </c>
      <c r="C104" s="31">
        <v>2051</v>
      </c>
      <c r="D104" s="31">
        <v>29</v>
      </c>
      <c r="E104" s="31">
        <v>13</v>
      </c>
      <c r="F104" s="31">
        <v>3543</v>
      </c>
      <c r="G104" s="31">
        <v>1896</v>
      </c>
      <c r="H104" s="31">
        <v>22</v>
      </c>
      <c r="I104" s="31">
        <v>14</v>
      </c>
    </row>
    <row r="105" spans="1:12" x14ac:dyDescent="0.35">
      <c r="A105" s="30" t="s">
        <v>201</v>
      </c>
      <c r="B105" s="31">
        <v>1724</v>
      </c>
      <c r="C105" s="31">
        <v>728</v>
      </c>
      <c r="D105" s="31">
        <v>14</v>
      </c>
      <c r="E105" s="31">
        <v>4</v>
      </c>
      <c r="F105" s="31">
        <v>1723</v>
      </c>
      <c r="G105" s="31">
        <v>728</v>
      </c>
      <c r="H105" s="31">
        <v>13</v>
      </c>
      <c r="I105" s="31">
        <v>2</v>
      </c>
    </row>
    <row r="106" spans="1:12" x14ac:dyDescent="0.35">
      <c r="A106" s="30" t="s">
        <v>202</v>
      </c>
      <c r="B106" s="31">
        <v>3036</v>
      </c>
      <c r="C106" s="31">
        <v>1418</v>
      </c>
      <c r="D106" s="31">
        <v>22</v>
      </c>
      <c r="E106" s="31">
        <v>9</v>
      </c>
      <c r="F106" s="31">
        <v>2891</v>
      </c>
      <c r="G106" s="31">
        <v>1336</v>
      </c>
      <c r="H106" s="31">
        <v>26</v>
      </c>
      <c r="I106" s="31">
        <v>7</v>
      </c>
    </row>
    <row r="107" spans="1:12" x14ac:dyDescent="0.35">
      <c r="A107" s="30" t="s">
        <v>203</v>
      </c>
      <c r="B107" s="31">
        <v>8172</v>
      </c>
      <c r="C107" s="31">
        <v>4259</v>
      </c>
      <c r="D107" s="31">
        <v>96</v>
      </c>
      <c r="E107" s="31">
        <v>29</v>
      </c>
      <c r="F107" s="31">
        <v>7827</v>
      </c>
      <c r="G107" s="31">
        <v>4030</v>
      </c>
      <c r="H107" s="31">
        <v>69</v>
      </c>
      <c r="I107" s="31">
        <v>25</v>
      </c>
    </row>
    <row r="108" spans="1:12" x14ac:dyDescent="0.35">
      <c r="A108" s="30" t="s">
        <v>204</v>
      </c>
      <c r="B108" s="31">
        <v>4885</v>
      </c>
      <c r="C108" s="31">
        <v>2610</v>
      </c>
      <c r="D108" s="31">
        <v>49</v>
      </c>
      <c r="E108" s="31">
        <v>25</v>
      </c>
      <c r="F108" s="31">
        <v>4472</v>
      </c>
      <c r="G108" s="31">
        <v>2405</v>
      </c>
      <c r="H108" s="31">
        <v>40</v>
      </c>
      <c r="I108" s="31">
        <v>18</v>
      </c>
    </row>
    <row r="109" spans="1:12" x14ac:dyDescent="0.35">
      <c r="A109" s="30" t="s">
        <v>205</v>
      </c>
      <c r="B109" s="31">
        <v>12995</v>
      </c>
      <c r="C109" s="31">
        <v>7389</v>
      </c>
      <c r="D109" s="31">
        <v>138</v>
      </c>
      <c r="E109" s="31">
        <v>41</v>
      </c>
      <c r="F109" s="31">
        <v>12125</v>
      </c>
      <c r="G109" s="31">
        <v>6789</v>
      </c>
      <c r="H109" s="31">
        <v>98</v>
      </c>
      <c r="I109" s="31">
        <v>37</v>
      </c>
    </row>
    <row r="110" spans="1:12" x14ac:dyDescent="0.35">
      <c r="A110" s="30" t="s">
        <v>206</v>
      </c>
      <c r="B110" s="31">
        <v>2505</v>
      </c>
      <c r="C110" s="31">
        <v>1186</v>
      </c>
      <c r="D110" s="31">
        <v>22</v>
      </c>
      <c r="E110" s="31">
        <v>11</v>
      </c>
      <c r="F110" s="31">
        <v>2466</v>
      </c>
      <c r="G110" s="31">
        <v>1217</v>
      </c>
      <c r="H110" s="31">
        <v>12</v>
      </c>
      <c r="I110" s="31">
        <v>5</v>
      </c>
    </row>
    <row r="111" spans="1:12" x14ac:dyDescent="0.35">
      <c r="A111" s="30" t="s">
        <v>207</v>
      </c>
      <c r="B111" s="31">
        <v>4753</v>
      </c>
      <c r="C111" s="31">
        <v>2426</v>
      </c>
      <c r="D111" s="31">
        <v>55</v>
      </c>
      <c r="E111" s="31">
        <v>31</v>
      </c>
      <c r="F111" s="31">
        <v>4580</v>
      </c>
      <c r="G111" s="31">
        <v>2404</v>
      </c>
      <c r="H111" s="31">
        <v>35</v>
      </c>
      <c r="I111" s="31">
        <v>21</v>
      </c>
    </row>
    <row r="112" spans="1:12" ht="13.15" x14ac:dyDescent="0.4">
      <c r="A112" s="32" t="s">
        <v>208</v>
      </c>
      <c r="B112" s="33">
        <v>41850</v>
      </c>
      <c r="C112" s="33">
        <v>22067</v>
      </c>
      <c r="D112" s="33">
        <v>425</v>
      </c>
      <c r="E112" s="33">
        <v>163</v>
      </c>
      <c r="F112" s="33">
        <v>39627</v>
      </c>
      <c r="G112" s="33">
        <v>20805</v>
      </c>
      <c r="H112" s="33">
        <v>315</v>
      </c>
      <c r="I112" s="33">
        <v>129</v>
      </c>
      <c r="J112" s="34"/>
      <c r="K112" s="34"/>
      <c r="L112" s="34"/>
    </row>
    <row r="113" spans="1:12" x14ac:dyDescent="0.35">
      <c r="A113" s="30" t="s">
        <v>209</v>
      </c>
      <c r="B113" s="31">
        <v>1651</v>
      </c>
      <c r="C113" s="31">
        <v>643</v>
      </c>
      <c r="D113" s="31">
        <v>11</v>
      </c>
      <c r="E113" s="31">
        <v>4</v>
      </c>
      <c r="F113" s="31">
        <v>1638</v>
      </c>
      <c r="G113" s="31">
        <v>650</v>
      </c>
      <c r="H113" s="31">
        <v>15</v>
      </c>
      <c r="I113" s="31">
        <v>3</v>
      </c>
    </row>
    <row r="114" spans="1:12" x14ac:dyDescent="0.35">
      <c r="A114" s="30" t="s">
        <v>210</v>
      </c>
      <c r="B114" s="31">
        <v>635</v>
      </c>
      <c r="C114" s="31">
        <v>247</v>
      </c>
      <c r="D114" s="31">
        <v>5</v>
      </c>
      <c r="E114" s="31">
        <v>2</v>
      </c>
      <c r="F114" s="31">
        <v>665</v>
      </c>
      <c r="G114" s="31">
        <v>250</v>
      </c>
      <c r="H114" s="31">
        <v>6</v>
      </c>
      <c r="I114" s="31">
        <v>1</v>
      </c>
    </row>
    <row r="115" spans="1:12" x14ac:dyDescent="0.35">
      <c r="A115" s="30" t="s">
        <v>211</v>
      </c>
      <c r="B115" s="31">
        <v>1219</v>
      </c>
      <c r="C115" s="31">
        <v>554</v>
      </c>
      <c r="D115" s="31">
        <v>6</v>
      </c>
      <c r="E115" s="31">
        <v>3</v>
      </c>
      <c r="F115" s="31">
        <v>1179</v>
      </c>
      <c r="G115" s="31">
        <v>531</v>
      </c>
      <c r="H115" s="31">
        <v>6</v>
      </c>
      <c r="I115" s="31">
        <v>2</v>
      </c>
    </row>
    <row r="116" spans="1:12" x14ac:dyDescent="0.35">
      <c r="A116" s="30" t="s">
        <v>212</v>
      </c>
      <c r="B116" s="31">
        <v>3511</v>
      </c>
      <c r="C116" s="31">
        <v>1562</v>
      </c>
      <c r="D116" s="31">
        <v>21</v>
      </c>
      <c r="E116" s="31">
        <v>5</v>
      </c>
      <c r="F116" s="31">
        <v>3354</v>
      </c>
      <c r="G116" s="31">
        <v>1515</v>
      </c>
      <c r="H116" s="31">
        <v>39</v>
      </c>
      <c r="I116" s="31">
        <v>13</v>
      </c>
    </row>
    <row r="117" spans="1:12" ht="13.15" x14ac:dyDescent="0.4">
      <c r="A117" s="32" t="s">
        <v>213</v>
      </c>
      <c r="B117" s="33">
        <v>7016</v>
      </c>
      <c r="C117" s="33">
        <v>3006</v>
      </c>
      <c r="D117" s="33">
        <v>43</v>
      </c>
      <c r="E117" s="33">
        <v>14</v>
      </c>
      <c r="F117" s="33">
        <v>6836</v>
      </c>
      <c r="G117" s="33">
        <v>2946</v>
      </c>
      <c r="H117" s="33">
        <v>66</v>
      </c>
      <c r="I117" s="33">
        <v>19</v>
      </c>
      <c r="J117" s="34"/>
      <c r="K117" s="34"/>
      <c r="L117" s="34"/>
    </row>
    <row r="118" spans="1:12" x14ac:dyDescent="0.35">
      <c r="A118" s="30" t="s">
        <v>214</v>
      </c>
      <c r="B118" s="31">
        <v>1847</v>
      </c>
      <c r="C118" s="31">
        <v>765</v>
      </c>
      <c r="D118" s="31">
        <v>12</v>
      </c>
      <c r="E118" s="31">
        <v>1</v>
      </c>
      <c r="F118" s="31">
        <v>1931</v>
      </c>
      <c r="G118" s="31">
        <v>762</v>
      </c>
      <c r="H118" s="31">
        <v>10</v>
      </c>
      <c r="I118" s="31">
        <v>4</v>
      </c>
    </row>
    <row r="119" spans="1:12" x14ac:dyDescent="0.35">
      <c r="A119" s="30" t="s">
        <v>215</v>
      </c>
      <c r="B119" s="31">
        <v>4278</v>
      </c>
      <c r="C119" s="31">
        <v>1994</v>
      </c>
      <c r="D119" s="31">
        <v>33</v>
      </c>
      <c r="E119" s="31">
        <v>16</v>
      </c>
      <c r="F119" s="31">
        <v>4171</v>
      </c>
      <c r="G119" s="31">
        <v>2001</v>
      </c>
      <c r="H119" s="31">
        <v>21</v>
      </c>
      <c r="I119" s="31">
        <v>6</v>
      </c>
    </row>
    <row r="120" spans="1:12" x14ac:dyDescent="0.35">
      <c r="A120" s="30" t="s">
        <v>216</v>
      </c>
      <c r="B120" s="31">
        <v>6461</v>
      </c>
      <c r="C120" s="31">
        <v>2967</v>
      </c>
      <c r="D120" s="31">
        <v>70</v>
      </c>
      <c r="E120" s="31">
        <v>18</v>
      </c>
      <c r="F120" s="31">
        <v>6103</v>
      </c>
      <c r="G120" s="31">
        <v>2768</v>
      </c>
      <c r="H120" s="31">
        <v>55</v>
      </c>
      <c r="I120" s="31">
        <v>16</v>
      </c>
    </row>
    <row r="121" spans="1:12" x14ac:dyDescent="0.35">
      <c r="A121" s="30" t="s">
        <v>217</v>
      </c>
      <c r="B121" s="31">
        <v>398</v>
      </c>
      <c r="C121" s="31">
        <v>162</v>
      </c>
      <c r="D121" s="31">
        <v>5</v>
      </c>
      <c r="E121" s="31">
        <v>2</v>
      </c>
      <c r="F121" s="31">
        <v>381</v>
      </c>
      <c r="G121" s="31">
        <v>152</v>
      </c>
      <c r="H121" s="31">
        <v>5</v>
      </c>
      <c r="I121" s="31">
        <v>2</v>
      </c>
    </row>
    <row r="122" spans="1:12" x14ac:dyDescent="0.35">
      <c r="A122" s="30" t="s">
        <v>218</v>
      </c>
      <c r="B122" s="31">
        <v>2530</v>
      </c>
      <c r="C122" s="31">
        <v>940</v>
      </c>
      <c r="D122" s="31">
        <v>31</v>
      </c>
      <c r="E122" s="31">
        <v>0</v>
      </c>
      <c r="F122" s="31">
        <v>2226</v>
      </c>
      <c r="G122" s="31">
        <v>881</v>
      </c>
      <c r="H122" s="31">
        <v>25</v>
      </c>
      <c r="I122" s="31">
        <v>1</v>
      </c>
    </row>
    <row r="123" spans="1:12" ht="13.15" x14ac:dyDescent="0.4">
      <c r="A123" s="32" t="s">
        <v>219</v>
      </c>
      <c r="B123" s="33">
        <v>15514</v>
      </c>
      <c r="C123" s="33">
        <v>6828</v>
      </c>
      <c r="D123" s="33">
        <v>151</v>
      </c>
      <c r="E123" s="33">
        <v>37</v>
      </c>
      <c r="F123" s="33">
        <v>14812</v>
      </c>
      <c r="G123" s="33">
        <v>6564</v>
      </c>
      <c r="H123" s="33">
        <v>116</v>
      </c>
      <c r="I123" s="33">
        <v>29</v>
      </c>
      <c r="J123" s="34"/>
      <c r="K123" s="34"/>
      <c r="L123" s="34"/>
    </row>
    <row r="124" spans="1:12" x14ac:dyDescent="0.35">
      <c r="A124" s="30" t="s">
        <v>220</v>
      </c>
      <c r="B124" s="31">
        <v>797</v>
      </c>
      <c r="C124" s="31">
        <v>351</v>
      </c>
      <c r="D124" s="31">
        <v>7</v>
      </c>
      <c r="E124" s="31">
        <v>1</v>
      </c>
      <c r="F124" s="31">
        <v>772</v>
      </c>
      <c r="G124" s="31">
        <v>319</v>
      </c>
      <c r="H124" s="31">
        <v>9</v>
      </c>
      <c r="I124" s="31">
        <v>5</v>
      </c>
    </row>
    <row r="125" spans="1:12" x14ac:dyDescent="0.35">
      <c r="A125" s="30" t="s">
        <v>221</v>
      </c>
      <c r="B125" s="31">
        <v>768</v>
      </c>
      <c r="C125" s="31">
        <v>323</v>
      </c>
      <c r="D125" s="31">
        <v>7</v>
      </c>
      <c r="E125" s="31">
        <v>3</v>
      </c>
      <c r="F125" s="31">
        <v>673</v>
      </c>
      <c r="G125" s="31">
        <v>270</v>
      </c>
      <c r="H125" s="31">
        <v>7</v>
      </c>
      <c r="I125" s="31">
        <v>3</v>
      </c>
    </row>
    <row r="126" spans="1:12" x14ac:dyDescent="0.35">
      <c r="A126" s="30" t="s">
        <v>222</v>
      </c>
      <c r="B126" s="31">
        <v>6272</v>
      </c>
      <c r="C126" s="31">
        <v>3072</v>
      </c>
      <c r="D126" s="31">
        <v>68</v>
      </c>
      <c r="E126" s="31">
        <v>25</v>
      </c>
      <c r="F126" s="31">
        <v>6003</v>
      </c>
      <c r="G126" s="31">
        <v>2978</v>
      </c>
      <c r="H126" s="31">
        <v>53</v>
      </c>
      <c r="I126" s="31">
        <v>24</v>
      </c>
    </row>
    <row r="127" spans="1:12" x14ac:dyDescent="0.35">
      <c r="A127" s="30" t="s">
        <v>223</v>
      </c>
      <c r="B127" s="31">
        <v>12977</v>
      </c>
      <c r="C127" s="31">
        <v>6260</v>
      </c>
      <c r="D127" s="31">
        <v>223</v>
      </c>
      <c r="E127" s="31">
        <v>21</v>
      </c>
      <c r="F127" s="31">
        <v>12435</v>
      </c>
      <c r="G127" s="31">
        <v>5959</v>
      </c>
      <c r="H127" s="31">
        <v>175</v>
      </c>
      <c r="I127" s="31">
        <v>13</v>
      </c>
    </row>
    <row r="128" spans="1:12" x14ac:dyDescent="0.35">
      <c r="A128" s="30" t="s">
        <v>224</v>
      </c>
      <c r="B128" s="31">
        <v>5738</v>
      </c>
      <c r="C128" s="31">
        <v>2701</v>
      </c>
      <c r="D128" s="31">
        <v>44</v>
      </c>
      <c r="E128" s="31">
        <v>28</v>
      </c>
      <c r="F128" s="31">
        <v>5393</v>
      </c>
      <c r="G128" s="31">
        <v>2587</v>
      </c>
      <c r="H128" s="31">
        <v>33</v>
      </c>
      <c r="I128" s="31">
        <v>20</v>
      </c>
    </row>
    <row r="129" spans="1:12" x14ac:dyDescent="0.35">
      <c r="A129" s="30" t="s">
        <v>225</v>
      </c>
      <c r="B129" s="31">
        <v>3630</v>
      </c>
      <c r="C129" s="31">
        <v>1769</v>
      </c>
      <c r="D129" s="31">
        <v>32</v>
      </c>
      <c r="E129" s="31">
        <v>18</v>
      </c>
      <c r="F129" s="31">
        <v>3370</v>
      </c>
      <c r="G129" s="31">
        <v>1637</v>
      </c>
      <c r="H129" s="31">
        <v>25</v>
      </c>
      <c r="I129" s="31">
        <v>13</v>
      </c>
    </row>
    <row r="130" spans="1:12" ht="13.15" x14ac:dyDescent="0.4">
      <c r="A130" s="32" t="s">
        <v>226</v>
      </c>
      <c r="B130" s="33">
        <v>30182</v>
      </c>
      <c r="C130" s="33">
        <v>14476</v>
      </c>
      <c r="D130" s="33">
        <v>381</v>
      </c>
      <c r="E130" s="33">
        <v>96</v>
      </c>
      <c r="F130" s="33">
        <v>28646</v>
      </c>
      <c r="G130" s="33">
        <v>13750</v>
      </c>
      <c r="H130" s="33">
        <v>302</v>
      </c>
      <c r="I130" s="33">
        <v>78</v>
      </c>
      <c r="J130" s="34"/>
      <c r="K130" s="34"/>
      <c r="L130" s="34"/>
    </row>
    <row r="131" spans="1:12" x14ac:dyDescent="0.35">
      <c r="A131" s="30" t="s">
        <v>227</v>
      </c>
      <c r="B131" s="31">
        <v>736</v>
      </c>
      <c r="C131" s="31">
        <v>334</v>
      </c>
      <c r="D131" s="31">
        <v>3</v>
      </c>
      <c r="E131" s="31">
        <v>3</v>
      </c>
      <c r="F131" s="31">
        <v>634</v>
      </c>
      <c r="G131" s="31">
        <v>281</v>
      </c>
      <c r="H131" s="31">
        <v>3</v>
      </c>
      <c r="I131" s="31">
        <v>1</v>
      </c>
    </row>
    <row r="132" spans="1:12" x14ac:dyDescent="0.35">
      <c r="A132" s="30" t="s">
        <v>228</v>
      </c>
      <c r="B132" s="31">
        <v>781</v>
      </c>
      <c r="C132" s="31">
        <v>391</v>
      </c>
      <c r="D132" s="31">
        <v>9</v>
      </c>
      <c r="E132" s="31">
        <v>4</v>
      </c>
      <c r="F132" s="31">
        <v>788</v>
      </c>
      <c r="G132" s="31">
        <v>363</v>
      </c>
      <c r="H132" s="31">
        <v>9</v>
      </c>
      <c r="I132" s="31">
        <v>4</v>
      </c>
    </row>
    <row r="133" spans="1:12" ht="13.15" x14ac:dyDescent="0.4">
      <c r="A133" s="32" t="s">
        <v>229</v>
      </c>
      <c r="B133" s="33">
        <v>1517</v>
      </c>
      <c r="C133" s="33">
        <v>725</v>
      </c>
      <c r="D133" s="33">
        <v>12</v>
      </c>
      <c r="E133" s="33">
        <v>7</v>
      </c>
      <c r="F133" s="33">
        <v>1422</v>
      </c>
      <c r="G133" s="33">
        <v>644</v>
      </c>
      <c r="H133" s="33">
        <v>12</v>
      </c>
      <c r="I133" s="33">
        <v>5</v>
      </c>
      <c r="J133" s="34"/>
      <c r="K133" s="34"/>
      <c r="L133" s="34"/>
    </row>
    <row r="134" spans="1:12" ht="13.15" x14ac:dyDescent="0.35">
      <c r="A134" s="32"/>
      <c r="B134" s="31"/>
      <c r="C134" s="31"/>
      <c r="D134" s="31"/>
      <c r="E134" s="31"/>
      <c r="F134" s="31"/>
      <c r="G134" s="31"/>
      <c r="H134" s="31"/>
      <c r="I134" s="31"/>
    </row>
    <row r="135" spans="1:12" ht="13.15" x14ac:dyDescent="0.4">
      <c r="A135" s="32" t="s">
        <v>230</v>
      </c>
      <c r="B135" s="33">
        <v>405995</v>
      </c>
      <c r="C135" s="33">
        <v>196835</v>
      </c>
      <c r="D135" s="33">
        <v>4460</v>
      </c>
      <c r="E135" s="33">
        <v>1583</v>
      </c>
      <c r="F135" s="33">
        <v>388512</v>
      </c>
      <c r="G135" s="33">
        <v>187189</v>
      </c>
      <c r="H135" s="33">
        <v>3792</v>
      </c>
      <c r="I135" s="33">
        <v>1354</v>
      </c>
      <c r="J135" s="34"/>
      <c r="K135" s="34"/>
      <c r="L135" s="34"/>
    </row>
    <row r="136" spans="1:12" ht="13.15" x14ac:dyDescent="0.35">
      <c r="A136" s="32"/>
      <c r="B136" s="31"/>
      <c r="C136" s="31"/>
      <c r="D136" s="31"/>
      <c r="E136" s="31"/>
      <c r="F136" s="31"/>
      <c r="G136" s="31"/>
      <c r="H136" s="31"/>
      <c r="I136" s="31"/>
    </row>
    <row r="137" spans="1:12" x14ac:dyDescent="0.35">
      <c r="A137" s="30" t="s">
        <v>231</v>
      </c>
      <c r="B137" s="31">
        <v>2967</v>
      </c>
      <c r="C137" s="31">
        <v>766</v>
      </c>
      <c r="D137" s="31">
        <v>66</v>
      </c>
      <c r="E137" s="31">
        <v>10</v>
      </c>
      <c r="F137" s="31">
        <v>2791</v>
      </c>
      <c r="G137" s="31">
        <v>708</v>
      </c>
      <c r="H137" s="31">
        <v>46</v>
      </c>
      <c r="I137" s="31">
        <v>12</v>
      </c>
    </row>
    <row r="138" spans="1:12" x14ac:dyDescent="0.35">
      <c r="A138" s="30" t="s">
        <v>232</v>
      </c>
      <c r="B138" s="31">
        <v>2720</v>
      </c>
      <c r="C138" s="31">
        <v>749</v>
      </c>
      <c r="D138" s="31">
        <v>66</v>
      </c>
      <c r="E138" s="31">
        <v>17</v>
      </c>
      <c r="F138" s="31">
        <v>2613</v>
      </c>
      <c r="G138" s="31">
        <v>717</v>
      </c>
      <c r="H138" s="31">
        <v>53</v>
      </c>
      <c r="I138" s="31">
        <v>8</v>
      </c>
    </row>
    <row r="139" spans="1:12" x14ac:dyDescent="0.35">
      <c r="A139" s="30" t="s">
        <v>233</v>
      </c>
      <c r="B139" s="31">
        <v>3217</v>
      </c>
      <c r="C139" s="31">
        <v>377</v>
      </c>
      <c r="D139" s="31">
        <v>31</v>
      </c>
      <c r="E139" s="31">
        <v>3</v>
      </c>
      <c r="F139" s="31">
        <v>3030</v>
      </c>
      <c r="G139" s="31">
        <v>382</v>
      </c>
      <c r="H139" s="31">
        <v>36</v>
      </c>
      <c r="I139" s="31">
        <v>5</v>
      </c>
    </row>
    <row r="140" spans="1:12" x14ac:dyDescent="0.35">
      <c r="A140" s="30" t="s">
        <v>267</v>
      </c>
      <c r="B140" s="31">
        <v>7619</v>
      </c>
      <c r="C140" s="31">
        <v>2280</v>
      </c>
      <c r="D140" s="31">
        <v>95</v>
      </c>
      <c r="E140" s="31">
        <v>22</v>
      </c>
      <c r="F140" s="31">
        <v>7308</v>
      </c>
      <c r="G140" s="31">
        <v>2269</v>
      </c>
      <c r="H140" s="31">
        <v>83</v>
      </c>
      <c r="I140" s="31">
        <v>15</v>
      </c>
    </row>
    <row r="141" spans="1:12" ht="13.15" x14ac:dyDescent="0.4">
      <c r="A141" s="32" t="s">
        <v>235</v>
      </c>
      <c r="B141" s="33">
        <v>16523</v>
      </c>
      <c r="C141" s="33">
        <v>4172</v>
      </c>
      <c r="D141" s="33">
        <v>258</v>
      </c>
      <c r="E141" s="33">
        <v>52</v>
      </c>
      <c r="F141" s="33">
        <v>15742</v>
      </c>
      <c r="G141" s="33">
        <v>4076</v>
      </c>
      <c r="H141" s="33">
        <v>218</v>
      </c>
      <c r="I141" s="33">
        <v>40</v>
      </c>
      <c r="J141" s="34"/>
      <c r="K141" s="34"/>
      <c r="L141" s="34"/>
    </row>
    <row r="142" spans="1:12" ht="13.15" x14ac:dyDescent="0.35">
      <c r="A142" s="32"/>
      <c r="B142" s="31"/>
      <c r="C142" s="31"/>
      <c r="D142" s="31"/>
      <c r="E142" s="31"/>
      <c r="F142" s="31"/>
      <c r="G142" s="31"/>
      <c r="H142" s="31"/>
      <c r="I142" s="31"/>
    </row>
    <row r="143" spans="1:12" x14ac:dyDescent="0.35">
      <c r="A143" s="30" t="s">
        <v>236</v>
      </c>
      <c r="B143" s="31">
        <v>841</v>
      </c>
      <c r="C143" s="31">
        <v>495</v>
      </c>
      <c r="D143" s="31">
        <v>52</v>
      </c>
      <c r="E143" s="31">
        <v>26</v>
      </c>
      <c r="F143" s="31">
        <v>791</v>
      </c>
      <c r="G143" s="31">
        <v>481</v>
      </c>
      <c r="H143" s="31">
        <v>58</v>
      </c>
      <c r="I143" s="31">
        <v>24</v>
      </c>
    </row>
    <row r="144" spans="1:12" ht="13.15" x14ac:dyDescent="0.35">
      <c r="A144" s="32"/>
      <c r="B144" s="31"/>
      <c r="C144" s="31"/>
      <c r="D144" s="31"/>
      <c r="E144" s="31"/>
      <c r="F144" s="31"/>
      <c r="G144" s="31"/>
      <c r="H144" s="31"/>
      <c r="I144" s="31"/>
    </row>
    <row r="145" spans="1:12" ht="13.15" x14ac:dyDescent="0.4">
      <c r="A145" s="32" t="s">
        <v>237</v>
      </c>
      <c r="B145" s="33">
        <v>406784</v>
      </c>
      <c r="C145" s="33">
        <v>197325</v>
      </c>
      <c r="D145" s="33">
        <v>4510</v>
      </c>
      <c r="E145" s="33">
        <v>1608</v>
      </c>
      <c r="F145" s="33">
        <v>389260</v>
      </c>
      <c r="G145" s="33">
        <v>187669</v>
      </c>
      <c r="H145" s="33">
        <v>3846</v>
      </c>
      <c r="I145" s="33">
        <v>1378</v>
      </c>
      <c r="J145" s="34"/>
      <c r="K145" s="34"/>
      <c r="L145" s="34"/>
    </row>
    <row r="146" spans="1:12" ht="13.15" x14ac:dyDescent="0.35">
      <c r="A146" s="32"/>
      <c r="B146" s="31"/>
      <c r="C146" s="31"/>
      <c r="D146" s="31"/>
      <c r="E146" s="31"/>
      <c r="F146" s="31"/>
      <c r="G146" s="31"/>
      <c r="H146" s="31"/>
      <c r="I146" s="31"/>
    </row>
    <row r="147" spans="1:12" ht="13.15" x14ac:dyDescent="0.4">
      <c r="A147" s="32" t="s">
        <v>268</v>
      </c>
      <c r="B147" s="33">
        <v>423359</v>
      </c>
      <c r="C147" s="33">
        <v>201502</v>
      </c>
      <c r="D147" s="33">
        <v>4770</v>
      </c>
      <c r="E147" s="33">
        <v>1661</v>
      </c>
      <c r="F147" s="33">
        <v>405045</v>
      </c>
      <c r="G147" s="33">
        <v>191746</v>
      </c>
      <c r="H147" s="33">
        <v>4068</v>
      </c>
      <c r="I147" s="33">
        <v>1418</v>
      </c>
      <c r="J147" s="34"/>
      <c r="K147" s="34"/>
      <c r="L147" s="34"/>
    </row>
    <row r="148" spans="1:12" x14ac:dyDescent="0.35">
      <c r="A148" s="28"/>
      <c r="B148" s="28"/>
      <c r="C148" s="28"/>
      <c r="D148" s="28"/>
      <c r="E148" s="28"/>
      <c r="F148" s="28"/>
      <c r="G148" s="28"/>
      <c r="H148" s="28"/>
      <c r="I148" s="28"/>
    </row>
    <row r="149" spans="1:12" x14ac:dyDescent="0.35">
      <c r="A149" s="22"/>
      <c r="B149" s="22"/>
      <c r="C149" s="22"/>
      <c r="D149" s="22"/>
      <c r="E149" s="22"/>
      <c r="F149" s="22"/>
      <c r="G149" s="22"/>
      <c r="H149" s="22"/>
      <c r="I149" s="22"/>
    </row>
    <row r="150" spans="1:12" x14ac:dyDescent="0.35">
      <c r="A150" s="22" t="s">
        <v>280</v>
      </c>
      <c r="B150" s="22"/>
      <c r="C150" s="22"/>
      <c r="D150" s="22"/>
      <c r="E150" s="22"/>
      <c r="F150" s="22"/>
      <c r="G150" s="22"/>
      <c r="H150" s="22"/>
      <c r="I150" s="22"/>
    </row>
    <row r="151" spans="1:12" x14ac:dyDescent="0.35">
      <c r="A151" s="22" t="s">
        <v>281</v>
      </c>
      <c r="B151" s="22"/>
      <c r="C151" s="22"/>
      <c r="D151" s="22"/>
      <c r="E151" s="22"/>
      <c r="F151" s="22"/>
      <c r="G151" s="22"/>
      <c r="H151" s="22"/>
      <c r="I151" s="22"/>
    </row>
    <row r="152" spans="1:12" x14ac:dyDescent="0.35">
      <c r="A152" s="22" t="s">
        <v>282</v>
      </c>
      <c r="B152" s="22"/>
      <c r="C152" s="22"/>
      <c r="D152" s="22"/>
      <c r="E152" s="22"/>
      <c r="F152" s="22"/>
      <c r="G152" s="22"/>
      <c r="H152" s="22"/>
      <c r="I152" s="22"/>
    </row>
    <row r="153" spans="1:12" x14ac:dyDescent="0.35">
      <c r="A153" s="22" t="s">
        <v>283</v>
      </c>
      <c r="B153" s="22"/>
      <c r="C153" s="22"/>
      <c r="D153" s="22"/>
      <c r="E153" s="22"/>
      <c r="F153" s="22"/>
      <c r="G153" s="22"/>
      <c r="H153" s="22"/>
      <c r="I153" s="22"/>
    </row>
    <row r="154" spans="1:12" x14ac:dyDescent="0.35">
      <c r="A154" s="22" t="s">
        <v>284</v>
      </c>
      <c r="B154" s="22"/>
      <c r="C154" s="22"/>
      <c r="D154" s="22"/>
      <c r="E154" s="22"/>
      <c r="F154" s="22"/>
      <c r="G154" s="22"/>
      <c r="H154" s="22"/>
      <c r="I154" s="22"/>
    </row>
    <row r="155" spans="1:12" x14ac:dyDescent="0.35">
      <c r="A155" s="17" t="s">
        <v>273</v>
      </c>
    </row>
    <row r="156" spans="1:12" x14ac:dyDescent="0.35">
      <c r="A156" s="17" t="s">
        <v>286</v>
      </c>
    </row>
  </sheetData>
  <mergeCells count="8">
    <mergeCell ref="D10:E10"/>
    <mergeCell ref="H10:I10"/>
    <mergeCell ref="B6:E6"/>
    <mergeCell ref="F6:I6"/>
    <mergeCell ref="B9:C9"/>
    <mergeCell ref="D9:E9"/>
    <mergeCell ref="F9:G9"/>
    <mergeCell ref="H9:I9"/>
  </mergeCells>
  <phoneticPr fontId="2"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6"/>
  <sheetViews>
    <sheetView workbookViewId="0">
      <selection activeCell="N44" sqref="N44"/>
    </sheetView>
  </sheetViews>
  <sheetFormatPr baseColWidth="10" defaultRowHeight="12.75" x14ac:dyDescent="0.35"/>
  <cols>
    <col min="1" max="1" width="26.6640625" style="5" customWidth="1"/>
    <col min="2" max="2" width="8.1328125" style="5" bestFit="1" customWidth="1"/>
    <col min="3" max="3" width="9" style="5" bestFit="1" customWidth="1"/>
    <col min="4" max="4" width="8.1328125" style="5" customWidth="1"/>
    <col min="5" max="5" width="9" style="5" bestFit="1" customWidth="1"/>
    <col min="6" max="6" width="8.1328125" style="5" bestFit="1" customWidth="1"/>
    <col min="7" max="7" width="9" style="5" bestFit="1" customWidth="1"/>
    <col min="8" max="8" width="8.1328125" style="5" customWidth="1"/>
    <col min="9" max="9" width="9" style="5" bestFit="1" customWidth="1"/>
    <col min="10" max="10" width="11.3984375" style="5"/>
  </cols>
  <sheetData>
    <row r="1" spans="1:9" x14ac:dyDescent="0.35">
      <c r="A1" s="5" t="s">
        <v>275</v>
      </c>
      <c r="B1" s="47"/>
      <c r="C1" s="47"/>
      <c r="D1" s="47"/>
      <c r="E1" s="47"/>
      <c r="F1" s="47"/>
      <c r="G1" s="47"/>
    </row>
    <row r="2" spans="1:9" x14ac:dyDescent="0.35">
      <c r="A2" s="5" t="s">
        <v>276</v>
      </c>
      <c r="B2" s="47"/>
      <c r="C2" s="47"/>
      <c r="D2" s="47"/>
      <c r="E2" s="47"/>
      <c r="F2" s="47"/>
      <c r="G2" s="47"/>
    </row>
    <row r="3" spans="1:9" x14ac:dyDescent="0.35">
      <c r="A3" s="5" t="s">
        <v>265</v>
      </c>
      <c r="B3" s="47"/>
      <c r="C3" s="47"/>
      <c r="D3" s="47"/>
      <c r="E3" s="47"/>
      <c r="F3" s="47"/>
      <c r="G3" s="47"/>
    </row>
    <row r="4" spans="1:9" x14ac:dyDescent="0.35">
      <c r="A4" s="48"/>
    </row>
    <row r="5" spans="1:9" x14ac:dyDescent="0.35">
      <c r="A5" s="49"/>
      <c r="B5" s="8"/>
      <c r="C5" s="9"/>
      <c r="D5" s="9"/>
      <c r="E5" s="10"/>
      <c r="F5" s="9"/>
      <c r="G5" s="9"/>
      <c r="H5" s="9"/>
      <c r="I5" s="10"/>
    </row>
    <row r="6" spans="1:9" x14ac:dyDescent="0.35">
      <c r="A6" s="50"/>
      <c r="B6" s="151" t="s">
        <v>15</v>
      </c>
      <c r="C6" s="150"/>
      <c r="D6" s="150"/>
      <c r="E6" s="152"/>
      <c r="F6" s="150" t="s">
        <v>21</v>
      </c>
      <c r="G6" s="150"/>
      <c r="H6" s="150"/>
      <c r="I6" s="152"/>
    </row>
    <row r="7" spans="1:9" x14ac:dyDescent="0.35">
      <c r="A7" s="51"/>
      <c r="B7" s="19"/>
      <c r="C7" s="6"/>
      <c r="D7" s="6"/>
      <c r="E7" s="18"/>
      <c r="F7" s="6"/>
      <c r="G7" s="6"/>
      <c r="H7" s="6"/>
      <c r="I7" s="18"/>
    </row>
    <row r="8" spans="1:9" x14ac:dyDescent="0.35">
      <c r="A8" s="50" t="s">
        <v>98</v>
      </c>
      <c r="B8" s="8"/>
      <c r="C8" s="10"/>
      <c r="D8" s="9"/>
      <c r="E8" s="9"/>
      <c r="F8" s="8"/>
      <c r="G8" s="10"/>
      <c r="H8" s="8"/>
      <c r="I8" s="10"/>
    </row>
    <row r="9" spans="1:9" x14ac:dyDescent="0.35">
      <c r="A9" s="50" t="s">
        <v>100</v>
      </c>
      <c r="B9" s="151" t="s">
        <v>13</v>
      </c>
      <c r="C9" s="152"/>
      <c r="D9" s="150" t="s">
        <v>277</v>
      </c>
      <c r="E9" s="150"/>
      <c r="F9" s="151" t="s">
        <v>13</v>
      </c>
      <c r="G9" s="152"/>
      <c r="H9" s="151" t="s">
        <v>277</v>
      </c>
      <c r="I9" s="152"/>
    </row>
    <row r="10" spans="1:9" x14ac:dyDescent="0.35">
      <c r="A10" s="50" t="s">
        <v>103</v>
      </c>
      <c r="B10" s="51"/>
      <c r="C10" s="20"/>
      <c r="D10" s="150" t="s">
        <v>102</v>
      </c>
      <c r="E10" s="150"/>
      <c r="F10" s="51"/>
      <c r="G10" s="20"/>
      <c r="H10" s="151" t="s">
        <v>102</v>
      </c>
      <c r="I10" s="152"/>
    </row>
    <row r="11" spans="1:9" x14ac:dyDescent="0.35">
      <c r="A11" s="50" t="s">
        <v>248</v>
      </c>
      <c r="B11" s="19"/>
      <c r="C11" s="18"/>
      <c r="D11" s="6"/>
      <c r="E11" s="6"/>
      <c r="F11" s="19"/>
      <c r="G11" s="18"/>
      <c r="H11" s="19"/>
      <c r="I11" s="18"/>
    </row>
    <row r="12" spans="1:9" x14ac:dyDescent="0.35">
      <c r="A12" s="50"/>
      <c r="B12" s="7"/>
      <c r="C12" s="52" t="s">
        <v>278</v>
      </c>
      <c r="D12" s="7"/>
      <c r="E12" s="52" t="s">
        <v>278</v>
      </c>
      <c r="F12" s="7"/>
      <c r="G12" s="52" t="s">
        <v>278</v>
      </c>
      <c r="H12" s="7"/>
      <c r="I12" s="13" t="s">
        <v>278</v>
      </c>
    </row>
    <row r="13" spans="1:9" x14ac:dyDescent="0.35">
      <c r="A13" s="50"/>
      <c r="B13" s="12" t="s">
        <v>20</v>
      </c>
      <c r="C13" s="11" t="s">
        <v>279</v>
      </c>
      <c r="D13" s="12" t="s">
        <v>20</v>
      </c>
      <c r="E13" s="11" t="s">
        <v>279</v>
      </c>
      <c r="F13" s="12" t="s">
        <v>20</v>
      </c>
      <c r="G13" s="11" t="s">
        <v>279</v>
      </c>
      <c r="H13" s="12" t="s">
        <v>20</v>
      </c>
      <c r="I13" s="12" t="s">
        <v>279</v>
      </c>
    </row>
    <row r="14" spans="1:9" x14ac:dyDescent="0.35">
      <c r="A14" s="53"/>
      <c r="B14" s="14"/>
      <c r="C14" s="6"/>
      <c r="D14" s="14"/>
      <c r="E14" s="6"/>
      <c r="F14" s="14"/>
      <c r="G14" s="6"/>
      <c r="H14" s="14"/>
      <c r="I14" s="18"/>
    </row>
    <row r="15" spans="1:9" x14ac:dyDescent="0.35">
      <c r="A15" s="15"/>
      <c r="B15" s="54"/>
      <c r="C15" s="54"/>
      <c r="D15" s="54"/>
      <c r="E15" s="54"/>
      <c r="F15" s="54"/>
      <c r="G15" s="54"/>
      <c r="H15" s="54"/>
    </row>
    <row r="16" spans="1:9" x14ac:dyDescent="0.35">
      <c r="A16" s="30" t="s">
        <v>112</v>
      </c>
      <c r="B16" s="31">
        <v>15716</v>
      </c>
      <c r="C16" s="31">
        <v>8699</v>
      </c>
      <c r="D16" s="31">
        <v>246</v>
      </c>
      <c r="E16" s="31">
        <v>10</v>
      </c>
      <c r="F16" s="31">
        <v>15347</v>
      </c>
      <c r="G16" s="31">
        <v>8709</v>
      </c>
      <c r="H16" s="31">
        <v>217</v>
      </c>
      <c r="I16" s="31">
        <v>4</v>
      </c>
    </row>
    <row r="17" spans="1:10" x14ac:dyDescent="0.35">
      <c r="A17" s="30" t="s">
        <v>113</v>
      </c>
      <c r="B17" s="31">
        <v>9879</v>
      </c>
      <c r="C17" s="31">
        <v>4622</v>
      </c>
      <c r="D17" s="31">
        <v>142</v>
      </c>
      <c r="E17" s="31">
        <v>43</v>
      </c>
      <c r="F17" s="31">
        <v>9452</v>
      </c>
      <c r="G17" s="31">
        <v>4503</v>
      </c>
      <c r="H17" s="31">
        <v>103</v>
      </c>
      <c r="I17" s="31">
        <v>35</v>
      </c>
    </row>
    <row r="18" spans="1:10" x14ac:dyDescent="0.35">
      <c r="A18" s="30" t="s">
        <v>114</v>
      </c>
      <c r="B18" s="31">
        <v>10292</v>
      </c>
      <c r="C18" s="31">
        <v>5959</v>
      </c>
      <c r="D18" s="31">
        <v>115</v>
      </c>
      <c r="E18" s="31">
        <v>65</v>
      </c>
      <c r="F18" s="31">
        <v>9576</v>
      </c>
      <c r="G18" s="31">
        <v>5573</v>
      </c>
      <c r="H18" s="31">
        <v>109</v>
      </c>
      <c r="I18" s="31">
        <v>43</v>
      </c>
    </row>
    <row r="19" spans="1:10" x14ac:dyDescent="0.35">
      <c r="A19" s="30" t="s">
        <v>115</v>
      </c>
      <c r="B19" s="31">
        <v>9219</v>
      </c>
      <c r="C19" s="31">
        <v>4612</v>
      </c>
      <c r="D19" s="31">
        <v>120</v>
      </c>
      <c r="E19" s="31">
        <v>36</v>
      </c>
      <c r="F19" s="31">
        <v>8821</v>
      </c>
      <c r="G19" s="31">
        <v>4423</v>
      </c>
      <c r="H19" s="31">
        <v>97</v>
      </c>
      <c r="I19" s="31">
        <v>25</v>
      </c>
    </row>
    <row r="20" spans="1:10" x14ac:dyDescent="0.35">
      <c r="A20" s="30" t="s">
        <v>116</v>
      </c>
      <c r="B20" s="31">
        <v>12846</v>
      </c>
      <c r="C20" s="31">
        <v>7783</v>
      </c>
      <c r="D20" s="31">
        <v>157</v>
      </c>
      <c r="E20" s="31">
        <v>55</v>
      </c>
      <c r="F20" s="31">
        <v>12346</v>
      </c>
      <c r="G20" s="31">
        <v>7397</v>
      </c>
      <c r="H20" s="31">
        <v>125</v>
      </c>
      <c r="I20" s="31">
        <v>41</v>
      </c>
    </row>
    <row r="21" spans="1:10" x14ac:dyDescent="0.35">
      <c r="A21" s="30" t="s">
        <v>117</v>
      </c>
      <c r="B21" s="31">
        <v>14373</v>
      </c>
      <c r="C21" s="31">
        <v>8057</v>
      </c>
      <c r="D21" s="31">
        <v>303</v>
      </c>
      <c r="E21" s="31">
        <v>112</v>
      </c>
      <c r="F21" s="31">
        <v>13940</v>
      </c>
      <c r="G21" s="31">
        <v>7889</v>
      </c>
      <c r="H21" s="31">
        <v>194</v>
      </c>
      <c r="I21" s="31">
        <v>65</v>
      </c>
    </row>
    <row r="22" spans="1:10" x14ac:dyDescent="0.35">
      <c r="A22" s="30" t="s">
        <v>118</v>
      </c>
      <c r="B22" s="31">
        <v>10719</v>
      </c>
      <c r="C22" s="31">
        <v>5742</v>
      </c>
      <c r="D22" s="31">
        <v>156</v>
      </c>
      <c r="E22" s="31">
        <v>44</v>
      </c>
      <c r="F22" s="31">
        <v>10303</v>
      </c>
      <c r="G22" s="31">
        <v>5442</v>
      </c>
      <c r="H22" s="31">
        <v>145</v>
      </c>
      <c r="I22" s="31">
        <v>44</v>
      </c>
    </row>
    <row r="23" spans="1:10" x14ac:dyDescent="0.35">
      <c r="A23" s="30" t="s">
        <v>119</v>
      </c>
      <c r="B23" s="31">
        <v>9553</v>
      </c>
      <c r="C23" s="31">
        <v>5150</v>
      </c>
      <c r="D23" s="31">
        <v>154</v>
      </c>
      <c r="E23" s="31">
        <v>60</v>
      </c>
      <c r="F23" s="31">
        <v>9175</v>
      </c>
      <c r="G23" s="31">
        <v>5024</v>
      </c>
      <c r="H23" s="31">
        <v>124</v>
      </c>
      <c r="I23" s="31">
        <v>56</v>
      </c>
    </row>
    <row r="24" spans="1:10" ht="13.15" x14ac:dyDescent="0.4">
      <c r="A24" s="32" t="s">
        <v>266</v>
      </c>
      <c r="B24" s="33">
        <v>92597</v>
      </c>
      <c r="C24" s="33">
        <v>50624</v>
      </c>
      <c r="D24" s="33">
        <v>1393</v>
      </c>
      <c r="E24" s="33">
        <v>425</v>
      </c>
      <c r="F24" s="33">
        <v>88960</v>
      </c>
      <c r="G24" s="33">
        <v>48960</v>
      </c>
      <c r="H24" s="33">
        <v>1114</v>
      </c>
      <c r="I24" s="33">
        <v>313</v>
      </c>
      <c r="J24" s="34"/>
    </row>
    <row r="25" spans="1:10" x14ac:dyDescent="0.35">
      <c r="A25" s="30" t="s">
        <v>121</v>
      </c>
      <c r="B25" s="31">
        <v>1725</v>
      </c>
      <c r="C25" s="31">
        <v>659</v>
      </c>
      <c r="D25" s="31">
        <v>17</v>
      </c>
      <c r="E25" s="31">
        <v>3</v>
      </c>
      <c r="F25" s="31">
        <v>1587</v>
      </c>
      <c r="G25" s="31">
        <v>656</v>
      </c>
      <c r="H25" s="31">
        <v>15</v>
      </c>
      <c r="I25" s="31">
        <v>5</v>
      </c>
    </row>
    <row r="26" spans="1:10" x14ac:dyDescent="0.35">
      <c r="A26" s="30" t="s">
        <v>122</v>
      </c>
      <c r="B26" s="31">
        <v>1904</v>
      </c>
      <c r="C26" s="31">
        <v>754</v>
      </c>
      <c r="D26" s="31">
        <v>26</v>
      </c>
      <c r="E26" s="31">
        <v>2</v>
      </c>
      <c r="F26" s="31">
        <v>1841</v>
      </c>
      <c r="G26" s="31">
        <v>754</v>
      </c>
      <c r="H26" s="31">
        <v>15</v>
      </c>
      <c r="I26" s="31">
        <v>2</v>
      </c>
    </row>
    <row r="27" spans="1:10" x14ac:dyDescent="0.35">
      <c r="A27" s="30" t="s">
        <v>123</v>
      </c>
      <c r="B27" s="31">
        <v>3609</v>
      </c>
      <c r="C27" s="31">
        <v>1549</v>
      </c>
      <c r="D27" s="31">
        <v>53</v>
      </c>
      <c r="E27" s="31">
        <v>18</v>
      </c>
      <c r="F27" s="31">
        <v>3452</v>
      </c>
      <c r="G27" s="31">
        <v>1540</v>
      </c>
      <c r="H27" s="31">
        <v>29</v>
      </c>
      <c r="I27" s="31">
        <v>10</v>
      </c>
    </row>
    <row r="28" spans="1:10" x14ac:dyDescent="0.35">
      <c r="A28" s="30" t="s">
        <v>124</v>
      </c>
      <c r="B28" s="31">
        <v>1010</v>
      </c>
      <c r="C28" s="31">
        <v>399</v>
      </c>
      <c r="D28" s="31">
        <v>11</v>
      </c>
      <c r="E28" s="31">
        <v>3</v>
      </c>
      <c r="F28" s="31">
        <v>934</v>
      </c>
      <c r="G28" s="31">
        <v>337</v>
      </c>
      <c r="H28" s="31">
        <v>8</v>
      </c>
      <c r="I28" s="31">
        <v>3</v>
      </c>
    </row>
    <row r="29" spans="1:10" ht="13.15" x14ac:dyDescent="0.4">
      <c r="A29" s="32" t="s">
        <v>125</v>
      </c>
      <c r="B29" s="33">
        <v>8248</v>
      </c>
      <c r="C29" s="33">
        <v>3361</v>
      </c>
      <c r="D29" s="33">
        <v>107</v>
      </c>
      <c r="E29" s="33">
        <v>26</v>
      </c>
      <c r="F29" s="33">
        <v>7814</v>
      </c>
      <c r="G29" s="33">
        <v>3287</v>
      </c>
      <c r="H29" s="33">
        <v>67</v>
      </c>
      <c r="I29" s="33">
        <v>20</v>
      </c>
      <c r="J29" s="34"/>
    </row>
    <row r="30" spans="1:10" x14ac:dyDescent="0.35">
      <c r="A30" s="30" t="s">
        <v>126</v>
      </c>
      <c r="B30" s="31">
        <v>3545</v>
      </c>
      <c r="C30" s="31">
        <v>1330</v>
      </c>
      <c r="D30" s="31">
        <v>44</v>
      </c>
      <c r="E30" s="31">
        <v>12</v>
      </c>
      <c r="F30" s="31">
        <v>3396</v>
      </c>
      <c r="G30" s="31">
        <v>1268</v>
      </c>
      <c r="H30" s="31">
        <v>32</v>
      </c>
      <c r="I30" s="31">
        <v>11</v>
      </c>
    </row>
    <row r="31" spans="1:10" x14ac:dyDescent="0.35">
      <c r="A31" s="30" t="s">
        <v>127</v>
      </c>
      <c r="B31" s="31">
        <v>5629</v>
      </c>
      <c r="C31" s="31">
        <v>2527</v>
      </c>
      <c r="D31" s="31">
        <v>68</v>
      </c>
      <c r="E31" s="31">
        <v>22</v>
      </c>
      <c r="F31" s="31">
        <v>5384</v>
      </c>
      <c r="G31" s="31">
        <v>2477</v>
      </c>
      <c r="H31" s="31">
        <v>60</v>
      </c>
      <c r="I31" s="31">
        <v>13</v>
      </c>
    </row>
    <row r="32" spans="1:10" x14ac:dyDescent="0.35">
      <c r="A32" s="30" t="s">
        <v>128</v>
      </c>
      <c r="B32" s="31">
        <v>3575</v>
      </c>
      <c r="C32" s="31">
        <v>1412</v>
      </c>
      <c r="D32" s="31">
        <v>47</v>
      </c>
      <c r="E32" s="31">
        <v>10</v>
      </c>
      <c r="F32" s="31">
        <v>3263</v>
      </c>
      <c r="G32" s="31">
        <v>1265</v>
      </c>
      <c r="H32" s="31">
        <v>31</v>
      </c>
      <c r="I32" s="31">
        <v>11</v>
      </c>
    </row>
    <row r="33" spans="1:10" ht="13.15" x14ac:dyDescent="0.4">
      <c r="A33" s="32" t="s">
        <v>129</v>
      </c>
      <c r="B33" s="33">
        <v>12749</v>
      </c>
      <c r="C33" s="33">
        <v>5269</v>
      </c>
      <c r="D33" s="33">
        <v>159</v>
      </c>
      <c r="E33" s="33">
        <v>44</v>
      </c>
      <c r="F33" s="33">
        <v>12043</v>
      </c>
      <c r="G33" s="33">
        <v>5010</v>
      </c>
      <c r="H33" s="33">
        <v>123</v>
      </c>
      <c r="I33" s="33">
        <v>35</v>
      </c>
      <c r="J33" s="34"/>
    </row>
    <row r="34" spans="1:10" x14ac:dyDescent="0.35">
      <c r="A34" s="30" t="s">
        <v>130</v>
      </c>
      <c r="B34" s="31">
        <v>3882</v>
      </c>
      <c r="C34" s="31">
        <v>1569</v>
      </c>
      <c r="D34" s="31">
        <v>40</v>
      </c>
      <c r="E34" s="31">
        <v>13</v>
      </c>
      <c r="F34" s="31">
        <v>3832</v>
      </c>
      <c r="G34" s="31">
        <v>1628</v>
      </c>
      <c r="H34" s="31">
        <v>39</v>
      </c>
      <c r="I34" s="31">
        <v>14</v>
      </c>
    </row>
    <row r="35" spans="1:10" x14ac:dyDescent="0.35">
      <c r="A35" s="30" t="s">
        <v>131</v>
      </c>
      <c r="B35" s="31">
        <v>8123</v>
      </c>
      <c r="C35" s="31">
        <v>3348</v>
      </c>
      <c r="D35" s="31">
        <v>106</v>
      </c>
      <c r="E35" s="31">
        <v>28</v>
      </c>
      <c r="F35" s="31">
        <v>7824</v>
      </c>
      <c r="G35" s="31">
        <v>3209</v>
      </c>
      <c r="H35" s="31">
        <v>87</v>
      </c>
      <c r="I35" s="31">
        <v>29</v>
      </c>
    </row>
    <row r="36" spans="1:10" ht="13.15" x14ac:dyDescent="0.4">
      <c r="A36" s="32" t="s">
        <v>132</v>
      </c>
      <c r="B36" s="33">
        <v>12005</v>
      </c>
      <c r="C36" s="33">
        <v>4917</v>
      </c>
      <c r="D36" s="33">
        <v>146</v>
      </c>
      <c r="E36" s="33">
        <v>41</v>
      </c>
      <c r="F36" s="33">
        <v>11656</v>
      </c>
      <c r="G36" s="33">
        <v>4837</v>
      </c>
      <c r="H36" s="33">
        <v>126</v>
      </c>
      <c r="I36" s="33">
        <v>43</v>
      </c>
      <c r="J36" s="34"/>
    </row>
    <row r="37" spans="1:10" x14ac:dyDescent="0.35">
      <c r="A37" s="30" t="s">
        <v>133</v>
      </c>
      <c r="B37" s="31">
        <v>1654</v>
      </c>
      <c r="C37" s="31">
        <v>680</v>
      </c>
      <c r="D37" s="31">
        <v>16</v>
      </c>
      <c r="E37" s="31">
        <v>3</v>
      </c>
      <c r="F37" s="31">
        <v>1575</v>
      </c>
      <c r="G37" s="31">
        <v>641</v>
      </c>
      <c r="H37" s="31">
        <v>11</v>
      </c>
      <c r="I37" s="31">
        <v>4</v>
      </c>
    </row>
    <row r="38" spans="1:10" x14ac:dyDescent="0.35">
      <c r="A38" s="30" t="s">
        <v>134</v>
      </c>
      <c r="B38" s="31">
        <v>2823</v>
      </c>
      <c r="C38" s="31">
        <v>1331</v>
      </c>
      <c r="D38" s="31">
        <v>30</v>
      </c>
      <c r="E38" s="31">
        <v>17</v>
      </c>
      <c r="F38" s="31">
        <v>2750</v>
      </c>
      <c r="G38" s="31">
        <v>1302</v>
      </c>
      <c r="H38" s="31">
        <v>22</v>
      </c>
      <c r="I38" s="31">
        <v>7</v>
      </c>
    </row>
    <row r="39" spans="1:10" x14ac:dyDescent="0.35">
      <c r="A39" s="30" t="s">
        <v>135</v>
      </c>
      <c r="B39" s="31">
        <v>1152</v>
      </c>
      <c r="C39" s="31">
        <v>405</v>
      </c>
      <c r="D39" s="31">
        <v>9</v>
      </c>
      <c r="E39" s="31">
        <v>6</v>
      </c>
      <c r="F39" s="31">
        <v>1026</v>
      </c>
      <c r="G39" s="31">
        <v>360</v>
      </c>
      <c r="H39" s="31">
        <v>9</v>
      </c>
      <c r="I39" s="31">
        <v>2</v>
      </c>
    </row>
    <row r="40" spans="1:10" x14ac:dyDescent="0.35">
      <c r="A40" s="30" t="s">
        <v>136</v>
      </c>
      <c r="B40" s="31">
        <v>3512</v>
      </c>
      <c r="C40" s="31">
        <v>1569</v>
      </c>
      <c r="D40" s="31">
        <v>52</v>
      </c>
      <c r="E40" s="31">
        <v>23</v>
      </c>
      <c r="F40" s="31">
        <v>3316</v>
      </c>
      <c r="G40" s="31">
        <v>1503</v>
      </c>
      <c r="H40" s="31">
        <v>29</v>
      </c>
      <c r="I40" s="31">
        <v>13</v>
      </c>
    </row>
    <row r="41" spans="1:10" x14ac:dyDescent="0.35">
      <c r="A41" s="30" t="s">
        <v>137</v>
      </c>
      <c r="B41" s="31">
        <v>1948</v>
      </c>
      <c r="C41" s="31">
        <v>845</v>
      </c>
      <c r="D41" s="31">
        <v>20</v>
      </c>
      <c r="E41" s="31">
        <v>6</v>
      </c>
      <c r="F41" s="31">
        <v>1838</v>
      </c>
      <c r="G41" s="31">
        <v>832</v>
      </c>
      <c r="H41" s="31">
        <v>11</v>
      </c>
      <c r="I41" s="31">
        <v>4</v>
      </c>
    </row>
    <row r="42" spans="1:10" x14ac:dyDescent="0.35">
      <c r="A42" s="30" t="s">
        <v>138</v>
      </c>
      <c r="B42" s="31">
        <v>4341</v>
      </c>
      <c r="C42" s="31">
        <v>2019</v>
      </c>
      <c r="D42" s="31">
        <v>51</v>
      </c>
      <c r="E42" s="31">
        <v>4</v>
      </c>
      <c r="F42" s="31">
        <v>4158</v>
      </c>
      <c r="G42" s="31">
        <v>1978</v>
      </c>
      <c r="H42" s="31">
        <v>55</v>
      </c>
      <c r="I42" s="31">
        <v>12</v>
      </c>
    </row>
    <row r="43" spans="1:10" ht="13.15" x14ac:dyDescent="0.4">
      <c r="A43" s="32" t="s">
        <v>139</v>
      </c>
      <c r="B43" s="33">
        <v>15430</v>
      </c>
      <c r="C43" s="33">
        <v>6849</v>
      </c>
      <c r="D43" s="33">
        <v>178</v>
      </c>
      <c r="E43" s="33">
        <v>59</v>
      </c>
      <c r="F43" s="33">
        <v>14663</v>
      </c>
      <c r="G43" s="33">
        <v>6616</v>
      </c>
      <c r="H43" s="33">
        <v>137</v>
      </c>
      <c r="I43" s="33">
        <v>42</v>
      </c>
      <c r="J43" s="34"/>
    </row>
    <row r="44" spans="1:10" x14ac:dyDescent="0.35">
      <c r="A44" s="30" t="s">
        <v>140</v>
      </c>
      <c r="B44" s="31">
        <v>4231</v>
      </c>
      <c r="C44" s="31">
        <v>1686</v>
      </c>
      <c r="D44" s="31">
        <v>41</v>
      </c>
      <c r="E44" s="31">
        <v>15</v>
      </c>
      <c r="F44" s="31">
        <v>4073</v>
      </c>
      <c r="G44" s="31">
        <v>1640</v>
      </c>
      <c r="H44" s="31">
        <v>31</v>
      </c>
      <c r="I44" s="31">
        <v>13</v>
      </c>
    </row>
    <row r="45" spans="1:10" x14ac:dyDescent="0.35">
      <c r="A45" s="30" t="s">
        <v>141</v>
      </c>
      <c r="B45" s="31">
        <v>2698</v>
      </c>
      <c r="C45" s="31">
        <v>1022</v>
      </c>
      <c r="D45" s="31">
        <v>39</v>
      </c>
      <c r="E45" s="31">
        <v>12</v>
      </c>
      <c r="F45" s="31">
        <v>2533</v>
      </c>
      <c r="G45" s="31">
        <v>1009</v>
      </c>
      <c r="H45" s="31">
        <v>25</v>
      </c>
      <c r="I45" s="31">
        <v>12</v>
      </c>
    </row>
    <row r="46" spans="1:10" x14ac:dyDescent="0.35">
      <c r="A46" s="30" t="s">
        <v>142</v>
      </c>
      <c r="B46" s="31">
        <v>1636</v>
      </c>
      <c r="C46" s="31">
        <v>652</v>
      </c>
      <c r="D46" s="31">
        <v>23</v>
      </c>
      <c r="E46" s="31">
        <v>7</v>
      </c>
      <c r="F46" s="31">
        <v>1612</v>
      </c>
      <c r="G46" s="31">
        <v>651</v>
      </c>
      <c r="H46" s="31">
        <v>16</v>
      </c>
      <c r="I46" s="31">
        <v>7</v>
      </c>
    </row>
    <row r="47" spans="1:10" ht="13.15" x14ac:dyDescent="0.4">
      <c r="A47" s="32" t="s">
        <v>143</v>
      </c>
      <c r="B47" s="33">
        <v>8565</v>
      </c>
      <c r="C47" s="33">
        <v>3360</v>
      </c>
      <c r="D47" s="33">
        <v>103</v>
      </c>
      <c r="E47" s="33">
        <v>34</v>
      </c>
      <c r="F47" s="33">
        <v>8218</v>
      </c>
      <c r="G47" s="33">
        <v>3300</v>
      </c>
      <c r="H47" s="33">
        <v>72</v>
      </c>
      <c r="I47" s="33">
        <v>32</v>
      </c>
      <c r="J47" s="34"/>
    </row>
    <row r="48" spans="1:10" x14ac:dyDescent="0.35">
      <c r="A48" s="30" t="s">
        <v>144</v>
      </c>
      <c r="B48" s="31">
        <v>3035</v>
      </c>
      <c r="C48" s="31">
        <v>1358</v>
      </c>
      <c r="D48" s="31">
        <v>36</v>
      </c>
      <c r="E48" s="31">
        <v>11</v>
      </c>
      <c r="F48" s="31">
        <v>2817</v>
      </c>
      <c r="G48" s="31">
        <v>1317</v>
      </c>
      <c r="H48" s="31">
        <v>26</v>
      </c>
      <c r="I48" s="31">
        <v>9</v>
      </c>
    </row>
    <row r="49" spans="1:10" x14ac:dyDescent="0.35">
      <c r="A49" s="30" t="s">
        <v>145</v>
      </c>
      <c r="B49" s="31">
        <v>1015</v>
      </c>
      <c r="C49" s="31">
        <v>399</v>
      </c>
      <c r="D49" s="31">
        <v>14</v>
      </c>
      <c r="E49" s="31">
        <v>4</v>
      </c>
      <c r="F49" s="31">
        <v>971</v>
      </c>
      <c r="G49" s="31">
        <v>369</v>
      </c>
      <c r="H49" s="31">
        <v>9</v>
      </c>
      <c r="I49" s="31">
        <v>1</v>
      </c>
    </row>
    <row r="50" spans="1:10" x14ac:dyDescent="0.35">
      <c r="A50" s="30" t="s">
        <v>146</v>
      </c>
      <c r="B50" s="31">
        <v>2960</v>
      </c>
      <c r="C50" s="31">
        <v>1403</v>
      </c>
      <c r="D50" s="31">
        <v>33</v>
      </c>
      <c r="E50" s="31">
        <v>8</v>
      </c>
      <c r="F50" s="31">
        <v>2878</v>
      </c>
      <c r="G50" s="31">
        <v>1340</v>
      </c>
      <c r="H50" s="31">
        <v>25</v>
      </c>
      <c r="I50" s="31">
        <v>1</v>
      </c>
    </row>
    <row r="51" spans="1:10" x14ac:dyDescent="0.35">
      <c r="A51" s="30" t="s">
        <v>147</v>
      </c>
      <c r="B51" s="31">
        <v>2041</v>
      </c>
      <c r="C51" s="31">
        <v>827</v>
      </c>
      <c r="D51" s="31">
        <v>20</v>
      </c>
      <c r="E51" s="31">
        <v>4</v>
      </c>
      <c r="F51" s="31">
        <v>1950</v>
      </c>
      <c r="G51" s="31">
        <v>788</v>
      </c>
      <c r="H51" s="31">
        <v>22</v>
      </c>
      <c r="I51" s="31">
        <v>5</v>
      </c>
    </row>
    <row r="52" spans="1:10" ht="13.15" x14ac:dyDescent="0.4">
      <c r="A52" s="32" t="s">
        <v>148</v>
      </c>
      <c r="B52" s="33">
        <v>9051</v>
      </c>
      <c r="C52" s="33">
        <v>3987</v>
      </c>
      <c r="D52" s="33">
        <v>103</v>
      </c>
      <c r="E52" s="33">
        <v>27</v>
      </c>
      <c r="F52" s="33">
        <v>8616</v>
      </c>
      <c r="G52" s="33">
        <v>3814</v>
      </c>
      <c r="H52" s="33">
        <v>82</v>
      </c>
      <c r="I52" s="33">
        <v>16</v>
      </c>
      <c r="J52" s="34"/>
    </row>
    <row r="53" spans="1:10" x14ac:dyDescent="0.35">
      <c r="A53" s="30" t="s">
        <v>149</v>
      </c>
      <c r="B53" s="31">
        <v>18799</v>
      </c>
      <c r="C53" s="31">
        <v>8809</v>
      </c>
      <c r="D53" s="31">
        <v>227</v>
      </c>
      <c r="E53" s="31">
        <v>100</v>
      </c>
      <c r="F53" s="31">
        <v>17709</v>
      </c>
      <c r="G53" s="31">
        <v>8173</v>
      </c>
      <c r="H53" s="31">
        <v>201</v>
      </c>
      <c r="I53" s="31">
        <v>80</v>
      </c>
    </row>
    <row r="54" spans="1:10" x14ac:dyDescent="0.35">
      <c r="A54" s="30" t="s">
        <v>150</v>
      </c>
      <c r="B54" s="31">
        <v>10073</v>
      </c>
      <c r="C54" s="31">
        <v>4096</v>
      </c>
      <c r="D54" s="31">
        <v>133</v>
      </c>
      <c r="E54" s="31">
        <v>41</v>
      </c>
      <c r="F54" s="31">
        <v>9588</v>
      </c>
      <c r="G54" s="31">
        <v>3761</v>
      </c>
      <c r="H54" s="31">
        <v>102</v>
      </c>
      <c r="I54" s="31">
        <v>31</v>
      </c>
    </row>
    <row r="55" spans="1:10" ht="13.15" x14ac:dyDescent="0.4">
      <c r="A55" s="32" t="s">
        <v>151</v>
      </c>
      <c r="B55" s="33">
        <v>28872</v>
      </c>
      <c r="C55" s="33">
        <v>12905</v>
      </c>
      <c r="D55" s="33">
        <v>360</v>
      </c>
      <c r="E55" s="33">
        <v>141</v>
      </c>
      <c r="F55" s="33">
        <v>27297</v>
      </c>
      <c r="G55" s="33">
        <v>11934</v>
      </c>
      <c r="H55" s="33">
        <v>303</v>
      </c>
      <c r="I55" s="33">
        <v>111</v>
      </c>
      <c r="J55" s="34"/>
    </row>
    <row r="56" spans="1:10" x14ac:dyDescent="0.35">
      <c r="A56" s="30" t="s">
        <v>152</v>
      </c>
      <c r="B56" s="31">
        <v>4324</v>
      </c>
      <c r="C56" s="31">
        <v>1945</v>
      </c>
      <c r="D56" s="31">
        <v>84</v>
      </c>
      <c r="E56" s="31">
        <v>44</v>
      </c>
      <c r="F56" s="31">
        <v>4163</v>
      </c>
      <c r="G56" s="31">
        <v>1831</v>
      </c>
      <c r="H56" s="31">
        <v>53</v>
      </c>
      <c r="I56" s="31">
        <v>26</v>
      </c>
    </row>
    <row r="57" spans="1:10" x14ac:dyDescent="0.35">
      <c r="A57" s="30" t="s">
        <v>153</v>
      </c>
      <c r="B57" s="31">
        <v>1083</v>
      </c>
      <c r="C57" s="31">
        <v>443</v>
      </c>
      <c r="D57" s="31">
        <v>19</v>
      </c>
      <c r="E57" s="31">
        <v>6</v>
      </c>
      <c r="F57" s="31">
        <v>1039</v>
      </c>
      <c r="G57" s="31">
        <v>447</v>
      </c>
      <c r="H57" s="31">
        <v>15</v>
      </c>
      <c r="I57" s="31">
        <v>8</v>
      </c>
    </row>
    <row r="58" spans="1:10" x14ac:dyDescent="0.35">
      <c r="A58" s="30" t="s">
        <v>154</v>
      </c>
      <c r="B58" s="31">
        <v>6031</v>
      </c>
      <c r="C58" s="31">
        <v>3133</v>
      </c>
      <c r="D58" s="31">
        <v>74</v>
      </c>
      <c r="E58" s="31">
        <v>33</v>
      </c>
      <c r="F58" s="31">
        <v>5800</v>
      </c>
      <c r="G58" s="31">
        <v>2996</v>
      </c>
      <c r="H58" s="31">
        <v>58</v>
      </c>
      <c r="I58" s="31">
        <v>30</v>
      </c>
    </row>
    <row r="59" spans="1:10" x14ac:dyDescent="0.35">
      <c r="A59" s="30" t="s">
        <v>155</v>
      </c>
      <c r="B59" s="31">
        <v>2142</v>
      </c>
      <c r="C59" s="31">
        <v>883</v>
      </c>
      <c r="D59" s="31">
        <v>26</v>
      </c>
      <c r="E59" s="31">
        <v>10</v>
      </c>
      <c r="F59" s="31">
        <v>2110</v>
      </c>
      <c r="G59" s="31">
        <v>856</v>
      </c>
      <c r="H59" s="31">
        <v>21</v>
      </c>
      <c r="I59" s="31">
        <v>8</v>
      </c>
    </row>
    <row r="60" spans="1:10" ht="13.15" x14ac:dyDescent="0.4">
      <c r="A60" s="32" t="s">
        <v>156</v>
      </c>
      <c r="B60" s="33">
        <v>13580</v>
      </c>
      <c r="C60" s="33">
        <v>6404</v>
      </c>
      <c r="D60" s="33">
        <v>203</v>
      </c>
      <c r="E60" s="33">
        <v>93</v>
      </c>
      <c r="F60" s="33">
        <v>13112</v>
      </c>
      <c r="G60" s="33">
        <v>6130</v>
      </c>
      <c r="H60" s="33">
        <v>147</v>
      </c>
      <c r="I60" s="33">
        <v>72</v>
      </c>
      <c r="J60" s="34"/>
    </row>
    <row r="61" spans="1:10" x14ac:dyDescent="0.35">
      <c r="A61" s="30" t="s">
        <v>157</v>
      </c>
      <c r="B61" s="31">
        <v>6826</v>
      </c>
      <c r="C61" s="31">
        <v>3771</v>
      </c>
      <c r="D61" s="31">
        <v>63</v>
      </c>
      <c r="E61" s="31">
        <v>36</v>
      </c>
      <c r="F61" s="31">
        <v>6392</v>
      </c>
      <c r="G61" s="31">
        <v>3552</v>
      </c>
      <c r="H61" s="31">
        <v>53</v>
      </c>
      <c r="I61" s="31">
        <v>24</v>
      </c>
    </row>
    <row r="62" spans="1:10" x14ac:dyDescent="0.35">
      <c r="A62" s="30" t="s">
        <v>158</v>
      </c>
      <c r="B62" s="31">
        <v>4588</v>
      </c>
      <c r="C62" s="31">
        <v>2555</v>
      </c>
      <c r="D62" s="31">
        <v>64</v>
      </c>
      <c r="E62" s="31">
        <v>36</v>
      </c>
      <c r="F62" s="31">
        <v>4350</v>
      </c>
      <c r="G62" s="31">
        <v>2356</v>
      </c>
      <c r="H62" s="31">
        <v>55</v>
      </c>
      <c r="I62" s="31">
        <v>29</v>
      </c>
    </row>
    <row r="63" spans="1:10" ht="13.15" x14ac:dyDescent="0.4">
      <c r="A63" s="32" t="s">
        <v>159</v>
      </c>
      <c r="B63" s="33">
        <v>11414</v>
      </c>
      <c r="C63" s="33">
        <v>6326</v>
      </c>
      <c r="D63" s="33">
        <v>127</v>
      </c>
      <c r="E63" s="33">
        <v>72</v>
      </c>
      <c r="F63" s="33">
        <v>10742</v>
      </c>
      <c r="G63" s="33">
        <v>5908</v>
      </c>
      <c r="H63" s="33">
        <v>108</v>
      </c>
      <c r="I63" s="33">
        <v>53</v>
      </c>
      <c r="J63" s="34"/>
    </row>
    <row r="64" spans="1:10" x14ac:dyDescent="0.35">
      <c r="A64" s="30" t="s">
        <v>160</v>
      </c>
      <c r="B64" s="31">
        <v>3516</v>
      </c>
      <c r="C64" s="31">
        <v>1704</v>
      </c>
      <c r="D64" s="31">
        <v>31</v>
      </c>
      <c r="E64" s="31">
        <v>13</v>
      </c>
      <c r="F64" s="31">
        <v>3398</v>
      </c>
      <c r="G64" s="31">
        <v>1678</v>
      </c>
      <c r="H64" s="31">
        <v>20</v>
      </c>
      <c r="I64" s="31">
        <v>10</v>
      </c>
    </row>
    <row r="65" spans="1:10" x14ac:dyDescent="0.35">
      <c r="A65" s="30" t="s">
        <v>161</v>
      </c>
      <c r="B65" s="31">
        <v>1530</v>
      </c>
      <c r="C65" s="31">
        <v>695</v>
      </c>
      <c r="D65" s="31">
        <v>22</v>
      </c>
      <c r="E65" s="31">
        <v>8</v>
      </c>
      <c r="F65" s="31">
        <v>1367</v>
      </c>
      <c r="G65" s="31">
        <v>609</v>
      </c>
      <c r="H65" s="31">
        <v>20</v>
      </c>
      <c r="I65" s="31">
        <v>8</v>
      </c>
    </row>
    <row r="66" spans="1:10" x14ac:dyDescent="0.35">
      <c r="A66" s="30" t="s">
        <v>162</v>
      </c>
      <c r="B66" s="31">
        <v>1465</v>
      </c>
      <c r="C66" s="31">
        <v>640</v>
      </c>
      <c r="D66" s="31">
        <v>13</v>
      </c>
      <c r="E66" s="31">
        <v>4</v>
      </c>
      <c r="F66" s="31">
        <v>1320</v>
      </c>
      <c r="G66" s="31">
        <v>545</v>
      </c>
      <c r="H66" s="31">
        <v>7</v>
      </c>
      <c r="I66" s="31">
        <v>4</v>
      </c>
    </row>
    <row r="67" spans="1:10" x14ac:dyDescent="0.35">
      <c r="A67" s="30" t="s">
        <v>163</v>
      </c>
      <c r="B67" s="31">
        <v>925</v>
      </c>
      <c r="C67" s="31">
        <v>509</v>
      </c>
      <c r="D67" s="31">
        <v>16</v>
      </c>
      <c r="E67" s="31">
        <v>6</v>
      </c>
      <c r="F67" s="31">
        <v>897</v>
      </c>
      <c r="G67" s="31">
        <v>477</v>
      </c>
      <c r="H67" s="31">
        <v>13</v>
      </c>
      <c r="I67" s="31">
        <v>10</v>
      </c>
    </row>
    <row r="68" spans="1:10" ht="13.15" x14ac:dyDescent="0.4">
      <c r="A68" s="32" t="s">
        <v>164</v>
      </c>
      <c r="B68" s="33">
        <v>7436</v>
      </c>
      <c r="C68" s="33">
        <v>3548</v>
      </c>
      <c r="D68" s="33">
        <v>82</v>
      </c>
      <c r="E68" s="33">
        <v>31</v>
      </c>
      <c r="F68" s="33">
        <v>6982</v>
      </c>
      <c r="G68" s="33">
        <v>3309</v>
      </c>
      <c r="H68" s="33">
        <v>60</v>
      </c>
      <c r="I68" s="33">
        <v>32</v>
      </c>
      <c r="J68" s="34"/>
    </row>
    <row r="69" spans="1:10" x14ac:dyDescent="0.35">
      <c r="A69" s="30" t="s">
        <v>165</v>
      </c>
      <c r="B69" s="31">
        <v>8555</v>
      </c>
      <c r="C69" s="31">
        <v>3752</v>
      </c>
      <c r="D69" s="31">
        <v>82</v>
      </c>
      <c r="E69" s="31">
        <v>30</v>
      </c>
      <c r="F69" s="31">
        <v>8211</v>
      </c>
      <c r="G69" s="31">
        <v>3601</v>
      </c>
      <c r="H69" s="31">
        <v>67</v>
      </c>
      <c r="I69" s="31">
        <v>22</v>
      </c>
    </row>
    <row r="70" spans="1:10" x14ac:dyDescent="0.35">
      <c r="A70" s="30" t="s">
        <v>166</v>
      </c>
      <c r="B70" s="31">
        <v>5280</v>
      </c>
      <c r="C70" s="31">
        <v>2378</v>
      </c>
      <c r="D70" s="31">
        <v>58</v>
      </c>
      <c r="E70" s="31">
        <v>23</v>
      </c>
      <c r="F70" s="31">
        <v>4885</v>
      </c>
      <c r="G70" s="31">
        <v>2184</v>
      </c>
      <c r="H70" s="31">
        <v>53</v>
      </c>
      <c r="I70" s="31">
        <v>24</v>
      </c>
    </row>
    <row r="71" spans="1:10" x14ac:dyDescent="0.35">
      <c r="A71" s="30" t="s">
        <v>167</v>
      </c>
      <c r="B71" s="31">
        <v>1998</v>
      </c>
      <c r="C71" s="31">
        <v>930</v>
      </c>
      <c r="D71" s="31">
        <v>24</v>
      </c>
      <c r="E71" s="31">
        <v>9</v>
      </c>
      <c r="F71" s="31">
        <v>1899</v>
      </c>
      <c r="G71" s="31">
        <v>857</v>
      </c>
      <c r="H71" s="31">
        <v>27</v>
      </c>
      <c r="I71" s="31">
        <v>6</v>
      </c>
    </row>
    <row r="72" spans="1:10" x14ac:dyDescent="0.35">
      <c r="A72" s="30" t="s">
        <v>168</v>
      </c>
      <c r="B72" s="31">
        <v>3464</v>
      </c>
      <c r="C72" s="31">
        <v>1420</v>
      </c>
      <c r="D72" s="31">
        <v>44</v>
      </c>
      <c r="E72" s="31">
        <v>15</v>
      </c>
      <c r="F72" s="31">
        <v>3493</v>
      </c>
      <c r="G72" s="31">
        <v>1476</v>
      </c>
      <c r="H72" s="31">
        <v>31</v>
      </c>
      <c r="I72" s="31">
        <v>15</v>
      </c>
    </row>
    <row r="73" spans="1:10" x14ac:dyDescent="0.35">
      <c r="A73" s="30" t="s">
        <v>169</v>
      </c>
      <c r="B73" s="31">
        <v>3959</v>
      </c>
      <c r="C73" s="31">
        <v>1705</v>
      </c>
      <c r="D73" s="31">
        <v>45</v>
      </c>
      <c r="E73" s="31">
        <v>18</v>
      </c>
      <c r="F73" s="31">
        <v>3759</v>
      </c>
      <c r="G73" s="31">
        <v>1673</v>
      </c>
      <c r="H73" s="31">
        <v>54</v>
      </c>
      <c r="I73" s="31">
        <v>28</v>
      </c>
    </row>
    <row r="74" spans="1:10" ht="13.15" x14ac:dyDescent="0.4">
      <c r="A74" s="32" t="s">
        <v>170</v>
      </c>
      <c r="B74" s="33">
        <v>23256</v>
      </c>
      <c r="C74" s="33">
        <v>10185</v>
      </c>
      <c r="D74" s="33">
        <v>253</v>
      </c>
      <c r="E74" s="33">
        <v>95</v>
      </c>
      <c r="F74" s="33">
        <v>22247</v>
      </c>
      <c r="G74" s="33">
        <v>9791</v>
      </c>
      <c r="H74" s="33">
        <v>232</v>
      </c>
      <c r="I74" s="33">
        <v>95</v>
      </c>
      <c r="J74" s="34"/>
    </row>
    <row r="75" spans="1:10" x14ac:dyDescent="0.35">
      <c r="A75" s="30" t="s">
        <v>171</v>
      </c>
      <c r="B75" s="31">
        <v>3370</v>
      </c>
      <c r="C75" s="31">
        <v>1355</v>
      </c>
      <c r="D75" s="31">
        <v>56</v>
      </c>
      <c r="E75" s="31">
        <v>19</v>
      </c>
      <c r="F75" s="31">
        <v>3189</v>
      </c>
      <c r="G75" s="31">
        <v>1255</v>
      </c>
      <c r="H75" s="31">
        <v>47</v>
      </c>
      <c r="I75" s="31">
        <v>15</v>
      </c>
    </row>
    <row r="76" spans="1:10" x14ac:dyDescent="0.35">
      <c r="A76" s="30" t="s">
        <v>172</v>
      </c>
      <c r="B76" s="31">
        <v>4903</v>
      </c>
      <c r="C76" s="31">
        <v>2061</v>
      </c>
      <c r="D76" s="31">
        <v>67</v>
      </c>
      <c r="E76" s="31">
        <v>19</v>
      </c>
      <c r="F76" s="31">
        <v>4830</v>
      </c>
      <c r="G76" s="31">
        <v>2037</v>
      </c>
      <c r="H76" s="31">
        <v>44</v>
      </c>
      <c r="I76" s="31">
        <v>11</v>
      </c>
    </row>
    <row r="77" spans="1:10" x14ac:dyDescent="0.35">
      <c r="A77" s="30" t="s">
        <v>173</v>
      </c>
      <c r="B77" s="31">
        <v>6522</v>
      </c>
      <c r="C77" s="31">
        <v>2786</v>
      </c>
      <c r="D77" s="31">
        <v>70</v>
      </c>
      <c r="E77" s="31">
        <v>32</v>
      </c>
      <c r="F77" s="31">
        <v>6395</v>
      </c>
      <c r="G77" s="31">
        <v>2810</v>
      </c>
      <c r="H77" s="31">
        <v>64</v>
      </c>
      <c r="I77" s="31">
        <v>26</v>
      </c>
    </row>
    <row r="78" spans="1:10" x14ac:dyDescent="0.35">
      <c r="A78" s="30" t="s">
        <v>174</v>
      </c>
      <c r="B78" s="31">
        <v>3994</v>
      </c>
      <c r="C78" s="31">
        <v>1574</v>
      </c>
      <c r="D78" s="31">
        <v>46</v>
      </c>
      <c r="E78" s="31">
        <v>20</v>
      </c>
      <c r="F78" s="31">
        <v>3948</v>
      </c>
      <c r="G78" s="31">
        <v>1517</v>
      </c>
      <c r="H78" s="31">
        <v>36</v>
      </c>
      <c r="I78" s="31">
        <v>13</v>
      </c>
    </row>
    <row r="79" spans="1:10" ht="13.15" x14ac:dyDescent="0.4">
      <c r="A79" s="32" t="s">
        <v>175</v>
      </c>
      <c r="B79" s="33">
        <v>18789</v>
      </c>
      <c r="C79" s="33">
        <v>7776</v>
      </c>
      <c r="D79" s="33">
        <v>239</v>
      </c>
      <c r="E79" s="33">
        <v>90</v>
      </c>
      <c r="F79" s="33">
        <v>18362</v>
      </c>
      <c r="G79" s="33">
        <v>7619</v>
      </c>
      <c r="H79" s="33">
        <v>191</v>
      </c>
      <c r="I79" s="33">
        <v>65</v>
      </c>
      <c r="J79" s="34"/>
    </row>
    <row r="80" spans="1:10" x14ac:dyDescent="0.35">
      <c r="A80" s="30" t="s">
        <v>176</v>
      </c>
      <c r="B80" s="31">
        <v>1779</v>
      </c>
      <c r="C80" s="31">
        <v>624</v>
      </c>
      <c r="D80" s="31">
        <v>19</v>
      </c>
      <c r="E80" s="31">
        <v>4</v>
      </c>
      <c r="F80" s="31">
        <v>1629</v>
      </c>
      <c r="G80" s="31">
        <v>614</v>
      </c>
      <c r="H80" s="31">
        <v>13</v>
      </c>
      <c r="I80" s="31">
        <v>7</v>
      </c>
    </row>
    <row r="81" spans="1:10" x14ac:dyDescent="0.35">
      <c r="A81" s="30" t="s">
        <v>177</v>
      </c>
      <c r="B81" s="31">
        <v>3220</v>
      </c>
      <c r="C81" s="31">
        <v>1095</v>
      </c>
      <c r="D81" s="31">
        <v>38</v>
      </c>
      <c r="E81" s="31">
        <v>9</v>
      </c>
      <c r="F81" s="31">
        <v>2989</v>
      </c>
      <c r="G81" s="31">
        <v>1042</v>
      </c>
      <c r="H81" s="31">
        <v>27</v>
      </c>
      <c r="I81" s="31">
        <v>11</v>
      </c>
    </row>
    <row r="82" spans="1:10" x14ac:dyDescent="0.35">
      <c r="A82" s="30" t="s">
        <v>178</v>
      </c>
      <c r="B82" s="31">
        <v>2164</v>
      </c>
      <c r="C82" s="31">
        <v>852</v>
      </c>
      <c r="D82" s="31">
        <v>19</v>
      </c>
      <c r="E82" s="31">
        <v>8</v>
      </c>
      <c r="F82" s="31">
        <v>1993</v>
      </c>
      <c r="G82" s="31">
        <v>793</v>
      </c>
      <c r="H82" s="31">
        <v>24</v>
      </c>
      <c r="I82" s="31">
        <v>6</v>
      </c>
    </row>
    <row r="83" spans="1:10" x14ac:dyDescent="0.35">
      <c r="A83" s="30" t="s">
        <v>179</v>
      </c>
      <c r="B83" s="31">
        <v>2531</v>
      </c>
      <c r="C83" s="31">
        <v>961</v>
      </c>
      <c r="D83" s="31">
        <v>37</v>
      </c>
      <c r="E83" s="31">
        <v>15</v>
      </c>
      <c r="F83" s="31">
        <v>2422</v>
      </c>
      <c r="G83" s="31">
        <v>969</v>
      </c>
      <c r="H83" s="31">
        <v>29</v>
      </c>
      <c r="I83" s="31">
        <v>13</v>
      </c>
    </row>
    <row r="84" spans="1:10" ht="13.15" x14ac:dyDescent="0.4">
      <c r="A84" s="32" t="s">
        <v>180</v>
      </c>
      <c r="B84" s="33">
        <v>9694</v>
      </c>
      <c r="C84" s="33">
        <v>3532</v>
      </c>
      <c r="D84" s="33">
        <v>113</v>
      </c>
      <c r="E84" s="33">
        <v>36</v>
      </c>
      <c r="F84" s="33">
        <v>9033</v>
      </c>
      <c r="G84" s="33">
        <v>3418</v>
      </c>
      <c r="H84" s="33">
        <v>93</v>
      </c>
      <c r="I84" s="33">
        <v>37</v>
      </c>
      <c r="J84" s="34"/>
    </row>
    <row r="85" spans="1:10" x14ac:dyDescent="0.35">
      <c r="A85" s="30" t="s">
        <v>181</v>
      </c>
      <c r="B85" s="31">
        <v>1897</v>
      </c>
      <c r="C85" s="31">
        <v>687</v>
      </c>
      <c r="D85" s="31">
        <v>26</v>
      </c>
      <c r="E85" s="31">
        <v>9</v>
      </c>
      <c r="F85" s="31">
        <v>1774</v>
      </c>
      <c r="G85" s="31">
        <v>621</v>
      </c>
      <c r="H85" s="31">
        <v>24</v>
      </c>
      <c r="I85" s="31">
        <v>5</v>
      </c>
    </row>
    <row r="86" spans="1:10" x14ac:dyDescent="0.35">
      <c r="A86" s="30" t="s">
        <v>182</v>
      </c>
      <c r="B86" s="31">
        <v>8861</v>
      </c>
      <c r="C86" s="31">
        <v>3661</v>
      </c>
      <c r="D86" s="31">
        <v>107</v>
      </c>
      <c r="E86" s="31">
        <v>20</v>
      </c>
      <c r="F86" s="31">
        <v>8211</v>
      </c>
      <c r="G86" s="31">
        <v>3447</v>
      </c>
      <c r="H86" s="31">
        <v>109</v>
      </c>
      <c r="I86" s="31">
        <v>14</v>
      </c>
    </row>
    <row r="87" spans="1:10" x14ac:dyDescent="0.35">
      <c r="A87" s="30" t="s">
        <v>183</v>
      </c>
      <c r="B87" s="31">
        <v>2004</v>
      </c>
      <c r="C87" s="31">
        <v>746</v>
      </c>
      <c r="D87" s="31">
        <v>27</v>
      </c>
      <c r="E87" s="31">
        <v>9</v>
      </c>
      <c r="F87" s="31">
        <v>1910</v>
      </c>
      <c r="G87" s="31">
        <v>736</v>
      </c>
      <c r="H87" s="31">
        <v>13</v>
      </c>
      <c r="I87" s="31">
        <v>3</v>
      </c>
    </row>
    <row r="88" spans="1:10" x14ac:dyDescent="0.35">
      <c r="A88" s="30" t="s">
        <v>184</v>
      </c>
      <c r="B88" s="31">
        <v>1743</v>
      </c>
      <c r="C88" s="31">
        <v>709</v>
      </c>
      <c r="D88" s="31">
        <v>29</v>
      </c>
      <c r="E88" s="31">
        <v>10</v>
      </c>
      <c r="F88" s="31">
        <v>1702</v>
      </c>
      <c r="G88" s="31">
        <v>698</v>
      </c>
      <c r="H88" s="31">
        <v>12</v>
      </c>
      <c r="I88" s="31">
        <v>3</v>
      </c>
    </row>
    <row r="89" spans="1:10" x14ac:dyDescent="0.35">
      <c r="A89" s="30" t="s">
        <v>185</v>
      </c>
      <c r="B89" s="31">
        <v>3457</v>
      </c>
      <c r="C89" s="31">
        <v>1419</v>
      </c>
      <c r="D89" s="31">
        <v>35</v>
      </c>
      <c r="E89" s="31">
        <v>15</v>
      </c>
      <c r="F89" s="31">
        <v>3195</v>
      </c>
      <c r="G89" s="31">
        <v>1338</v>
      </c>
      <c r="H89" s="31">
        <v>30</v>
      </c>
      <c r="I89" s="31">
        <v>10</v>
      </c>
    </row>
    <row r="90" spans="1:10" ht="13.15" x14ac:dyDescent="0.4">
      <c r="A90" s="32" t="s">
        <v>186</v>
      </c>
      <c r="B90" s="33">
        <v>17962</v>
      </c>
      <c r="C90" s="33">
        <v>7222</v>
      </c>
      <c r="D90" s="33">
        <v>224</v>
      </c>
      <c r="E90" s="33">
        <v>63</v>
      </c>
      <c r="F90" s="33">
        <v>16792</v>
      </c>
      <c r="G90" s="33">
        <v>6840</v>
      </c>
      <c r="H90" s="33">
        <v>188</v>
      </c>
      <c r="I90" s="33">
        <v>35</v>
      </c>
      <c r="J90" s="34"/>
    </row>
    <row r="91" spans="1:10" x14ac:dyDescent="0.35">
      <c r="A91" s="30" t="s">
        <v>187</v>
      </c>
      <c r="B91" s="31">
        <v>738</v>
      </c>
      <c r="C91" s="31">
        <v>242</v>
      </c>
      <c r="D91" s="31">
        <v>3</v>
      </c>
      <c r="E91" s="31">
        <v>2</v>
      </c>
      <c r="F91" s="31">
        <v>714</v>
      </c>
      <c r="G91" s="31">
        <v>241</v>
      </c>
      <c r="H91" s="31">
        <v>4</v>
      </c>
      <c r="I91" s="31">
        <v>1</v>
      </c>
    </row>
    <row r="92" spans="1:10" x14ac:dyDescent="0.35">
      <c r="A92" s="30" t="s">
        <v>188</v>
      </c>
      <c r="B92" s="31">
        <v>1345</v>
      </c>
      <c r="C92" s="31">
        <v>595</v>
      </c>
      <c r="D92" s="31">
        <v>10</v>
      </c>
      <c r="E92" s="31">
        <v>4</v>
      </c>
      <c r="F92" s="31">
        <v>1295</v>
      </c>
      <c r="G92" s="31">
        <v>542</v>
      </c>
      <c r="H92" s="31">
        <v>2</v>
      </c>
      <c r="I92" s="31">
        <v>1</v>
      </c>
    </row>
    <row r="93" spans="1:10" x14ac:dyDescent="0.35">
      <c r="A93" s="30" t="s">
        <v>189</v>
      </c>
      <c r="B93" s="31">
        <v>7919</v>
      </c>
      <c r="C93" s="31">
        <v>3608</v>
      </c>
      <c r="D93" s="31">
        <v>129</v>
      </c>
      <c r="E93" s="31">
        <v>4</v>
      </c>
      <c r="F93" s="31">
        <v>7398</v>
      </c>
      <c r="G93" s="31">
        <v>3412</v>
      </c>
      <c r="H93" s="31">
        <v>116</v>
      </c>
      <c r="I93" s="31">
        <v>6</v>
      </c>
    </row>
    <row r="94" spans="1:10" x14ac:dyDescent="0.35">
      <c r="A94" s="30" t="s">
        <v>190</v>
      </c>
      <c r="B94" s="31">
        <v>890</v>
      </c>
      <c r="C94" s="31">
        <v>318</v>
      </c>
      <c r="D94" s="31">
        <v>7</v>
      </c>
      <c r="E94" s="31">
        <v>3</v>
      </c>
      <c r="F94" s="31">
        <v>828</v>
      </c>
      <c r="G94" s="31">
        <v>308</v>
      </c>
      <c r="H94" s="31">
        <v>8</v>
      </c>
      <c r="I94" s="31">
        <v>3</v>
      </c>
    </row>
    <row r="95" spans="1:10" x14ac:dyDescent="0.35">
      <c r="A95" s="30" t="s">
        <v>191</v>
      </c>
      <c r="B95" s="31">
        <v>755</v>
      </c>
      <c r="C95" s="31">
        <v>263</v>
      </c>
      <c r="D95" s="31">
        <v>3</v>
      </c>
      <c r="E95" s="31">
        <v>1</v>
      </c>
      <c r="F95" s="31">
        <v>680</v>
      </c>
      <c r="G95" s="31">
        <v>230</v>
      </c>
      <c r="H95" s="31">
        <v>6</v>
      </c>
      <c r="I95" s="31">
        <v>2</v>
      </c>
    </row>
    <row r="96" spans="1:10" x14ac:dyDescent="0.35">
      <c r="A96" s="30" t="s">
        <v>192</v>
      </c>
      <c r="B96" s="31">
        <v>1123</v>
      </c>
      <c r="C96" s="31">
        <v>392</v>
      </c>
      <c r="D96" s="31">
        <v>9</v>
      </c>
      <c r="E96" s="31">
        <v>5</v>
      </c>
      <c r="F96" s="31">
        <v>1038</v>
      </c>
      <c r="G96" s="31">
        <v>388</v>
      </c>
      <c r="H96" s="31">
        <v>8</v>
      </c>
      <c r="I96" s="31">
        <v>3</v>
      </c>
    </row>
    <row r="97" spans="1:10" x14ac:dyDescent="0.35">
      <c r="A97" s="30" t="s">
        <v>193</v>
      </c>
      <c r="B97" s="31">
        <v>2096</v>
      </c>
      <c r="C97" s="31">
        <v>866</v>
      </c>
      <c r="D97" s="31">
        <v>20</v>
      </c>
      <c r="E97" s="31">
        <v>9</v>
      </c>
      <c r="F97" s="31">
        <v>1934</v>
      </c>
      <c r="G97" s="31">
        <v>775</v>
      </c>
      <c r="H97" s="31">
        <v>14</v>
      </c>
      <c r="I97" s="31">
        <v>6</v>
      </c>
    </row>
    <row r="98" spans="1:10" x14ac:dyDescent="0.35">
      <c r="A98" s="30" t="s">
        <v>194</v>
      </c>
      <c r="B98" s="31">
        <v>1476</v>
      </c>
      <c r="C98" s="31">
        <v>624</v>
      </c>
      <c r="D98" s="31">
        <v>16</v>
      </c>
      <c r="E98" s="31">
        <v>6</v>
      </c>
      <c r="F98" s="31">
        <v>1459</v>
      </c>
      <c r="G98" s="31">
        <v>641</v>
      </c>
      <c r="H98" s="31">
        <v>4</v>
      </c>
      <c r="I98" s="31">
        <v>1</v>
      </c>
    </row>
    <row r="99" spans="1:10" ht="13.15" x14ac:dyDescent="0.4">
      <c r="A99" s="32" t="s">
        <v>195</v>
      </c>
      <c r="B99" s="33">
        <v>16342</v>
      </c>
      <c r="C99" s="33">
        <v>6908</v>
      </c>
      <c r="D99" s="33">
        <v>197</v>
      </c>
      <c r="E99" s="33">
        <v>34</v>
      </c>
      <c r="F99" s="33">
        <v>15346</v>
      </c>
      <c r="G99" s="33">
        <v>6537</v>
      </c>
      <c r="H99" s="33">
        <v>162</v>
      </c>
      <c r="I99" s="33">
        <v>23</v>
      </c>
      <c r="J99" s="34"/>
    </row>
    <row r="100" spans="1:10" x14ac:dyDescent="0.35">
      <c r="A100" s="30" t="s">
        <v>196</v>
      </c>
      <c r="B100" s="31">
        <v>1133</v>
      </c>
      <c r="C100" s="31">
        <v>442</v>
      </c>
      <c r="D100" s="31">
        <v>17</v>
      </c>
      <c r="E100" s="31">
        <v>7</v>
      </c>
      <c r="F100" s="31">
        <v>1098</v>
      </c>
      <c r="G100" s="31">
        <v>450</v>
      </c>
      <c r="H100" s="31">
        <v>19</v>
      </c>
      <c r="I100" s="31">
        <v>7</v>
      </c>
    </row>
    <row r="101" spans="1:10" x14ac:dyDescent="0.35">
      <c r="A101" s="30" t="s">
        <v>197</v>
      </c>
      <c r="B101" s="31">
        <v>533</v>
      </c>
      <c r="C101" s="31">
        <v>190</v>
      </c>
      <c r="D101" s="31">
        <v>4</v>
      </c>
      <c r="E101" s="31">
        <v>1</v>
      </c>
      <c r="F101" s="31">
        <v>511</v>
      </c>
      <c r="G101" s="31">
        <v>184</v>
      </c>
      <c r="H101" s="31">
        <v>0</v>
      </c>
      <c r="I101" s="31">
        <v>0</v>
      </c>
    </row>
    <row r="102" spans="1:10" x14ac:dyDescent="0.35">
      <c r="A102" s="30" t="s">
        <v>198</v>
      </c>
      <c r="B102" s="31">
        <v>1994</v>
      </c>
      <c r="C102" s="31">
        <v>788</v>
      </c>
      <c r="D102" s="31">
        <v>20</v>
      </c>
      <c r="E102" s="31">
        <v>6</v>
      </c>
      <c r="F102" s="31">
        <v>1991</v>
      </c>
      <c r="G102" s="31">
        <v>812</v>
      </c>
      <c r="H102" s="31">
        <v>21</v>
      </c>
      <c r="I102" s="31">
        <v>7</v>
      </c>
    </row>
    <row r="103" spans="1:10" ht="13.15" x14ac:dyDescent="0.4">
      <c r="A103" s="32" t="s">
        <v>199</v>
      </c>
      <c r="B103" s="33">
        <v>3660</v>
      </c>
      <c r="C103" s="33">
        <v>1420</v>
      </c>
      <c r="D103" s="33">
        <v>41</v>
      </c>
      <c r="E103" s="33">
        <v>14</v>
      </c>
      <c r="F103" s="33">
        <v>3600</v>
      </c>
      <c r="G103" s="33">
        <v>1446</v>
      </c>
      <c r="H103" s="33">
        <v>40</v>
      </c>
      <c r="I103" s="33">
        <v>14</v>
      </c>
      <c r="J103" s="34"/>
    </row>
    <row r="104" spans="1:10" x14ac:dyDescent="0.35">
      <c r="A104" s="30" t="s">
        <v>200</v>
      </c>
      <c r="B104" s="31">
        <v>3628</v>
      </c>
      <c r="C104" s="31">
        <v>1935</v>
      </c>
      <c r="D104" s="31">
        <v>42</v>
      </c>
      <c r="E104" s="31">
        <v>19</v>
      </c>
      <c r="F104" s="31">
        <v>3529</v>
      </c>
      <c r="G104" s="31">
        <v>1923</v>
      </c>
      <c r="H104" s="31">
        <v>35</v>
      </c>
      <c r="I104" s="31">
        <v>13</v>
      </c>
    </row>
    <row r="105" spans="1:10" x14ac:dyDescent="0.35">
      <c r="A105" s="30" t="s">
        <v>201</v>
      </c>
      <c r="B105" s="31">
        <v>1685</v>
      </c>
      <c r="C105" s="31">
        <v>675</v>
      </c>
      <c r="D105" s="31">
        <v>21</v>
      </c>
      <c r="E105" s="31">
        <v>6</v>
      </c>
      <c r="F105" s="31">
        <v>1622</v>
      </c>
      <c r="G105" s="31">
        <v>620</v>
      </c>
      <c r="H105" s="31">
        <v>12</v>
      </c>
      <c r="I105" s="31">
        <v>4</v>
      </c>
    </row>
    <row r="106" spans="1:10" x14ac:dyDescent="0.35">
      <c r="A106" s="30" t="s">
        <v>202</v>
      </c>
      <c r="B106" s="31">
        <v>2956</v>
      </c>
      <c r="C106" s="31">
        <v>1377</v>
      </c>
      <c r="D106" s="31">
        <v>30</v>
      </c>
      <c r="E106" s="31">
        <v>7</v>
      </c>
      <c r="F106" s="31">
        <v>2890</v>
      </c>
      <c r="G106" s="31">
        <v>1299</v>
      </c>
      <c r="H106" s="31">
        <v>22</v>
      </c>
      <c r="I106" s="31">
        <v>11</v>
      </c>
    </row>
    <row r="107" spans="1:10" x14ac:dyDescent="0.35">
      <c r="A107" s="30" t="s">
        <v>203</v>
      </c>
      <c r="B107" s="31">
        <v>8231</v>
      </c>
      <c r="C107" s="31">
        <v>4185</v>
      </c>
      <c r="D107" s="31">
        <v>90</v>
      </c>
      <c r="E107" s="31">
        <v>48</v>
      </c>
      <c r="F107" s="31">
        <v>7685</v>
      </c>
      <c r="G107" s="31">
        <v>4013</v>
      </c>
      <c r="H107" s="31">
        <v>68</v>
      </c>
      <c r="I107" s="31">
        <v>37</v>
      </c>
    </row>
    <row r="108" spans="1:10" x14ac:dyDescent="0.35">
      <c r="A108" s="30" t="s">
        <v>204</v>
      </c>
      <c r="B108" s="31">
        <v>4685</v>
      </c>
      <c r="C108" s="31">
        <v>2462</v>
      </c>
      <c r="D108" s="31">
        <v>61</v>
      </c>
      <c r="E108" s="31">
        <v>34</v>
      </c>
      <c r="F108" s="31">
        <v>4489</v>
      </c>
      <c r="G108" s="31">
        <v>2343</v>
      </c>
      <c r="H108" s="31">
        <v>54</v>
      </c>
      <c r="I108" s="31">
        <v>29</v>
      </c>
    </row>
    <row r="109" spans="1:10" x14ac:dyDescent="0.35">
      <c r="A109" s="30" t="s">
        <v>205</v>
      </c>
      <c r="B109" s="31">
        <v>12953</v>
      </c>
      <c r="C109" s="31">
        <v>7409</v>
      </c>
      <c r="D109" s="31">
        <v>164</v>
      </c>
      <c r="E109" s="31">
        <v>70</v>
      </c>
      <c r="F109" s="31">
        <v>12575</v>
      </c>
      <c r="G109" s="31">
        <v>7111</v>
      </c>
      <c r="H109" s="31">
        <v>130</v>
      </c>
      <c r="I109" s="31">
        <v>55</v>
      </c>
    </row>
    <row r="110" spans="1:10" x14ac:dyDescent="0.35">
      <c r="A110" s="30" t="s">
        <v>206</v>
      </c>
      <c r="B110" s="31">
        <v>2469</v>
      </c>
      <c r="C110" s="31">
        <v>1103</v>
      </c>
      <c r="D110" s="31">
        <v>30</v>
      </c>
      <c r="E110" s="31">
        <v>11</v>
      </c>
      <c r="F110" s="31">
        <v>2394</v>
      </c>
      <c r="G110" s="31">
        <v>1125</v>
      </c>
      <c r="H110" s="31">
        <v>22</v>
      </c>
      <c r="I110" s="31">
        <v>7</v>
      </c>
    </row>
    <row r="111" spans="1:10" x14ac:dyDescent="0.35">
      <c r="A111" s="30" t="s">
        <v>207</v>
      </c>
      <c r="B111" s="31">
        <v>4818</v>
      </c>
      <c r="C111" s="31">
        <v>2430</v>
      </c>
      <c r="D111" s="31">
        <v>55</v>
      </c>
      <c r="E111" s="31">
        <v>30</v>
      </c>
      <c r="F111" s="31">
        <v>4453</v>
      </c>
      <c r="G111" s="31">
        <v>2276</v>
      </c>
      <c r="H111" s="31">
        <v>43</v>
      </c>
      <c r="I111" s="31">
        <v>21</v>
      </c>
    </row>
    <row r="112" spans="1:10" ht="13.15" x14ac:dyDescent="0.4">
      <c r="A112" s="32" t="s">
        <v>208</v>
      </c>
      <c r="B112" s="33">
        <v>41425</v>
      </c>
      <c r="C112" s="33">
        <v>21576</v>
      </c>
      <c r="D112" s="33">
        <v>493</v>
      </c>
      <c r="E112" s="33">
        <v>225</v>
      </c>
      <c r="F112" s="33">
        <v>39637</v>
      </c>
      <c r="G112" s="33">
        <v>20710</v>
      </c>
      <c r="H112" s="33">
        <v>386</v>
      </c>
      <c r="I112" s="33">
        <v>177</v>
      </c>
      <c r="J112" s="34"/>
    </row>
    <row r="113" spans="1:10" x14ac:dyDescent="0.35">
      <c r="A113" s="30" t="s">
        <v>209</v>
      </c>
      <c r="B113" s="31">
        <v>1662</v>
      </c>
      <c r="C113" s="31">
        <v>642</v>
      </c>
      <c r="D113" s="31">
        <v>21</v>
      </c>
      <c r="E113" s="31">
        <v>10</v>
      </c>
      <c r="F113" s="31">
        <v>1646</v>
      </c>
      <c r="G113" s="31">
        <v>667</v>
      </c>
      <c r="H113" s="31">
        <v>29</v>
      </c>
      <c r="I113" s="31">
        <v>9</v>
      </c>
    </row>
    <row r="114" spans="1:10" x14ac:dyDescent="0.35">
      <c r="A114" s="30" t="s">
        <v>210</v>
      </c>
      <c r="B114" s="31">
        <v>687</v>
      </c>
      <c r="C114" s="31">
        <v>240</v>
      </c>
      <c r="D114" s="31">
        <v>4</v>
      </c>
      <c r="E114" s="31">
        <v>2</v>
      </c>
      <c r="F114" s="31">
        <v>690</v>
      </c>
      <c r="G114" s="31">
        <v>255</v>
      </c>
      <c r="H114" s="31">
        <v>4</v>
      </c>
      <c r="I114" s="31">
        <v>0</v>
      </c>
    </row>
    <row r="115" spans="1:10" x14ac:dyDescent="0.35">
      <c r="A115" s="30" t="s">
        <v>211</v>
      </c>
      <c r="B115" s="31">
        <v>1241</v>
      </c>
      <c r="C115" s="31">
        <v>515</v>
      </c>
      <c r="D115" s="31">
        <v>15</v>
      </c>
      <c r="E115" s="31">
        <v>7</v>
      </c>
      <c r="F115" s="31">
        <v>1149</v>
      </c>
      <c r="G115" s="31">
        <v>479</v>
      </c>
      <c r="H115" s="31">
        <v>10</v>
      </c>
      <c r="I115" s="31">
        <v>4</v>
      </c>
    </row>
    <row r="116" spans="1:10" x14ac:dyDescent="0.35">
      <c r="A116" s="30" t="s">
        <v>212</v>
      </c>
      <c r="B116" s="31">
        <v>3463</v>
      </c>
      <c r="C116" s="31">
        <v>1441</v>
      </c>
      <c r="D116" s="31">
        <v>31</v>
      </c>
      <c r="E116" s="31">
        <v>13</v>
      </c>
      <c r="F116" s="31">
        <v>3311</v>
      </c>
      <c r="G116" s="31">
        <v>1420</v>
      </c>
      <c r="H116" s="31">
        <v>39</v>
      </c>
      <c r="I116" s="31">
        <v>18</v>
      </c>
    </row>
    <row r="117" spans="1:10" ht="13.15" x14ac:dyDescent="0.4">
      <c r="A117" s="32" t="s">
        <v>213</v>
      </c>
      <c r="B117" s="33">
        <v>7053</v>
      </c>
      <c r="C117" s="33">
        <v>2838</v>
      </c>
      <c r="D117" s="33">
        <v>71</v>
      </c>
      <c r="E117" s="33">
        <v>32</v>
      </c>
      <c r="F117" s="33">
        <v>6796</v>
      </c>
      <c r="G117" s="33">
        <v>2821</v>
      </c>
      <c r="H117" s="33">
        <v>82</v>
      </c>
      <c r="I117" s="33">
        <v>31</v>
      </c>
      <c r="J117" s="34"/>
    </row>
    <row r="118" spans="1:10" x14ac:dyDescent="0.35">
      <c r="A118" s="30" t="s">
        <v>214</v>
      </c>
      <c r="B118" s="31">
        <v>1931</v>
      </c>
      <c r="C118" s="31">
        <v>740</v>
      </c>
      <c r="D118" s="31">
        <v>24</v>
      </c>
      <c r="E118" s="31">
        <v>5</v>
      </c>
      <c r="F118" s="31">
        <v>1866</v>
      </c>
      <c r="G118" s="31">
        <v>697</v>
      </c>
      <c r="H118" s="31">
        <v>10</v>
      </c>
      <c r="I118" s="31">
        <v>3</v>
      </c>
    </row>
    <row r="119" spans="1:10" x14ac:dyDescent="0.35">
      <c r="A119" s="30" t="s">
        <v>215</v>
      </c>
      <c r="B119" s="31">
        <v>4354</v>
      </c>
      <c r="C119" s="31">
        <v>2006</v>
      </c>
      <c r="D119" s="31">
        <v>45</v>
      </c>
      <c r="E119" s="31">
        <v>21</v>
      </c>
      <c r="F119" s="31">
        <v>4000</v>
      </c>
      <c r="G119" s="31">
        <v>1805</v>
      </c>
      <c r="H119" s="31">
        <v>35</v>
      </c>
      <c r="I119" s="31">
        <v>19</v>
      </c>
    </row>
    <row r="120" spans="1:10" x14ac:dyDescent="0.35">
      <c r="A120" s="30" t="s">
        <v>216</v>
      </c>
      <c r="B120" s="31">
        <v>6325</v>
      </c>
      <c r="C120" s="31">
        <v>2726</v>
      </c>
      <c r="D120" s="31">
        <v>37</v>
      </c>
      <c r="E120" s="31">
        <v>10</v>
      </c>
      <c r="F120" s="31">
        <v>6206</v>
      </c>
      <c r="G120" s="31">
        <v>2736</v>
      </c>
      <c r="H120" s="31">
        <v>32</v>
      </c>
      <c r="I120" s="31">
        <v>13</v>
      </c>
    </row>
    <row r="121" spans="1:10" x14ac:dyDescent="0.35">
      <c r="A121" s="30" t="s">
        <v>217</v>
      </c>
      <c r="B121" s="31">
        <v>370</v>
      </c>
      <c r="C121" s="31">
        <v>143</v>
      </c>
      <c r="D121" s="31">
        <v>2</v>
      </c>
      <c r="E121" s="31">
        <v>0</v>
      </c>
      <c r="F121" s="31">
        <v>428</v>
      </c>
      <c r="G121" s="31">
        <v>163</v>
      </c>
      <c r="H121" s="31">
        <v>2</v>
      </c>
      <c r="I121" s="31">
        <v>2</v>
      </c>
    </row>
    <row r="122" spans="1:10" x14ac:dyDescent="0.35">
      <c r="A122" s="30" t="s">
        <v>218</v>
      </c>
      <c r="B122" s="31">
        <v>2553</v>
      </c>
      <c r="C122" s="31">
        <v>973</v>
      </c>
      <c r="D122" s="31">
        <v>17</v>
      </c>
      <c r="E122" s="31">
        <v>0</v>
      </c>
      <c r="F122" s="31">
        <v>2284</v>
      </c>
      <c r="G122" s="31">
        <v>886</v>
      </c>
      <c r="H122" s="31">
        <v>12</v>
      </c>
      <c r="I122" s="31">
        <v>0</v>
      </c>
    </row>
    <row r="123" spans="1:10" ht="13.15" x14ac:dyDescent="0.4">
      <c r="A123" s="32" t="s">
        <v>219</v>
      </c>
      <c r="B123" s="33">
        <v>15533</v>
      </c>
      <c r="C123" s="33">
        <v>6588</v>
      </c>
      <c r="D123" s="33">
        <v>125</v>
      </c>
      <c r="E123" s="33">
        <v>36</v>
      </c>
      <c r="F123" s="33">
        <v>14784</v>
      </c>
      <c r="G123" s="33">
        <v>6287</v>
      </c>
      <c r="H123" s="33">
        <v>91</v>
      </c>
      <c r="I123" s="33">
        <v>37</v>
      </c>
      <c r="J123" s="34"/>
    </row>
    <row r="124" spans="1:10" x14ac:dyDescent="0.35">
      <c r="A124" s="30" t="s">
        <v>220</v>
      </c>
      <c r="B124" s="31">
        <v>782</v>
      </c>
      <c r="C124" s="31">
        <v>317</v>
      </c>
      <c r="D124" s="31">
        <v>7</v>
      </c>
      <c r="E124" s="31">
        <v>4</v>
      </c>
      <c r="F124" s="31">
        <v>731</v>
      </c>
      <c r="G124" s="31">
        <v>295</v>
      </c>
      <c r="H124" s="31">
        <v>6</v>
      </c>
      <c r="I124" s="31">
        <v>2</v>
      </c>
    </row>
    <row r="125" spans="1:10" x14ac:dyDescent="0.35">
      <c r="A125" s="30" t="s">
        <v>221</v>
      </c>
      <c r="B125" s="31">
        <v>746</v>
      </c>
      <c r="C125" s="31">
        <v>286</v>
      </c>
      <c r="D125" s="31">
        <v>8</v>
      </c>
      <c r="E125" s="31">
        <v>3</v>
      </c>
      <c r="F125" s="31">
        <v>767</v>
      </c>
      <c r="G125" s="31">
        <v>298</v>
      </c>
      <c r="H125" s="31">
        <v>2</v>
      </c>
      <c r="I125" s="31">
        <v>0</v>
      </c>
    </row>
    <row r="126" spans="1:10" x14ac:dyDescent="0.35">
      <c r="A126" s="30" t="s">
        <v>222</v>
      </c>
      <c r="B126" s="31">
        <v>6064</v>
      </c>
      <c r="C126" s="31">
        <v>2955</v>
      </c>
      <c r="D126" s="31">
        <v>77</v>
      </c>
      <c r="E126" s="31">
        <v>36</v>
      </c>
      <c r="F126" s="31">
        <v>5885</v>
      </c>
      <c r="G126" s="31">
        <v>2911</v>
      </c>
      <c r="H126" s="31">
        <v>73</v>
      </c>
      <c r="I126" s="31">
        <v>37</v>
      </c>
    </row>
    <row r="127" spans="1:10" x14ac:dyDescent="0.35">
      <c r="A127" s="30" t="s">
        <v>223</v>
      </c>
      <c r="B127" s="31">
        <v>13075</v>
      </c>
      <c r="C127" s="31">
        <v>6172</v>
      </c>
      <c r="D127" s="31">
        <v>212</v>
      </c>
      <c r="E127" s="31">
        <v>47</v>
      </c>
      <c r="F127" s="31">
        <v>12472</v>
      </c>
      <c r="G127" s="31">
        <v>5842</v>
      </c>
      <c r="H127" s="31">
        <v>174</v>
      </c>
      <c r="I127" s="31">
        <v>49</v>
      </c>
    </row>
    <row r="128" spans="1:10" x14ac:dyDescent="0.35">
      <c r="A128" s="30" t="s">
        <v>224</v>
      </c>
      <c r="B128" s="31">
        <v>5617</v>
      </c>
      <c r="C128" s="31">
        <v>2563</v>
      </c>
      <c r="D128" s="31">
        <v>48</v>
      </c>
      <c r="E128" s="31">
        <v>21</v>
      </c>
      <c r="F128" s="31">
        <v>5338</v>
      </c>
      <c r="G128" s="31">
        <v>2463</v>
      </c>
      <c r="H128" s="31">
        <v>53</v>
      </c>
      <c r="I128" s="31">
        <v>25</v>
      </c>
    </row>
    <row r="129" spans="1:10" x14ac:dyDescent="0.35">
      <c r="A129" s="30" t="s">
        <v>225</v>
      </c>
      <c r="B129" s="31">
        <v>3590</v>
      </c>
      <c r="C129" s="31">
        <v>1716</v>
      </c>
      <c r="D129" s="31">
        <v>49</v>
      </c>
      <c r="E129" s="31">
        <v>25</v>
      </c>
      <c r="F129" s="31">
        <v>3424</v>
      </c>
      <c r="G129" s="31">
        <v>1686</v>
      </c>
      <c r="H129" s="31">
        <v>31</v>
      </c>
      <c r="I129" s="31">
        <v>14</v>
      </c>
    </row>
    <row r="130" spans="1:10" ht="13.15" x14ac:dyDescent="0.4">
      <c r="A130" s="32" t="s">
        <v>226</v>
      </c>
      <c r="B130" s="33">
        <v>29874</v>
      </c>
      <c r="C130" s="33">
        <v>14009</v>
      </c>
      <c r="D130" s="33">
        <v>401</v>
      </c>
      <c r="E130" s="33">
        <v>136</v>
      </c>
      <c r="F130" s="33">
        <v>28617</v>
      </c>
      <c r="G130" s="33">
        <v>13495</v>
      </c>
      <c r="H130" s="33">
        <v>339</v>
      </c>
      <c r="I130" s="33">
        <v>127</v>
      </c>
      <c r="J130" s="34"/>
    </row>
    <row r="131" spans="1:10" x14ac:dyDescent="0.35">
      <c r="A131" s="30" t="s">
        <v>227</v>
      </c>
      <c r="B131" s="31">
        <v>727</v>
      </c>
      <c r="C131" s="31">
        <v>301</v>
      </c>
      <c r="D131" s="31">
        <v>4</v>
      </c>
      <c r="E131" s="31">
        <v>3</v>
      </c>
      <c r="F131" s="31">
        <v>695</v>
      </c>
      <c r="G131" s="31">
        <v>316</v>
      </c>
      <c r="H131" s="31">
        <v>5</v>
      </c>
      <c r="I131" s="31">
        <v>4</v>
      </c>
    </row>
    <row r="132" spans="1:10" x14ac:dyDescent="0.35">
      <c r="A132" s="30" t="s">
        <v>228</v>
      </c>
      <c r="B132" s="31">
        <v>840</v>
      </c>
      <c r="C132" s="31">
        <v>395</v>
      </c>
      <c r="D132" s="31">
        <v>6</v>
      </c>
      <c r="E132" s="31">
        <v>3</v>
      </c>
      <c r="F132" s="31">
        <v>740</v>
      </c>
      <c r="G132" s="31">
        <v>343</v>
      </c>
      <c r="H132" s="31">
        <v>3</v>
      </c>
      <c r="I132" s="31">
        <v>2</v>
      </c>
    </row>
    <row r="133" spans="1:10" ht="13.15" x14ac:dyDescent="0.4">
      <c r="A133" s="32" t="s">
        <v>229</v>
      </c>
      <c r="B133" s="33">
        <v>1567</v>
      </c>
      <c r="C133" s="33">
        <v>696</v>
      </c>
      <c r="D133" s="33">
        <v>10</v>
      </c>
      <c r="E133" s="33">
        <v>6</v>
      </c>
      <c r="F133" s="33">
        <v>1435</v>
      </c>
      <c r="G133" s="33">
        <v>659</v>
      </c>
      <c r="H133" s="33">
        <v>8</v>
      </c>
      <c r="I133" s="33">
        <v>6</v>
      </c>
      <c r="J133" s="34"/>
    </row>
    <row r="134" spans="1:10" ht="13.15" x14ac:dyDescent="0.35">
      <c r="A134" s="32"/>
      <c r="B134" s="31"/>
      <c r="C134" s="31"/>
      <c r="D134" s="31"/>
      <c r="E134" s="31"/>
      <c r="F134" s="31"/>
      <c r="G134" s="31"/>
      <c r="H134" s="31"/>
      <c r="I134" s="31"/>
    </row>
    <row r="135" spans="1:10" ht="13.15" x14ac:dyDescent="0.4">
      <c r="A135" s="32" t="s">
        <v>230</v>
      </c>
      <c r="B135" s="33">
        <v>405102</v>
      </c>
      <c r="C135" s="33">
        <v>190300</v>
      </c>
      <c r="D135" s="33">
        <v>5128</v>
      </c>
      <c r="E135" s="33">
        <v>1760</v>
      </c>
      <c r="F135" s="33">
        <v>386752</v>
      </c>
      <c r="G135" s="33">
        <v>182728</v>
      </c>
      <c r="H135" s="33">
        <v>4151</v>
      </c>
      <c r="I135" s="33">
        <v>1416</v>
      </c>
      <c r="J135" s="34"/>
    </row>
    <row r="136" spans="1:10" ht="13.15" x14ac:dyDescent="0.35">
      <c r="A136" s="32"/>
      <c r="B136" s="31"/>
      <c r="C136" s="31"/>
      <c r="D136" s="31"/>
      <c r="E136" s="31"/>
      <c r="F136" s="31"/>
      <c r="G136" s="31"/>
      <c r="H136" s="31"/>
      <c r="I136" s="31"/>
    </row>
    <row r="137" spans="1:10" x14ac:dyDescent="0.35">
      <c r="A137" s="30" t="s">
        <v>231</v>
      </c>
      <c r="B137" s="31">
        <v>2799</v>
      </c>
      <c r="C137" s="31">
        <v>731</v>
      </c>
      <c r="D137" s="31">
        <v>51</v>
      </c>
      <c r="E137" s="31">
        <v>7</v>
      </c>
      <c r="F137" s="31">
        <v>2688</v>
      </c>
      <c r="G137" s="31">
        <v>663</v>
      </c>
      <c r="H137" s="31">
        <v>39</v>
      </c>
      <c r="I137" s="31">
        <v>6</v>
      </c>
    </row>
    <row r="138" spans="1:10" x14ac:dyDescent="0.35">
      <c r="A138" s="30" t="s">
        <v>232</v>
      </c>
      <c r="B138" s="31">
        <v>2675</v>
      </c>
      <c r="C138" s="31">
        <v>682</v>
      </c>
      <c r="D138" s="31">
        <v>101</v>
      </c>
      <c r="E138" s="31">
        <v>14</v>
      </c>
      <c r="F138" s="31">
        <v>2499</v>
      </c>
      <c r="G138" s="31">
        <v>614</v>
      </c>
      <c r="H138" s="31">
        <v>59</v>
      </c>
      <c r="I138" s="31">
        <v>11</v>
      </c>
    </row>
    <row r="139" spans="1:10" x14ac:dyDescent="0.35">
      <c r="A139" s="30" t="s">
        <v>233</v>
      </c>
      <c r="B139" s="31">
        <v>3189</v>
      </c>
      <c r="C139" s="31">
        <v>377</v>
      </c>
      <c r="D139" s="31">
        <v>50</v>
      </c>
      <c r="E139" s="31">
        <v>5</v>
      </c>
      <c r="F139" s="31">
        <v>2982</v>
      </c>
      <c r="G139" s="31">
        <v>370</v>
      </c>
      <c r="H139" s="31">
        <v>56</v>
      </c>
      <c r="I139" s="31">
        <v>4</v>
      </c>
    </row>
    <row r="140" spans="1:10" x14ac:dyDescent="0.35">
      <c r="A140" s="30" t="s">
        <v>267</v>
      </c>
      <c r="B140" s="31">
        <v>7276</v>
      </c>
      <c r="C140" s="31">
        <v>2185</v>
      </c>
      <c r="D140" s="31">
        <v>135</v>
      </c>
      <c r="E140" s="31">
        <v>31</v>
      </c>
      <c r="F140" s="31">
        <v>7023</v>
      </c>
      <c r="G140" s="31">
        <v>2038</v>
      </c>
      <c r="H140" s="31">
        <v>109</v>
      </c>
      <c r="I140" s="31">
        <v>33</v>
      </c>
    </row>
    <row r="141" spans="1:10" ht="13.15" x14ac:dyDescent="0.4">
      <c r="A141" s="32" t="s">
        <v>235</v>
      </c>
      <c r="B141" s="33">
        <v>15939</v>
      </c>
      <c r="C141" s="33">
        <v>3975</v>
      </c>
      <c r="D141" s="33">
        <v>337</v>
      </c>
      <c r="E141" s="33">
        <v>57</v>
      </c>
      <c r="F141" s="33">
        <v>15192</v>
      </c>
      <c r="G141" s="33">
        <v>3685</v>
      </c>
      <c r="H141" s="33">
        <v>263</v>
      </c>
      <c r="I141" s="33">
        <v>54</v>
      </c>
      <c r="J141" s="34"/>
    </row>
    <row r="142" spans="1:10" ht="13.15" x14ac:dyDescent="0.35">
      <c r="A142" s="32"/>
      <c r="B142" s="31"/>
      <c r="C142" s="31"/>
      <c r="D142" s="31"/>
      <c r="E142" s="31"/>
      <c r="F142" s="31"/>
      <c r="G142" s="31"/>
      <c r="H142" s="31"/>
      <c r="I142" s="31"/>
    </row>
    <row r="143" spans="1:10" x14ac:dyDescent="0.35">
      <c r="A143" s="30" t="s">
        <v>236</v>
      </c>
      <c r="B143" s="31">
        <v>848</v>
      </c>
      <c r="C143" s="31">
        <v>518</v>
      </c>
      <c r="D143" s="31">
        <v>53</v>
      </c>
      <c r="E143" s="31">
        <v>21</v>
      </c>
      <c r="F143" s="31">
        <v>808</v>
      </c>
      <c r="G143" s="31">
        <v>491</v>
      </c>
      <c r="H143" s="31">
        <v>49</v>
      </c>
      <c r="I143" s="31">
        <v>15</v>
      </c>
    </row>
    <row r="144" spans="1:10" ht="13.15" x14ac:dyDescent="0.35">
      <c r="A144" s="32"/>
      <c r="B144" s="31"/>
      <c r="C144" s="31"/>
      <c r="D144" s="31"/>
      <c r="E144" s="31"/>
      <c r="F144" s="31"/>
      <c r="G144" s="31"/>
      <c r="H144" s="31"/>
      <c r="I144" s="31"/>
    </row>
    <row r="145" spans="1:10" ht="13.15" x14ac:dyDescent="0.4">
      <c r="A145" s="32" t="s">
        <v>237</v>
      </c>
      <c r="B145" s="33">
        <v>405902</v>
      </c>
      <c r="C145" s="33">
        <v>190807</v>
      </c>
      <c r="D145" s="33">
        <v>5180</v>
      </c>
      <c r="E145" s="33">
        <v>1781</v>
      </c>
      <c r="F145" s="33">
        <v>387518</v>
      </c>
      <c r="G145" s="33">
        <v>183211</v>
      </c>
      <c r="H145" s="33">
        <v>4197</v>
      </c>
      <c r="I145" s="33">
        <v>1429</v>
      </c>
      <c r="J145" s="34"/>
    </row>
    <row r="146" spans="1:10" ht="13.15" x14ac:dyDescent="0.35">
      <c r="A146" s="32"/>
      <c r="B146" s="31"/>
      <c r="C146" s="31"/>
      <c r="D146" s="31"/>
      <c r="E146" s="31"/>
      <c r="F146" s="31"/>
      <c r="G146" s="31"/>
      <c r="H146" s="31"/>
      <c r="I146" s="31"/>
    </row>
    <row r="147" spans="1:10" ht="13.15" x14ac:dyDescent="0.4">
      <c r="A147" s="32" t="s">
        <v>268</v>
      </c>
      <c r="B147" s="33">
        <v>421889</v>
      </c>
      <c r="C147" s="33">
        <v>194793</v>
      </c>
      <c r="D147" s="33">
        <v>5518</v>
      </c>
      <c r="E147" s="33">
        <v>1838</v>
      </c>
      <c r="F147" s="33">
        <v>402752</v>
      </c>
      <c r="G147" s="33">
        <v>186904</v>
      </c>
      <c r="H147" s="33">
        <v>4463</v>
      </c>
      <c r="I147" s="33">
        <v>1485</v>
      </c>
      <c r="J147" s="34"/>
    </row>
    <row r="148" spans="1:10" x14ac:dyDescent="0.35">
      <c r="A148" s="28"/>
      <c r="B148" s="28"/>
      <c r="C148" s="28"/>
      <c r="D148" s="28"/>
      <c r="E148" s="28"/>
      <c r="F148" s="28"/>
      <c r="G148" s="28"/>
      <c r="H148" s="28"/>
      <c r="I148" s="28"/>
    </row>
    <row r="149" spans="1:10" x14ac:dyDescent="0.35">
      <c r="A149" s="22"/>
      <c r="B149" s="22"/>
      <c r="C149" s="22"/>
      <c r="D149" s="22"/>
      <c r="E149" s="22"/>
      <c r="F149" s="22"/>
      <c r="G149" s="22"/>
      <c r="H149" s="22"/>
      <c r="I149" s="22"/>
    </row>
    <row r="150" spans="1:10" x14ac:dyDescent="0.35">
      <c r="A150" s="22" t="s">
        <v>280</v>
      </c>
      <c r="B150" s="22"/>
      <c r="C150" s="22"/>
      <c r="D150" s="22"/>
      <c r="E150" s="22"/>
      <c r="F150" s="22"/>
      <c r="G150" s="22"/>
      <c r="H150" s="22"/>
      <c r="I150" s="22"/>
    </row>
    <row r="151" spans="1:10" x14ac:dyDescent="0.35">
      <c r="A151" s="22" t="s">
        <v>281</v>
      </c>
      <c r="B151" s="22"/>
      <c r="C151" s="22"/>
      <c r="D151" s="22"/>
      <c r="E151" s="22"/>
      <c r="F151" s="22"/>
      <c r="G151" s="22"/>
      <c r="H151" s="22"/>
      <c r="I151" s="22"/>
    </row>
    <row r="152" spans="1:10" x14ac:dyDescent="0.35">
      <c r="A152" s="22" t="s">
        <v>282</v>
      </c>
      <c r="B152" s="22"/>
      <c r="C152" s="22"/>
      <c r="D152" s="22"/>
      <c r="E152" s="22"/>
      <c r="F152" s="22"/>
      <c r="G152" s="22"/>
      <c r="H152" s="22"/>
      <c r="I152" s="22"/>
    </row>
    <row r="153" spans="1:10" x14ac:dyDescent="0.35">
      <c r="A153" s="22" t="s">
        <v>283</v>
      </c>
      <c r="B153" s="22"/>
      <c r="C153" s="22"/>
      <c r="D153" s="22"/>
      <c r="E153" s="22"/>
      <c r="F153" s="22"/>
      <c r="G153" s="22"/>
      <c r="H153" s="22"/>
      <c r="I153" s="22"/>
    </row>
    <row r="154" spans="1:10" x14ac:dyDescent="0.35">
      <c r="A154" s="22" t="s">
        <v>284</v>
      </c>
      <c r="B154" s="22"/>
      <c r="C154" s="22"/>
      <c r="D154" s="22"/>
      <c r="E154" s="22"/>
      <c r="F154" s="22"/>
      <c r="G154" s="22"/>
      <c r="H154" s="22"/>
      <c r="I154" s="22"/>
    </row>
    <row r="155" spans="1:10" x14ac:dyDescent="0.35">
      <c r="A155" s="17" t="s">
        <v>285</v>
      </c>
    </row>
    <row r="156" spans="1:10" x14ac:dyDescent="0.35">
      <c r="A156" s="17" t="s">
        <v>286</v>
      </c>
    </row>
  </sheetData>
  <mergeCells count="8">
    <mergeCell ref="D10:E10"/>
    <mergeCell ref="H10:I10"/>
    <mergeCell ref="B6:E6"/>
    <mergeCell ref="F6:I6"/>
    <mergeCell ref="B9:C9"/>
    <mergeCell ref="D9:E9"/>
    <mergeCell ref="F9:G9"/>
    <mergeCell ref="H9:I9"/>
  </mergeCells>
  <phoneticPr fontId="2"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58"/>
  <sheetViews>
    <sheetView topLeftCell="A4" workbookViewId="0">
      <pane xSplit="1" ySplit="11" topLeftCell="B15" activePane="bottomRight" state="frozen"/>
      <selection activeCell="A4" sqref="A4"/>
      <selection pane="topRight" activeCell="B4" sqref="B4"/>
      <selection pane="bottomLeft" activeCell="A15" sqref="A15"/>
      <selection pane="bottomRight" activeCell="A33" sqref="A33"/>
    </sheetView>
  </sheetViews>
  <sheetFormatPr baseColWidth="10" defaultRowHeight="12.75" x14ac:dyDescent="0.35"/>
  <cols>
    <col min="1" max="1" width="26.6640625" style="5" customWidth="1"/>
    <col min="2" max="2" width="8.1328125" style="5" bestFit="1" customWidth="1"/>
    <col min="3" max="3" width="9" style="5" bestFit="1" customWidth="1"/>
    <col min="4" max="4" width="8.1328125" style="5" customWidth="1"/>
    <col min="5" max="5" width="9" style="5" bestFit="1" customWidth="1"/>
    <col min="6" max="6" width="8.1328125" style="5" bestFit="1" customWidth="1"/>
    <col min="7" max="7" width="9" style="5" bestFit="1" customWidth="1"/>
    <col min="8" max="8" width="8.1328125" style="5" customWidth="1"/>
    <col min="9" max="9" width="9" style="5" bestFit="1" customWidth="1"/>
    <col min="10" max="11" width="11.3984375" style="5"/>
  </cols>
  <sheetData>
    <row r="1" spans="1:9" x14ac:dyDescent="0.35">
      <c r="A1" s="5" t="s">
        <v>275</v>
      </c>
      <c r="B1" s="47"/>
      <c r="C1" s="47"/>
      <c r="D1" s="47"/>
      <c r="E1" s="47"/>
      <c r="F1" s="47"/>
      <c r="G1" s="47"/>
    </row>
    <row r="2" spans="1:9" x14ac:dyDescent="0.35">
      <c r="A2" s="5" t="s">
        <v>276</v>
      </c>
      <c r="B2" s="47"/>
      <c r="C2" s="47"/>
      <c r="D2" s="47"/>
      <c r="E2" s="47"/>
      <c r="F2" s="47"/>
      <c r="G2" s="47"/>
    </row>
    <row r="3" spans="1:9" x14ac:dyDescent="0.35">
      <c r="A3" s="5" t="s">
        <v>287</v>
      </c>
      <c r="B3" s="47"/>
      <c r="C3" s="47"/>
      <c r="D3" s="47"/>
      <c r="E3" s="47"/>
      <c r="F3" s="47"/>
      <c r="G3" s="47"/>
    </row>
    <row r="4" spans="1:9" x14ac:dyDescent="0.35">
      <c r="A4" s="48"/>
    </row>
    <row r="5" spans="1:9" x14ac:dyDescent="0.35">
      <c r="A5" s="49"/>
      <c r="B5" s="8"/>
      <c r="C5" s="9"/>
      <c r="D5" s="9"/>
      <c r="E5" s="10"/>
      <c r="F5" s="9"/>
      <c r="G5" s="9"/>
      <c r="H5" s="9"/>
      <c r="I5" s="10"/>
    </row>
    <row r="6" spans="1:9" x14ac:dyDescent="0.35">
      <c r="A6" s="50"/>
      <c r="B6" s="151" t="s">
        <v>15</v>
      </c>
      <c r="C6" s="150"/>
      <c r="D6" s="150"/>
      <c r="E6" s="152"/>
      <c r="F6" s="150" t="s">
        <v>21</v>
      </c>
      <c r="G6" s="150"/>
      <c r="H6" s="150"/>
      <c r="I6" s="152"/>
    </row>
    <row r="7" spans="1:9" x14ac:dyDescent="0.35">
      <c r="A7" s="51"/>
      <c r="B7" s="19"/>
      <c r="C7" s="6"/>
      <c r="D7" s="6"/>
      <c r="E7" s="18"/>
      <c r="F7" s="6"/>
      <c r="G7" s="6"/>
      <c r="H7" s="6"/>
      <c r="I7" s="18"/>
    </row>
    <row r="8" spans="1:9" x14ac:dyDescent="0.35">
      <c r="A8" s="50" t="s">
        <v>98</v>
      </c>
      <c r="B8" s="8"/>
      <c r="C8" s="10"/>
      <c r="D8" s="9"/>
      <c r="E8" s="9"/>
      <c r="F8" s="8"/>
      <c r="G8" s="10"/>
      <c r="H8" s="8"/>
      <c r="I8" s="10"/>
    </row>
    <row r="9" spans="1:9" x14ac:dyDescent="0.35">
      <c r="A9" s="50" t="s">
        <v>100</v>
      </c>
      <c r="B9" s="151" t="s">
        <v>13</v>
      </c>
      <c r="C9" s="152"/>
      <c r="D9" s="150" t="s">
        <v>277</v>
      </c>
      <c r="E9" s="150"/>
      <c r="F9" s="151" t="s">
        <v>13</v>
      </c>
      <c r="G9" s="152"/>
      <c r="H9" s="151" t="s">
        <v>277</v>
      </c>
      <c r="I9" s="152"/>
    </row>
    <row r="10" spans="1:9" x14ac:dyDescent="0.35">
      <c r="A10" s="50" t="s">
        <v>103</v>
      </c>
      <c r="B10" s="51"/>
      <c r="C10" s="20"/>
      <c r="D10" s="150" t="s">
        <v>102</v>
      </c>
      <c r="E10" s="150"/>
      <c r="F10" s="51"/>
      <c r="G10" s="20"/>
      <c r="H10" s="151" t="s">
        <v>102</v>
      </c>
      <c r="I10" s="152"/>
    </row>
    <row r="11" spans="1:9" x14ac:dyDescent="0.35">
      <c r="A11" s="50" t="s">
        <v>248</v>
      </c>
      <c r="B11" s="19"/>
      <c r="C11" s="18"/>
      <c r="D11" s="6"/>
      <c r="E11" s="6"/>
      <c r="F11" s="19"/>
      <c r="G11" s="18"/>
      <c r="H11" s="19"/>
      <c r="I11" s="18"/>
    </row>
    <row r="12" spans="1:9" x14ac:dyDescent="0.35">
      <c r="A12" s="50"/>
      <c r="B12" s="7"/>
      <c r="C12" s="52" t="s">
        <v>278</v>
      </c>
      <c r="D12" s="7"/>
      <c r="E12" s="52" t="s">
        <v>278</v>
      </c>
      <c r="F12" s="7"/>
      <c r="G12" s="52" t="s">
        <v>278</v>
      </c>
      <c r="H12" s="7"/>
      <c r="I12" s="13" t="s">
        <v>278</v>
      </c>
    </row>
    <row r="13" spans="1:9" x14ac:dyDescent="0.35">
      <c r="A13" s="50"/>
      <c r="B13" s="12" t="s">
        <v>20</v>
      </c>
      <c r="C13" s="11" t="s">
        <v>279</v>
      </c>
      <c r="D13" s="12" t="s">
        <v>20</v>
      </c>
      <c r="E13" s="11" t="s">
        <v>279</v>
      </c>
      <c r="F13" s="12" t="s">
        <v>20</v>
      </c>
      <c r="G13" s="11" t="s">
        <v>279</v>
      </c>
      <c r="H13" s="12" t="s">
        <v>20</v>
      </c>
      <c r="I13" s="12" t="s">
        <v>279</v>
      </c>
    </row>
    <row r="14" spans="1:9" x14ac:dyDescent="0.35">
      <c r="A14" s="53"/>
      <c r="B14" s="14"/>
      <c r="C14" s="6"/>
      <c r="D14" s="14"/>
      <c r="E14" s="6"/>
      <c r="F14" s="14"/>
      <c r="G14" s="6"/>
      <c r="H14" s="14"/>
      <c r="I14" s="18"/>
    </row>
    <row r="15" spans="1:9" x14ac:dyDescent="0.35">
      <c r="A15" s="15"/>
      <c r="B15" s="54"/>
      <c r="C15" s="54"/>
      <c r="D15" s="54"/>
      <c r="E15" s="54"/>
      <c r="F15" s="54"/>
      <c r="G15" s="54"/>
      <c r="H15" s="54"/>
    </row>
    <row r="16" spans="1:9" x14ac:dyDescent="0.35">
      <c r="A16" s="30" t="s">
        <v>112</v>
      </c>
      <c r="B16" s="31">
        <v>16048</v>
      </c>
      <c r="C16" s="31">
        <v>8801</v>
      </c>
      <c r="D16" s="31">
        <v>188</v>
      </c>
      <c r="E16" s="31">
        <v>14</v>
      </c>
      <c r="F16" s="31">
        <v>15392</v>
      </c>
      <c r="G16" s="31">
        <v>8439</v>
      </c>
      <c r="H16" s="31">
        <v>191</v>
      </c>
      <c r="I16" s="31">
        <v>10</v>
      </c>
    </row>
    <row r="17" spans="1:11" x14ac:dyDescent="0.35">
      <c r="A17" s="30" t="s">
        <v>113</v>
      </c>
      <c r="B17" s="31">
        <v>10023</v>
      </c>
      <c r="C17" s="31">
        <v>4506</v>
      </c>
      <c r="D17" s="31">
        <v>132</v>
      </c>
      <c r="E17" s="31">
        <v>47</v>
      </c>
      <c r="F17" s="31">
        <v>9681</v>
      </c>
      <c r="G17" s="31">
        <v>4305</v>
      </c>
      <c r="H17" s="31">
        <v>94</v>
      </c>
      <c r="I17" s="31">
        <v>28</v>
      </c>
    </row>
    <row r="18" spans="1:11" x14ac:dyDescent="0.35">
      <c r="A18" s="30" t="s">
        <v>114</v>
      </c>
      <c r="B18" s="31">
        <v>10314</v>
      </c>
      <c r="C18" s="31">
        <v>5797</v>
      </c>
      <c r="D18" s="31">
        <v>80</v>
      </c>
      <c r="E18" s="31">
        <v>29</v>
      </c>
      <c r="F18" s="31">
        <v>9993</v>
      </c>
      <c r="G18" s="31">
        <v>5644</v>
      </c>
      <c r="H18" s="31">
        <v>58</v>
      </c>
      <c r="I18" s="31">
        <v>18</v>
      </c>
    </row>
    <row r="19" spans="1:11" x14ac:dyDescent="0.35">
      <c r="A19" s="30" t="s">
        <v>115</v>
      </c>
      <c r="B19" s="31">
        <v>9423</v>
      </c>
      <c r="C19" s="31">
        <v>4620</v>
      </c>
      <c r="D19" s="31">
        <v>86</v>
      </c>
      <c r="E19" s="31">
        <v>29</v>
      </c>
      <c r="F19" s="31">
        <v>9083</v>
      </c>
      <c r="G19" s="31">
        <v>4414</v>
      </c>
      <c r="H19" s="31">
        <v>88</v>
      </c>
      <c r="I19" s="31">
        <v>33</v>
      </c>
    </row>
    <row r="20" spans="1:11" x14ac:dyDescent="0.35">
      <c r="A20" s="30" t="s">
        <v>116</v>
      </c>
      <c r="B20" s="31">
        <v>12865</v>
      </c>
      <c r="C20" s="31">
        <v>7674</v>
      </c>
      <c r="D20" s="31">
        <v>146</v>
      </c>
      <c r="E20" s="31">
        <v>64</v>
      </c>
      <c r="F20" s="31">
        <v>12318</v>
      </c>
      <c r="G20" s="31">
        <v>7434</v>
      </c>
      <c r="H20" s="31">
        <v>103</v>
      </c>
      <c r="I20" s="31">
        <v>38</v>
      </c>
    </row>
    <row r="21" spans="1:11" x14ac:dyDescent="0.35">
      <c r="A21" s="30" t="s">
        <v>117</v>
      </c>
      <c r="B21" s="31">
        <v>14506</v>
      </c>
      <c r="C21" s="31">
        <v>8113</v>
      </c>
      <c r="D21" s="31">
        <v>201</v>
      </c>
      <c r="E21" s="31">
        <v>57</v>
      </c>
      <c r="F21" s="31">
        <v>13999</v>
      </c>
      <c r="G21" s="31">
        <v>7901</v>
      </c>
      <c r="H21" s="31">
        <v>154</v>
      </c>
      <c r="I21" s="31">
        <v>39</v>
      </c>
    </row>
    <row r="22" spans="1:11" x14ac:dyDescent="0.35">
      <c r="A22" s="30" t="s">
        <v>118</v>
      </c>
      <c r="B22" s="31">
        <v>10802</v>
      </c>
      <c r="C22" s="31">
        <v>5699</v>
      </c>
      <c r="D22" s="31">
        <v>114</v>
      </c>
      <c r="E22" s="31">
        <v>36</v>
      </c>
      <c r="F22" s="31">
        <v>10582</v>
      </c>
      <c r="G22" s="31">
        <v>5643</v>
      </c>
      <c r="H22" s="31">
        <v>115</v>
      </c>
      <c r="I22" s="31">
        <v>29</v>
      </c>
    </row>
    <row r="23" spans="1:11" x14ac:dyDescent="0.35">
      <c r="A23" s="30" t="s">
        <v>119</v>
      </c>
      <c r="B23" s="31">
        <v>9815</v>
      </c>
      <c r="C23" s="31">
        <v>5273</v>
      </c>
      <c r="D23" s="31">
        <v>133</v>
      </c>
      <c r="E23" s="31">
        <v>57</v>
      </c>
      <c r="F23" s="31">
        <v>9681</v>
      </c>
      <c r="G23" s="31">
        <v>5318</v>
      </c>
      <c r="H23" s="31">
        <v>108</v>
      </c>
      <c r="I23" s="31">
        <v>40</v>
      </c>
    </row>
    <row r="24" spans="1:11" ht="13.15" x14ac:dyDescent="0.4">
      <c r="A24" s="32" t="s">
        <v>266</v>
      </c>
      <c r="B24" s="33">
        <v>93796</v>
      </c>
      <c r="C24" s="33">
        <v>50483</v>
      </c>
      <c r="D24" s="33">
        <v>1080</v>
      </c>
      <c r="E24" s="33">
        <v>333</v>
      </c>
      <c r="F24" s="33">
        <v>90729</v>
      </c>
      <c r="G24" s="33">
        <v>49098</v>
      </c>
      <c r="H24" s="33">
        <v>911</v>
      </c>
      <c r="I24" s="33">
        <v>235</v>
      </c>
      <c r="J24" s="34"/>
      <c r="K24" s="34"/>
    </row>
    <row r="25" spans="1:11" x14ac:dyDescent="0.35">
      <c r="A25" s="30" t="s">
        <v>121</v>
      </c>
      <c r="B25" s="31">
        <v>1573</v>
      </c>
      <c r="C25" s="31">
        <v>622</v>
      </c>
      <c r="D25" s="31">
        <v>25</v>
      </c>
      <c r="E25" s="31">
        <v>6</v>
      </c>
      <c r="F25" s="31">
        <v>1680</v>
      </c>
      <c r="G25" s="31">
        <v>650</v>
      </c>
      <c r="H25" s="31">
        <v>9</v>
      </c>
      <c r="I25" s="31">
        <v>2</v>
      </c>
    </row>
    <row r="26" spans="1:11" x14ac:dyDescent="0.35">
      <c r="A26" s="30" t="s">
        <v>122</v>
      </c>
      <c r="B26" s="31">
        <v>1933</v>
      </c>
      <c r="C26" s="31">
        <v>728</v>
      </c>
      <c r="D26" s="31">
        <v>16</v>
      </c>
      <c r="E26" s="31">
        <v>2</v>
      </c>
      <c r="F26" s="31">
        <v>1789</v>
      </c>
      <c r="G26" s="31">
        <v>666</v>
      </c>
      <c r="H26" s="31">
        <v>12</v>
      </c>
      <c r="I26" s="31">
        <v>3</v>
      </c>
    </row>
    <row r="27" spans="1:11" x14ac:dyDescent="0.35">
      <c r="A27" s="30" t="s">
        <v>123</v>
      </c>
      <c r="B27" s="31">
        <v>3616</v>
      </c>
      <c r="C27" s="31">
        <v>1496</v>
      </c>
      <c r="D27" s="31">
        <v>50</v>
      </c>
      <c r="E27" s="31">
        <v>17</v>
      </c>
      <c r="F27" s="31">
        <v>3562</v>
      </c>
      <c r="G27" s="31">
        <v>1494</v>
      </c>
      <c r="H27" s="31">
        <v>35</v>
      </c>
      <c r="I27" s="31">
        <v>16</v>
      </c>
    </row>
    <row r="28" spans="1:11" x14ac:dyDescent="0.35">
      <c r="A28" s="30" t="s">
        <v>124</v>
      </c>
      <c r="B28" s="31">
        <v>946</v>
      </c>
      <c r="C28" s="31">
        <v>371</v>
      </c>
      <c r="D28" s="31">
        <v>7</v>
      </c>
      <c r="E28" s="31">
        <v>0</v>
      </c>
      <c r="F28" s="31">
        <v>942</v>
      </c>
      <c r="G28" s="31">
        <v>359</v>
      </c>
      <c r="H28" s="31">
        <v>11</v>
      </c>
      <c r="I28" s="31">
        <v>3</v>
      </c>
    </row>
    <row r="29" spans="1:11" ht="13.15" x14ac:dyDescent="0.4">
      <c r="A29" s="32" t="s">
        <v>125</v>
      </c>
      <c r="B29" s="33">
        <v>8068</v>
      </c>
      <c r="C29" s="33">
        <v>3217</v>
      </c>
      <c r="D29" s="33">
        <v>98</v>
      </c>
      <c r="E29" s="33">
        <v>25</v>
      </c>
      <c r="F29" s="33">
        <v>7973</v>
      </c>
      <c r="G29" s="33">
        <v>3169</v>
      </c>
      <c r="H29" s="33">
        <v>67</v>
      </c>
      <c r="I29" s="33">
        <v>24</v>
      </c>
      <c r="J29" s="34"/>
      <c r="K29" s="34"/>
    </row>
    <row r="30" spans="1:11" x14ac:dyDescent="0.35">
      <c r="A30" s="30" t="s">
        <v>126</v>
      </c>
      <c r="B30" s="31">
        <v>3636</v>
      </c>
      <c r="C30" s="31">
        <v>1323</v>
      </c>
      <c r="D30" s="31">
        <v>31</v>
      </c>
      <c r="E30" s="31">
        <v>7</v>
      </c>
      <c r="F30" s="31">
        <v>3411</v>
      </c>
      <c r="G30" s="31">
        <v>1222</v>
      </c>
      <c r="H30" s="31">
        <v>24</v>
      </c>
      <c r="I30" s="31">
        <v>8</v>
      </c>
    </row>
    <row r="31" spans="1:11" x14ac:dyDescent="0.35">
      <c r="A31" s="30" t="s">
        <v>127</v>
      </c>
      <c r="B31" s="31">
        <v>5652</v>
      </c>
      <c r="C31" s="31">
        <v>2530</v>
      </c>
      <c r="D31" s="31">
        <v>48</v>
      </c>
      <c r="E31" s="31">
        <v>10</v>
      </c>
      <c r="F31" s="31">
        <v>5307</v>
      </c>
      <c r="G31" s="31">
        <v>2291</v>
      </c>
      <c r="H31" s="31">
        <v>51</v>
      </c>
      <c r="I31" s="31">
        <v>13</v>
      </c>
    </row>
    <row r="32" spans="1:11" x14ac:dyDescent="0.35">
      <c r="A32" s="30" t="s">
        <v>128</v>
      </c>
      <c r="B32" s="31">
        <v>3602</v>
      </c>
      <c r="C32" s="31">
        <v>1327</v>
      </c>
      <c r="D32" s="31">
        <v>25</v>
      </c>
      <c r="E32" s="31">
        <v>10</v>
      </c>
      <c r="F32" s="31">
        <v>3497</v>
      </c>
      <c r="G32" s="31">
        <v>1272</v>
      </c>
      <c r="H32" s="31">
        <v>26</v>
      </c>
      <c r="I32" s="31">
        <v>9</v>
      </c>
    </row>
    <row r="33" spans="1:11" ht="13.15" x14ac:dyDescent="0.4">
      <c r="A33" s="32" t="s">
        <v>129</v>
      </c>
      <c r="B33" s="33">
        <v>12890</v>
      </c>
      <c r="C33" s="33">
        <v>5180</v>
      </c>
      <c r="D33" s="33">
        <v>104</v>
      </c>
      <c r="E33" s="33">
        <v>27</v>
      </c>
      <c r="F33" s="33">
        <v>12215</v>
      </c>
      <c r="G33" s="33">
        <v>4785</v>
      </c>
      <c r="H33" s="33">
        <v>101</v>
      </c>
      <c r="I33" s="33">
        <v>30</v>
      </c>
      <c r="J33" s="34"/>
      <c r="K33" s="34"/>
    </row>
    <row r="34" spans="1:11" x14ac:dyDescent="0.35">
      <c r="A34" s="30" t="s">
        <v>130</v>
      </c>
      <c r="B34" s="31">
        <v>3928</v>
      </c>
      <c r="C34" s="31">
        <v>1577</v>
      </c>
      <c r="D34" s="31">
        <v>45</v>
      </c>
      <c r="E34" s="31">
        <v>17</v>
      </c>
      <c r="F34" s="31">
        <v>3784</v>
      </c>
      <c r="G34" s="31">
        <v>1494</v>
      </c>
      <c r="H34" s="31">
        <v>36</v>
      </c>
      <c r="I34" s="31">
        <v>12</v>
      </c>
    </row>
    <row r="35" spans="1:11" x14ac:dyDescent="0.35">
      <c r="A35" s="30" t="s">
        <v>131</v>
      </c>
      <c r="B35" s="31">
        <v>8367</v>
      </c>
      <c r="C35" s="31">
        <v>3348</v>
      </c>
      <c r="D35" s="31">
        <v>93</v>
      </c>
      <c r="E35" s="31">
        <v>34</v>
      </c>
      <c r="F35" s="31">
        <v>7960</v>
      </c>
      <c r="G35" s="31">
        <v>3130</v>
      </c>
      <c r="H35" s="31">
        <v>103</v>
      </c>
      <c r="I35" s="31">
        <v>33</v>
      </c>
    </row>
    <row r="36" spans="1:11" ht="13.15" x14ac:dyDescent="0.4">
      <c r="A36" s="32" t="s">
        <v>132</v>
      </c>
      <c r="B36" s="33">
        <v>12295</v>
      </c>
      <c r="C36" s="33">
        <v>4925</v>
      </c>
      <c r="D36" s="33">
        <v>138</v>
      </c>
      <c r="E36" s="33">
        <v>51</v>
      </c>
      <c r="F36" s="33">
        <v>11744</v>
      </c>
      <c r="G36" s="33">
        <v>4624</v>
      </c>
      <c r="H36" s="33">
        <v>139</v>
      </c>
      <c r="I36" s="33">
        <v>45</v>
      </c>
      <c r="J36" s="34"/>
      <c r="K36" s="34"/>
    </row>
    <row r="37" spans="1:11" x14ac:dyDescent="0.35">
      <c r="A37" s="30" t="s">
        <v>133</v>
      </c>
      <c r="B37" s="31">
        <v>1707</v>
      </c>
      <c r="C37" s="31">
        <v>659</v>
      </c>
      <c r="D37" s="31">
        <v>19</v>
      </c>
      <c r="E37" s="31">
        <v>7</v>
      </c>
      <c r="F37" s="31">
        <v>1632</v>
      </c>
      <c r="G37" s="31">
        <v>601</v>
      </c>
      <c r="H37" s="31">
        <v>16</v>
      </c>
      <c r="I37" s="31">
        <v>5</v>
      </c>
    </row>
    <row r="38" spans="1:11" x14ac:dyDescent="0.35">
      <c r="A38" s="30" t="s">
        <v>134</v>
      </c>
      <c r="B38" s="31">
        <v>2937</v>
      </c>
      <c r="C38" s="31">
        <v>1349</v>
      </c>
      <c r="D38" s="31">
        <v>17</v>
      </c>
      <c r="E38" s="31">
        <v>10</v>
      </c>
      <c r="F38" s="31">
        <v>2777</v>
      </c>
      <c r="G38" s="31">
        <v>1291</v>
      </c>
      <c r="H38" s="31">
        <v>29</v>
      </c>
      <c r="I38" s="31">
        <v>12</v>
      </c>
    </row>
    <row r="39" spans="1:11" x14ac:dyDescent="0.35">
      <c r="A39" s="30" t="s">
        <v>135</v>
      </c>
      <c r="B39" s="31">
        <v>1104</v>
      </c>
      <c r="C39" s="31">
        <v>391</v>
      </c>
      <c r="D39" s="31">
        <v>8</v>
      </c>
      <c r="E39" s="31">
        <v>4</v>
      </c>
      <c r="F39" s="31">
        <v>1116</v>
      </c>
      <c r="G39" s="31">
        <v>429</v>
      </c>
      <c r="H39" s="31">
        <v>12</v>
      </c>
      <c r="I39" s="31">
        <v>3</v>
      </c>
    </row>
    <row r="40" spans="1:11" x14ac:dyDescent="0.35">
      <c r="A40" s="30" t="s">
        <v>136</v>
      </c>
      <c r="B40" s="31">
        <v>3517</v>
      </c>
      <c r="C40" s="31">
        <v>1527</v>
      </c>
      <c r="D40" s="31">
        <v>45</v>
      </c>
      <c r="E40" s="31">
        <v>15</v>
      </c>
      <c r="F40" s="31">
        <v>3368</v>
      </c>
      <c r="G40" s="31">
        <v>1407</v>
      </c>
      <c r="H40" s="31">
        <v>36</v>
      </c>
      <c r="I40" s="31">
        <v>10</v>
      </c>
    </row>
    <row r="41" spans="1:11" x14ac:dyDescent="0.35">
      <c r="A41" s="30" t="s">
        <v>137</v>
      </c>
      <c r="B41" s="31">
        <v>1860</v>
      </c>
      <c r="C41" s="31">
        <v>800</v>
      </c>
      <c r="D41" s="31">
        <v>21</v>
      </c>
      <c r="E41" s="31">
        <v>7</v>
      </c>
      <c r="F41" s="31">
        <v>1916</v>
      </c>
      <c r="G41" s="31">
        <v>812</v>
      </c>
      <c r="H41" s="31">
        <v>19</v>
      </c>
      <c r="I41" s="31">
        <v>6</v>
      </c>
    </row>
    <row r="42" spans="1:11" x14ac:dyDescent="0.35">
      <c r="A42" s="30" t="s">
        <v>138</v>
      </c>
      <c r="B42" s="31">
        <v>4485</v>
      </c>
      <c r="C42" s="31">
        <v>2034</v>
      </c>
      <c r="D42" s="31">
        <v>48</v>
      </c>
      <c r="E42" s="31">
        <v>21</v>
      </c>
      <c r="F42" s="31">
        <v>4265</v>
      </c>
      <c r="G42" s="31">
        <v>2019</v>
      </c>
      <c r="H42" s="31">
        <v>44</v>
      </c>
      <c r="I42" s="31">
        <v>19</v>
      </c>
    </row>
    <row r="43" spans="1:11" ht="13.15" x14ac:dyDescent="0.4">
      <c r="A43" s="32" t="s">
        <v>139</v>
      </c>
      <c r="B43" s="33">
        <v>15610</v>
      </c>
      <c r="C43" s="33">
        <v>6760</v>
      </c>
      <c r="D43" s="33">
        <v>158</v>
      </c>
      <c r="E43" s="33">
        <v>64</v>
      </c>
      <c r="F43" s="33">
        <v>15074</v>
      </c>
      <c r="G43" s="33">
        <v>6559</v>
      </c>
      <c r="H43" s="33">
        <v>156</v>
      </c>
      <c r="I43" s="33">
        <v>55</v>
      </c>
      <c r="J43" s="34"/>
      <c r="K43" s="34"/>
    </row>
    <row r="44" spans="1:11" x14ac:dyDescent="0.35">
      <c r="A44" s="30" t="s">
        <v>140</v>
      </c>
      <c r="B44" s="31">
        <v>4148</v>
      </c>
      <c r="C44" s="31">
        <v>1571</v>
      </c>
      <c r="D44" s="31">
        <v>52</v>
      </c>
      <c r="E44" s="31">
        <v>18</v>
      </c>
      <c r="F44" s="31">
        <v>3956</v>
      </c>
      <c r="G44" s="31">
        <v>1478</v>
      </c>
      <c r="H44" s="31">
        <v>43</v>
      </c>
      <c r="I44" s="31">
        <v>18</v>
      </c>
    </row>
    <row r="45" spans="1:11" x14ac:dyDescent="0.35">
      <c r="A45" s="30" t="s">
        <v>141</v>
      </c>
      <c r="B45" s="31">
        <v>2698</v>
      </c>
      <c r="C45" s="31">
        <v>962</v>
      </c>
      <c r="D45" s="31">
        <v>22</v>
      </c>
      <c r="E45" s="31">
        <v>5</v>
      </c>
      <c r="F45" s="31">
        <v>2538</v>
      </c>
      <c r="G45" s="31">
        <v>952</v>
      </c>
      <c r="H45" s="31">
        <v>22</v>
      </c>
      <c r="I45" s="31">
        <v>12</v>
      </c>
    </row>
    <row r="46" spans="1:11" x14ac:dyDescent="0.35">
      <c r="A46" s="30" t="s">
        <v>142</v>
      </c>
      <c r="B46" s="31">
        <v>1654</v>
      </c>
      <c r="C46" s="31">
        <v>650</v>
      </c>
      <c r="D46" s="31">
        <v>16</v>
      </c>
      <c r="E46" s="31">
        <v>4</v>
      </c>
      <c r="F46" s="31">
        <v>1535</v>
      </c>
      <c r="G46" s="31">
        <v>622</v>
      </c>
      <c r="H46" s="31">
        <v>17</v>
      </c>
      <c r="I46" s="31">
        <v>8</v>
      </c>
    </row>
    <row r="47" spans="1:11" ht="13.15" x14ac:dyDescent="0.4">
      <c r="A47" s="32" t="s">
        <v>143</v>
      </c>
      <c r="B47" s="33">
        <v>8500</v>
      </c>
      <c r="C47" s="33">
        <v>3183</v>
      </c>
      <c r="D47" s="33">
        <v>90</v>
      </c>
      <c r="E47" s="33">
        <v>27</v>
      </c>
      <c r="F47" s="33">
        <v>8029</v>
      </c>
      <c r="G47" s="33">
        <v>3052</v>
      </c>
      <c r="H47" s="33">
        <v>82</v>
      </c>
      <c r="I47" s="33">
        <v>38</v>
      </c>
      <c r="J47" s="34"/>
      <c r="K47" s="34"/>
    </row>
    <row r="48" spans="1:11" x14ac:dyDescent="0.35">
      <c r="A48" s="30" t="s">
        <v>144</v>
      </c>
      <c r="B48" s="31">
        <v>3087</v>
      </c>
      <c r="C48" s="31">
        <v>1390</v>
      </c>
      <c r="D48" s="31">
        <v>15</v>
      </c>
      <c r="E48" s="31">
        <v>13</v>
      </c>
      <c r="F48" s="31">
        <v>2876</v>
      </c>
      <c r="G48" s="31">
        <v>1295</v>
      </c>
      <c r="H48" s="31">
        <v>13</v>
      </c>
      <c r="I48" s="31">
        <v>7</v>
      </c>
    </row>
    <row r="49" spans="1:11" x14ac:dyDescent="0.35">
      <c r="A49" s="30" t="s">
        <v>145</v>
      </c>
      <c r="B49" s="31">
        <v>1025</v>
      </c>
      <c r="C49" s="31">
        <v>346</v>
      </c>
      <c r="D49" s="31">
        <v>6</v>
      </c>
      <c r="E49" s="31">
        <v>0</v>
      </c>
      <c r="F49" s="31">
        <v>956</v>
      </c>
      <c r="G49" s="31">
        <v>349</v>
      </c>
      <c r="H49" s="31">
        <v>10</v>
      </c>
      <c r="I49" s="31">
        <v>5</v>
      </c>
    </row>
    <row r="50" spans="1:11" x14ac:dyDescent="0.35">
      <c r="A50" s="30" t="s">
        <v>146</v>
      </c>
      <c r="B50" s="31">
        <v>2995</v>
      </c>
      <c r="C50" s="31">
        <v>1321</v>
      </c>
      <c r="D50" s="31">
        <v>32</v>
      </c>
      <c r="E50" s="31">
        <v>12</v>
      </c>
      <c r="F50" s="31">
        <v>2870</v>
      </c>
      <c r="G50" s="31">
        <v>1271</v>
      </c>
      <c r="H50" s="31">
        <v>29</v>
      </c>
      <c r="I50" s="31">
        <v>14</v>
      </c>
    </row>
    <row r="51" spans="1:11" x14ac:dyDescent="0.35">
      <c r="A51" s="30" t="s">
        <v>147</v>
      </c>
      <c r="B51" s="31">
        <v>1974</v>
      </c>
      <c r="C51" s="31">
        <v>775</v>
      </c>
      <c r="D51" s="31">
        <v>23</v>
      </c>
      <c r="E51" s="31">
        <v>11</v>
      </c>
      <c r="F51" s="31">
        <v>1854</v>
      </c>
      <c r="G51" s="31">
        <v>761</v>
      </c>
      <c r="H51" s="31">
        <v>18</v>
      </c>
      <c r="I51" s="31">
        <v>10</v>
      </c>
    </row>
    <row r="52" spans="1:11" ht="13.15" x14ac:dyDescent="0.4">
      <c r="A52" s="32" t="s">
        <v>148</v>
      </c>
      <c r="B52" s="33">
        <v>9081</v>
      </c>
      <c r="C52" s="33">
        <v>3832</v>
      </c>
      <c r="D52" s="33">
        <v>76</v>
      </c>
      <c r="E52" s="33">
        <v>36</v>
      </c>
      <c r="F52" s="33">
        <v>8556</v>
      </c>
      <c r="G52" s="33">
        <v>3676</v>
      </c>
      <c r="H52" s="33">
        <v>70</v>
      </c>
      <c r="I52" s="33">
        <v>36</v>
      </c>
      <c r="J52" s="34"/>
      <c r="K52" s="34"/>
    </row>
    <row r="53" spans="1:11" x14ac:dyDescent="0.35">
      <c r="A53" s="30" t="s">
        <v>149</v>
      </c>
      <c r="B53" s="31">
        <v>18748</v>
      </c>
      <c r="C53" s="31">
        <v>8544</v>
      </c>
      <c r="D53" s="31">
        <v>220</v>
      </c>
      <c r="E53" s="31">
        <v>98</v>
      </c>
      <c r="F53" s="31">
        <v>17939</v>
      </c>
      <c r="G53" s="31">
        <v>8084</v>
      </c>
      <c r="H53" s="31">
        <v>164</v>
      </c>
      <c r="I53" s="31">
        <v>65</v>
      </c>
    </row>
    <row r="54" spans="1:11" x14ac:dyDescent="0.35">
      <c r="A54" s="30" t="s">
        <v>150</v>
      </c>
      <c r="B54" s="31">
        <v>10117</v>
      </c>
      <c r="C54" s="31">
        <v>3813</v>
      </c>
      <c r="D54" s="31">
        <v>118</v>
      </c>
      <c r="E54" s="31">
        <v>46</v>
      </c>
      <c r="F54" s="31">
        <v>9663</v>
      </c>
      <c r="G54" s="31">
        <v>3688</v>
      </c>
      <c r="H54" s="31">
        <v>101</v>
      </c>
      <c r="I54" s="31">
        <v>30</v>
      </c>
    </row>
    <row r="55" spans="1:11" ht="13.15" x14ac:dyDescent="0.4">
      <c r="A55" s="32" t="s">
        <v>151</v>
      </c>
      <c r="B55" s="33">
        <v>28865</v>
      </c>
      <c r="C55" s="33">
        <v>12357</v>
      </c>
      <c r="D55" s="33">
        <v>338</v>
      </c>
      <c r="E55" s="33">
        <v>144</v>
      </c>
      <c r="F55" s="33">
        <v>27602</v>
      </c>
      <c r="G55" s="33">
        <v>11772</v>
      </c>
      <c r="H55" s="33">
        <v>265</v>
      </c>
      <c r="I55" s="33">
        <v>95</v>
      </c>
      <c r="J55" s="34"/>
      <c r="K55" s="34"/>
    </row>
    <row r="56" spans="1:11" x14ac:dyDescent="0.35">
      <c r="A56" s="30" t="s">
        <v>152</v>
      </c>
      <c r="B56" s="31">
        <v>4374</v>
      </c>
      <c r="C56" s="31">
        <v>1917</v>
      </c>
      <c r="D56" s="31">
        <v>58</v>
      </c>
      <c r="E56" s="31">
        <v>25</v>
      </c>
      <c r="F56" s="31">
        <v>4161</v>
      </c>
      <c r="G56" s="31">
        <v>1836</v>
      </c>
      <c r="H56" s="31">
        <v>38</v>
      </c>
      <c r="I56" s="31">
        <v>18</v>
      </c>
    </row>
    <row r="57" spans="1:11" x14ac:dyDescent="0.35">
      <c r="A57" s="30" t="s">
        <v>153</v>
      </c>
      <c r="B57" s="31">
        <v>1147</v>
      </c>
      <c r="C57" s="31">
        <v>439</v>
      </c>
      <c r="D57" s="31">
        <v>17</v>
      </c>
      <c r="E57" s="31">
        <v>8</v>
      </c>
      <c r="F57" s="31">
        <v>1073</v>
      </c>
      <c r="G57" s="31">
        <v>411</v>
      </c>
      <c r="H57" s="31">
        <v>12</v>
      </c>
      <c r="I57" s="31">
        <v>4</v>
      </c>
    </row>
    <row r="58" spans="1:11" x14ac:dyDescent="0.35">
      <c r="A58" s="30" t="s">
        <v>154</v>
      </c>
      <c r="B58" s="31">
        <v>6033</v>
      </c>
      <c r="C58" s="31">
        <v>3018</v>
      </c>
      <c r="D58" s="31">
        <v>82</v>
      </c>
      <c r="E58" s="31">
        <v>36</v>
      </c>
      <c r="F58" s="31">
        <v>5823</v>
      </c>
      <c r="G58" s="31">
        <v>2870</v>
      </c>
      <c r="H58" s="31">
        <v>59</v>
      </c>
      <c r="I58" s="31">
        <v>20</v>
      </c>
    </row>
    <row r="59" spans="1:11" x14ac:dyDescent="0.35">
      <c r="A59" s="30" t="s">
        <v>155</v>
      </c>
      <c r="B59" s="31">
        <v>2137</v>
      </c>
      <c r="C59" s="31">
        <v>847</v>
      </c>
      <c r="D59" s="31">
        <v>29</v>
      </c>
      <c r="E59" s="31">
        <v>13</v>
      </c>
      <c r="F59" s="31">
        <v>1919</v>
      </c>
      <c r="G59" s="31">
        <v>754</v>
      </c>
      <c r="H59" s="31">
        <v>19</v>
      </c>
      <c r="I59" s="31">
        <v>6</v>
      </c>
    </row>
    <row r="60" spans="1:11" ht="13.15" x14ac:dyDescent="0.4">
      <c r="A60" s="32" t="s">
        <v>156</v>
      </c>
      <c r="B60" s="33">
        <v>13691</v>
      </c>
      <c r="C60" s="33">
        <v>6221</v>
      </c>
      <c r="D60" s="33">
        <v>186</v>
      </c>
      <c r="E60" s="33">
        <v>82</v>
      </c>
      <c r="F60" s="33">
        <v>12976</v>
      </c>
      <c r="G60" s="33">
        <v>5871</v>
      </c>
      <c r="H60" s="33">
        <v>128</v>
      </c>
      <c r="I60" s="33">
        <v>48</v>
      </c>
      <c r="J60" s="34"/>
      <c r="K60" s="34"/>
    </row>
    <row r="61" spans="1:11" x14ac:dyDescent="0.35">
      <c r="A61" s="30" t="s">
        <v>157</v>
      </c>
      <c r="B61" s="31">
        <v>6845</v>
      </c>
      <c r="C61" s="31">
        <v>3643</v>
      </c>
      <c r="D61" s="31">
        <v>67</v>
      </c>
      <c r="E61" s="31">
        <v>37</v>
      </c>
      <c r="F61" s="31">
        <v>6499</v>
      </c>
      <c r="G61" s="31">
        <v>3517</v>
      </c>
      <c r="H61" s="31">
        <v>62</v>
      </c>
      <c r="I61" s="31">
        <v>30</v>
      </c>
    </row>
    <row r="62" spans="1:11" x14ac:dyDescent="0.35">
      <c r="A62" s="30" t="s">
        <v>158</v>
      </c>
      <c r="B62" s="31">
        <v>4816</v>
      </c>
      <c r="C62" s="31">
        <v>2554</v>
      </c>
      <c r="D62" s="31">
        <v>46</v>
      </c>
      <c r="E62" s="31">
        <v>16</v>
      </c>
      <c r="F62" s="31">
        <v>4361</v>
      </c>
      <c r="G62" s="31">
        <v>2352</v>
      </c>
      <c r="H62" s="31">
        <v>47</v>
      </c>
      <c r="I62" s="31">
        <v>16</v>
      </c>
    </row>
    <row r="63" spans="1:11" ht="13.15" x14ac:dyDescent="0.4">
      <c r="A63" s="32" t="s">
        <v>159</v>
      </c>
      <c r="B63" s="33">
        <v>11661</v>
      </c>
      <c r="C63" s="33">
        <v>6197</v>
      </c>
      <c r="D63" s="33">
        <v>113</v>
      </c>
      <c r="E63" s="33">
        <v>53</v>
      </c>
      <c r="F63" s="33">
        <v>10860</v>
      </c>
      <c r="G63" s="33">
        <v>5869</v>
      </c>
      <c r="H63" s="33">
        <v>109</v>
      </c>
      <c r="I63" s="33">
        <v>46</v>
      </c>
      <c r="J63" s="34"/>
      <c r="K63" s="34"/>
    </row>
    <row r="64" spans="1:11" x14ac:dyDescent="0.35">
      <c r="A64" s="30" t="s">
        <v>160</v>
      </c>
      <c r="B64" s="31">
        <v>3617</v>
      </c>
      <c r="C64" s="31">
        <v>1765</v>
      </c>
      <c r="D64" s="31">
        <v>44</v>
      </c>
      <c r="E64" s="31">
        <v>22</v>
      </c>
      <c r="F64" s="31">
        <v>3485</v>
      </c>
      <c r="G64" s="31">
        <v>1695</v>
      </c>
      <c r="H64" s="31">
        <v>30</v>
      </c>
      <c r="I64" s="31">
        <v>16</v>
      </c>
    </row>
    <row r="65" spans="1:11" x14ac:dyDescent="0.35">
      <c r="A65" s="30" t="s">
        <v>161</v>
      </c>
      <c r="B65" s="31">
        <v>1445</v>
      </c>
      <c r="C65" s="31">
        <v>597</v>
      </c>
      <c r="D65" s="31">
        <v>17</v>
      </c>
      <c r="E65" s="31">
        <v>6</v>
      </c>
      <c r="F65" s="31">
        <v>1417</v>
      </c>
      <c r="G65" s="31">
        <v>592</v>
      </c>
      <c r="H65" s="31">
        <v>21</v>
      </c>
      <c r="I65" s="31">
        <v>9</v>
      </c>
    </row>
    <row r="66" spans="1:11" x14ac:dyDescent="0.35">
      <c r="A66" s="30" t="s">
        <v>162</v>
      </c>
      <c r="B66" s="31">
        <v>1409</v>
      </c>
      <c r="C66" s="31">
        <v>612</v>
      </c>
      <c r="D66" s="31">
        <v>17</v>
      </c>
      <c r="E66" s="31">
        <v>9</v>
      </c>
      <c r="F66" s="31">
        <v>1352</v>
      </c>
      <c r="G66" s="31">
        <v>535</v>
      </c>
      <c r="H66" s="31">
        <v>15</v>
      </c>
      <c r="I66" s="31">
        <v>7</v>
      </c>
    </row>
    <row r="67" spans="1:11" x14ac:dyDescent="0.35">
      <c r="A67" s="30" t="s">
        <v>163</v>
      </c>
      <c r="B67" s="31">
        <v>905</v>
      </c>
      <c r="C67" s="31">
        <v>451</v>
      </c>
      <c r="D67" s="31">
        <v>13</v>
      </c>
      <c r="E67" s="31">
        <v>7</v>
      </c>
      <c r="F67" s="31">
        <v>897</v>
      </c>
      <c r="G67" s="31">
        <v>436</v>
      </c>
      <c r="H67" s="31">
        <v>3</v>
      </c>
      <c r="I67" s="31">
        <v>0</v>
      </c>
    </row>
    <row r="68" spans="1:11" ht="13.15" x14ac:dyDescent="0.4">
      <c r="A68" s="32" t="s">
        <v>164</v>
      </c>
      <c r="B68" s="33">
        <v>7376</v>
      </c>
      <c r="C68" s="33">
        <v>3425</v>
      </c>
      <c r="D68" s="33">
        <v>91</v>
      </c>
      <c r="E68" s="33">
        <v>44</v>
      </c>
      <c r="F68" s="33">
        <v>7151</v>
      </c>
      <c r="G68" s="33">
        <v>3258</v>
      </c>
      <c r="H68" s="33">
        <v>69</v>
      </c>
      <c r="I68" s="33">
        <v>32</v>
      </c>
      <c r="J68" s="34"/>
      <c r="K68" s="34"/>
    </row>
    <row r="69" spans="1:11" x14ac:dyDescent="0.35">
      <c r="A69" s="30" t="s">
        <v>165</v>
      </c>
      <c r="B69" s="31">
        <v>8791</v>
      </c>
      <c r="C69" s="31">
        <v>3763</v>
      </c>
      <c r="D69" s="31">
        <v>87</v>
      </c>
      <c r="E69" s="31">
        <v>29</v>
      </c>
      <c r="F69" s="31">
        <v>8363</v>
      </c>
      <c r="G69" s="31">
        <v>3526</v>
      </c>
      <c r="H69" s="31">
        <v>65</v>
      </c>
      <c r="I69" s="31">
        <v>23</v>
      </c>
    </row>
    <row r="70" spans="1:11" x14ac:dyDescent="0.35">
      <c r="A70" s="30" t="s">
        <v>166</v>
      </c>
      <c r="B70" s="31">
        <v>5245</v>
      </c>
      <c r="C70" s="31">
        <v>2270</v>
      </c>
      <c r="D70" s="31">
        <v>63</v>
      </c>
      <c r="E70" s="31">
        <v>21</v>
      </c>
      <c r="F70" s="31">
        <v>5063</v>
      </c>
      <c r="G70" s="31">
        <v>2222</v>
      </c>
      <c r="H70" s="31">
        <v>50</v>
      </c>
      <c r="I70" s="31">
        <v>25</v>
      </c>
    </row>
    <row r="71" spans="1:11" x14ac:dyDescent="0.35">
      <c r="A71" s="30" t="s">
        <v>167</v>
      </c>
      <c r="B71" s="31">
        <v>2026</v>
      </c>
      <c r="C71" s="31">
        <v>857</v>
      </c>
      <c r="D71" s="31">
        <v>17</v>
      </c>
      <c r="E71" s="31">
        <v>4</v>
      </c>
      <c r="F71" s="31">
        <v>1936</v>
      </c>
      <c r="G71" s="31">
        <v>834</v>
      </c>
      <c r="H71" s="31">
        <v>18</v>
      </c>
      <c r="I71" s="31">
        <v>7</v>
      </c>
    </row>
    <row r="72" spans="1:11" x14ac:dyDescent="0.35">
      <c r="A72" s="30" t="s">
        <v>168</v>
      </c>
      <c r="B72" s="31">
        <v>3534</v>
      </c>
      <c r="C72" s="31">
        <v>1345</v>
      </c>
      <c r="D72" s="31">
        <v>37</v>
      </c>
      <c r="E72" s="31">
        <v>12</v>
      </c>
      <c r="F72" s="31">
        <v>3404</v>
      </c>
      <c r="G72" s="31">
        <v>1340</v>
      </c>
      <c r="H72" s="31">
        <v>33</v>
      </c>
      <c r="I72" s="31">
        <v>13</v>
      </c>
    </row>
    <row r="73" spans="1:11" x14ac:dyDescent="0.35">
      <c r="A73" s="30" t="s">
        <v>169</v>
      </c>
      <c r="B73" s="31">
        <v>3921</v>
      </c>
      <c r="C73" s="31">
        <v>1582</v>
      </c>
      <c r="D73" s="31">
        <v>46</v>
      </c>
      <c r="E73" s="31">
        <v>27</v>
      </c>
      <c r="F73" s="31">
        <v>3679</v>
      </c>
      <c r="G73" s="31">
        <v>1516</v>
      </c>
      <c r="H73" s="31">
        <v>31</v>
      </c>
      <c r="I73" s="31">
        <v>13</v>
      </c>
    </row>
    <row r="74" spans="1:11" ht="13.15" x14ac:dyDescent="0.4">
      <c r="A74" s="32" t="s">
        <v>170</v>
      </c>
      <c r="B74" s="33">
        <v>23517</v>
      </c>
      <c r="C74" s="33">
        <v>9817</v>
      </c>
      <c r="D74" s="33">
        <v>250</v>
      </c>
      <c r="E74" s="33">
        <v>93</v>
      </c>
      <c r="F74" s="33">
        <v>22445</v>
      </c>
      <c r="G74" s="33">
        <v>9438</v>
      </c>
      <c r="H74" s="33">
        <v>197</v>
      </c>
      <c r="I74" s="33">
        <v>81</v>
      </c>
      <c r="J74" s="34"/>
      <c r="K74" s="34"/>
    </row>
    <row r="75" spans="1:11" x14ac:dyDescent="0.35">
      <c r="A75" s="30" t="s">
        <v>171</v>
      </c>
      <c r="B75" s="31">
        <v>3293</v>
      </c>
      <c r="C75" s="31">
        <v>1262</v>
      </c>
      <c r="D75" s="31">
        <v>30</v>
      </c>
      <c r="E75" s="31">
        <v>11</v>
      </c>
      <c r="F75" s="31">
        <v>3144</v>
      </c>
      <c r="G75" s="31">
        <v>1152</v>
      </c>
      <c r="H75" s="31">
        <v>39</v>
      </c>
      <c r="I75" s="31">
        <v>14</v>
      </c>
    </row>
    <row r="76" spans="1:11" x14ac:dyDescent="0.35">
      <c r="A76" s="30" t="s">
        <v>172</v>
      </c>
      <c r="B76" s="31">
        <v>5018</v>
      </c>
      <c r="C76" s="31">
        <v>1997</v>
      </c>
      <c r="D76" s="31">
        <v>48</v>
      </c>
      <c r="E76" s="31">
        <v>13</v>
      </c>
      <c r="F76" s="31">
        <v>4797</v>
      </c>
      <c r="G76" s="31">
        <v>1903</v>
      </c>
      <c r="H76" s="31">
        <v>37</v>
      </c>
      <c r="I76" s="31">
        <v>18</v>
      </c>
    </row>
    <row r="77" spans="1:11" x14ac:dyDescent="0.35">
      <c r="A77" s="30" t="s">
        <v>173</v>
      </c>
      <c r="B77" s="31">
        <v>6659</v>
      </c>
      <c r="C77" s="31">
        <v>2781</v>
      </c>
      <c r="D77" s="31">
        <v>86</v>
      </c>
      <c r="E77" s="31">
        <v>39</v>
      </c>
      <c r="F77" s="31">
        <v>6209</v>
      </c>
      <c r="G77" s="31">
        <v>2605</v>
      </c>
      <c r="H77" s="31">
        <v>69</v>
      </c>
      <c r="I77" s="31">
        <v>31</v>
      </c>
    </row>
    <row r="78" spans="1:11" x14ac:dyDescent="0.35">
      <c r="A78" s="30" t="s">
        <v>174</v>
      </c>
      <c r="B78" s="31">
        <v>4136</v>
      </c>
      <c r="C78" s="31">
        <v>1546</v>
      </c>
      <c r="D78" s="31">
        <v>48</v>
      </c>
      <c r="E78" s="31">
        <v>16</v>
      </c>
      <c r="F78" s="31">
        <v>3887</v>
      </c>
      <c r="G78" s="31">
        <v>1456</v>
      </c>
      <c r="H78" s="31">
        <v>30</v>
      </c>
      <c r="I78" s="31">
        <v>9</v>
      </c>
    </row>
    <row r="79" spans="1:11" ht="13.15" x14ac:dyDescent="0.4">
      <c r="A79" s="32" t="s">
        <v>175</v>
      </c>
      <c r="B79" s="33">
        <v>19106</v>
      </c>
      <c r="C79" s="33">
        <v>7586</v>
      </c>
      <c r="D79" s="33">
        <v>212</v>
      </c>
      <c r="E79" s="33">
        <v>79</v>
      </c>
      <c r="F79" s="33">
        <v>18037</v>
      </c>
      <c r="G79" s="33">
        <v>7116</v>
      </c>
      <c r="H79" s="33">
        <v>175</v>
      </c>
      <c r="I79" s="33">
        <v>72</v>
      </c>
      <c r="J79" s="34"/>
      <c r="K79" s="34"/>
    </row>
    <row r="80" spans="1:11" x14ac:dyDescent="0.35">
      <c r="A80" s="30" t="s">
        <v>176</v>
      </c>
      <c r="B80" s="31">
        <v>1843</v>
      </c>
      <c r="C80" s="31">
        <v>654</v>
      </c>
      <c r="D80" s="31">
        <v>14</v>
      </c>
      <c r="E80" s="31">
        <v>6</v>
      </c>
      <c r="F80" s="31">
        <v>1718</v>
      </c>
      <c r="G80" s="31">
        <v>625</v>
      </c>
      <c r="H80" s="31">
        <v>22</v>
      </c>
      <c r="I80" s="31">
        <v>10</v>
      </c>
    </row>
    <row r="81" spans="1:11" x14ac:dyDescent="0.35">
      <c r="A81" s="30" t="s">
        <v>177</v>
      </c>
      <c r="B81" s="31">
        <v>3192</v>
      </c>
      <c r="C81" s="31">
        <v>1116</v>
      </c>
      <c r="D81" s="31">
        <v>31</v>
      </c>
      <c r="E81" s="31">
        <v>9</v>
      </c>
      <c r="F81" s="31">
        <v>2993</v>
      </c>
      <c r="G81" s="31">
        <v>1029</v>
      </c>
      <c r="H81" s="31">
        <v>29</v>
      </c>
      <c r="I81" s="31">
        <v>7</v>
      </c>
    </row>
    <row r="82" spans="1:11" x14ac:dyDescent="0.35">
      <c r="A82" s="30" t="s">
        <v>178</v>
      </c>
      <c r="B82" s="31">
        <v>2055</v>
      </c>
      <c r="C82" s="31">
        <v>771</v>
      </c>
      <c r="D82" s="31">
        <v>16</v>
      </c>
      <c r="E82" s="31">
        <v>7</v>
      </c>
      <c r="F82" s="31">
        <v>2005</v>
      </c>
      <c r="G82" s="31">
        <v>779</v>
      </c>
      <c r="H82" s="31">
        <v>23</v>
      </c>
      <c r="I82" s="31">
        <v>12</v>
      </c>
    </row>
    <row r="83" spans="1:11" x14ac:dyDescent="0.35">
      <c r="A83" s="30" t="s">
        <v>179</v>
      </c>
      <c r="B83" s="31">
        <v>2466</v>
      </c>
      <c r="C83" s="31">
        <v>869</v>
      </c>
      <c r="D83" s="31">
        <v>24</v>
      </c>
      <c r="E83" s="31">
        <v>14</v>
      </c>
      <c r="F83" s="31">
        <v>2540</v>
      </c>
      <c r="G83" s="31">
        <v>917</v>
      </c>
      <c r="H83" s="31">
        <v>30</v>
      </c>
      <c r="I83" s="31">
        <v>7</v>
      </c>
    </row>
    <row r="84" spans="1:11" ht="13.15" x14ac:dyDescent="0.4">
      <c r="A84" s="32" t="s">
        <v>180</v>
      </c>
      <c r="B84" s="33">
        <v>9556</v>
      </c>
      <c r="C84" s="33">
        <v>3410</v>
      </c>
      <c r="D84" s="33">
        <v>85</v>
      </c>
      <c r="E84" s="33">
        <v>36</v>
      </c>
      <c r="F84" s="33">
        <v>9256</v>
      </c>
      <c r="G84" s="33">
        <v>3350</v>
      </c>
      <c r="H84" s="33">
        <v>104</v>
      </c>
      <c r="I84" s="33">
        <v>36</v>
      </c>
      <c r="J84" s="34"/>
      <c r="K84" s="34"/>
    </row>
    <row r="85" spans="1:11" x14ac:dyDescent="0.35">
      <c r="A85" s="30" t="s">
        <v>181</v>
      </c>
      <c r="B85" s="31">
        <v>1869</v>
      </c>
      <c r="C85" s="31">
        <v>635</v>
      </c>
      <c r="D85" s="31">
        <v>15</v>
      </c>
      <c r="E85" s="31">
        <v>4</v>
      </c>
      <c r="F85" s="31">
        <v>1796</v>
      </c>
      <c r="G85" s="31">
        <v>639</v>
      </c>
      <c r="H85" s="31">
        <v>15</v>
      </c>
      <c r="I85" s="31">
        <v>2</v>
      </c>
    </row>
    <row r="86" spans="1:11" x14ac:dyDescent="0.35">
      <c r="A86" s="30" t="s">
        <v>182</v>
      </c>
      <c r="B86" s="31">
        <v>8905</v>
      </c>
      <c r="C86" s="31">
        <v>3611</v>
      </c>
      <c r="D86" s="31">
        <v>111</v>
      </c>
      <c r="E86" s="31">
        <v>32</v>
      </c>
      <c r="F86" s="31">
        <v>8362</v>
      </c>
      <c r="G86" s="31">
        <v>3385</v>
      </c>
      <c r="H86" s="31">
        <v>73</v>
      </c>
      <c r="I86" s="31">
        <v>19</v>
      </c>
    </row>
    <row r="87" spans="1:11" x14ac:dyDescent="0.35">
      <c r="A87" s="30" t="s">
        <v>183</v>
      </c>
      <c r="B87" s="31">
        <v>2042</v>
      </c>
      <c r="C87" s="31">
        <v>757</v>
      </c>
      <c r="D87" s="31">
        <v>18</v>
      </c>
      <c r="E87" s="31">
        <v>8</v>
      </c>
      <c r="F87" s="31">
        <v>1948</v>
      </c>
      <c r="G87" s="31">
        <v>707</v>
      </c>
      <c r="H87" s="31">
        <v>16</v>
      </c>
      <c r="I87" s="31">
        <v>4</v>
      </c>
    </row>
    <row r="88" spans="1:11" x14ac:dyDescent="0.35">
      <c r="A88" s="30" t="s">
        <v>184</v>
      </c>
      <c r="B88" s="31">
        <v>1717</v>
      </c>
      <c r="C88" s="31">
        <v>667</v>
      </c>
      <c r="D88" s="31">
        <v>17</v>
      </c>
      <c r="E88" s="31">
        <v>9</v>
      </c>
      <c r="F88" s="31">
        <v>1641</v>
      </c>
      <c r="G88" s="31">
        <v>619</v>
      </c>
      <c r="H88" s="31">
        <v>19</v>
      </c>
      <c r="I88" s="31">
        <v>5</v>
      </c>
    </row>
    <row r="89" spans="1:11" x14ac:dyDescent="0.35">
      <c r="A89" s="30" t="s">
        <v>185</v>
      </c>
      <c r="B89" s="31">
        <v>3328</v>
      </c>
      <c r="C89" s="31">
        <v>1389</v>
      </c>
      <c r="D89" s="31">
        <v>41</v>
      </c>
      <c r="E89" s="31">
        <v>15</v>
      </c>
      <c r="F89" s="31">
        <v>3229</v>
      </c>
      <c r="G89" s="31">
        <v>1329</v>
      </c>
      <c r="H89" s="31">
        <v>43</v>
      </c>
      <c r="I89" s="31">
        <v>15</v>
      </c>
    </row>
    <row r="90" spans="1:11" ht="13.15" x14ac:dyDescent="0.4">
      <c r="A90" s="32" t="s">
        <v>186</v>
      </c>
      <c r="B90" s="33">
        <v>17861</v>
      </c>
      <c r="C90" s="33">
        <v>7059</v>
      </c>
      <c r="D90" s="33">
        <v>202</v>
      </c>
      <c r="E90" s="33">
        <v>68</v>
      </c>
      <c r="F90" s="33">
        <v>16976</v>
      </c>
      <c r="G90" s="33">
        <v>6679</v>
      </c>
      <c r="H90" s="33">
        <v>166</v>
      </c>
      <c r="I90" s="33">
        <v>45</v>
      </c>
      <c r="J90" s="34"/>
      <c r="K90" s="34"/>
    </row>
    <row r="91" spans="1:11" x14ac:dyDescent="0.35">
      <c r="A91" s="30" t="s">
        <v>187</v>
      </c>
      <c r="B91" s="31">
        <v>781</v>
      </c>
      <c r="C91" s="31">
        <v>270</v>
      </c>
      <c r="D91" s="31">
        <v>13</v>
      </c>
      <c r="E91" s="31">
        <v>5</v>
      </c>
      <c r="F91" s="31">
        <v>692</v>
      </c>
      <c r="G91" s="31">
        <v>227</v>
      </c>
      <c r="H91" s="31">
        <v>6</v>
      </c>
      <c r="I91" s="31">
        <v>1</v>
      </c>
    </row>
    <row r="92" spans="1:11" x14ac:dyDescent="0.35">
      <c r="A92" s="30" t="s">
        <v>188</v>
      </c>
      <c r="B92" s="31">
        <v>1381</v>
      </c>
      <c r="C92" s="31">
        <v>610</v>
      </c>
      <c r="D92" s="31">
        <v>16</v>
      </c>
      <c r="E92" s="31">
        <v>3</v>
      </c>
      <c r="F92" s="31">
        <v>1312</v>
      </c>
      <c r="G92" s="31">
        <v>528</v>
      </c>
      <c r="H92" s="31">
        <v>4</v>
      </c>
      <c r="I92" s="31">
        <v>2</v>
      </c>
    </row>
    <row r="93" spans="1:11" x14ac:dyDescent="0.35">
      <c r="A93" s="30" t="s">
        <v>189</v>
      </c>
      <c r="B93" s="31">
        <v>8086</v>
      </c>
      <c r="C93" s="31">
        <v>3556</v>
      </c>
      <c r="D93" s="31">
        <v>108</v>
      </c>
      <c r="E93" s="31">
        <v>19</v>
      </c>
      <c r="F93" s="31">
        <v>7677</v>
      </c>
      <c r="G93" s="31">
        <v>3430</v>
      </c>
      <c r="H93" s="31">
        <v>86</v>
      </c>
      <c r="I93" s="31">
        <v>24</v>
      </c>
    </row>
    <row r="94" spans="1:11" x14ac:dyDescent="0.35">
      <c r="A94" s="30" t="s">
        <v>190</v>
      </c>
      <c r="B94" s="31">
        <v>867</v>
      </c>
      <c r="C94" s="31">
        <v>335</v>
      </c>
      <c r="D94" s="31">
        <v>3</v>
      </c>
      <c r="E94" s="31">
        <v>3</v>
      </c>
      <c r="F94" s="31">
        <v>804</v>
      </c>
      <c r="G94" s="31">
        <v>278</v>
      </c>
      <c r="H94" s="31">
        <v>5</v>
      </c>
      <c r="I94" s="31">
        <v>1</v>
      </c>
    </row>
    <row r="95" spans="1:11" x14ac:dyDescent="0.35">
      <c r="A95" s="30" t="s">
        <v>191</v>
      </c>
      <c r="B95" s="31">
        <v>775</v>
      </c>
      <c r="C95" s="31">
        <v>252</v>
      </c>
      <c r="D95" s="31">
        <v>13</v>
      </c>
      <c r="E95" s="31">
        <v>4</v>
      </c>
      <c r="F95" s="31">
        <v>731</v>
      </c>
      <c r="G95" s="31">
        <v>237</v>
      </c>
      <c r="H95" s="31">
        <v>5</v>
      </c>
      <c r="I95" s="31">
        <v>1</v>
      </c>
    </row>
    <row r="96" spans="1:11" x14ac:dyDescent="0.35">
      <c r="A96" s="30" t="s">
        <v>192</v>
      </c>
      <c r="B96" s="31">
        <v>1097</v>
      </c>
      <c r="C96" s="31">
        <v>406</v>
      </c>
      <c r="D96" s="31">
        <v>10</v>
      </c>
      <c r="E96" s="31">
        <v>3</v>
      </c>
      <c r="F96" s="31">
        <v>1050</v>
      </c>
      <c r="G96" s="31">
        <v>408</v>
      </c>
      <c r="H96" s="31">
        <v>4</v>
      </c>
      <c r="I96" s="31">
        <v>2</v>
      </c>
    </row>
    <row r="97" spans="1:11" x14ac:dyDescent="0.35">
      <c r="A97" s="30" t="s">
        <v>193</v>
      </c>
      <c r="B97" s="31">
        <v>2044</v>
      </c>
      <c r="C97" s="31">
        <v>786</v>
      </c>
      <c r="D97" s="31">
        <v>21</v>
      </c>
      <c r="E97" s="31">
        <v>6</v>
      </c>
      <c r="F97" s="31">
        <v>1879</v>
      </c>
      <c r="G97" s="31">
        <v>714</v>
      </c>
      <c r="H97" s="31">
        <v>21</v>
      </c>
      <c r="I97" s="31">
        <v>6</v>
      </c>
    </row>
    <row r="98" spans="1:11" x14ac:dyDescent="0.35">
      <c r="A98" s="30" t="s">
        <v>194</v>
      </c>
      <c r="B98" s="31">
        <v>1505</v>
      </c>
      <c r="C98" s="31">
        <v>642</v>
      </c>
      <c r="D98" s="31">
        <v>20</v>
      </c>
      <c r="E98" s="31">
        <v>7</v>
      </c>
      <c r="F98" s="31">
        <v>1419</v>
      </c>
      <c r="G98" s="31">
        <v>593</v>
      </c>
      <c r="H98" s="31">
        <v>13</v>
      </c>
      <c r="I98" s="31">
        <v>7</v>
      </c>
    </row>
    <row r="99" spans="1:11" ht="13.15" x14ac:dyDescent="0.4">
      <c r="A99" s="32" t="s">
        <v>195</v>
      </c>
      <c r="B99" s="33">
        <v>16536</v>
      </c>
      <c r="C99" s="33">
        <v>6857</v>
      </c>
      <c r="D99" s="33">
        <v>204</v>
      </c>
      <c r="E99" s="33">
        <v>50</v>
      </c>
      <c r="F99" s="33">
        <v>15564</v>
      </c>
      <c r="G99" s="33">
        <v>6415</v>
      </c>
      <c r="H99" s="33">
        <v>144</v>
      </c>
      <c r="I99" s="33">
        <v>44</v>
      </c>
      <c r="J99" s="34"/>
      <c r="K99" s="34"/>
    </row>
    <row r="100" spans="1:11" x14ac:dyDescent="0.35">
      <c r="A100" s="30" t="s">
        <v>196</v>
      </c>
      <c r="B100" s="31">
        <v>1173</v>
      </c>
      <c r="C100" s="31">
        <v>440</v>
      </c>
      <c r="D100" s="31">
        <v>20</v>
      </c>
      <c r="E100" s="31">
        <v>6</v>
      </c>
      <c r="F100" s="31">
        <v>1074</v>
      </c>
      <c r="G100" s="31">
        <v>429</v>
      </c>
      <c r="H100" s="31">
        <v>3</v>
      </c>
      <c r="I100" s="31">
        <v>2</v>
      </c>
    </row>
    <row r="101" spans="1:11" x14ac:dyDescent="0.35">
      <c r="A101" s="30" t="s">
        <v>197</v>
      </c>
      <c r="B101" s="31">
        <v>471</v>
      </c>
      <c r="C101" s="31">
        <v>152</v>
      </c>
      <c r="D101" s="31">
        <v>5</v>
      </c>
      <c r="E101" s="31">
        <v>1</v>
      </c>
      <c r="F101" s="31">
        <v>448</v>
      </c>
      <c r="G101" s="31">
        <v>167</v>
      </c>
      <c r="H101" s="31">
        <v>4</v>
      </c>
      <c r="I101" s="31">
        <v>1</v>
      </c>
    </row>
    <row r="102" spans="1:11" x14ac:dyDescent="0.35">
      <c r="A102" s="30" t="s">
        <v>198</v>
      </c>
      <c r="B102" s="31">
        <v>1931</v>
      </c>
      <c r="C102" s="31">
        <v>731</v>
      </c>
      <c r="D102" s="31">
        <v>15</v>
      </c>
      <c r="E102" s="31">
        <v>3</v>
      </c>
      <c r="F102" s="31">
        <v>1912</v>
      </c>
      <c r="G102" s="31">
        <v>716</v>
      </c>
      <c r="H102" s="31">
        <v>8</v>
      </c>
      <c r="I102" s="31">
        <v>3</v>
      </c>
    </row>
    <row r="103" spans="1:11" ht="13.15" x14ac:dyDescent="0.4">
      <c r="A103" s="32" t="s">
        <v>199</v>
      </c>
      <c r="B103" s="33">
        <v>3575</v>
      </c>
      <c r="C103" s="33">
        <v>1323</v>
      </c>
      <c r="D103" s="33">
        <v>40</v>
      </c>
      <c r="E103" s="33">
        <v>10</v>
      </c>
      <c r="F103" s="33">
        <v>3434</v>
      </c>
      <c r="G103" s="33">
        <v>1312</v>
      </c>
      <c r="H103" s="33">
        <v>15</v>
      </c>
      <c r="I103" s="33">
        <v>6</v>
      </c>
      <c r="J103" s="34"/>
      <c r="K103" s="34"/>
    </row>
    <row r="104" spans="1:11" x14ac:dyDescent="0.35">
      <c r="A104" s="30" t="s">
        <v>200</v>
      </c>
      <c r="B104" s="31">
        <v>3745</v>
      </c>
      <c r="C104" s="31">
        <v>1955</v>
      </c>
      <c r="D104" s="31">
        <v>21</v>
      </c>
      <c r="E104" s="31">
        <v>11</v>
      </c>
      <c r="F104" s="31">
        <v>3536</v>
      </c>
      <c r="G104" s="31">
        <v>1785</v>
      </c>
      <c r="H104" s="31">
        <v>22</v>
      </c>
      <c r="I104" s="31">
        <v>8</v>
      </c>
    </row>
    <row r="105" spans="1:11" x14ac:dyDescent="0.35">
      <c r="A105" s="30" t="s">
        <v>201</v>
      </c>
      <c r="B105" s="31">
        <v>1672</v>
      </c>
      <c r="C105" s="31">
        <v>661</v>
      </c>
      <c r="D105" s="31">
        <v>20</v>
      </c>
      <c r="E105" s="31">
        <v>5</v>
      </c>
      <c r="F105" s="31">
        <v>1707</v>
      </c>
      <c r="G105" s="31">
        <v>673</v>
      </c>
      <c r="H105" s="31">
        <v>18</v>
      </c>
      <c r="I105" s="31">
        <v>3</v>
      </c>
    </row>
    <row r="106" spans="1:11" x14ac:dyDescent="0.35">
      <c r="A106" s="30" t="s">
        <v>202</v>
      </c>
      <c r="B106" s="31">
        <v>3064</v>
      </c>
      <c r="C106" s="31">
        <v>1397</v>
      </c>
      <c r="D106" s="31">
        <v>21</v>
      </c>
      <c r="E106" s="31">
        <v>8</v>
      </c>
      <c r="F106" s="31">
        <v>2850</v>
      </c>
      <c r="G106" s="31">
        <v>1264</v>
      </c>
      <c r="H106" s="31">
        <v>23</v>
      </c>
      <c r="I106" s="31">
        <v>8</v>
      </c>
    </row>
    <row r="107" spans="1:11" x14ac:dyDescent="0.35">
      <c r="A107" s="30" t="s">
        <v>203</v>
      </c>
      <c r="B107" s="31">
        <v>8313</v>
      </c>
      <c r="C107" s="31">
        <v>4083</v>
      </c>
      <c r="D107" s="31">
        <v>80</v>
      </c>
      <c r="E107" s="31">
        <v>37</v>
      </c>
      <c r="F107" s="31">
        <v>7823</v>
      </c>
      <c r="G107" s="31">
        <v>3966</v>
      </c>
      <c r="H107" s="31">
        <v>67</v>
      </c>
      <c r="I107" s="31">
        <v>38</v>
      </c>
    </row>
    <row r="108" spans="1:11" x14ac:dyDescent="0.35">
      <c r="A108" s="30" t="s">
        <v>204</v>
      </c>
      <c r="B108" s="31">
        <v>4870</v>
      </c>
      <c r="C108" s="31">
        <v>2428</v>
      </c>
      <c r="D108" s="31">
        <v>47</v>
      </c>
      <c r="E108" s="31">
        <v>29</v>
      </c>
      <c r="F108" s="31">
        <v>4533</v>
      </c>
      <c r="G108" s="31">
        <v>2288</v>
      </c>
      <c r="H108" s="31">
        <v>52</v>
      </c>
      <c r="I108" s="31">
        <v>25</v>
      </c>
    </row>
    <row r="109" spans="1:11" x14ac:dyDescent="0.35">
      <c r="A109" s="30" t="s">
        <v>205</v>
      </c>
      <c r="B109" s="31">
        <v>13207</v>
      </c>
      <c r="C109" s="31">
        <v>7334</v>
      </c>
      <c r="D109" s="31">
        <v>142</v>
      </c>
      <c r="E109" s="31">
        <v>70</v>
      </c>
      <c r="F109" s="31">
        <v>12763</v>
      </c>
      <c r="G109" s="31">
        <v>7138</v>
      </c>
      <c r="H109" s="31">
        <v>95</v>
      </c>
      <c r="I109" s="31">
        <v>40</v>
      </c>
    </row>
    <row r="110" spans="1:11" x14ac:dyDescent="0.35">
      <c r="A110" s="30" t="s">
        <v>206</v>
      </c>
      <c r="B110" s="31">
        <v>2618</v>
      </c>
      <c r="C110" s="31">
        <v>1219</v>
      </c>
      <c r="D110" s="31">
        <v>25</v>
      </c>
      <c r="E110" s="31">
        <v>6</v>
      </c>
      <c r="F110" s="31">
        <v>2456</v>
      </c>
      <c r="G110" s="31">
        <v>1110</v>
      </c>
      <c r="H110" s="31">
        <v>27</v>
      </c>
      <c r="I110" s="31">
        <v>11</v>
      </c>
    </row>
    <row r="111" spans="1:11" x14ac:dyDescent="0.35">
      <c r="A111" s="30" t="s">
        <v>207</v>
      </c>
      <c r="B111" s="31">
        <v>4755</v>
      </c>
      <c r="C111" s="31">
        <v>2335</v>
      </c>
      <c r="D111" s="31">
        <v>51</v>
      </c>
      <c r="E111" s="31">
        <v>25</v>
      </c>
      <c r="F111" s="31">
        <v>4762</v>
      </c>
      <c r="G111" s="31">
        <v>2337</v>
      </c>
      <c r="H111" s="31">
        <v>40</v>
      </c>
      <c r="I111" s="31">
        <v>15</v>
      </c>
    </row>
    <row r="112" spans="1:11" ht="13.15" x14ac:dyDescent="0.4">
      <c r="A112" s="32" t="s">
        <v>208</v>
      </c>
      <c r="B112" s="33">
        <v>42244</v>
      </c>
      <c r="C112" s="33">
        <v>21412</v>
      </c>
      <c r="D112" s="33">
        <v>407</v>
      </c>
      <c r="E112" s="33">
        <v>191</v>
      </c>
      <c r="F112" s="33">
        <v>40430</v>
      </c>
      <c r="G112" s="33">
        <v>20561</v>
      </c>
      <c r="H112" s="33">
        <v>344</v>
      </c>
      <c r="I112" s="33">
        <v>148</v>
      </c>
      <c r="J112" s="34"/>
      <c r="K112" s="34"/>
    </row>
    <row r="113" spans="1:11" x14ac:dyDescent="0.35">
      <c r="A113" s="30" t="s">
        <v>209</v>
      </c>
      <c r="B113" s="31">
        <v>1731</v>
      </c>
      <c r="C113" s="31">
        <v>633</v>
      </c>
      <c r="D113" s="31">
        <v>22</v>
      </c>
      <c r="E113" s="31">
        <v>8</v>
      </c>
      <c r="F113" s="31">
        <v>1671</v>
      </c>
      <c r="G113" s="31">
        <v>608</v>
      </c>
      <c r="H113" s="31">
        <v>7</v>
      </c>
      <c r="I113" s="31">
        <v>1</v>
      </c>
    </row>
    <row r="114" spans="1:11" x14ac:dyDescent="0.35">
      <c r="A114" s="30" t="s">
        <v>210</v>
      </c>
      <c r="B114" s="31">
        <v>653</v>
      </c>
      <c r="C114" s="31">
        <v>216</v>
      </c>
      <c r="D114" s="31">
        <v>9</v>
      </c>
      <c r="E114" s="31">
        <v>3</v>
      </c>
      <c r="F114" s="31">
        <v>620</v>
      </c>
      <c r="G114" s="31">
        <v>203</v>
      </c>
      <c r="H114" s="31">
        <v>3</v>
      </c>
      <c r="I114" s="31">
        <v>1</v>
      </c>
    </row>
    <row r="115" spans="1:11" x14ac:dyDescent="0.35">
      <c r="A115" s="30" t="s">
        <v>211</v>
      </c>
      <c r="B115" s="31">
        <v>1193</v>
      </c>
      <c r="C115" s="31">
        <v>483</v>
      </c>
      <c r="D115" s="31">
        <v>12</v>
      </c>
      <c r="E115" s="31">
        <v>5</v>
      </c>
      <c r="F115" s="31">
        <v>1155</v>
      </c>
      <c r="G115" s="31">
        <v>471</v>
      </c>
      <c r="H115" s="31">
        <v>7</v>
      </c>
      <c r="I115" s="31">
        <v>2</v>
      </c>
    </row>
    <row r="116" spans="1:11" x14ac:dyDescent="0.35">
      <c r="A116" s="30" t="s">
        <v>212</v>
      </c>
      <c r="B116" s="31">
        <v>3606</v>
      </c>
      <c r="C116" s="31">
        <v>1500</v>
      </c>
      <c r="D116" s="31">
        <v>49</v>
      </c>
      <c r="E116" s="31">
        <v>19</v>
      </c>
      <c r="F116" s="31">
        <v>3520</v>
      </c>
      <c r="G116" s="31">
        <v>1525</v>
      </c>
      <c r="H116" s="31">
        <v>42</v>
      </c>
      <c r="I116" s="31">
        <v>12</v>
      </c>
    </row>
    <row r="117" spans="1:11" ht="13.15" x14ac:dyDescent="0.4">
      <c r="A117" s="32" t="s">
        <v>213</v>
      </c>
      <c r="B117" s="33">
        <v>7183</v>
      </c>
      <c r="C117" s="33">
        <v>2832</v>
      </c>
      <c r="D117" s="33">
        <v>92</v>
      </c>
      <c r="E117" s="33">
        <v>35</v>
      </c>
      <c r="F117" s="33">
        <v>6966</v>
      </c>
      <c r="G117" s="33">
        <v>2807</v>
      </c>
      <c r="H117" s="33">
        <v>59</v>
      </c>
      <c r="I117" s="33">
        <v>16</v>
      </c>
      <c r="J117" s="34"/>
      <c r="K117" s="34"/>
    </row>
    <row r="118" spans="1:11" x14ac:dyDescent="0.35">
      <c r="A118" s="30" t="s">
        <v>214</v>
      </c>
      <c r="B118" s="31">
        <v>1933</v>
      </c>
      <c r="C118" s="31">
        <v>726</v>
      </c>
      <c r="D118" s="31">
        <v>17</v>
      </c>
      <c r="E118" s="31">
        <v>8</v>
      </c>
      <c r="F118" s="31">
        <v>1828</v>
      </c>
      <c r="G118" s="31">
        <v>661</v>
      </c>
      <c r="H118" s="31">
        <v>10</v>
      </c>
      <c r="I118" s="31">
        <v>5</v>
      </c>
    </row>
    <row r="119" spans="1:11" x14ac:dyDescent="0.35">
      <c r="A119" s="30" t="s">
        <v>215</v>
      </c>
      <c r="B119" s="31">
        <v>4347</v>
      </c>
      <c r="C119" s="31">
        <v>1980</v>
      </c>
      <c r="D119" s="31">
        <v>56</v>
      </c>
      <c r="E119" s="31">
        <v>25</v>
      </c>
      <c r="F119" s="31">
        <v>4142</v>
      </c>
      <c r="G119" s="31">
        <v>1830</v>
      </c>
      <c r="H119" s="31">
        <v>33</v>
      </c>
      <c r="I119" s="31">
        <v>15</v>
      </c>
    </row>
    <row r="120" spans="1:11" x14ac:dyDescent="0.35">
      <c r="A120" s="30" t="s">
        <v>216</v>
      </c>
      <c r="B120" s="31">
        <v>6533</v>
      </c>
      <c r="C120" s="31">
        <v>2880</v>
      </c>
      <c r="D120" s="31">
        <v>35</v>
      </c>
      <c r="E120" s="31">
        <v>14</v>
      </c>
      <c r="F120" s="31">
        <v>6119</v>
      </c>
      <c r="G120" s="31">
        <v>2700</v>
      </c>
      <c r="H120" s="31">
        <v>30</v>
      </c>
      <c r="I120" s="31">
        <v>8</v>
      </c>
    </row>
    <row r="121" spans="1:11" x14ac:dyDescent="0.35">
      <c r="A121" s="30" t="s">
        <v>217</v>
      </c>
      <c r="B121" s="31">
        <v>378</v>
      </c>
      <c r="C121" s="31">
        <v>133</v>
      </c>
      <c r="D121" s="31">
        <v>5</v>
      </c>
      <c r="E121" s="31">
        <v>4</v>
      </c>
      <c r="F121" s="31">
        <v>356</v>
      </c>
      <c r="G121" s="31">
        <v>136</v>
      </c>
      <c r="H121" s="31">
        <v>2</v>
      </c>
      <c r="I121" s="31">
        <v>0</v>
      </c>
    </row>
    <row r="122" spans="1:11" x14ac:dyDescent="0.35">
      <c r="A122" s="30" t="s">
        <v>218</v>
      </c>
      <c r="B122" s="31">
        <v>2440</v>
      </c>
      <c r="C122" s="31">
        <v>873</v>
      </c>
      <c r="D122" s="31">
        <v>19</v>
      </c>
      <c r="E122" s="31">
        <v>0</v>
      </c>
      <c r="F122" s="31">
        <v>2428</v>
      </c>
      <c r="G122" s="31">
        <v>877</v>
      </c>
      <c r="H122" s="31">
        <v>13</v>
      </c>
      <c r="I122" s="31">
        <v>0</v>
      </c>
    </row>
    <row r="123" spans="1:11" ht="13.15" x14ac:dyDescent="0.4">
      <c r="A123" s="32" t="s">
        <v>219</v>
      </c>
      <c r="B123" s="33">
        <v>15631</v>
      </c>
      <c r="C123" s="33">
        <v>6592</v>
      </c>
      <c r="D123" s="33">
        <v>132</v>
      </c>
      <c r="E123" s="33">
        <v>51</v>
      </c>
      <c r="F123" s="33">
        <v>14873</v>
      </c>
      <c r="G123" s="33">
        <v>6204</v>
      </c>
      <c r="H123" s="33">
        <v>88</v>
      </c>
      <c r="I123" s="33">
        <v>28</v>
      </c>
      <c r="J123" s="34"/>
      <c r="K123" s="34"/>
    </row>
    <row r="124" spans="1:11" x14ac:dyDescent="0.35">
      <c r="A124" s="30" t="s">
        <v>220</v>
      </c>
      <c r="B124" s="31">
        <v>794</v>
      </c>
      <c r="C124" s="31">
        <v>322</v>
      </c>
      <c r="D124" s="31">
        <v>5</v>
      </c>
      <c r="E124" s="31">
        <v>1</v>
      </c>
      <c r="F124" s="31">
        <v>753</v>
      </c>
      <c r="G124" s="31">
        <v>283</v>
      </c>
      <c r="H124" s="31">
        <v>3</v>
      </c>
      <c r="I124" s="31">
        <v>3</v>
      </c>
    </row>
    <row r="125" spans="1:11" x14ac:dyDescent="0.35">
      <c r="A125" s="30" t="s">
        <v>221</v>
      </c>
      <c r="B125" s="31">
        <v>761</v>
      </c>
      <c r="C125" s="31">
        <v>291</v>
      </c>
      <c r="D125" s="31">
        <v>8</v>
      </c>
      <c r="E125" s="31">
        <v>5</v>
      </c>
      <c r="F125" s="31">
        <v>709</v>
      </c>
      <c r="G125" s="31">
        <v>269</v>
      </c>
      <c r="H125" s="31">
        <v>4</v>
      </c>
      <c r="I125" s="31">
        <v>1</v>
      </c>
    </row>
    <row r="126" spans="1:11" x14ac:dyDescent="0.35">
      <c r="A126" s="30" t="s">
        <v>222</v>
      </c>
      <c r="B126" s="31">
        <v>6292</v>
      </c>
      <c r="C126" s="31">
        <v>3071</v>
      </c>
      <c r="D126" s="31">
        <v>83</v>
      </c>
      <c r="E126" s="31">
        <v>36</v>
      </c>
      <c r="F126" s="31">
        <v>5965</v>
      </c>
      <c r="G126" s="31">
        <v>2875</v>
      </c>
      <c r="H126" s="31">
        <v>68</v>
      </c>
      <c r="I126" s="31">
        <v>32</v>
      </c>
    </row>
    <row r="127" spans="1:11" x14ac:dyDescent="0.35">
      <c r="A127" s="30" t="s">
        <v>223</v>
      </c>
      <c r="B127" s="31">
        <v>13589</v>
      </c>
      <c r="C127" s="31">
        <v>6240</v>
      </c>
      <c r="D127" s="31">
        <v>168</v>
      </c>
      <c r="E127" s="31">
        <v>53</v>
      </c>
      <c r="F127" s="31">
        <v>12765</v>
      </c>
      <c r="G127" s="31">
        <v>5820</v>
      </c>
      <c r="H127" s="31">
        <v>112</v>
      </c>
      <c r="I127" s="31">
        <v>43</v>
      </c>
    </row>
    <row r="128" spans="1:11" x14ac:dyDescent="0.35">
      <c r="A128" s="30" t="s">
        <v>224</v>
      </c>
      <c r="B128" s="31">
        <v>5701</v>
      </c>
      <c r="C128" s="31">
        <v>2504</v>
      </c>
      <c r="D128" s="31">
        <v>51</v>
      </c>
      <c r="E128" s="31">
        <v>22</v>
      </c>
      <c r="F128" s="31">
        <v>5437</v>
      </c>
      <c r="G128" s="31">
        <v>2496</v>
      </c>
      <c r="H128" s="31">
        <v>45</v>
      </c>
      <c r="I128" s="31">
        <v>13</v>
      </c>
    </row>
    <row r="129" spans="1:11" x14ac:dyDescent="0.35">
      <c r="A129" s="30" t="s">
        <v>225</v>
      </c>
      <c r="B129" s="31">
        <v>3594</v>
      </c>
      <c r="C129" s="31">
        <v>1714</v>
      </c>
      <c r="D129" s="31">
        <v>34</v>
      </c>
      <c r="E129" s="31">
        <v>17</v>
      </c>
      <c r="F129" s="31">
        <v>3364</v>
      </c>
      <c r="G129" s="31">
        <v>1614</v>
      </c>
      <c r="H129" s="31">
        <v>37</v>
      </c>
      <c r="I129" s="31">
        <v>15</v>
      </c>
    </row>
    <row r="130" spans="1:11" ht="13.15" x14ac:dyDescent="0.4">
      <c r="A130" s="32" t="s">
        <v>226</v>
      </c>
      <c r="B130" s="33">
        <v>30731</v>
      </c>
      <c r="C130" s="33">
        <v>14142</v>
      </c>
      <c r="D130" s="33">
        <v>349</v>
      </c>
      <c r="E130" s="33">
        <v>134</v>
      </c>
      <c r="F130" s="33">
        <v>28993</v>
      </c>
      <c r="G130" s="33">
        <v>13357</v>
      </c>
      <c r="H130" s="33">
        <v>269</v>
      </c>
      <c r="I130" s="33">
        <v>107</v>
      </c>
      <c r="J130" s="34"/>
      <c r="K130" s="34"/>
    </row>
    <row r="131" spans="1:11" x14ac:dyDescent="0.35">
      <c r="A131" s="30" t="s">
        <v>227</v>
      </c>
      <c r="B131" s="31">
        <v>719</v>
      </c>
      <c r="C131" s="31">
        <v>298</v>
      </c>
      <c r="D131" s="31">
        <v>6</v>
      </c>
      <c r="E131" s="31">
        <v>0</v>
      </c>
      <c r="F131" s="31">
        <v>689</v>
      </c>
      <c r="G131" s="31">
        <v>287</v>
      </c>
      <c r="H131" s="31">
        <v>3</v>
      </c>
      <c r="I131" s="31">
        <v>3</v>
      </c>
    </row>
    <row r="132" spans="1:11" x14ac:dyDescent="0.35">
      <c r="A132" s="30" t="s">
        <v>228</v>
      </c>
      <c r="B132" s="31">
        <v>833</v>
      </c>
      <c r="C132" s="31">
        <v>349</v>
      </c>
      <c r="D132" s="31">
        <v>7</v>
      </c>
      <c r="E132" s="31">
        <v>2</v>
      </c>
      <c r="F132" s="31">
        <v>758</v>
      </c>
      <c r="G132" s="31">
        <v>324</v>
      </c>
      <c r="H132" s="31">
        <v>4</v>
      </c>
      <c r="I132" s="31">
        <v>3</v>
      </c>
    </row>
    <row r="133" spans="1:11" ht="13.15" x14ac:dyDescent="0.4">
      <c r="A133" s="32" t="s">
        <v>229</v>
      </c>
      <c r="B133" s="33">
        <v>1552</v>
      </c>
      <c r="C133" s="33">
        <v>647</v>
      </c>
      <c r="D133" s="33">
        <v>13</v>
      </c>
      <c r="E133" s="33">
        <v>2</v>
      </c>
      <c r="F133" s="33">
        <v>1447</v>
      </c>
      <c r="G133" s="33">
        <v>611</v>
      </c>
      <c r="H133" s="33">
        <v>7</v>
      </c>
      <c r="I133" s="33">
        <v>6</v>
      </c>
      <c r="J133" s="34"/>
      <c r="K133" s="34"/>
    </row>
    <row r="134" spans="1:11" ht="13.15" x14ac:dyDescent="0.35">
      <c r="A134" s="32"/>
      <c r="B134" s="31"/>
      <c r="C134" s="31"/>
      <c r="D134" s="31"/>
      <c r="E134" s="31"/>
      <c r="F134" s="31"/>
      <c r="G134" s="31"/>
      <c r="H134" s="31"/>
      <c r="I134" s="31"/>
    </row>
    <row r="135" spans="1:11" ht="13.15" x14ac:dyDescent="0.4">
      <c r="A135" s="32" t="s">
        <v>230</v>
      </c>
      <c r="B135" s="33">
        <v>409325</v>
      </c>
      <c r="C135" s="33">
        <v>187457</v>
      </c>
      <c r="D135" s="33">
        <v>4458</v>
      </c>
      <c r="E135" s="33">
        <v>1635</v>
      </c>
      <c r="F135" s="33">
        <v>391330</v>
      </c>
      <c r="G135" s="33">
        <v>179583</v>
      </c>
      <c r="H135" s="33">
        <v>3665</v>
      </c>
      <c r="I135" s="33">
        <v>1273</v>
      </c>
      <c r="J135" s="34"/>
      <c r="K135" s="34"/>
    </row>
    <row r="136" spans="1:11" ht="13.15" x14ac:dyDescent="0.35">
      <c r="A136" s="32"/>
      <c r="B136" s="31"/>
      <c r="C136" s="31"/>
      <c r="D136" s="31"/>
      <c r="E136" s="31"/>
      <c r="F136" s="31"/>
      <c r="G136" s="31"/>
      <c r="H136" s="31"/>
      <c r="I136" s="31"/>
    </row>
    <row r="137" spans="1:11" x14ac:dyDescent="0.35">
      <c r="A137" s="30" t="s">
        <v>231</v>
      </c>
      <c r="B137" s="31">
        <v>2766</v>
      </c>
      <c r="C137" s="31">
        <v>648</v>
      </c>
      <c r="D137" s="31">
        <v>30</v>
      </c>
      <c r="E137" s="31">
        <v>5</v>
      </c>
      <c r="F137" s="31">
        <v>2575</v>
      </c>
      <c r="G137" s="31">
        <v>568</v>
      </c>
      <c r="H137" s="31">
        <v>29</v>
      </c>
      <c r="I137" s="31">
        <v>1</v>
      </c>
    </row>
    <row r="138" spans="1:11" x14ac:dyDescent="0.35">
      <c r="A138" s="30" t="s">
        <v>232</v>
      </c>
      <c r="B138" s="31">
        <v>2533</v>
      </c>
      <c r="C138" s="31">
        <v>585</v>
      </c>
      <c r="D138" s="31">
        <v>61</v>
      </c>
      <c r="E138" s="31">
        <v>4</v>
      </c>
      <c r="F138" s="31">
        <v>2355</v>
      </c>
      <c r="G138" s="31">
        <v>559</v>
      </c>
      <c r="H138" s="31">
        <v>35</v>
      </c>
      <c r="I138" s="31">
        <v>6</v>
      </c>
    </row>
    <row r="139" spans="1:11" x14ac:dyDescent="0.35">
      <c r="A139" s="30" t="s">
        <v>233</v>
      </c>
      <c r="B139" s="31">
        <v>3110</v>
      </c>
      <c r="C139" s="31">
        <v>377</v>
      </c>
      <c r="D139" s="31">
        <v>27</v>
      </c>
      <c r="E139" s="31">
        <v>2</v>
      </c>
      <c r="F139" s="31">
        <v>2972</v>
      </c>
      <c r="G139" s="31">
        <v>382</v>
      </c>
      <c r="H139" s="31">
        <v>13</v>
      </c>
      <c r="I139" s="31">
        <v>1</v>
      </c>
    </row>
    <row r="140" spans="1:11" x14ac:dyDescent="0.35">
      <c r="A140" s="30" t="s">
        <v>267</v>
      </c>
      <c r="B140" s="31">
        <v>7184</v>
      </c>
      <c r="C140" s="31">
        <v>1982</v>
      </c>
      <c r="D140" s="31">
        <v>72</v>
      </c>
      <c r="E140" s="31">
        <v>18</v>
      </c>
      <c r="F140" s="31">
        <v>6962</v>
      </c>
      <c r="G140" s="31">
        <v>1992</v>
      </c>
      <c r="H140" s="31">
        <v>52</v>
      </c>
      <c r="I140" s="31">
        <v>9</v>
      </c>
    </row>
    <row r="141" spans="1:11" ht="13.15" x14ac:dyDescent="0.4">
      <c r="A141" s="32" t="s">
        <v>235</v>
      </c>
      <c r="B141" s="33">
        <v>15593</v>
      </c>
      <c r="C141" s="33">
        <v>3592</v>
      </c>
      <c r="D141" s="33">
        <v>190</v>
      </c>
      <c r="E141" s="33">
        <v>29</v>
      </c>
      <c r="F141" s="33">
        <v>14864</v>
      </c>
      <c r="G141" s="33">
        <v>3501</v>
      </c>
      <c r="H141" s="33">
        <v>129</v>
      </c>
      <c r="I141" s="33">
        <v>17</v>
      </c>
      <c r="J141" s="34"/>
      <c r="K141" s="34"/>
    </row>
    <row r="142" spans="1:11" ht="13.15" x14ac:dyDescent="0.35">
      <c r="A142" s="32"/>
      <c r="B142" s="31"/>
      <c r="C142" s="31"/>
      <c r="D142" s="31"/>
      <c r="E142" s="31"/>
      <c r="F142" s="31"/>
      <c r="G142" s="31"/>
      <c r="H142" s="31"/>
      <c r="I142" s="31"/>
    </row>
    <row r="143" spans="1:11" x14ac:dyDescent="0.35">
      <c r="A143" s="30" t="s">
        <v>236</v>
      </c>
      <c r="B143" s="31">
        <v>886</v>
      </c>
      <c r="C143" s="31">
        <v>555</v>
      </c>
      <c r="D143" s="31">
        <v>172</v>
      </c>
      <c r="E143" s="31">
        <v>33</v>
      </c>
      <c r="F143" s="31">
        <v>801</v>
      </c>
      <c r="G143" s="31">
        <v>490</v>
      </c>
      <c r="H143" s="31">
        <v>150</v>
      </c>
      <c r="I143" s="31">
        <v>30</v>
      </c>
    </row>
    <row r="144" spans="1:11" ht="13.15" x14ac:dyDescent="0.35">
      <c r="A144" s="32"/>
      <c r="B144" s="31"/>
      <c r="C144" s="31"/>
      <c r="D144" s="31"/>
      <c r="E144" s="31"/>
      <c r="F144" s="31"/>
      <c r="G144" s="31"/>
      <c r="H144" s="31"/>
      <c r="I144" s="31"/>
    </row>
    <row r="145" spans="1:11" ht="13.15" x14ac:dyDescent="0.4">
      <c r="A145" s="32" t="s">
        <v>237</v>
      </c>
      <c r="B145" s="33">
        <v>410140</v>
      </c>
      <c r="C145" s="33">
        <v>188001</v>
      </c>
      <c r="D145" s="33">
        <v>4500</v>
      </c>
      <c r="E145" s="33">
        <v>1649</v>
      </c>
      <c r="F145" s="33">
        <v>392084</v>
      </c>
      <c r="G145" s="33">
        <v>180062</v>
      </c>
      <c r="H145" s="33">
        <v>3706</v>
      </c>
      <c r="I145" s="33">
        <v>1285</v>
      </c>
      <c r="J145" s="34"/>
      <c r="K145" s="34"/>
    </row>
    <row r="146" spans="1:11" ht="13.15" x14ac:dyDescent="0.35">
      <c r="A146" s="32"/>
      <c r="B146" s="31"/>
      <c r="C146" s="31"/>
      <c r="D146" s="31"/>
      <c r="E146" s="31"/>
      <c r="F146" s="31"/>
      <c r="G146" s="31"/>
      <c r="H146" s="31"/>
      <c r="I146" s="31"/>
    </row>
    <row r="147" spans="1:11" ht="13.15" x14ac:dyDescent="0.4">
      <c r="A147" s="32" t="s">
        <v>268</v>
      </c>
      <c r="B147" s="33">
        <v>425804</v>
      </c>
      <c r="C147" s="33">
        <v>191604</v>
      </c>
      <c r="D147" s="33">
        <v>4820</v>
      </c>
      <c r="E147" s="33">
        <v>1697</v>
      </c>
      <c r="F147" s="33">
        <v>406995</v>
      </c>
      <c r="G147" s="33">
        <v>183574</v>
      </c>
      <c r="H147" s="33">
        <v>3944</v>
      </c>
      <c r="I147" s="33">
        <v>1320</v>
      </c>
      <c r="J147" s="34"/>
      <c r="K147" s="34"/>
    </row>
    <row r="148" spans="1:11" x14ac:dyDescent="0.35">
      <c r="A148" s="28"/>
      <c r="B148" s="28"/>
      <c r="C148" s="28"/>
      <c r="D148" s="28"/>
      <c r="E148" s="28"/>
      <c r="F148" s="28"/>
      <c r="G148" s="28"/>
      <c r="H148" s="28"/>
      <c r="I148" s="28"/>
    </row>
    <row r="149" spans="1:11" x14ac:dyDescent="0.35">
      <c r="A149" s="22"/>
      <c r="B149" s="22"/>
      <c r="C149" s="22"/>
      <c r="D149" s="22"/>
      <c r="E149" s="22"/>
      <c r="F149" s="22"/>
      <c r="G149" s="22"/>
      <c r="H149" s="22"/>
      <c r="I149" s="22"/>
    </row>
    <row r="150" spans="1:11" x14ac:dyDescent="0.35">
      <c r="A150" s="22" t="s">
        <v>280</v>
      </c>
      <c r="B150" s="22"/>
      <c r="C150" s="22"/>
      <c r="D150" s="22"/>
      <c r="E150" s="22"/>
      <c r="F150" s="22"/>
      <c r="G150" s="22"/>
      <c r="H150" s="22"/>
      <c r="I150" s="22"/>
    </row>
    <row r="151" spans="1:11" x14ac:dyDescent="0.35">
      <c r="A151" s="22" t="s">
        <v>281</v>
      </c>
      <c r="B151" s="22"/>
      <c r="C151" s="22"/>
      <c r="D151" s="22"/>
      <c r="E151" s="22"/>
      <c r="F151" s="22"/>
      <c r="G151" s="22"/>
      <c r="H151" s="22"/>
      <c r="I151" s="22"/>
    </row>
    <row r="152" spans="1:11" x14ac:dyDescent="0.35">
      <c r="A152" s="22" t="s">
        <v>282</v>
      </c>
      <c r="B152" s="22"/>
      <c r="C152" s="22"/>
      <c r="D152" s="22"/>
      <c r="E152" s="22"/>
      <c r="F152" s="22"/>
      <c r="G152" s="22"/>
      <c r="H152" s="22"/>
      <c r="I152" s="22"/>
    </row>
    <row r="153" spans="1:11" x14ac:dyDescent="0.35">
      <c r="A153" s="22" t="s">
        <v>283</v>
      </c>
      <c r="B153" s="22"/>
      <c r="C153" s="22"/>
      <c r="D153" s="22"/>
      <c r="E153" s="22"/>
      <c r="F153" s="22"/>
      <c r="G153" s="22"/>
      <c r="H153" s="22"/>
      <c r="I153" s="22"/>
    </row>
    <row r="154" spans="1:11" x14ac:dyDescent="0.35">
      <c r="A154" s="22" t="s">
        <v>284</v>
      </c>
      <c r="B154" s="22"/>
      <c r="C154" s="22"/>
      <c r="D154" s="22"/>
      <c r="E154" s="22"/>
      <c r="F154" s="22"/>
      <c r="G154" s="22"/>
      <c r="H154" s="22"/>
      <c r="I154" s="22"/>
    </row>
    <row r="155" spans="1:11" x14ac:dyDescent="0.35">
      <c r="A155" s="153" t="s">
        <v>288</v>
      </c>
      <c r="B155" s="154"/>
      <c r="C155" s="154"/>
      <c r="D155" s="154"/>
      <c r="E155" s="154"/>
      <c r="F155" s="154"/>
      <c r="G155" s="154"/>
      <c r="H155" s="154"/>
      <c r="I155" s="154"/>
      <c r="J155" s="16"/>
    </row>
    <row r="156" spans="1:11" x14ac:dyDescent="0.35">
      <c r="A156" s="5" t="s">
        <v>289</v>
      </c>
      <c r="B156" s="16"/>
      <c r="C156" s="16"/>
      <c r="D156" s="16"/>
      <c r="E156" s="16"/>
      <c r="F156" s="16"/>
      <c r="G156" s="16"/>
      <c r="H156" s="16"/>
      <c r="I156" s="16"/>
      <c r="J156" s="16"/>
    </row>
    <row r="157" spans="1:11" x14ac:dyDescent="0.35">
      <c r="A157" s="17" t="s">
        <v>290</v>
      </c>
    </row>
    <row r="158" spans="1:11" x14ac:dyDescent="0.35">
      <c r="A158" s="17" t="s">
        <v>291</v>
      </c>
    </row>
  </sheetData>
  <mergeCells count="9">
    <mergeCell ref="D10:E10"/>
    <mergeCell ref="H10:I10"/>
    <mergeCell ref="A155:I155"/>
    <mergeCell ref="B6:E6"/>
    <mergeCell ref="F6:I6"/>
    <mergeCell ref="B9:C9"/>
    <mergeCell ref="D9:E9"/>
    <mergeCell ref="F9:G9"/>
    <mergeCell ref="H9:I9"/>
  </mergeCells>
  <phoneticPr fontId="2" type="noConversion"/>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2.75" x14ac:dyDescent="0.35"/>
  <sheetData/>
  <phoneticPr fontId="2" type="noConversion"/>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2.75" x14ac:dyDescent="0.35"/>
  <sheetData/>
  <phoneticPr fontId="2"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3"/>
  <sheetViews>
    <sheetView topLeftCell="I1" zoomScale="130" zoomScaleNormal="130" workbookViewId="0">
      <selection activeCell="Z16" sqref="Z16:Z17"/>
    </sheetView>
  </sheetViews>
  <sheetFormatPr baseColWidth="10" defaultColWidth="9.1328125" defaultRowHeight="10.15" x14ac:dyDescent="0.3"/>
  <cols>
    <col min="1" max="4" width="9.1328125" style="1" customWidth="1"/>
    <col min="5" max="5" width="8" style="1" customWidth="1"/>
    <col min="6" max="8" width="6.3984375" style="1" customWidth="1"/>
    <col min="9" max="9" width="2.3984375" style="1" customWidth="1"/>
    <col min="10" max="12" width="6.3984375" style="1" customWidth="1"/>
    <col min="13" max="13" width="9.1328125" style="1" customWidth="1"/>
    <col min="14" max="16" width="6.3984375" style="1" customWidth="1"/>
    <col min="17" max="16384" width="9.1328125" style="1"/>
  </cols>
  <sheetData>
    <row r="1" spans="1:26" x14ac:dyDescent="0.3">
      <c r="R1" s="1" t="str">
        <f>E19</f>
        <v>Suède</v>
      </c>
      <c r="Y1" s="1" t="str">
        <f>E3</f>
        <v>Danemark</v>
      </c>
    </row>
    <row r="2" spans="1:26" x14ac:dyDescent="0.3">
      <c r="B2" s="2"/>
      <c r="C2" s="2" t="s">
        <v>0</v>
      </c>
      <c r="D2" s="2"/>
    </row>
    <row r="3" spans="1:26" x14ac:dyDescent="0.3">
      <c r="A3" s="58" t="s">
        <v>4</v>
      </c>
      <c r="B3" s="2" t="s">
        <v>1</v>
      </c>
      <c r="C3" s="2" t="s">
        <v>2</v>
      </c>
      <c r="D3" s="2" t="s">
        <v>3</v>
      </c>
      <c r="E3" s="59" t="str">
        <f>A3</f>
        <v>Danemark</v>
      </c>
      <c r="F3" s="1" t="s">
        <v>296</v>
      </c>
      <c r="G3" s="1" t="s">
        <v>297</v>
      </c>
      <c r="H3" s="1" t="s">
        <v>298</v>
      </c>
      <c r="J3" s="1" t="s">
        <v>296</v>
      </c>
      <c r="K3" s="1" t="s">
        <v>297</v>
      </c>
      <c r="L3" s="1" t="s">
        <v>298</v>
      </c>
      <c r="M3" s="58" t="str">
        <f>E3</f>
        <v>Danemark</v>
      </c>
      <c r="N3" s="1" t="s">
        <v>296</v>
      </c>
      <c r="O3" s="1" t="s">
        <v>297</v>
      </c>
      <c r="P3" s="1" t="s">
        <v>298</v>
      </c>
    </row>
    <row r="4" spans="1:26" x14ac:dyDescent="0.3">
      <c r="A4" s="1">
        <v>1950</v>
      </c>
      <c r="B4" s="2">
        <v>79558</v>
      </c>
      <c r="C4" s="2">
        <v>1448</v>
      </c>
      <c r="D4" s="2">
        <v>997</v>
      </c>
      <c r="E4" s="59">
        <v>1950</v>
      </c>
      <c r="F4" s="3">
        <f>1000*C4/B4</f>
        <v>18.200558083410844</v>
      </c>
      <c r="G4" s="3">
        <f>1000*D4/B4</f>
        <v>12.531737851630258</v>
      </c>
      <c r="H4" s="3">
        <f t="shared" ref="H4:H9" si="0">F4+G4</f>
        <v>30.732295935041101</v>
      </c>
      <c r="I4" s="3"/>
      <c r="J4" s="4">
        <f t="shared" ref="J4:K9" si="1">F4/$H4</f>
        <v>0.59222903885480571</v>
      </c>
      <c r="K4" s="4">
        <f t="shared" si="1"/>
        <v>0.40777096114519429</v>
      </c>
      <c r="L4" s="4">
        <f t="shared" ref="L4:L9" si="2">H4/$H4</f>
        <v>1</v>
      </c>
      <c r="M4" s="1" t="s">
        <v>299</v>
      </c>
      <c r="N4" s="3">
        <f>F10-F4</f>
        <v>-15.598485887735015</v>
      </c>
      <c r="O4" s="3">
        <f>G10-G4</f>
        <v>-11.727460991148638</v>
      </c>
      <c r="P4" s="3">
        <f>H10-H4</f>
        <v>-27.325946878883652</v>
      </c>
    </row>
    <row r="5" spans="1:26" x14ac:dyDescent="0.3">
      <c r="A5" s="1">
        <v>1960</v>
      </c>
      <c r="B5" s="2">
        <v>76077</v>
      </c>
      <c r="C5" s="2">
        <v>1194</v>
      </c>
      <c r="D5" s="2">
        <v>442</v>
      </c>
      <c r="E5" s="59">
        <v>1960</v>
      </c>
      <c r="F5" s="3">
        <f t="shared" ref="F5:F57" si="3">1000*C5/B5</f>
        <v>15.694625182381008</v>
      </c>
      <c r="G5" s="3">
        <f t="shared" ref="G5:G57" si="4">1000*D5/B5</f>
        <v>5.8099031244660013</v>
      </c>
      <c r="H5" s="3">
        <f t="shared" si="0"/>
        <v>21.504528306847011</v>
      </c>
      <c r="I5" s="3"/>
      <c r="J5" s="4">
        <f t="shared" si="1"/>
        <v>0.72982885085574567</v>
      </c>
      <c r="K5" s="4">
        <f t="shared" si="1"/>
        <v>0.27017114914425427</v>
      </c>
      <c r="L5" s="4">
        <f t="shared" si="2"/>
        <v>1</v>
      </c>
      <c r="M5" s="1" t="s">
        <v>300</v>
      </c>
      <c r="N5" s="4">
        <f>(F10-F4)/F4</f>
        <v>-0.85703338415498787</v>
      </c>
      <c r="O5" s="4">
        <f>(G10-G4)/G4</f>
        <v>-0.93582080394564016</v>
      </c>
      <c r="P5" s="4">
        <f>(H10-H4)/H4</f>
        <v>-0.88916060604917202</v>
      </c>
    </row>
    <row r="6" spans="1:26" x14ac:dyDescent="0.3">
      <c r="A6" s="1">
        <v>1970</v>
      </c>
      <c r="B6" s="2">
        <v>70802</v>
      </c>
      <c r="C6" s="2">
        <v>777</v>
      </c>
      <c r="D6" s="2">
        <v>228</v>
      </c>
      <c r="E6" s="59">
        <v>1970</v>
      </c>
      <c r="F6" s="3">
        <f t="shared" si="3"/>
        <v>10.974266263664868</v>
      </c>
      <c r="G6" s="3">
        <f t="shared" si="4"/>
        <v>3.2202480155927797</v>
      </c>
      <c r="H6" s="3">
        <f t="shared" si="0"/>
        <v>14.194514279257648</v>
      </c>
      <c r="I6" s="3"/>
      <c r="J6" s="4">
        <f t="shared" si="1"/>
        <v>0.77313432835820894</v>
      </c>
      <c r="K6" s="4">
        <f t="shared" si="1"/>
        <v>0.22686567164179103</v>
      </c>
      <c r="L6" s="4">
        <f t="shared" si="2"/>
        <v>1</v>
      </c>
    </row>
    <row r="7" spans="1:26" x14ac:dyDescent="0.3">
      <c r="A7" s="1">
        <v>1980</v>
      </c>
      <c r="B7" s="2">
        <v>57293</v>
      </c>
      <c r="C7" s="2">
        <v>318</v>
      </c>
      <c r="D7" s="2">
        <v>166</v>
      </c>
      <c r="E7" s="59">
        <v>1980</v>
      </c>
      <c r="F7" s="3">
        <f t="shared" si="3"/>
        <v>5.550416281221092</v>
      </c>
      <c r="G7" s="3">
        <f t="shared" si="4"/>
        <v>2.8973871153544062</v>
      </c>
      <c r="H7" s="3">
        <f t="shared" si="0"/>
        <v>8.4478033965754982</v>
      </c>
      <c r="I7" s="3"/>
      <c r="J7" s="4">
        <f t="shared" si="1"/>
        <v>0.65702479338842978</v>
      </c>
      <c r="K7" s="4">
        <f t="shared" si="1"/>
        <v>0.34297520661157022</v>
      </c>
      <c r="L7" s="4">
        <f t="shared" si="2"/>
        <v>1</v>
      </c>
    </row>
    <row r="8" spans="1:26" x14ac:dyDescent="0.3">
      <c r="A8" s="1">
        <v>1990</v>
      </c>
      <c r="B8" s="2">
        <v>63433</v>
      </c>
      <c r="C8" s="2">
        <v>289</v>
      </c>
      <c r="D8" s="2">
        <v>180</v>
      </c>
      <c r="E8" s="59">
        <v>1990</v>
      </c>
      <c r="F8" s="3">
        <f t="shared" si="3"/>
        <v>4.5559882080305201</v>
      </c>
      <c r="G8" s="3">
        <f t="shared" si="4"/>
        <v>2.8376397143442689</v>
      </c>
      <c r="H8" s="3">
        <f t="shared" si="0"/>
        <v>7.3936279223747885</v>
      </c>
      <c r="I8" s="3"/>
      <c r="J8" s="4">
        <f t="shared" si="1"/>
        <v>0.61620469083155649</v>
      </c>
      <c r="K8" s="4">
        <f t="shared" si="1"/>
        <v>0.38379530916844357</v>
      </c>
      <c r="L8" s="4">
        <f t="shared" si="2"/>
        <v>1</v>
      </c>
    </row>
    <row r="9" spans="1:26" x14ac:dyDescent="0.3">
      <c r="A9" s="1">
        <v>2001</v>
      </c>
      <c r="B9" s="2">
        <v>65458</v>
      </c>
      <c r="C9" s="2">
        <v>214</v>
      </c>
      <c r="D9" s="2">
        <v>89</v>
      </c>
      <c r="E9" s="59">
        <v>2001</v>
      </c>
      <c r="F9" s="3">
        <f t="shared" si="3"/>
        <v>3.2692718995386354</v>
      </c>
      <c r="G9" s="3">
        <f t="shared" si="4"/>
        <v>1.3596504628922363</v>
      </c>
      <c r="H9" s="3">
        <f t="shared" si="0"/>
        <v>4.6289223624308722</v>
      </c>
      <c r="I9" s="3"/>
      <c r="J9" s="4">
        <f t="shared" si="1"/>
        <v>0.70627062706270616</v>
      </c>
      <c r="K9" s="4">
        <f t="shared" si="1"/>
        <v>0.29372937293729373</v>
      </c>
      <c r="L9" s="4">
        <f t="shared" si="2"/>
        <v>1</v>
      </c>
    </row>
    <row r="10" spans="1:26" x14ac:dyDescent="0.3">
      <c r="A10" s="1">
        <v>2010</v>
      </c>
      <c r="B10" s="2">
        <v>63411</v>
      </c>
      <c r="C10" s="2">
        <v>165</v>
      </c>
      <c r="D10" s="2">
        <v>51</v>
      </c>
      <c r="E10" s="59">
        <v>2010</v>
      </c>
      <c r="F10" s="3">
        <f t="shared" ref="F10" si="5">1000*C10/B10</f>
        <v>2.602072195675829</v>
      </c>
      <c r="G10" s="3">
        <f t="shared" ref="G10" si="6">1000*D10/B10</f>
        <v>0.80427686048161995</v>
      </c>
      <c r="H10" s="3">
        <f t="shared" ref="H10" si="7">F10+G10</f>
        <v>3.406349056157449</v>
      </c>
      <c r="I10" s="3"/>
      <c r="J10" s="4">
        <f t="shared" ref="J10" si="8">F10/$H10</f>
        <v>0.76388888888888884</v>
      </c>
      <c r="K10" s="4">
        <f t="shared" ref="K10" si="9">G10/$H10</f>
        <v>0.23611111111111113</v>
      </c>
      <c r="L10" s="4">
        <f t="shared" ref="L10" si="10">H10/$H10</f>
        <v>1</v>
      </c>
    </row>
    <row r="11" spans="1:26" x14ac:dyDescent="0.3">
      <c r="A11" s="58" t="s">
        <v>5</v>
      </c>
      <c r="B11" s="2"/>
      <c r="C11" s="2"/>
      <c r="D11" s="2"/>
      <c r="E11" s="59" t="str">
        <f>A11</f>
        <v>Espagne</v>
      </c>
      <c r="F11" s="3"/>
      <c r="G11" s="3"/>
      <c r="H11" s="3"/>
      <c r="I11" s="3"/>
      <c r="J11" s="4"/>
      <c r="K11" s="4"/>
      <c r="L11" s="4"/>
      <c r="M11" s="58" t="str">
        <f>E11</f>
        <v>Espagne</v>
      </c>
    </row>
    <row r="12" spans="1:26" x14ac:dyDescent="0.3">
      <c r="A12" s="1">
        <v>1950</v>
      </c>
      <c r="B12" s="2">
        <v>558965</v>
      </c>
      <c r="C12" s="2">
        <v>8425</v>
      </c>
      <c r="D12" s="2">
        <v>29750</v>
      </c>
      <c r="E12" s="59">
        <v>1950</v>
      </c>
      <c r="F12" s="3">
        <f t="shared" si="3"/>
        <v>15.07250006708828</v>
      </c>
      <c r="G12" s="3">
        <f t="shared" si="4"/>
        <v>53.223368189421521</v>
      </c>
      <c r="H12" s="3">
        <f t="shared" ref="H12:H17" si="11">F12+G12</f>
        <v>68.295868256509806</v>
      </c>
      <c r="I12" s="3"/>
      <c r="J12" s="4">
        <f t="shared" ref="J12:K17" si="12">F12/$H12</f>
        <v>0.22069417157825802</v>
      </c>
      <c r="K12" s="4">
        <f t="shared" si="12"/>
        <v>0.7793058284217419</v>
      </c>
      <c r="L12" s="4">
        <f t="shared" ref="L12:L17" si="13">H12/$H12</f>
        <v>1</v>
      </c>
      <c r="M12" s="1" t="s">
        <v>299</v>
      </c>
      <c r="N12" s="3">
        <f>F18-F12</f>
        <v>-12.972560242007702</v>
      </c>
      <c r="O12" s="3">
        <f>G18-G12</f>
        <v>-52.122909046543178</v>
      </c>
      <c r="P12" s="3">
        <f>H18-H12</f>
        <v>-65.095469288550888</v>
      </c>
    </row>
    <row r="13" spans="1:26" x14ac:dyDescent="0.3">
      <c r="A13" s="1">
        <v>1960</v>
      </c>
      <c r="B13" s="2">
        <v>654537</v>
      </c>
      <c r="C13" s="2">
        <v>12150</v>
      </c>
      <c r="D13" s="2">
        <v>15463</v>
      </c>
      <c r="E13" s="59">
        <v>1960</v>
      </c>
      <c r="F13" s="3">
        <f t="shared" si="3"/>
        <v>18.562739768722011</v>
      </c>
      <c r="G13" s="3">
        <f t="shared" si="4"/>
        <v>23.624332925411398</v>
      </c>
      <c r="H13" s="3">
        <f t="shared" si="11"/>
        <v>42.187072694133406</v>
      </c>
      <c r="I13" s="3"/>
      <c r="J13" s="4">
        <f t="shared" si="12"/>
        <v>0.44001014015137796</v>
      </c>
      <c r="K13" s="4">
        <f t="shared" si="12"/>
        <v>0.55998985984862215</v>
      </c>
      <c r="L13" s="4">
        <f t="shared" si="13"/>
        <v>1</v>
      </c>
      <c r="M13" s="1" t="s">
        <v>300</v>
      </c>
      <c r="N13" s="4">
        <f>(F18-F12)/F12</f>
        <v>-0.8606774048277549</v>
      </c>
      <c r="O13" s="4">
        <f>(G18-G12)/G12</f>
        <v>-0.97932375983868936</v>
      </c>
      <c r="P13" s="4">
        <f>(H18-H12)/H12</f>
        <v>-0.95313920080877124</v>
      </c>
    </row>
    <row r="14" spans="1:26" x14ac:dyDescent="0.3">
      <c r="A14" s="1">
        <v>1970</v>
      </c>
      <c r="B14" s="2">
        <v>656102</v>
      </c>
      <c r="C14" s="2">
        <v>10314</v>
      </c>
      <c r="D14" s="2">
        <v>7047</v>
      </c>
      <c r="E14" s="59">
        <v>1970</v>
      </c>
      <c r="F14" s="3">
        <f t="shared" si="3"/>
        <v>15.720116689173329</v>
      </c>
      <c r="G14" s="3">
        <f t="shared" si="4"/>
        <v>10.740707999670782</v>
      </c>
      <c r="H14" s="3">
        <f t="shared" si="11"/>
        <v>26.460824688844113</v>
      </c>
      <c r="I14" s="3"/>
      <c r="J14" s="4">
        <f t="shared" si="12"/>
        <v>0.59409020217729391</v>
      </c>
      <c r="K14" s="4">
        <f t="shared" si="12"/>
        <v>0.40590979782270603</v>
      </c>
      <c r="L14" s="4">
        <f t="shared" si="13"/>
        <v>1</v>
      </c>
      <c r="R14" s="1" t="str">
        <f>E35</f>
        <v>France</v>
      </c>
    </row>
    <row r="15" spans="1:26" x14ac:dyDescent="0.3">
      <c r="A15" s="1">
        <v>1980</v>
      </c>
      <c r="B15" s="2">
        <v>571018</v>
      </c>
      <c r="C15" s="2">
        <v>4854</v>
      </c>
      <c r="D15" s="2">
        <v>2194</v>
      </c>
      <c r="E15" s="59">
        <v>1980</v>
      </c>
      <c r="F15" s="3">
        <f t="shared" si="3"/>
        <v>8.5006076866228391</v>
      </c>
      <c r="G15" s="3">
        <f t="shared" si="4"/>
        <v>3.8422606642872905</v>
      </c>
      <c r="H15" s="3">
        <f t="shared" si="11"/>
        <v>12.34286835091013</v>
      </c>
      <c r="I15" s="3"/>
      <c r="J15" s="4">
        <f t="shared" si="12"/>
        <v>0.68870601589103286</v>
      </c>
      <c r="K15" s="4">
        <f t="shared" si="12"/>
        <v>0.31129398410896703</v>
      </c>
      <c r="L15" s="4">
        <f t="shared" si="13"/>
        <v>1</v>
      </c>
    </row>
    <row r="16" spans="1:26" x14ac:dyDescent="0.3">
      <c r="A16" s="1">
        <v>1990</v>
      </c>
      <c r="B16" s="2">
        <v>401425</v>
      </c>
      <c r="C16" s="2">
        <v>1997</v>
      </c>
      <c r="D16" s="2">
        <v>1053</v>
      </c>
      <c r="E16" s="59">
        <v>1990</v>
      </c>
      <c r="F16" s="3">
        <f t="shared" si="3"/>
        <v>4.9747773556704242</v>
      </c>
      <c r="G16" s="3">
        <f t="shared" si="4"/>
        <v>2.6231550102758923</v>
      </c>
      <c r="H16" s="3">
        <f t="shared" si="11"/>
        <v>7.5979323659463169</v>
      </c>
      <c r="I16" s="3"/>
      <c r="J16" s="4">
        <f t="shared" si="12"/>
        <v>0.65475409836065568</v>
      </c>
      <c r="K16" s="4">
        <f t="shared" si="12"/>
        <v>0.34524590163934427</v>
      </c>
      <c r="L16" s="4">
        <f t="shared" si="13"/>
        <v>1</v>
      </c>
      <c r="Z16" s="58"/>
    </row>
    <row r="17" spans="1:29" x14ac:dyDescent="0.3">
      <c r="A17" s="1">
        <v>2000</v>
      </c>
      <c r="B17" s="2">
        <v>397632</v>
      </c>
      <c r="C17" s="2">
        <v>1110</v>
      </c>
      <c r="D17" s="2">
        <v>630</v>
      </c>
      <c r="E17" s="59">
        <v>2000</v>
      </c>
      <c r="F17" s="3">
        <f t="shared" si="3"/>
        <v>2.7915258329309514</v>
      </c>
      <c r="G17" s="3">
        <f t="shared" si="4"/>
        <v>1.584379526798648</v>
      </c>
      <c r="H17" s="3">
        <f t="shared" si="11"/>
        <v>4.3759053597295994</v>
      </c>
      <c r="I17" s="3"/>
      <c r="J17" s="4">
        <f t="shared" si="12"/>
        <v>0.63793103448275867</v>
      </c>
      <c r="K17" s="4">
        <f t="shared" si="12"/>
        <v>0.36206896551724138</v>
      </c>
      <c r="L17" s="4">
        <f t="shared" si="13"/>
        <v>1</v>
      </c>
    </row>
    <row r="18" spans="1:29" x14ac:dyDescent="0.3">
      <c r="A18" s="1">
        <v>2010</v>
      </c>
      <c r="B18" s="2">
        <v>485252</v>
      </c>
      <c r="C18" s="2">
        <v>1019</v>
      </c>
      <c r="D18" s="2">
        <v>534</v>
      </c>
      <c r="E18" s="59">
        <v>2010</v>
      </c>
      <c r="F18" s="3">
        <f t="shared" ref="F18" si="14">1000*C18/B18</f>
        <v>2.0999398250805767</v>
      </c>
      <c r="G18" s="3">
        <f t="shared" ref="G18" si="15">1000*D18/B18</f>
        <v>1.1004591428783395</v>
      </c>
      <c r="H18" s="3">
        <f t="shared" ref="H18" si="16">F18+G18</f>
        <v>3.2003989679589164</v>
      </c>
      <c r="I18" s="3"/>
      <c r="J18" s="4">
        <f t="shared" ref="J18" si="17">F18/$H18</f>
        <v>0.65614938828074687</v>
      </c>
      <c r="K18" s="4">
        <f t="shared" ref="K18" si="18">G18/$H18</f>
        <v>0.34385061171925302</v>
      </c>
      <c r="L18" s="4">
        <f t="shared" ref="L18" si="19">H18/$H18</f>
        <v>1</v>
      </c>
    </row>
    <row r="19" spans="1:29" x14ac:dyDescent="0.3">
      <c r="A19" s="1" t="s">
        <v>6</v>
      </c>
      <c r="B19" s="2"/>
      <c r="C19" s="2"/>
      <c r="D19" s="2"/>
      <c r="E19" s="59" t="str">
        <f>A19</f>
        <v>Suède</v>
      </c>
      <c r="F19" s="3"/>
      <c r="G19" s="3"/>
      <c r="H19" s="3"/>
      <c r="I19" s="3"/>
      <c r="J19" s="4"/>
      <c r="K19" s="4"/>
      <c r="L19" s="4"/>
      <c r="M19" s="58" t="str">
        <f>E19</f>
        <v>Suède</v>
      </c>
      <c r="AB19" s="64" t="s">
        <v>301</v>
      </c>
      <c r="AC19" s="64" t="s">
        <v>302</v>
      </c>
    </row>
    <row r="20" spans="1:29" x14ac:dyDescent="0.3">
      <c r="A20" s="1">
        <v>1950</v>
      </c>
      <c r="B20" s="2">
        <v>115414</v>
      </c>
      <c r="C20" s="2">
        <v>1751</v>
      </c>
      <c r="D20" s="2">
        <v>670</v>
      </c>
      <c r="E20" s="59">
        <v>1950</v>
      </c>
      <c r="F20" s="3">
        <f t="shared" si="3"/>
        <v>15.171469665725128</v>
      </c>
      <c r="G20" s="3">
        <f t="shared" si="4"/>
        <v>5.8051882787183526</v>
      </c>
      <c r="H20" s="60">
        <f t="shared" ref="H20:H25" si="20">F20+G20</f>
        <v>20.976657944443481</v>
      </c>
      <c r="I20" s="3"/>
      <c r="J20" s="4">
        <f t="shared" ref="J20:K25" si="21">F20/$H20</f>
        <v>0.72325485336637751</v>
      </c>
      <c r="K20" s="4">
        <f t="shared" si="21"/>
        <v>0.27674514663362249</v>
      </c>
      <c r="L20" s="4">
        <f t="shared" ref="L20:L25" si="22">H20/$H20</f>
        <v>1</v>
      </c>
      <c r="M20" s="1" t="s">
        <v>299</v>
      </c>
      <c r="N20" s="3">
        <f>F26-F20</f>
        <v>-13.571691040497052</v>
      </c>
      <c r="O20" s="3">
        <f>G26-G20</f>
        <v>-4.9058532677793263</v>
      </c>
      <c r="P20" s="3">
        <f>H26-H20</f>
        <v>-18.477544308276379</v>
      </c>
      <c r="AA20" s="63" t="s">
        <v>303</v>
      </c>
      <c r="AB20" s="62" t="s">
        <v>308</v>
      </c>
      <c r="AC20" s="62" t="s">
        <v>305</v>
      </c>
    </row>
    <row r="21" spans="1:29" x14ac:dyDescent="0.3">
      <c r="A21" s="1">
        <v>1960</v>
      </c>
      <c r="B21" s="2">
        <v>102219</v>
      </c>
      <c r="C21" s="2">
        <v>1413</v>
      </c>
      <c r="D21" s="2">
        <v>286</v>
      </c>
      <c r="E21" s="59">
        <v>1960</v>
      </c>
      <c r="F21" s="3">
        <f t="shared" si="3"/>
        <v>13.823261820209551</v>
      </c>
      <c r="G21" s="3">
        <f t="shared" si="4"/>
        <v>2.7979142820806309</v>
      </c>
      <c r="H21" s="3">
        <f t="shared" si="20"/>
        <v>16.621176102290182</v>
      </c>
      <c r="I21" s="3"/>
      <c r="J21" s="4">
        <f t="shared" si="21"/>
        <v>0.83166568569746913</v>
      </c>
      <c r="K21" s="4">
        <f t="shared" si="21"/>
        <v>0.1683343143025309</v>
      </c>
      <c r="L21" s="4">
        <f t="shared" si="22"/>
        <v>1</v>
      </c>
      <c r="M21" s="1" t="s">
        <v>300</v>
      </c>
      <c r="N21" s="4">
        <f>(F26-F20)/F20</f>
        <v>-0.89455348357962694</v>
      </c>
      <c r="O21" s="4">
        <f>(G26-G20)/G20</f>
        <v>-0.84508081947385549</v>
      </c>
      <c r="P21" s="4">
        <f>(H26-H20)/H20</f>
        <v>-0.88086216389731931</v>
      </c>
      <c r="AA21" s="63" t="s">
        <v>306</v>
      </c>
      <c r="AB21" s="62" t="s">
        <v>307</v>
      </c>
      <c r="AC21" s="62" t="s">
        <v>304</v>
      </c>
    </row>
    <row r="22" spans="1:29" x14ac:dyDescent="0.3">
      <c r="A22" s="1">
        <v>1970</v>
      </c>
      <c r="B22" s="2">
        <v>110150</v>
      </c>
      <c r="C22" s="2">
        <v>1007</v>
      </c>
      <c r="D22" s="2">
        <v>205</v>
      </c>
      <c r="E22" s="59">
        <v>1970</v>
      </c>
      <c r="F22" s="3">
        <f t="shared" si="3"/>
        <v>9.1420789832047209</v>
      </c>
      <c r="G22" s="3">
        <f t="shared" si="4"/>
        <v>1.8610985020426691</v>
      </c>
      <c r="H22" s="3">
        <f t="shared" si="20"/>
        <v>11.00317748524739</v>
      </c>
      <c r="I22" s="3"/>
      <c r="J22" s="4">
        <f t="shared" si="21"/>
        <v>0.83085808580858089</v>
      </c>
      <c r="K22" s="4">
        <f t="shared" si="21"/>
        <v>0.16914191419141913</v>
      </c>
      <c r="L22" s="4">
        <f t="shared" si="22"/>
        <v>1</v>
      </c>
      <c r="AA22" s="63" t="s">
        <v>312</v>
      </c>
      <c r="AB22" s="62" t="s">
        <v>313</v>
      </c>
      <c r="AC22" s="87" t="s">
        <v>314</v>
      </c>
    </row>
    <row r="23" spans="1:29" x14ac:dyDescent="0.3">
      <c r="A23" s="1">
        <v>1980</v>
      </c>
      <c r="B23" s="2">
        <v>97064</v>
      </c>
      <c r="C23" s="2">
        <v>480</v>
      </c>
      <c r="D23" s="2">
        <v>191</v>
      </c>
      <c r="E23" s="59">
        <v>1980</v>
      </c>
      <c r="F23" s="3">
        <f t="shared" si="3"/>
        <v>4.9451908019451087</v>
      </c>
      <c r="G23" s="3">
        <f t="shared" si="4"/>
        <v>1.9677738399406577</v>
      </c>
      <c r="H23" s="3">
        <f t="shared" si="20"/>
        <v>6.9129646418857664</v>
      </c>
      <c r="I23" s="3"/>
      <c r="J23" s="4">
        <f t="shared" si="21"/>
        <v>0.71535022354694489</v>
      </c>
      <c r="K23" s="4">
        <f t="shared" si="21"/>
        <v>0.28464977645305511</v>
      </c>
      <c r="L23" s="4">
        <f t="shared" si="22"/>
        <v>1</v>
      </c>
      <c r="AA23" s="63" t="s">
        <v>309</v>
      </c>
      <c r="AB23" s="62" t="s">
        <v>310</v>
      </c>
      <c r="AC23" s="62" t="s">
        <v>311</v>
      </c>
    </row>
    <row r="24" spans="1:29" x14ac:dyDescent="0.3">
      <c r="A24" s="1">
        <v>1990</v>
      </c>
      <c r="B24" s="2">
        <v>123938</v>
      </c>
      <c r="C24" s="2">
        <v>434</v>
      </c>
      <c r="D24" s="2">
        <v>305</v>
      </c>
      <c r="E24" s="59">
        <v>1990</v>
      </c>
      <c r="F24" s="3">
        <f t="shared" si="3"/>
        <v>3.5017508754377187</v>
      </c>
      <c r="G24" s="3">
        <f t="shared" si="4"/>
        <v>2.4609078732914846</v>
      </c>
      <c r="H24" s="3">
        <f t="shared" si="20"/>
        <v>5.9626587487292033</v>
      </c>
      <c r="I24" s="3"/>
      <c r="J24" s="4">
        <f t="shared" si="21"/>
        <v>0.5872801082543978</v>
      </c>
      <c r="K24" s="4">
        <f t="shared" si="21"/>
        <v>0.4127198917456022</v>
      </c>
      <c r="L24" s="4">
        <f t="shared" si="22"/>
        <v>1</v>
      </c>
      <c r="AA24" s="63" t="s">
        <v>315</v>
      </c>
    </row>
    <row r="25" spans="1:29" x14ac:dyDescent="0.3">
      <c r="A25" s="1">
        <v>2000</v>
      </c>
      <c r="B25" s="2">
        <v>90441</v>
      </c>
      <c r="C25" s="2">
        <v>211</v>
      </c>
      <c r="D25" s="2">
        <v>98</v>
      </c>
      <c r="E25" s="59">
        <v>2000</v>
      </c>
      <c r="F25" s="3">
        <f t="shared" si="3"/>
        <v>2.3330126823011685</v>
      </c>
      <c r="G25" s="3">
        <f t="shared" si="4"/>
        <v>1.0835793500735287</v>
      </c>
      <c r="H25" s="88">
        <f t="shared" si="20"/>
        <v>3.4165920323746972</v>
      </c>
      <c r="I25" s="3"/>
      <c r="J25" s="4">
        <f t="shared" si="21"/>
        <v>0.68284789644012944</v>
      </c>
      <c r="K25" s="4">
        <f t="shared" si="21"/>
        <v>0.31715210355987056</v>
      </c>
      <c r="L25" s="4">
        <f t="shared" si="22"/>
        <v>1</v>
      </c>
    </row>
    <row r="26" spans="1:29" x14ac:dyDescent="0.3">
      <c r="A26" s="1">
        <v>2010</v>
      </c>
      <c r="B26" s="2">
        <v>115641</v>
      </c>
      <c r="C26" s="2">
        <v>185</v>
      </c>
      <c r="D26" s="2">
        <v>104</v>
      </c>
      <c r="E26" s="59">
        <v>2010</v>
      </c>
      <c r="F26" s="3">
        <f t="shared" ref="F26" si="23">1000*C26/B26</f>
        <v>1.5997786252280766</v>
      </c>
      <c r="G26" s="3">
        <f t="shared" ref="G26" si="24">1000*D26/B26</f>
        <v>0.89933501093902679</v>
      </c>
      <c r="H26" s="88">
        <f t="shared" ref="H26" si="25">F26+G26</f>
        <v>2.4991136361671034</v>
      </c>
      <c r="I26" s="3"/>
      <c r="J26" s="4">
        <f t="shared" ref="J26" si="26">F26/$H26</f>
        <v>0.64013840830449831</v>
      </c>
      <c r="K26" s="4">
        <f t="shared" ref="K26" si="27">G26/$H26</f>
        <v>0.35986159169550175</v>
      </c>
      <c r="L26" s="4">
        <f t="shared" ref="L26" si="28">H26/$H26</f>
        <v>1</v>
      </c>
    </row>
    <row r="27" spans="1:29" x14ac:dyDescent="0.3">
      <c r="A27" s="1" t="s">
        <v>7</v>
      </c>
      <c r="B27" s="2"/>
      <c r="C27" s="2"/>
      <c r="D27" s="2"/>
      <c r="E27" s="59" t="str">
        <f>A27</f>
        <v>Italie</v>
      </c>
      <c r="F27" s="3"/>
      <c r="G27" s="3"/>
      <c r="H27" s="3"/>
      <c r="I27" s="3"/>
      <c r="J27" s="4"/>
      <c r="K27" s="4"/>
      <c r="L27" s="4"/>
      <c r="M27" s="58" t="str">
        <f>A27</f>
        <v>Italie</v>
      </c>
    </row>
    <row r="28" spans="1:29" x14ac:dyDescent="0.3">
      <c r="A28" s="1">
        <v>1950</v>
      </c>
      <c r="B28" s="2">
        <v>908622</v>
      </c>
      <c r="C28" s="2">
        <v>27066</v>
      </c>
      <c r="D28" s="2">
        <v>30943</v>
      </c>
      <c r="E28" s="59">
        <v>1950</v>
      </c>
      <c r="F28" s="3">
        <f t="shared" si="3"/>
        <v>29.787964632157266</v>
      </c>
      <c r="G28" s="3">
        <f t="shared" si="4"/>
        <v>34.054865499624704</v>
      </c>
      <c r="H28" s="3">
        <f t="shared" ref="H28:H33" si="29">F28+G28</f>
        <v>63.842830131781966</v>
      </c>
      <c r="I28" s="3"/>
      <c r="J28" s="4">
        <f t="shared" ref="J28:K33" si="30">F28/$H28</f>
        <v>0.46658277163888368</v>
      </c>
      <c r="K28" s="4">
        <f t="shared" si="30"/>
        <v>0.53341722836111638</v>
      </c>
      <c r="L28" s="4">
        <f t="shared" ref="L28:L33" si="31">H28/$H28</f>
        <v>1</v>
      </c>
      <c r="M28" s="1" t="s">
        <v>299</v>
      </c>
      <c r="N28" s="3">
        <f>F34-F28</f>
        <v>-27.787765324041153</v>
      </c>
      <c r="O28" s="3">
        <f>G34-G28</f>
        <v>-33.054765845566649</v>
      </c>
      <c r="P28" s="3">
        <f>H34-H28</f>
        <v>-60.842531169607796</v>
      </c>
    </row>
    <row r="29" spans="1:29" x14ac:dyDescent="0.3">
      <c r="A29" s="1">
        <v>1960</v>
      </c>
      <c r="B29" s="2">
        <v>910192</v>
      </c>
      <c r="C29" s="2">
        <v>21798</v>
      </c>
      <c r="D29" s="2">
        <v>18152</v>
      </c>
      <c r="E29" s="59">
        <v>1960</v>
      </c>
      <c r="F29" s="3">
        <f t="shared" si="3"/>
        <v>23.948793221649936</v>
      </c>
      <c r="G29" s="3">
        <f t="shared" si="4"/>
        <v>19.943044983915481</v>
      </c>
      <c r="H29" s="3">
        <f t="shared" si="29"/>
        <v>43.891838205565421</v>
      </c>
      <c r="I29" s="3"/>
      <c r="J29" s="4">
        <f t="shared" si="30"/>
        <v>0.54563204005006249</v>
      </c>
      <c r="K29" s="4">
        <f t="shared" si="30"/>
        <v>0.45436795994993739</v>
      </c>
      <c r="L29" s="4">
        <f t="shared" si="31"/>
        <v>1</v>
      </c>
      <c r="M29" s="1" t="s">
        <v>300</v>
      </c>
      <c r="N29" s="4">
        <f>(F34-F28)/F28</f>
        <v>-0.93285209873128361</v>
      </c>
      <c r="O29" s="4">
        <f>(G34-G28)/G28</f>
        <v>-0.97063269405456687</v>
      </c>
      <c r="P29" s="4">
        <f>(H34-H28)/H28</f>
        <v>-0.95300491917446228</v>
      </c>
    </row>
    <row r="30" spans="1:29" x14ac:dyDescent="0.3">
      <c r="A30" s="1">
        <v>1970</v>
      </c>
      <c r="B30" s="2">
        <v>901472</v>
      </c>
      <c r="C30" s="2">
        <v>18551</v>
      </c>
      <c r="D30" s="2">
        <v>8088</v>
      </c>
      <c r="E30" s="59">
        <v>1970</v>
      </c>
      <c r="F30" s="3">
        <f t="shared" si="3"/>
        <v>20.578564836179048</v>
      </c>
      <c r="G30" s="3">
        <f t="shared" si="4"/>
        <v>8.9719924745305448</v>
      </c>
      <c r="H30" s="3">
        <f t="shared" si="29"/>
        <v>29.550557310709593</v>
      </c>
      <c r="I30" s="3"/>
      <c r="J30" s="4">
        <f t="shared" si="30"/>
        <v>0.69638499943691579</v>
      </c>
      <c r="K30" s="4">
        <f t="shared" si="30"/>
        <v>0.30361500056308421</v>
      </c>
      <c r="L30" s="4">
        <f t="shared" si="31"/>
        <v>1</v>
      </c>
      <c r="R30" s="1" t="str">
        <f>E27</f>
        <v>Italie</v>
      </c>
      <c r="X30" s="1" t="str">
        <f>E11</f>
        <v>Espagne</v>
      </c>
    </row>
    <row r="31" spans="1:29" x14ac:dyDescent="0.3">
      <c r="A31" s="1">
        <v>1980</v>
      </c>
      <c r="B31" s="2">
        <v>640401</v>
      </c>
      <c r="C31" s="2">
        <v>7209</v>
      </c>
      <c r="D31" s="2">
        <v>2111</v>
      </c>
      <c r="E31" s="59">
        <v>1980</v>
      </c>
      <c r="F31" s="3">
        <f t="shared" si="3"/>
        <v>11.257009280122922</v>
      </c>
      <c r="G31" s="3">
        <f t="shared" si="4"/>
        <v>3.2963721168455389</v>
      </c>
      <c r="H31" s="3">
        <f t="shared" si="29"/>
        <v>14.553381396968462</v>
      </c>
      <c r="I31" s="3"/>
      <c r="J31" s="4">
        <f t="shared" si="30"/>
        <v>0.77349785407725313</v>
      </c>
      <c r="K31" s="4">
        <f t="shared" si="30"/>
        <v>0.22650214592274678</v>
      </c>
      <c r="L31" s="4">
        <f t="shared" si="31"/>
        <v>1</v>
      </c>
    </row>
    <row r="32" spans="1:29" x14ac:dyDescent="0.3">
      <c r="A32" s="1">
        <v>1990</v>
      </c>
      <c r="B32" s="2">
        <v>569255</v>
      </c>
      <c r="C32" s="2">
        <v>3620</v>
      </c>
      <c r="D32" s="2">
        <v>1034</v>
      </c>
      <c r="E32" s="59">
        <v>1990</v>
      </c>
      <c r="F32" s="3">
        <f t="shared" si="3"/>
        <v>6.3591887642620621</v>
      </c>
      <c r="G32" s="3">
        <f t="shared" si="4"/>
        <v>1.8164091663665669</v>
      </c>
      <c r="H32" s="3">
        <f t="shared" si="29"/>
        <v>8.1755979306286299</v>
      </c>
      <c r="I32" s="3"/>
      <c r="J32" s="4">
        <f t="shared" si="30"/>
        <v>0.77782552642887826</v>
      </c>
      <c r="K32" s="4">
        <f t="shared" si="30"/>
        <v>0.22217447357112158</v>
      </c>
      <c r="L32" s="4">
        <f t="shared" si="31"/>
        <v>1</v>
      </c>
    </row>
    <row r="33" spans="1:24" x14ac:dyDescent="0.3">
      <c r="A33" s="1">
        <v>2000</v>
      </c>
      <c r="B33" s="2">
        <v>543039</v>
      </c>
      <c r="C33" s="2">
        <v>1757</v>
      </c>
      <c r="D33" s="2">
        <v>672</v>
      </c>
      <c r="E33" s="59">
        <v>2000</v>
      </c>
      <c r="F33" s="3">
        <f t="shared" si="3"/>
        <v>3.2354950565244853</v>
      </c>
      <c r="G33" s="3">
        <f t="shared" si="4"/>
        <v>1.2374801809814764</v>
      </c>
      <c r="H33" s="3">
        <f t="shared" si="29"/>
        <v>4.4729752375059615</v>
      </c>
      <c r="I33" s="3"/>
      <c r="J33" s="4">
        <f t="shared" si="30"/>
        <v>0.72334293948126804</v>
      </c>
      <c r="K33" s="4">
        <f t="shared" si="30"/>
        <v>0.27665706051873201</v>
      </c>
      <c r="L33" s="4">
        <f t="shared" si="31"/>
        <v>1</v>
      </c>
    </row>
    <row r="34" spans="1:24" x14ac:dyDescent="0.3">
      <c r="A34" s="1">
        <v>2011</v>
      </c>
      <c r="B34" s="2">
        <v>561944</v>
      </c>
      <c r="C34" s="2">
        <v>1124</v>
      </c>
      <c r="D34" s="2">
        <v>562</v>
      </c>
      <c r="E34" s="59">
        <v>2010</v>
      </c>
      <c r="F34" s="3">
        <f t="shared" ref="F34" si="32">1000*C34/B34</f>
        <v>2.0001993081161111</v>
      </c>
      <c r="G34" s="3">
        <f t="shared" ref="G34" si="33">1000*D34/B34</f>
        <v>1.0000996540580556</v>
      </c>
      <c r="H34" s="3">
        <f t="shared" ref="H34" si="34">F34+G34</f>
        <v>3.0002989621741669</v>
      </c>
      <c r="I34" s="3"/>
      <c r="J34" s="4">
        <f t="shared" ref="J34" si="35">F34/$H34</f>
        <v>0.66666666666666663</v>
      </c>
      <c r="K34" s="4">
        <f t="shared" ref="K34" si="36">G34/$H34</f>
        <v>0.33333333333333331</v>
      </c>
      <c r="L34" s="4">
        <f t="shared" ref="L34" si="37">H34/$H34</f>
        <v>1</v>
      </c>
    </row>
    <row r="35" spans="1:24" x14ac:dyDescent="0.3">
      <c r="A35" s="1" t="s">
        <v>8</v>
      </c>
      <c r="B35" s="2"/>
      <c r="C35" s="2"/>
      <c r="D35" s="2"/>
      <c r="E35" s="59" t="str">
        <f>A35</f>
        <v>France</v>
      </c>
      <c r="F35" s="3"/>
      <c r="G35" s="3"/>
      <c r="H35" s="3"/>
      <c r="I35" s="3"/>
      <c r="J35" s="4"/>
      <c r="K35" s="4"/>
      <c r="L35" s="4"/>
      <c r="M35" s="58" t="str">
        <f>A35</f>
        <v>France</v>
      </c>
    </row>
    <row r="36" spans="1:24" x14ac:dyDescent="0.3">
      <c r="A36" s="1">
        <v>1950</v>
      </c>
      <c r="B36" s="2">
        <v>861310</v>
      </c>
      <c r="C36" s="2">
        <v>17684</v>
      </c>
      <c r="D36" s="2">
        <v>22973</v>
      </c>
      <c r="E36" s="59">
        <v>1950</v>
      </c>
      <c r="F36" s="3">
        <f t="shared" si="3"/>
        <v>20.53151594663942</v>
      </c>
      <c r="G36" s="3">
        <f t="shared" si="4"/>
        <v>26.672162171575856</v>
      </c>
      <c r="H36" s="3">
        <f t="shared" ref="H36:H41" si="38">F36+G36</f>
        <v>47.203678118215279</v>
      </c>
      <c r="I36" s="3"/>
      <c r="J36" s="4">
        <f t="shared" ref="J36:K41" si="39">F36/$H36</f>
        <v>0.43495585016110383</v>
      </c>
      <c r="K36" s="4">
        <f t="shared" si="39"/>
        <v>0.56504414983889606</v>
      </c>
      <c r="L36" s="4">
        <f t="shared" ref="L36:L41" si="40">H36/$H36</f>
        <v>1</v>
      </c>
      <c r="M36" s="1" t="s">
        <v>299</v>
      </c>
      <c r="N36" s="3">
        <f>F42-F36</f>
        <v>-18.231659547429224</v>
      </c>
      <c r="O36" s="3">
        <f>G42-G36</f>
        <v>-25.471749319305168</v>
      </c>
      <c r="P36" s="3">
        <f>H42-H36</f>
        <v>-43.703408866734399</v>
      </c>
    </row>
    <row r="37" spans="1:24" x14ac:dyDescent="0.3">
      <c r="A37" s="1">
        <v>1960</v>
      </c>
      <c r="B37" s="2">
        <v>819819</v>
      </c>
      <c r="C37" s="2">
        <v>14479</v>
      </c>
      <c r="D37" s="2">
        <v>8005</v>
      </c>
      <c r="E37" s="59">
        <v>1960</v>
      </c>
      <c r="F37" s="3">
        <f t="shared" si="3"/>
        <v>17.661215463413267</v>
      </c>
      <c r="G37" s="3">
        <f t="shared" si="4"/>
        <v>9.7643504236910825</v>
      </c>
      <c r="H37" s="3">
        <f t="shared" si="38"/>
        <v>27.425565887104348</v>
      </c>
      <c r="I37" s="3"/>
      <c r="J37" s="4">
        <f t="shared" si="39"/>
        <v>0.6439690446539762</v>
      </c>
      <c r="K37" s="4">
        <f t="shared" si="39"/>
        <v>0.3560309553460238</v>
      </c>
      <c r="L37" s="4">
        <f t="shared" si="40"/>
        <v>1</v>
      </c>
      <c r="M37" s="1" t="s">
        <v>300</v>
      </c>
      <c r="N37" s="4">
        <f>(F42-F36)/F36</f>
        <v>-0.88798409210564722</v>
      </c>
      <c r="O37" s="4">
        <f>(G42-G36)/G36</f>
        <v>-0.95499379298353437</v>
      </c>
      <c r="P37" s="4">
        <f>(H42-H36)/H36</f>
        <v>-0.92584753156915178</v>
      </c>
    </row>
    <row r="38" spans="1:24" x14ac:dyDescent="0.3">
      <c r="A38" s="1">
        <v>1970</v>
      </c>
      <c r="B38" s="2">
        <v>850381</v>
      </c>
      <c r="C38" s="2">
        <v>10741</v>
      </c>
      <c r="D38" s="2">
        <v>4696</v>
      </c>
      <c r="E38" s="59">
        <v>1970</v>
      </c>
      <c r="F38" s="3">
        <f t="shared" si="3"/>
        <v>12.630809013842031</v>
      </c>
      <c r="G38" s="3">
        <f t="shared" si="4"/>
        <v>5.5222306236851484</v>
      </c>
      <c r="H38" s="3">
        <f t="shared" si="38"/>
        <v>18.153039637527179</v>
      </c>
      <c r="I38" s="3"/>
      <c r="J38" s="4">
        <f t="shared" si="39"/>
        <v>0.69579581524907685</v>
      </c>
      <c r="K38" s="4">
        <f t="shared" si="39"/>
        <v>0.30420418475092309</v>
      </c>
      <c r="L38" s="4">
        <f t="shared" si="40"/>
        <v>1</v>
      </c>
    </row>
    <row r="39" spans="1:24" x14ac:dyDescent="0.3">
      <c r="A39" s="1">
        <v>1980</v>
      </c>
      <c r="B39" s="2">
        <v>800376</v>
      </c>
      <c r="C39" s="2">
        <v>4603</v>
      </c>
      <c r="D39" s="2">
        <v>3407</v>
      </c>
      <c r="E39" s="59">
        <v>1980</v>
      </c>
      <c r="F39" s="3">
        <f t="shared" si="3"/>
        <v>5.7510470079062843</v>
      </c>
      <c r="G39" s="3">
        <f t="shared" si="4"/>
        <v>4.2567493278159265</v>
      </c>
      <c r="H39" s="3">
        <f t="shared" si="38"/>
        <v>10.007796335722212</v>
      </c>
      <c r="I39" s="3"/>
      <c r="J39" s="4">
        <f t="shared" si="39"/>
        <v>0.57465667915106111</v>
      </c>
      <c r="K39" s="4">
        <f t="shared" si="39"/>
        <v>0.42534332084893878</v>
      </c>
      <c r="L39" s="4">
        <f t="shared" si="40"/>
        <v>1</v>
      </c>
    </row>
    <row r="40" spans="1:24" x14ac:dyDescent="0.3">
      <c r="A40" s="1">
        <v>1990</v>
      </c>
      <c r="B40" s="2">
        <v>762407</v>
      </c>
      <c r="C40" s="2">
        <v>2708</v>
      </c>
      <c r="D40" s="2">
        <v>2891</v>
      </c>
      <c r="E40" s="59">
        <v>1990</v>
      </c>
      <c r="F40" s="3">
        <f t="shared" si="3"/>
        <v>3.5519086262324455</v>
      </c>
      <c r="G40" s="3">
        <f t="shared" si="4"/>
        <v>3.7919379019342685</v>
      </c>
      <c r="H40" s="3">
        <f t="shared" si="38"/>
        <v>7.343846528166714</v>
      </c>
      <c r="I40" s="3"/>
      <c r="J40" s="4">
        <f t="shared" si="39"/>
        <v>0.48365779603500625</v>
      </c>
      <c r="K40" s="4">
        <f t="shared" si="39"/>
        <v>0.51634220396499375</v>
      </c>
      <c r="L40" s="4">
        <f t="shared" si="40"/>
        <v>1</v>
      </c>
    </row>
    <row r="41" spans="1:24" x14ac:dyDescent="0.3">
      <c r="A41" s="1">
        <v>2000</v>
      </c>
      <c r="B41" s="2">
        <v>774782</v>
      </c>
      <c r="C41" s="2">
        <v>2140</v>
      </c>
      <c r="D41" s="2">
        <v>1227</v>
      </c>
      <c r="E41" s="59">
        <v>2000</v>
      </c>
      <c r="F41" s="3">
        <f t="shared" si="3"/>
        <v>2.7620672653727114</v>
      </c>
      <c r="G41" s="3">
        <f t="shared" si="4"/>
        <v>1.5836712778562227</v>
      </c>
      <c r="H41" s="3">
        <f t="shared" si="38"/>
        <v>4.3457385432289346</v>
      </c>
      <c r="I41" s="3"/>
      <c r="J41" s="4">
        <f t="shared" si="39"/>
        <v>0.63558063558063549</v>
      </c>
      <c r="K41" s="4">
        <f t="shared" si="39"/>
        <v>0.36441936441936434</v>
      </c>
      <c r="L41" s="4">
        <f t="shared" si="40"/>
        <v>1</v>
      </c>
    </row>
    <row r="42" spans="1:24" x14ac:dyDescent="0.3">
      <c r="A42" s="1">
        <v>2010</v>
      </c>
      <c r="B42" s="2">
        <v>802224</v>
      </c>
      <c r="C42" s="2">
        <v>1845</v>
      </c>
      <c r="D42" s="2">
        <v>963</v>
      </c>
      <c r="E42" s="59">
        <v>2010</v>
      </c>
      <c r="F42" s="3">
        <f t="shared" ref="F42" si="41">1000*C42/B42</f>
        <v>2.2998563992101957</v>
      </c>
      <c r="G42" s="3">
        <f t="shared" ref="G42" si="42">1000*D42/B42</f>
        <v>1.2004128522706874</v>
      </c>
      <c r="H42" s="3">
        <f t="shared" ref="H42" si="43">F42+G42</f>
        <v>3.5002692514808831</v>
      </c>
      <c r="I42" s="3"/>
      <c r="J42" s="4">
        <f t="shared" ref="J42" si="44">F42/$H42</f>
        <v>0.65705128205128205</v>
      </c>
      <c r="K42" s="4">
        <f t="shared" ref="K42" si="45">G42/$H42</f>
        <v>0.34294871794871795</v>
      </c>
      <c r="L42" s="4">
        <f t="shared" ref="L42" si="46">H42/$H42</f>
        <v>1</v>
      </c>
    </row>
    <row r="43" spans="1:24" x14ac:dyDescent="0.3">
      <c r="A43" s="1" t="s">
        <v>9</v>
      </c>
      <c r="B43" s="2"/>
      <c r="C43" s="2"/>
      <c r="D43" s="2"/>
      <c r="E43" s="59" t="str">
        <f>A43</f>
        <v>Hongrie</v>
      </c>
      <c r="F43" s="3"/>
      <c r="G43" s="3"/>
      <c r="H43" s="3"/>
      <c r="I43" s="3"/>
      <c r="J43" s="4"/>
      <c r="K43" s="4"/>
      <c r="L43" s="4"/>
      <c r="M43" s="58" t="str">
        <f>A43</f>
        <v>Hongrie</v>
      </c>
      <c r="R43" s="1" t="str">
        <f>E43</f>
        <v>Hongrie</v>
      </c>
      <c r="X43" s="1" t="str">
        <f>E51</f>
        <v>Russie *</v>
      </c>
    </row>
    <row r="44" spans="1:24" x14ac:dyDescent="0.3">
      <c r="A44" s="1">
        <v>1950</v>
      </c>
      <c r="B44" s="2">
        <v>195567</v>
      </c>
      <c r="C44" s="2">
        <v>8012</v>
      </c>
      <c r="D44" s="2">
        <v>8747</v>
      </c>
      <c r="E44" s="59">
        <v>1950</v>
      </c>
      <c r="F44" s="3">
        <f t="shared" si="3"/>
        <v>40.968056983028831</v>
      </c>
      <c r="G44" s="3">
        <f t="shared" si="4"/>
        <v>44.726359764172891</v>
      </c>
      <c r="H44" s="3">
        <f t="shared" ref="H44:H49" si="47">F44+G44</f>
        <v>85.694416747201728</v>
      </c>
      <c r="I44" s="3"/>
      <c r="J44" s="4">
        <f t="shared" ref="J44:K49" si="48">F44/$H44</f>
        <v>0.47807148397875765</v>
      </c>
      <c r="K44" s="4">
        <f t="shared" si="48"/>
        <v>0.52192851602124224</v>
      </c>
      <c r="L44" s="4">
        <f t="shared" ref="L44:L49" si="49">H44/$H44</f>
        <v>1</v>
      </c>
      <c r="M44" s="1" t="s">
        <v>299</v>
      </c>
      <c r="N44" s="3">
        <f>F50-F44</f>
        <v>-37.468056983028831</v>
      </c>
      <c r="O44" s="3">
        <f>G50-G44</f>
        <v>-42.926359764172894</v>
      </c>
      <c r="P44" s="3">
        <f>H50-H44</f>
        <v>-80.394416747201731</v>
      </c>
    </row>
    <row r="45" spans="1:24" x14ac:dyDescent="0.3">
      <c r="A45" s="1">
        <v>1960</v>
      </c>
      <c r="B45" s="2">
        <v>146461</v>
      </c>
      <c r="C45" s="2">
        <v>4008</v>
      </c>
      <c r="D45" s="2">
        <v>2968</v>
      </c>
      <c r="E45" s="59">
        <v>1960</v>
      </c>
      <c r="F45" s="3">
        <f t="shared" si="3"/>
        <v>27.365646827483083</v>
      </c>
      <c r="G45" s="3">
        <f t="shared" si="4"/>
        <v>20.264780385222004</v>
      </c>
      <c r="H45" s="3">
        <f t="shared" si="47"/>
        <v>47.630427212705087</v>
      </c>
      <c r="I45" s="3"/>
      <c r="J45" s="4">
        <f t="shared" si="48"/>
        <v>0.57454128440366969</v>
      </c>
      <c r="K45" s="4">
        <f t="shared" si="48"/>
        <v>0.42545871559633025</v>
      </c>
      <c r="L45" s="4">
        <f t="shared" si="49"/>
        <v>1</v>
      </c>
      <c r="M45" s="1" t="s">
        <v>300</v>
      </c>
      <c r="N45" s="4">
        <f>(F50-F44)/F44</f>
        <v>-0.91456758612081879</v>
      </c>
      <c r="O45" s="4">
        <f>(G50-G44)/G44</f>
        <v>-0.95975527609466105</v>
      </c>
      <c r="P45" s="4">
        <f>(H50-H44)/H44</f>
        <v>-0.93815233009129428</v>
      </c>
    </row>
    <row r="46" spans="1:24" x14ac:dyDescent="0.3">
      <c r="A46" s="1">
        <v>1970</v>
      </c>
      <c r="B46" s="2">
        <v>151819</v>
      </c>
      <c r="C46" s="2">
        <v>4312</v>
      </c>
      <c r="D46" s="2">
        <v>1137</v>
      </c>
      <c r="E46" s="59">
        <v>1970</v>
      </c>
      <c r="F46" s="3">
        <f t="shared" si="3"/>
        <v>28.402242143605214</v>
      </c>
      <c r="G46" s="3">
        <f t="shared" si="4"/>
        <v>7.4891811960294827</v>
      </c>
      <c r="H46" s="3">
        <f t="shared" si="47"/>
        <v>35.891423339634699</v>
      </c>
      <c r="I46" s="3"/>
      <c r="J46" s="4">
        <f t="shared" si="48"/>
        <v>0.79133786015782703</v>
      </c>
      <c r="K46" s="4">
        <f t="shared" si="48"/>
        <v>0.20866213984217288</v>
      </c>
      <c r="L46" s="4">
        <f t="shared" si="49"/>
        <v>1</v>
      </c>
    </row>
    <row r="47" spans="1:24" x14ac:dyDescent="0.3">
      <c r="A47" s="1">
        <v>1980</v>
      </c>
      <c r="B47" s="2">
        <v>148673</v>
      </c>
      <c r="C47" s="2">
        <v>2651</v>
      </c>
      <c r="D47" s="2">
        <v>792</v>
      </c>
      <c r="E47" s="59">
        <v>1980</v>
      </c>
      <c r="F47" s="3">
        <f t="shared" si="3"/>
        <v>17.831078945067361</v>
      </c>
      <c r="G47" s="3">
        <f t="shared" si="4"/>
        <v>5.3271273196881745</v>
      </c>
      <c r="H47" s="3">
        <f t="shared" si="47"/>
        <v>23.158206264755535</v>
      </c>
      <c r="I47" s="3"/>
      <c r="J47" s="4">
        <f t="shared" si="48"/>
        <v>0.76996805111821087</v>
      </c>
      <c r="K47" s="4">
        <f t="shared" si="48"/>
        <v>0.23003194888178916</v>
      </c>
      <c r="L47" s="4">
        <f t="shared" si="49"/>
        <v>1</v>
      </c>
    </row>
    <row r="48" spans="1:24" x14ac:dyDescent="0.3">
      <c r="A48" s="1">
        <v>1990</v>
      </c>
      <c r="B48" s="2">
        <v>125679</v>
      </c>
      <c r="C48" s="2">
        <v>1361</v>
      </c>
      <c r="D48" s="2">
        <v>502</v>
      </c>
      <c r="E48" s="59">
        <v>1990</v>
      </c>
      <c r="F48" s="3">
        <f t="shared" si="3"/>
        <v>10.829175916421995</v>
      </c>
      <c r="G48" s="3">
        <f t="shared" si="4"/>
        <v>3.9943029463951816</v>
      </c>
      <c r="H48" s="3">
        <f t="shared" si="47"/>
        <v>14.823478862817177</v>
      </c>
      <c r="I48" s="3"/>
      <c r="J48" s="4">
        <f t="shared" si="48"/>
        <v>0.7305421363392377</v>
      </c>
      <c r="K48" s="4">
        <f t="shared" si="48"/>
        <v>0.26945786366076224</v>
      </c>
      <c r="L48" s="4">
        <f t="shared" si="49"/>
        <v>1</v>
      </c>
    </row>
    <row r="49" spans="1:16" x14ac:dyDescent="0.3">
      <c r="A49" s="1">
        <v>2000</v>
      </c>
      <c r="B49" s="2">
        <v>97597</v>
      </c>
      <c r="C49" s="2">
        <v>602</v>
      </c>
      <c r="D49" s="2">
        <v>298</v>
      </c>
      <c r="E49" s="59">
        <v>2000</v>
      </c>
      <c r="F49" s="3">
        <f t="shared" si="3"/>
        <v>6.1682223838847507</v>
      </c>
      <c r="G49" s="3">
        <f t="shared" si="4"/>
        <v>3.0533725421887969</v>
      </c>
      <c r="H49" s="3">
        <f t="shared" si="47"/>
        <v>9.2215949260735481</v>
      </c>
      <c r="I49" s="3"/>
      <c r="J49" s="4">
        <f t="shared" si="48"/>
        <v>0.66888888888888887</v>
      </c>
      <c r="K49" s="4">
        <f t="shared" si="48"/>
        <v>0.33111111111111108</v>
      </c>
      <c r="L49" s="4">
        <f t="shared" si="49"/>
        <v>1</v>
      </c>
    </row>
    <row r="50" spans="1:16" x14ac:dyDescent="0.3">
      <c r="A50" s="1">
        <v>2010</v>
      </c>
      <c r="B50" s="2">
        <v>90335</v>
      </c>
      <c r="C50" s="2">
        <v>316</v>
      </c>
      <c r="D50" s="2">
        <v>163</v>
      </c>
      <c r="E50" s="59">
        <v>2010</v>
      </c>
      <c r="F50" s="3">
        <v>3.5</v>
      </c>
      <c r="G50" s="3">
        <f>H50-F50</f>
        <v>1.7999999999999998</v>
      </c>
      <c r="H50" s="3">
        <v>5.3</v>
      </c>
      <c r="I50" s="3"/>
      <c r="J50" s="4"/>
      <c r="K50" s="4"/>
      <c r="L50" s="4"/>
    </row>
    <row r="51" spans="1:16" x14ac:dyDescent="0.3">
      <c r="A51" s="1" t="s">
        <v>10</v>
      </c>
      <c r="E51" s="59" t="str">
        <f>A51</f>
        <v>Russie *</v>
      </c>
      <c r="F51" s="3"/>
      <c r="G51" s="3"/>
      <c r="H51" s="3"/>
      <c r="I51" s="3"/>
      <c r="J51" s="4"/>
      <c r="K51" s="4"/>
      <c r="L51" s="4"/>
      <c r="M51" s="58" t="str">
        <f>A51</f>
        <v>Russie *</v>
      </c>
    </row>
    <row r="52" spans="1:16" x14ac:dyDescent="0.3">
      <c r="A52" s="1">
        <v>1950</v>
      </c>
      <c r="B52" s="2">
        <v>2741848</v>
      </c>
      <c r="C52" s="2">
        <v>74425</v>
      </c>
      <c r="D52" s="2">
        <v>173657</v>
      </c>
      <c r="E52" s="59">
        <v>1950</v>
      </c>
      <c r="F52" s="3">
        <f t="shared" si="3"/>
        <v>27.144101350621916</v>
      </c>
      <c r="G52" s="3">
        <f t="shared" si="4"/>
        <v>63.335750194759157</v>
      </c>
      <c r="H52" s="60">
        <f t="shared" ref="H52:H57" si="50">F52+G52</f>
        <v>90.479851545381081</v>
      </c>
      <c r="I52" s="3"/>
      <c r="J52" s="4">
        <f t="shared" ref="J52:K57" si="51">F52/$H52</f>
        <v>0.30000161237010342</v>
      </c>
      <c r="K52" s="4">
        <f t="shared" si="51"/>
        <v>0.69999838762989652</v>
      </c>
      <c r="L52" s="4">
        <f t="shared" ref="L52:L57" si="52">H52/$H52</f>
        <v>1</v>
      </c>
      <c r="M52" s="1" t="s">
        <v>299</v>
      </c>
      <c r="N52" s="3">
        <f>F57-F52</f>
        <v>-17.914546566914936</v>
      </c>
      <c r="O52" s="3">
        <f>G57-G52</f>
        <v>-57.341118050774313</v>
      </c>
      <c r="P52" s="3">
        <f>H57-H52</f>
        <v>-75.255664617689263</v>
      </c>
    </row>
    <row r="53" spans="1:16" x14ac:dyDescent="0.3">
      <c r="A53" s="1">
        <v>1960</v>
      </c>
      <c r="B53" s="2">
        <v>2782353</v>
      </c>
      <c r="C53" s="2">
        <v>52943</v>
      </c>
      <c r="D53" s="2">
        <v>69108</v>
      </c>
      <c r="E53" s="59">
        <v>1960</v>
      </c>
      <c r="F53" s="3">
        <f t="shared" si="3"/>
        <v>19.028139132597481</v>
      </c>
      <c r="G53" s="3">
        <f t="shared" si="4"/>
        <v>24.837969876575691</v>
      </c>
      <c r="H53" s="3">
        <f t="shared" si="50"/>
        <v>43.866109009173172</v>
      </c>
      <c r="I53" s="3"/>
      <c r="J53" s="4">
        <f t="shared" si="51"/>
        <v>0.43377768309968784</v>
      </c>
      <c r="K53" s="4">
        <f t="shared" si="51"/>
        <v>0.56622231690031222</v>
      </c>
      <c r="L53" s="4">
        <f t="shared" si="52"/>
        <v>1</v>
      </c>
      <c r="M53" s="1" t="s">
        <v>300</v>
      </c>
      <c r="N53" s="4">
        <f>(F57-F52)/F52</f>
        <v>-0.6599793574121946</v>
      </c>
      <c r="O53" s="4">
        <f>(G57-G52)/G52</f>
        <v>-0.90535152539361752</v>
      </c>
      <c r="P53" s="4">
        <f>(H57-H52)/H52</f>
        <v>-0.83173947936844284</v>
      </c>
    </row>
    <row r="54" spans="1:16" x14ac:dyDescent="0.3">
      <c r="A54" s="1">
        <v>1970</v>
      </c>
      <c r="B54" s="2">
        <v>1903713</v>
      </c>
      <c r="C54" s="2">
        <v>31258</v>
      </c>
      <c r="D54" s="2">
        <v>25353</v>
      </c>
      <c r="E54" s="59">
        <v>1970</v>
      </c>
      <c r="F54" s="3">
        <f t="shared" si="3"/>
        <v>16.419491803648974</v>
      </c>
      <c r="G54" s="3">
        <f t="shared" si="4"/>
        <v>13.317658701705561</v>
      </c>
      <c r="H54" s="3">
        <f t="shared" si="50"/>
        <v>29.737150505354535</v>
      </c>
      <c r="I54" s="3"/>
      <c r="J54" s="4">
        <f t="shared" si="51"/>
        <v>0.55215417498366037</v>
      </c>
      <c r="K54" s="4">
        <f t="shared" si="51"/>
        <v>0.44784582501633957</v>
      </c>
      <c r="L54" s="4">
        <f t="shared" si="52"/>
        <v>1</v>
      </c>
    </row>
    <row r="55" spans="1:16" x14ac:dyDescent="0.3">
      <c r="A55" s="1">
        <v>1980</v>
      </c>
      <c r="B55" s="2">
        <v>2236608</v>
      </c>
      <c r="C55" s="2">
        <v>35712</v>
      </c>
      <c r="D55" s="2">
        <v>27809</v>
      </c>
      <c r="E55" s="59">
        <v>1980</v>
      </c>
      <c r="F55" s="3">
        <f t="shared" si="3"/>
        <v>15.967035797064126</v>
      </c>
      <c r="G55" s="3">
        <f t="shared" si="4"/>
        <v>12.433560105302314</v>
      </c>
      <c r="H55" s="3">
        <f t="shared" si="50"/>
        <v>28.40059590236644</v>
      </c>
      <c r="I55" s="3"/>
      <c r="J55" s="4">
        <f t="shared" si="51"/>
        <v>0.56220777380708742</v>
      </c>
      <c r="K55" s="4">
        <f t="shared" si="51"/>
        <v>0.43779222619291258</v>
      </c>
      <c r="L55" s="4">
        <f t="shared" si="52"/>
        <v>1</v>
      </c>
    </row>
    <row r="56" spans="1:16" x14ac:dyDescent="0.3">
      <c r="A56" s="1">
        <v>1990</v>
      </c>
      <c r="B56" s="2">
        <v>1988858</v>
      </c>
      <c r="C56" s="2">
        <v>39825</v>
      </c>
      <c r="D56" s="2">
        <v>13085</v>
      </c>
      <c r="E56" s="59">
        <v>1990</v>
      </c>
      <c r="F56" s="3">
        <f t="shared" si="3"/>
        <v>20.024054004861082</v>
      </c>
      <c r="G56" s="3">
        <f t="shared" si="4"/>
        <v>6.5791524583454422</v>
      </c>
      <c r="H56" s="3">
        <f t="shared" si="50"/>
        <v>26.603206463206526</v>
      </c>
      <c r="I56" s="3"/>
      <c r="J56" s="4">
        <f t="shared" si="51"/>
        <v>0.75269325269325271</v>
      </c>
      <c r="K56" s="4">
        <f t="shared" si="51"/>
        <v>0.24730674730674729</v>
      </c>
      <c r="L56" s="4">
        <f t="shared" si="52"/>
        <v>1</v>
      </c>
    </row>
    <row r="57" spans="1:16" x14ac:dyDescent="0.3">
      <c r="A57" s="1">
        <v>2000</v>
      </c>
      <c r="B57" s="2">
        <v>1266800</v>
      </c>
      <c r="C57" s="2">
        <v>11692</v>
      </c>
      <c r="D57" s="2">
        <v>7594</v>
      </c>
      <c r="E57" s="59">
        <v>2000</v>
      </c>
      <c r="F57" s="3">
        <f t="shared" si="3"/>
        <v>9.2295547837069787</v>
      </c>
      <c r="G57" s="3">
        <f t="shared" si="4"/>
        <v>5.9946321439848438</v>
      </c>
      <c r="H57" s="60">
        <f t="shared" si="50"/>
        <v>15.224186927691822</v>
      </c>
      <c r="I57" s="3"/>
      <c r="J57" s="4">
        <f t="shared" si="51"/>
        <v>0.60624287047599301</v>
      </c>
      <c r="K57" s="4">
        <f t="shared" si="51"/>
        <v>0.39375712952400704</v>
      </c>
      <c r="L57" s="4">
        <f t="shared" si="52"/>
        <v>1</v>
      </c>
    </row>
    <row r="58" spans="1:16" x14ac:dyDescent="0.3">
      <c r="A58" s="1">
        <v>2010</v>
      </c>
      <c r="B58" s="1">
        <v>1788984</v>
      </c>
      <c r="C58" s="2">
        <v>7514</v>
      </c>
      <c r="D58" s="2">
        <v>5904</v>
      </c>
      <c r="E58" s="59">
        <v>2010</v>
      </c>
      <c r="F58" s="1">
        <v>4.2</v>
      </c>
      <c r="G58" s="3">
        <f>H58-F58</f>
        <v>3.3</v>
      </c>
      <c r="H58" s="1">
        <v>7.5</v>
      </c>
    </row>
    <row r="60" spans="1:16" x14ac:dyDescent="0.3">
      <c r="G60" s="1" t="s">
        <v>318</v>
      </c>
      <c r="H60" s="1" t="s">
        <v>319</v>
      </c>
    </row>
    <row r="61" spans="1:16" x14ac:dyDescent="0.3">
      <c r="F61" s="61" t="s">
        <v>316</v>
      </c>
      <c r="G61" s="3">
        <f>H52-H20</f>
        <v>69.503193600937607</v>
      </c>
      <c r="H61" s="3">
        <f>(H52-H20)/H20</f>
        <v>3.3133587716888115</v>
      </c>
      <c r="J61" s="58" t="s">
        <v>348</v>
      </c>
      <c r="K61" s="58"/>
      <c r="L61" s="58"/>
      <c r="M61" s="58"/>
    </row>
    <row r="62" spans="1:16" x14ac:dyDescent="0.3">
      <c r="F62" s="61" t="s">
        <v>317</v>
      </c>
      <c r="G62" s="3">
        <f>H57-H25</f>
        <v>11.807594895317123</v>
      </c>
      <c r="H62" s="3">
        <f>(H57-H25)/H25</f>
        <v>3.4559569253313138</v>
      </c>
      <c r="J62" s="58" t="s">
        <v>349</v>
      </c>
    </row>
    <row r="63" spans="1:16" x14ac:dyDescent="0.3">
      <c r="F63" s="61" t="s">
        <v>347</v>
      </c>
      <c r="G63" s="3">
        <f>H58-H26</f>
        <v>5.0008863638328966</v>
      </c>
      <c r="H63" s="3">
        <f>(H58-H26)/H26</f>
        <v>2.0010640138408307</v>
      </c>
    </row>
  </sheetData>
  <phoneticPr fontId="2" type="noConversion"/>
  <pageMargins left="0.78740157499999996" right="0.78740157499999996" top="0.984251969" bottom="0.984251969"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pageSetUpPr fitToPage="1"/>
  </sheetPr>
  <dimension ref="A1:L162"/>
  <sheetViews>
    <sheetView zoomScaleNormal="75" workbookViewId="0">
      <pane xSplit="1" ySplit="9" topLeftCell="B103" activePane="bottomRight" state="frozen"/>
      <selection pane="topRight" activeCell="B1" sqref="B1"/>
      <selection pane="bottomLeft" activeCell="A10" sqref="A10"/>
      <selection pane="bottomRight" activeCell="D17" sqref="D17"/>
    </sheetView>
  </sheetViews>
  <sheetFormatPr baseColWidth="10" defaultColWidth="11.3984375" defaultRowHeight="11.65" x14ac:dyDescent="0.35"/>
  <cols>
    <col min="1" max="1" width="6.19921875" style="95" customWidth="1"/>
    <col min="2" max="4" width="8.1328125" style="95" customWidth="1"/>
    <col min="5" max="7" width="8" style="95" customWidth="1"/>
    <col min="8" max="10" width="8.6640625" style="95" customWidth="1"/>
    <col min="11" max="16384" width="11.3984375" style="95"/>
  </cols>
  <sheetData>
    <row r="1" spans="1:12" x14ac:dyDescent="0.35">
      <c r="A1" s="95" t="s">
        <v>380</v>
      </c>
    </row>
    <row r="2" spans="1:12" x14ac:dyDescent="0.35">
      <c r="A2" s="96" t="s">
        <v>381</v>
      </c>
      <c r="B2" s="96"/>
      <c r="C2" s="96"/>
      <c r="D2" s="96"/>
      <c r="E2" s="96"/>
      <c r="F2" s="96"/>
      <c r="G2" s="96"/>
      <c r="H2" s="96"/>
      <c r="I2" s="96"/>
      <c r="J2" s="96"/>
    </row>
    <row r="3" spans="1:12" x14ac:dyDescent="0.35">
      <c r="A3" s="97"/>
      <c r="B3" s="98"/>
      <c r="C3" s="99"/>
      <c r="D3" s="100"/>
      <c r="E3" s="98"/>
      <c r="F3" s="99"/>
      <c r="G3" s="100"/>
      <c r="H3" s="100"/>
      <c r="I3" s="97"/>
      <c r="J3" s="100"/>
    </row>
    <row r="4" spans="1:12" x14ac:dyDescent="0.35">
      <c r="A4" s="101"/>
      <c r="B4" s="120" t="s">
        <v>13</v>
      </c>
      <c r="C4" s="121"/>
      <c r="D4" s="122"/>
      <c r="E4" s="125" t="s">
        <v>14</v>
      </c>
      <c r="F4" s="126"/>
      <c r="G4" s="127"/>
      <c r="H4" s="102" t="s">
        <v>15</v>
      </c>
      <c r="I4" s="103" t="s">
        <v>15</v>
      </c>
      <c r="J4" s="102" t="s">
        <v>15</v>
      </c>
    </row>
    <row r="5" spans="1:12" x14ac:dyDescent="0.35">
      <c r="A5" s="103"/>
      <c r="B5" s="104"/>
      <c r="C5" s="105"/>
      <c r="D5" s="106"/>
      <c r="E5" s="128"/>
      <c r="F5" s="129"/>
      <c r="G5" s="130"/>
      <c r="H5" s="102" t="s">
        <v>16</v>
      </c>
      <c r="I5" s="103" t="s">
        <v>16</v>
      </c>
      <c r="J5" s="102" t="s">
        <v>17</v>
      </c>
    </row>
    <row r="6" spans="1:12" x14ac:dyDescent="0.35">
      <c r="A6" s="103"/>
      <c r="B6" s="107"/>
      <c r="C6" s="108"/>
      <c r="D6" s="107"/>
      <c r="E6" s="108"/>
      <c r="F6" s="107"/>
      <c r="G6" s="108"/>
      <c r="H6" s="102" t="s">
        <v>18</v>
      </c>
      <c r="I6" s="103" t="s">
        <v>18</v>
      </c>
      <c r="J6" s="102" t="s">
        <v>18</v>
      </c>
    </row>
    <row r="7" spans="1:12" x14ac:dyDescent="0.35">
      <c r="A7" s="103" t="s">
        <v>19</v>
      </c>
      <c r="B7" s="107" t="s">
        <v>20</v>
      </c>
      <c r="C7" s="103" t="s">
        <v>15</v>
      </c>
      <c r="D7" s="107" t="s">
        <v>21</v>
      </c>
      <c r="E7" s="103" t="s">
        <v>20</v>
      </c>
      <c r="F7" s="107" t="s">
        <v>15</v>
      </c>
      <c r="G7" s="103" t="s">
        <v>21</v>
      </c>
      <c r="H7" s="102" t="s">
        <v>22</v>
      </c>
      <c r="I7" s="103" t="s">
        <v>23</v>
      </c>
      <c r="J7" s="102" t="s">
        <v>23</v>
      </c>
    </row>
    <row r="8" spans="1:12" x14ac:dyDescent="0.35">
      <c r="A8" s="103"/>
      <c r="B8" s="107"/>
      <c r="C8" s="103"/>
      <c r="D8" s="107"/>
      <c r="E8" s="103"/>
      <c r="F8" s="107"/>
      <c r="G8" s="103"/>
      <c r="H8" s="102" t="s">
        <v>24</v>
      </c>
      <c r="I8" s="103" t="s">
        <v>25</v>
      </c>
      <c r="J8" s="103" t="s">
        <v>17</v>
      </c>
    </row>
    <row r="9" spans="1:12" x14ac:dyDescent="0.35">
      <c r="A9" s="109"/>
      <c r="B9" s="110"/>
      <c r="C9" s="109"/>
      <c r="D9" s="110"/>
      <c r="E9" s="109"/>
      <c r="F9" s="110"/>
      <c r="G9" s="109"/>
      <c r="H9" s="111"/>
      <c r="I9" s="111"/>
      <c r="J9" s="111"/>
    </row>
    <row r="11" spans="1:12" x14ac:dyDescent="0.35">
      <c r="A11" s="107">
        <v>1901</v>
      </c>
      <c r="B11" s="113">
        <v>917075</v>
      </c>
      <c r="C11" s="113">
        <v>468125</v>
      </c>
      <c r="D11" s="113">
        <v>448950</v>
      </c>
      <c r="E11" s="113">
        <v>32410</v>
      </c>
      <c r="F11" s="113">
        <v>18522</v>
      </c>
      <c r="G11" s="113">
        <v>13888</v>
      </c>
      <c r="H11" s="114">
        <v>51</v>
      </c>
      <c r="I11" s="114">
        <v>104.3</v>
      </c>
      <c r="J11" s="114">
        <v>133.4</v>
      </c>
      <c r="L11" s="95">
        <v>1</v>
      </c>
    </row>
    <row r="12" spans="1:12" x14ac:dyDescent="0.35">
      <c r="A12" s="107">
        <v>1902</v>
      </c>
      <c r="B12" s="113">
        <v>904434</v>
      </c>
      <c r="C12" s="113">
        <v>462097</v>
      </c>
      <c r="D12" s="113">
        <v>442337</v>
      </c>
      <c r="E12" s="113">
        <v>32000</v>
      </c>
      <c r="F12" s="113">
        <v>18172</v>
      </c>
      <c r="G12" s="113">
        <v>13828</v>
      </c>
      <c r="H12" s="114">
        <v>51.1</v>
      </c>
      <c r="I12" s="114">
        <v>104.5</v>
      </c>
      <c r="J12" s="114">
        <v>131.4</v>
      </c>
    </row>
    <row r="13" spans="1:12" x14ac:dyDescent="0.35">
      <c r="A13" s="107">
        <v>1903</v>
      </c>
      <c r="B13" s="113">
        <v>884498</v>
      </c>
      <c r="C13" s="113">
        <v>451510</v>
      </c>
      <c r="D13" s="113">
        <v>432988</v>
      </c>
      <c r="E13" s="113">
        <v>31076</v>
      </c>
      <c r="F13" s="113">
        <v>17875</v>
      </c>
      <c r="G13" s="113">
        <v>13201</v>
      </c>
      <c r="H13" s="114">
        <v>51</v>
      </c>
      <c r="I13" s="114">
        <v>104.3</v>
      </c>
      <c r="J13" s="114">
        <v>135.4</v>
      </c>
    </row>
    <row r="14" spans="1:12" x14ac:dyDescent="0.35">
      <c r="A14" s="107">
        <v>1904</v>
      </c>
      <c r="B14" s="113">
        <v>877091</v>
      </c>
      <c r="C14" s="113">
        <v>447651</v>
      </c>
      <c r="D14" s="113">
        <v>429440</v>
      </c>
      <c r="E14" s="113">
        <v>30673</v>
      </c>
      <c r="F14" s="113">
        <v>17299</v>
      </c>
      <c r="G14" s="113">
        <v>13374</v>
      </c>
      <c r="H14" s="114">
        <v>51</v>
      </c>
      <c r="I14" s="114">
        <v>104.2</v>
      </c>
      <c r="J14" s="114">
        <v>129.4</v>
      </c>
    </row>
    <row r="15" spans="1:12" x14ac:dyDescent="0.35">
      <c r="A15" s="107">
        <v>1905</v>
      </c>
      <c r="B15" s="113">
        <v>865604</v>
      </c>
      <c r="C15" s="113">
        <v>442397</v>
      </c>
      <c r="D15" s="113">
        <v>423207</v>
      </c>
      <c r="E15" s="113">
        <v>30108</v>
      </c>
      <c r="F15" s="113">
        <v>17289</v>
      </c>
      <c r="G15" s="113">
        <v>12819</v>
      </c>
      <c r="H15" s="114">
        <v>51.1</v>
      </c>
      <c r="I15" s="114">
        <v>104.5</v>
      </c>
      <c r="J15" s="114">
        <v>134.9</v>
      </c>
    </row>
    <row r="16" spans="1:12" x14ac:dyDescent="0.35">
      <c r="A16" s="107">
        <v>1906</v>
      </c>
      <c r="B16" s="113">
        <v>864745</v>
      </c>
      <c r="C16" s="113">
        <v>441358</v>
      </c>
      <c r="D16" s="113">
        <v>423387</v>
      </c>
      <c r="E16" s="113">
        <v>29671</v>
      </c>
      <c r="F16" s="113">
        <v>16977</v>
      </c>
      <c r="G16" s="113">
        <v>12694</v>
      </c>
      <c r="H16" s="114">
        <v>51</v>
      </c>
      <c r="I16" s="114">
        <v>104.2</v>
      </c>
      <c r="J16" s="114">
        <v>133.69999999999999</v>
      </c>
    </row>
    <row r="17" spans="1:10" x14ac:dyDescent="0.35">
      <c r="A17" s="107">
        <v>1907</v>
      </c>
      <c r="B17" s="113">
        <v>829632</v>
      </c>
      <c r="C17" s="113">
        <v>424692</v>
      </c>
      <c r="D17" s="113">
        <v>404940</v>
      </c>
      <c r="E17" s="113">
        <v>29208</v>
      </c>
      <c r="F17" s="113">
        <v>16675</v>
      </c>
      <c r="G17" s="113">
        <v>12533</v>
      </c>
      <c r="H17" s="114">
        <v>51.2</v>
      </c>
      <c r="I17" s="114">
        <v>104.9</v>
      </c>
      <c r="J17" s="114">
        <v>133</v>
      </c>
    </row>
    <row r="18" spans="1:10" x14ac:dyDescent="0.35">
      <c r="A18" s="107">
        <v>1908</v>
      </c>
      <c r="B18" s="113">
        <v>848982</v>
      </c>
      <c r="C18" s="113">
        <v>435027</v>
      </c>
      <c r="D18" s="113">
        <v>413955</v>
      </c>
      <c r="E18" s="113">
        <v>29834</v>
      </c>
      <c r="F18" s="113">
        <v>16914</v>
      </c>
      <c r="G18" s="113">
        <v>12920</v>
      </c>
      <c r="H18" s="114">
        <v>51.2</v>
      </c>
      <c r="I18" s="114">
        <v>105.1</v>
      </c>
      <c r="J18" s="114">
        <v>130.9</v>
      </c>
    </row>
    <row r="19" spans="1:10" x14ac:dyDescent="0.35">
      <c r="A19" s="107">
        <v>1909</v>
      </c>
      <c r="B19" s="113">
        <v>824739</v>
      </c>
      <c r="C19" s="113">
        <v>421882</v>
      </c>
      <c r="D19" s="113">
        <v>402857</v>
      </c>
      <c r="E19" s="113">
        <v>28688</v>
      </c>
      <c r="F19" s="113">
        <v>16378</v>
      </c>
      <c r="G19" s="113">
        <v>12310</v>
      </c>
      <c r="H19" s="114">
        <v>51.2</v>
      </c>
      <c r="I19" s="114">
        <v>104.7</v>
      </c>
      <c r="J19" s="114">
        <v>133</v>
      </c>
    </row>
    <row r="20" spans="1:10" x14ac:dyDescent="0.35">
      <c r="A20" s="107">
        <v>1910</v>
      </c>
      <c r="B20" s="113">
        <v>828140</v>
      </c>
      <c r="C20" s="113">
        <v>423581</v>
      </c>
      <c r="D20" s="113">
        <v>404559</v>
      </c>
      <c r="E20" s="113">
        <v>28566</v>
      </c>
      <c r="F20" s="113">
        <v>16064</v>
      </c>
      <c r="G20" s="113">
        <v>12502</v>
      </c>
      <c r="H20" s="114">
        <v>51.1</v>
      </c>
      <c r="I20" s="114">
        <v>104.7</v>
      </c>
      <c r="J20" s="114">
        <v>128.5</v>
      </c>
    </row>
    <row r="21" spans="1:10" x14ac:dyDescent="0.35">
      <c r="A21" s="107">
        <v>1911</v>
      </c>
      <c r="B21" s="113">
        <v>793506</v>
      </c>
      <c r="C21" s="113">
        <v>405239</v>
      </c>
      <c r="D21" s="113">
        <v>388267</v>
      </c>
      <c r="E21" s="113">
        <v>26973</v>
      </c>
      <c r="F21" s="113">
        <v>15384</v>
      </c>
      <c r="G21" s="113">
        <v>11589</v>
      </c>
      <c r="H21" s="114">
        <v>51.1</v>
      </c>
      <c r="I21" s="114">
        <v>104.4</v>
      </c>
      <c r="J21" s="114">
        <v>132.69999999999999</v>
      </c>
    </row>
    <row r="22" spans="1:10" x14ac:dyDescent="0.35">
      <c r="A22" s="107">
        <v>1912</v>
      </c>
      <c r="B22" s="113">
        <v>801642</v>
      </c>
      <c r="C22" s="113">
        <v>410816</v>
      </c>
      <c r="D22" s="113">
        <v>390826</v>
      </c>
      <c r="E22" s="113">
        <v>27541</v>
      </c>
      <c r="F22" s="113">
        <v>15505</v>
      </c>
      <c r="G22" s="113">
        <v>12036</v>
      </c>
      <c r="H22" s="114">
        <v>51.2</v>
      </c>
      <c r="I22" s="114">
        <v>105.1</v>
      </c>
      <c r="J22" s="114">
        <v>128.80000000000001</v>
      </c>
    </row>
    <row r="23" spans="1:10" x14ac:dyDescent="0.35">
      <c r="A23" s="107">
        <v>1913</v>
      </c>
      <c r="B23" s="113">
        <v>795851</v>
      </c>
      <c r="C23" s="113">
        <v>407569</v>
      </c>
      <c r="D23" s="113">
        <v>388282</v>
      </c>
      <c r="E23" s="113">
        <v>27479</v>
      </c>
      <c r="F23" s="113">
        <v>15699</v>
      </c>
      <c r="G23" s="113">
        <v>11780</v>
      </c>
      <c r="H23" s="114">
        <v>51.2</v>
      </c>
      <c r="I23" s="114">
        <v>105</v>
      </c>
      <c r="J23" s="114">
        <v>133.30000000000001</v>
      </c>
    </row>
    <row r="24" spans="1:10" x14ac:dyDescent="0.35">
      <c r="A24" s="107">
        <v>1914</v>
      </c>
      <c r="B24" s="113">
        <v>757931</v>
      </c>
      <c r="C24" s="113">
        <v>386560</v>
      </c>
      <c r="D24" s="113">
        <v>371371</v>
      </c>
      <c r="E24" s="113">
        <v>25310</v>
      </c>
      <c r="F24" s="113">
        <v>14421</v>
      </c>
      <c r="G24" s="113">
        <v>10889</v>
      </c>
      <c r="H24" s="114">
        <v>51</v>
      </c>
      <c r="I24" s="114">
        <v>104.1</v>
      </c>
      <c r="J24" s="114">
        <v>132.4</v>
      </c>
    </row>
    <row r="25" spans="1:10" x14ac:dyDescent="0.35">
      <c r="A25" s="107">
        <v>1915</v>
      </c>
      <c r="B25" s="113">
        <v>482968</v>
      </c>
      <c r="C25" s="113">
        <v>247205</v>
      </c>
      <c r="D25" s="113">
        <v>235763</v>
      </c>
      <c r="E25" s="113">
        <v>16275</v>
      </c>
      <c r="F25" s="113">
        <v>9156</v>
      </c>
      <c r="G25" s="113">
        <v>7119</v>
      </c>
      <c r="H25" s="114">
        <v>51.2</v>
      </c>
      <c r="I25" s="114">
        <v>104.9</v>
      </c>
      <c r="J25" s="114">
        <v>128.6</v>
      </c>
    </row>
    <row r="26" spans="1:10" x14ac:dyDescent="0.35">
      <c r="A26" s="107">
        <v>1916</v>
      </c>
      <c r="B26" s="113">
        <v>384676</v>
      </c>
      <c r="C26" s="113">
        <v>197133</v>
      </c>
      <c r="D26" s="113">
        <v>187543</v>
      </c>
      <c r="E26" s="113">
        <v>14728</v>
      </c>
      <c r="F26" s="113">
        <v>8317</v>
      </c>
      <c r="G26" s="113">
        <v>6411</v>
      </c>
      <c r="H26" s="114">
        <v>51.2</v>
      </c>
      <c r="I26" s="114">
        <v>105.1</v>
      </c>
      <c r="J26" s="114">
        <v>129.69999999999999</v>
      </c>
    </row>
    <row r="27" spans="1:10" x14ac:dyDescent="0.35">
      <c r="A27" s="107">
        <v>1917</v>
      </c>
      <c r="B27" s="113">
        <v>412744</v>
      </c>
      <c r="C27" s="113">
        <v>211353</v>
      </c>
      <c r="D27" s="113">
        <v>201391</v>
      </c>
      <c r="E27" s="113">
        <v>15574</v>
      </c>
      <c r="F27" s="113">
        <v>8819</v>
      </c>
      <c r="G27" s="113">
        <v>6755</v>
      </c>
      <c r="H27" s="114">
        <v>51.2</v>
      </c>
      <c r="I27" s="114">
        <v>104.9</v>
      </c>
      <c r="J27" s="114">
        <v>130.6</v>
      </c>
    </row>
    <row r="28" spans="1:10" x14ac:dyDescent="0.35">
      <c r="A28" s="107">
        <v>1918</v>
      </c>
      <c r="B28" s="113">
        <v>472816</v>
      </c>
      <c r="C28" s="113">
        <v>244107</v>
      </c>
      <c r="D28" s="113">
        <v>228709</v>
      </c>
      <c r="E28" s="113">
        <v>17344</v>
      </c>
      <c r="F28" s="113">
        <v>9790</v>
      </c>
      <c r="G28" s="113">
        <v>7554</v>
      </c>
      <c r="H28" s="114">
        <v>51.6</v>
      </c>
      <c r="I28" s="114">
        <v>106.7</v>
      </c>
      <c r="J28" s="114">
        <v>129.6</v>
      </c>
    </row>
    <row r="29" spans="1:10" x14ac:dyDescent="0.35">
      <c r="A29" s="107">
        <v>1919</v>
      </c>
      <c r="B29" s="113">
        <v>506960</v>
      </c>
      <c r="C29" s="113">
        <v>261049</v>
      </c>
      <c r="D29" s="113">
        <v>245911</v>
      </c>
      <c r="E29" s="113">
        <v>19982</v>
      </c>
      <c r="F29" s="113">
        <v>11582</v>
      </c>
      <c r="G29" s="113">
        <v>8400</v>
      </c>
      <c r="H29" s="114">
        <v>51.5</v>
      </c>
      <c r="I29" s="114">
        <v>106.2</v>
      </c>
      <c r="J29" s="114">
        <v>137.9</v>
      </c>
    </row>
    <row r="30" spans="1:10" x14ac:dyDescent="0.35">
      <c r="A30" s="107">
        <v>1920</v>
      </c>
      <c r="B30" s="113">
        <v>838137</v>
      </c>
      <c r="C30" s="113">
        <v>432044</v>
      </c>
      <c r="D30" s="113">
        <v>406093</v>
      </c>
      <c r="E30" s="113">
        <v>30808</v>
      </c>
      <c r="F30" s="113">
        <v>17488</v>
      </c>
      <c r="G30" s="113">
        <v>13320</v>
      </c>
      <c r="H30" s="114">
        <v>51.5</v>
      </c>
      <c r="I30" s="114">
        <v>106.4</v>
      </c>
      <c r="J30" s="114">
        <v>131.30000000000001</v>
      </c>
    </row>
    <row r="31" spans="1:10" x14ac:dyDescent="0.35">
      <c r="A31" s="107">
        <v>1921</v>
      </c>
      <c r="B31" s="113">
        <v>816555</v>
      </c>
      <c r="C31" s="113">
        <v>418461</v>
      </c>
      <c r="D31" s="113">
        <v>398094</v>
      </c>
      <c r="E31" s="113">
        <v>29926</v>
      </c>
      <c r="F31" s="113">
        <v>17160</v>
      </c>
      <c r="G31" s="113">
        <v>12766</v>
      </c>
      <c r="H31" s="114">
        <v>51.2</v>
      </c>
      <c r="I31" s="114">
        <v>105.1</v>
      </c>
      <c r="J31" s="114">
        <v>134.4</v>
      </c>
    </row>
    <row r="32" spans="1:10" x14ac:dyDescent="0.35">
      <c r="A32" s="107">
        <v>1922</v>
      </c>
      <c r="B32" s="113">
        <v>764373</v>
      </c>
      <c r="C32" s="113">
        <v>391800</v>
      </c>
      <c r="D32" s="113">
        <v>372573</v>
      </c>
      <c r="E32" s="113">
        <v>27262</v>
      </c>
      <c r="F32" s="113">
        <v>15593</v>
      </c>
      <c r="G32" s="113">
        <v>11669</v>
      </c>
      <c r="H32" s="114">
        <v>51.3</v>
      </c>
      <c r="I32" s="114">
        <v>105.2</v>
      </c>
      <c r="J32" s="114">
        <v>133.6</v>
      </c>
    </row>
    <row r="33" spans="1:10" x14ac:dyDescent="0.35">
      <c r="A33" s="107">
        <v>1923</v>
      </c>
      <c r="B33" s="113">
        <v>765888</v>
      </c>
      <c r="C33" s="113">
        <v>393194</v>
      </c>
      <c r="D33" s="113">
        <v>372694</v>
      </c>
      <c r="E33" s="113">
        <v>26156</v>
      </c>
      <c r="F33" s="113">
        <v>14962</v>
      </c>
      <c r="G33" s="113">
        <v>11194</v>
      </c>
      <c r="H33" s="114">
        <v>51.3</v>
      </c>
      <c r="I33" s="114">
        <v>105.5</v>
      </c>
      <c r="J33" s="114">
        <v>133.69999999999999</v>
      </c>
    </row>
    <row r="34" spans="1:10" x14ac:dyDescent="0.35">
      <c r="A34" s="107">
        <v>1924</v>
      </c>
      <c r="B34" s="113">
        <v>757873</v>
      </c>
      <c r="C34" s="113">
        <v>387889</v>
      </c>
      <c r="D34" s="113">
        <v>369984</v>
      </c>
      <c r="E34" s="113">
        <v>24546</v>
      </c>
      <c r="F34" s="113">
        <v>14027</v>
      </c>
      <c r="G34" s="113">
        <v>10519</v>
      </c>
      <c r="H34" s="114">
        <v>51.2</v>
      </c>
      <c r="I34" s="114">
        <v>104.8</v>
      </c>
      <c r="J34" s="114">
        <v>133.30000000000001</v>
      </c>
    </row>
    <row r="35" spans="1:10" x14ac:dyDescent="0.35">
      <c r="A35" s="107">
        <v>1925</v>
      </c>
      <c r="B35" s="113">
        <v>774455</v>
      </c>
      <c r="C35" s="113">
        <v>397044</v>
      </c>
      <c r="D35" s="113">
        <v>377411</v>
      </c>
      <c r="E35" s="113">
        <v>24591</v>
      </c>
      <c r="F35" s="113">
        <v>14347</v>
      </c>
      <c r="G35" s="113">
        <v>10244</v>
      </c>
      <c r="H35" s="114">
        <v>51.3</v>
      </c>
      <c r="I35" s="114">
        <v>105.2</v>
      </c>
      <c r="J35" s="114">
        <v>140.1</v>
      </c>
    </row>
    <row r="36" spans="1:10" x14ac:dyDescent="0.35">
      <c r="A36" s="107">
        <v>1926</v>
      </c>
      <c r="B36" s="113">
        <v>771690</v>
      </c>
      <c r="C36" s="113">
        <v>394627</v>
      </c>
      <c r="D36" s="113">
        <v>377063</v>
      </c>
      <c r="E36" s="113">
        <v>23894</v>
      </c>
      <c r="F36" s="113">
        <v>13727</v>
      </c>
      <c r="G36" s="113">
        <v>10167</v>
      </c>
      <c r="H36" s="114">
        <v>51.1</v>
      </c>
      <c r="I36" s="114">
        <v>104.7</v>
      </c>
      <c r="J36" s="114">
        <v>135</v>
      </c>
    </row>
    <row r="37" spans="1:10" x14ac:dyDescent="0.35">
      <c r="A37" s="107">
        <v>1927</v>
      </c>
      <c r="B37" s="113">
        <v>748102</v>
      </c>
      <c r="C37" s="113">
        <v>382256</v>
      </c>
      <c r="D37" s="113">
        <v>365846</v>
      </c>
      <c r="E37" s="113">
        <v>22152</v>
      </c>
      <c r="F37" s="113">
        <v>12642</v>
      </c>
      <c r="G37" s="113">
        <v>9510</v>
      </c>
      <c r="H37" s="114">
        <v>51.1</v>
      </c>
      <c r="I37" s="114">
        <v>104.5</v>
      </c>
      <c r="J37" s="114">
        <v>132.9</v>
      </c>
    </row>
    <row r="38" spans="1:10" x14ac:dyDescent="0.35">
      <c r="A38" s="107">
        <v>1928</v>
      </c>
      <c r="B38" s="113">
        <v>753570</v>
      </c>
      <c r="C38" s="113">
        <v>386216</v>
      </c>
      <c r="D38" s="113">
        <v>367354</v>
      </c>
      <c r="E38" s="113">
        <v>22437</v>
      </c>
      <c r="F38" s="113">
        <v>12949</v>
      </c>
      <c r="G38" s="113">
        <v>9488</v>
      </c>
      <c r="H38" s="114">
        <v>51.3</v>
      </c>
      <c r="I38" s="114">
        <v>105.1</v>
      </c>
      <c r="J38" s="114">
        <v>136.5</v>
      </c>
    </row>
    <row r="39" spans="1:10" x14ac:dyDescent="0.35">
      <c r="A39" s="107">
        <v>1929</v>
      </c>
      <c r="B39" s="113">
        <v>734140</v>
      </c>
      <c r="C39" s="113">
        <v>375448</v>
      </c>
      <c r="D39" s="113">
        <v>358692</v>
      </c>
      <c r="E39" s="113">
        <v>21337</v>
      </c>
      <c r="F39" s="113">
        <v>12212</v>
      </c>
      <c r="G39" s="113">
        <v>9125</v>
      </c>
      <c r="H39" s="114">
        <v>51.1</v>
      </c>
      <c r="I39" s="114">
        <v>104.7</v>
      </c>
      <c r="J39" s="114">
        <v>133.80000000000001</v>
      </c>
    </row>
    <row r="40" spans="1:10" x14ac:dyDescent="0.35">
      <c r="A40" s="107">
        <v>1930</v>
      </c>
      <c r="B40" s="113">
        <v>754020</v>
      </c>
      <c r="C40" s="113">
        <v>384658</v>
      </c>
      <c r="D40" s="113">
        <v>369362</v>
      </c>
      <c r="E40" s="113">
        <v>21977</v>
      </c>
      <c r="F40" s="113">
        <v>12665</v>
      </c>
      <c r="G40" s="113">
        <v>9312</v>
      </c>
      <c r="H40" s="114">
        <v>51</v>
      </c>
      <c r="I40" s="114">
        <v>104.1</v>
      </c>
      <c r="J40" s="114">
        <v>136</v>
      </c>
    </row>
    <row r="41" spans="1:10" x14ac:dyDescent="0.35">
      <c r="A41" s="107">
        <v>1931</v>
      </c>
      <c r="B41" s="113">
        <v>737611</v>
      </c>
      <c r="C41" s="113">
        <v>376921</v>
      </c>
      <c r="D41" s="113">
        <v>360690</v>
      </c>
      <c r="E41" s="113">
        <v>22008</v>
      </c>
      <c r="F41" s="113">
        <v>12924</v>
      </c>
      <c r="G41" s="113">
        <v>9084</v>
      </c>
      <c r="H41" s="114">
        <v>51.1</v>
      </c>
      <c r="I41" s="114">
        <v>104.5</v>
      </c>
      <c r="J41" s="114">
        <v>142.30000000000001</v>
      </c>
    </row>
    <row r="42" spans="1:10" x14ac:dyDescent="0.35">
      <c r="A42" s="107">
        <v>1932</v>
      </c>
      <c r="B42" s="113">
        <v>726299</v>
      </c>
      <c r="C42" s="113">
        <v>371330</v>
      </c>
      <c r="D42" s="113">
        <v>354969</v>
      </c>
      <c r="E42" s="113">
        <v>21444</v>
      </c>
      <c r="F42" s="113">
        <v>12492</v>
      </c>
      <c r="G42" s="113">
        <v>8952</v>
      </c>
      <c r="H42" s="114">
        <v>51.1</v>
      </c>
      <c r="I42" s="114">
        <v>104.6</v>
      </c>
      <c r="J42" s="114">
        <v>139.5</v>
      </c>
    </row>
    <row r="43" spans="1:10" x14ac:dyDescent="0.35">
      <c r="A43" s="107">
        <v>1933</v>
      </c>
      <c r="B43" s="113">
        <v>682394</v>
      </c>
      <c r="C43" s="113">
        <v>347973</v>
      </c>
      <c r="D43" s="113">
        <v>334421</v>
      </c>
      <c r="E43" s="113">
        <v>20141</v>
      </c>
      <c r="F43" s="113">
        <v>11781</v>
      </c>
      <c r="G43" s="113">
        <v>8360</v>
      </c>
      <c r="H43" s="114">
        <v>51</v>
      </c>
      <c r="I43" s="114">
        <v>104.1</v>
      </c>
      <c r="J43" s="114">
        <v>140.9</v>
      </c>
    </row>
    <row r="44" spans="1:10" x14ac:dyDescent="0.35">
      <c r="A44" s="107">
        <v>1934</v>
      </c>
      <c r="B44" s="113">
        <v>681518</v>
      </c>
      <c r="C44" s="113">
        <v>347967</v>
      </c>
      <c r="D44" s="113">
        <v>333551</v>
      </c>
      <c r="E44" s="113">
        <v>19658</v>
      </c>
      <c r="F44" s="113">
        <v>11419</v>
      </c>
      <c r="G44" s="113">
        <v>8239</v>
      </c>
      <c r="H44" s="114">
        <v>51.1</v>
      </c>
      <c r="I44" s="114">
        <v>104.3</v>
      </c>
      <c r="J44" s="114">
        <v>138.6</v>
      </c>
    </row>
    <row r="45" spans="1:10" x14ac:dyDescent="0.35">
      <c r="A45" s="107">
        <v>1935</v>
      </c>
      <c r="B45" s="113">
        <v>643870</v>
      </c>
      <c r="C45" s="113">
        <v>328346</v>
      </c>
      <c r="D45" s="113">
        <v>315524</v>
      </c>
      <c r="E45" s="113">
        <v>18586</v>
      </c>
      <c r="F45" s="113">
        <v>10682</v>
      </c>
      <c r="G45" s="113">
        <v>7904</v>
      </c>
      <c r="H45" s="114">
        <v>51</v>
      </c>
      <c r="I45" s="114">
        <v>104.1</v>
      </c>
      <c r="J45" s="114">
        <v>135.1</v>
      </c>
    </row>
    <row r="46" spans="1:10" x14ac:dyDescent="0.35">
      <c r="A46" s="107">
        <v>1936</v>
      </c>
      <c r="B46" s="113">
        <v>634344</v>
      </c>
      <c r="C46" s="113">
        <v>322982</v>
      </c>
      <c r="D46" s="113">
        <v>311362</v>
      </c>
      <c r="E46" s="113">
        <v>18255</v>
      </c>
      <c r="F46" s="113">
        <v>10557</v>
      </c>
      <c r="G46" s="113">
        <v>7698</v>
      </c>
      <c r="H46" s="114">
        <v>50.9</v>
      </c>
      <c r="I46" s="114">
        <v>103.7</v>
      </c>
      <c r="J46" s="114">
        <v>137.1</v>
      </c>
    </row>
    <row r="47" spans="1:10" x14ac:dyDescent="0.35">
      <c r="A47" s="107">
        <v>1937</v>
      </c>
      <c r="B47" s="113">
        <v>621453</v>
      </c>
      <c r="C47" s="113">
        <v>316925</v>
      </c>
      <c r="D47" s="113">
        <v>304528</v>
      </c>
      <c r="E47" s="113">
        <v>17813</v>
      </c>
      <c r="F47" s="113">
        <v>10019</v>
      </c>
      <c r="G47" s="113">
        <v>7794</v>
      </c>
      <c r="H47" s="114">
        <v>51</v>
      </c>
      <c r="I47" s="114">
        <v>104.1</v>
      </c>
      <c r="J47" s="114">
        <v>128.5</v>
      </c>
    </row>
    <row r="48" spans="1:10" x14ac:dyDescent="0.35">
      <c r="A48" s="107">
        <v>1938</v>
      </c>
      <c r="B48" s="113">
        <v>615582</v>
      </c>
      <c r="C48" s="113">
        <v>314214</v>
      </c>
      <c r="D48" s="113">
        <v>301368</v>
      </c>
      <c r="E48" s="113">
        <v>18803</v>
      </c>
      <c r="F48" s="113">
        <v>10607</v>
      </c>
      <c r="G48" s="113">
        <v>8196</v>
      </c>
      <c r="H48" s="114">
        <v>51</v>
      </c>
      <c r="I48" s="114">
        <v>104.3</v>
      </c>
      <c r="J48" s="114">
        <v>129.4</v>
      </c>
    </row>
    <row r="49" spans="1:10" x14ac:dyDescent="0.35">
      <c r="A49" s="107">
        <v>1939</v>
      </c>
      <c r="B49" s="113">
        <v>615599</v>
      </c>
      <c r="C49" s="113">
        <v>313712</v>
      </c>
      <c r="D49" s="113">
        <v>301887</v>
      </c>
      <c r="E49" s="113">
        <v>18744</v>
      </c>
      <c r="F49" s="113">
        <v>10658</v>
      </c>
      <c r="G49" s="113">
        <v>8086</v>
      </c>
      <c r="H49" s="114">
        <v>51</v>
      </c>
      <c r="I49" s="114">
        <v>103.9</v>
      </c>
      <c r="J49" s="114">
        <v>131.80000000000001</v>
      </c>
    </row>
    <row r="50" spans="1:10" x14ac:dyDescent="0.35">
      <c r="A50" s="107">
        <v>1940</v>
      </c>
      <c r="B50" s="113">
        <v>561281</v>
      </c>
      <c r="C50" s="113">
        <v>286361</v>
      </c>
      <c r="D50" s="113">
        <v>274920</v>
      </c>
      <c r="E50" s="113">
        <v>15719</v>
      </c>
      <c r="F50" s="113">
        <v>8988</v>
      </c>
      <c r="G50" s="113">
        <v>6731</v>
      </c>
      <c r="H50" s="114">
        <v>51</v>
      </c>
      <c r="I50" s="114">
        <v>104.2</v>
      </c>
      <c r="J50" s="114">
        <v>133.5</v>
      </c>
    </row>
    <row r="51" spans="1:10" x14ac:dyDescent="0.35">
      <c r="A51" s="107">
        <v>1941</v>
      </c>
      <c r="B51" s="113">
        <v>522261</v>
      </c>
      <c r="C51" s="113">
        <v>266348</v>
      </c>
      <c r="D51" s="113">
        <v>255913</v>
      </c>
      <c r="E51" s="113">
        <v>13239</v>
      </c>
      <c r="F51" s="113">
        <v>7704</v>
      </c>
      <c r="G51" s="113">
        <v>5535</v>
      </c>
      <c r="H51" s="114">
        <v>51</v>
      </c>
      <c r="I51" s="114">
        <v>103.9</v>
      </c>
      <c r="J51" s="114">
        <v>139.19999999999999</v>
      </c>
    </row>
    <row r="52" spans="1:10" x14ac:dyDescent="0.35">
      <c r="A52" s="107">
        <v>1942</v>
      </c>
      <c r="B52" s="113">
        <v>575261</v>
      </c>
      <c r="C52" s="113">
        <v>295346</v>
      </c>
      <c r="D52" s="113">
        <v>279915</v>
      </c>
      <c r="E52" s="113">
        <v>13239</v>
      </c>
      <c r="F52" s="113">
        <v>7551</v>
      </c>
      <c r="G52" s="113">
        <v>5688</v>
      </c>
      <c r="H52" s="114">
        <v>51.4</v>
      </c>
      <c r="I52" s="114">
        <v>105.7</v>
      </c>
      <c r="J52" s="114">
        <v>132.80000000000001</v>
      </c>
    </row>
    <row r="53" spans="1:10" x14ac:dyDescent="0.35">
      <c r="A53" s="107">
        <v>1943</v>
      </c>
      <c r="B53" s="113">
        <v>615780</v>
      </c>
      <c r="C53" s="113">
        <v>317654</v>
      </c>
      <c r="D53" s="113">
        <v>298126</v>
      </c>
      <c r="E53" s="113">
        <v>12920</v>
      </c>
      <c r="F53" s="113">
        <v>7405</v>
      </c>
      <c r="G53" s="113">
        <v>5515</v>
      </c>
      <c r="H53" s="114">
        <v>51.5</v>
      </c>
      <c r="I53" s="114">
        <v>106.3</v>
      </c>
      <c r="J53" s="114">
        <v>134.30000000000001</v>
      </c>
    </row>
    <row r="54" spans="1:10" x14ac:dyDescent="0.35">
      <c r="A54" s="107">
        <v>1944</v>
      </c>
      <c r="B54" s="113">
        <v>629878</v>
      </c>
      <c r="C54" s="113">
        <v>323710</v>
      </c>
      <c r="D54" s="113">
        <v>306168</v>
      </c>
      <c r="E54" s="113">
        <v>14022</v>
      </c>
      <c r="F54" s="113">
        <v>8041</v>
      </c>
      <c r="G54" s="113">
        <v>5981</v>
      </c>
      <c r="H54" s="114">
        <v>51.5</v>
      </c>
      <c r="I54" s="114">
        <v>106</v>
      </c>
      <c r="J54" s="114">
        <v>134.4</v>
      </c>
    </row>
    <row r="55" spans="1:10" x14ac:dyDescent="0.35">
      <c r="A55" s="107">
        <v>1945</v>
      </c>
      <c r="B55" s="113">
        <v>645899</v>
      </c>
      <c r="C55" s="113">
        <v>331721</v>
      </c>
      <c r="D55" s="113">
        <v>314178</v>
      </c>
      <c r="E55" s="113">
        <v>14901</v>
      </c>
      <c r="F55" s="113">
        <v>8567</v>
      </c>
      <c r="G55" s="113">
        <v>6334</v>
      </c>
      <c r="H55" s="114">
        <v>51.4</v>
      </c>
      <c r="I55" s="114">
        <v>105.7</v>
      </c>
      <c r="J55" s="114">
        <v>135.30000000000001</v>
      </c>
    </row>
    <row r="56" spans="1:10" x14ac:dyDescent="0.35">
      <c r="A56" s="107">
        <v>1946</v>
      </c>
      <c r="B56" s="113">
        <v>843904</v>
      </c>
      <c r="C56" s="113">
        <v>433825</v>
      </c>
      <c r="D56" s="113">
        <v>410079</v>
      </c>
      <c r="E56" s="113">
        <v>19940</v>
      </c>
      <c r="F56" s="113">
        <v>11484</v>
      </c>
      <c r="G56" s="113">
        <v>8456</v>
      </c>
      <c r="H56" s="114">
        <v>51.4</v>
      </c>
      <c r="I56" s="114">
        <v>105.8</v>
      </c>
      <c r="J56" s="114">
        <v>135.80000000000001</v>
      </c>
    </row>
    <row r="57" spans="1:10" x14ac:dyDescent="0.35">
      <c r="A57" s="107">
        <v>1947</v>
      </c>
      <c r="B57" s="113">
        <v>870472</v>
      </c>
      <c r="C57" s="113">
        <v>447510</v>
      </c>
      <c r="D57" s="113">
        <v>422962</v>
      </c>
      <c r="E57" s="113">
        <v>19190</v>
      </c>
      <c r="F57" s="113">
        <v>11028</v>
      </c>
      <c r="G57" s="113">
        <v>8162</v>
      </c>
      <c r="H57" s="114">
        <v>51.4</v>
      </c>
      <c r="I57" s="114">
        <v>105.8</v>
      </c>
      <c r="J57" s="114">
        <v>135.1</v>
      </c>
    </row>
    <row r="58" spans="1:10" x14ac:dyDescent="0.35">
      <c r="A58" s="107">
        <v>1948</v>
      </c>
      <c r="B58" s="113">
        <v>870836</v>
      </c>
      <c r="C58" s="113">
        <v>447898</v>
      </c>
      <c r="D58" s="113">
        <v>422938</v>
      </c>
      <c r="E58" s="113">
        <v>17321</v>
      </c>
      <c r="F58" s="113">
        <v>9718</v>
      </c>
      <c r="G58" s="113">
        <v>7603</v>
      </c>
      <c r="H58" s="114">
        <v>51.4</v>
      </c>
      <c r="I58" s="114">
        <v>105.9</v>
      </c>
      <c r="J58" s="114">
        <v>127.8</v>
      </c>
    </row>
    <row r="59" spans="1:10" x14ac:dyDescent="0.35">
      <c r="A59" s="107">
        <v>1949</v>
      </c>
      <c r="B59" s="113">
        <v>872661</v>
      </c>
      <c r="C59" s="113">
        <v>447510</v>
      </c>
      <c r="D59" s="113">
        <v>425151</v>
      </c>
      <c r="E59" s="113">
        <v>16812</v>
      </c>
      <c r="F59" s="113">
        <v>9522</v>
      </c>
      <c r="G59" s="113">
        <v>7290</v>
      </c>
      <c r="H59" s="114">
        <v>51.3</v>
      </c>
      <c r="I59" s="114">
        <v>105.3</v>
      </c>
      <c r="J59" s="114">
        <v>130.6</v>
      </c>
    </row>
    <row r="60" spans="1:10" x14ac:dyDescent="0.35">
      <c r="A60" s="107">
        <v>1950</v>
      </c>
      <c r="B60" s="113">
        <v>862310</v>
      </c>
      <c r="C60" s="113">
        <v>441795</v>
      </c>
      <c r="D60" s="113">
        <v>420515</v>
      </c>
      <c r="E60" s="113">
        <v>16866</v>
      </c>
      <c r="F60" s="113">
        <v>9400</v>
      </c>
      <c r="G60" s="113">
        <v>7466</v>
      </c>
      <c r="H60" s="114">
        <v>51.2</v>
      </c>
      <c r="I60" s="114">
        <v>105.1</v>
      </c>
      <c r="J60" s="114">
        <v>125.9</v>
      </c>
    </row>
    <row r="61" spans="1:10" x14ac:dyDescent="0.35">
      <c r="A61" s="107">
        <v>1951</v>
      </c>
      <c r="B61" s="113">
        <v>826722</v>
      </c>
      <c r="C61" s="113">
        <v>423797</v>
      </c>
      <c r="D61" s="113">
        <v>402925</v>
      </c>
      <c r="E61" s="113">
        <v>16101</v>
      </c>
      <c r="F61" s="113">
        <v>8858</v>
      </c>
      <c r="G61" s="113">
        <v>7243</v>
      </c>
      <c r="H61" s="114">
        <v>51.3</v>
      </c>
      <c r="I61" s="114">
        <v>105.2</v>
      </c>
      <c r="J61" s="114">
        <v>122.3</v>
      </c>
    </row>
    <row r="62" spans="1:10" x14ac:dyDescent="0.35">
      <c r="A62" s="107">
        <v>1952</v>
      </c>
      <c r="B62" s="113">
        <v>822204</v>
      </c>
      <c r="C62" s="113">
        <v>421546</v>
      </c>
      <c r="D62" s="113">
        <v>400658</v>
      </c>
      <c r="E62" s="113">
        <v>15065</v>
      </c>
      <c r="F62" s="113">
        <v>8309</v>
      </c>
      <c r="G62" s="113">
        <v>6756</v>
      </c>
      <c r="H62" s="114">
        <v>51.3</v>
      </c>
      <c r="I62" s="114">
        <v>105.2</v>
      </c>
      <c r="J62" s="114">
        <v>123</v>
      </c>
    </row>
    <row r="63" spans="1:10" x14ac:dyDescent="0.35">
      <c r="A63" s="107">
        <v>1953</v>
      </c>
      <c r="B63" s="113">
        <v>804696</v>
      </c>
      <c r="C63" s="113">
        <v>412599</v>
      </c>
      <c r="D63" s="113">
        <v>392097</v>
      </c>
      <c r="E63" s="113">
        <v>14925</v>
      </c>
      <c r="F63" s="113">
        <v>8349</v>
      </c>
      <c r="G63" s="113">
        <v>6576</v>
      </c>
      <c r="H63" s="114">
        <v>51.3</v>
      </c>
      <c r="I63" s="114">
        <v>105.2</v>
      </c>
      <c r="J63" s="114">
        <v>127</v>
      </c>
    </row>
    <row r="64" spans="1:10" x14ac:dyDescent="0.35">
      <c r="A64" s="107">
        <v>1954</v>
      </c>
      <c r="B64" s="113">
        <v>810754</v>
      </c>
      <c r="C64" s="113">
        <v>416078</v>
      </c>
      <c r="D64" s="113">
        <v>394676</v>
      </c>
      <c r="E64" s="113">
        <v>14434</v>
      </c>
      <c r="F64" s="113">
        <v>8068</v>
      </c>
      <c r="G64" s="113">
        <v>6366</v>
      </c>
      <c r="H64" s="114">
        <v>51.3</v>
      </c>
      <c r="I64" s="114">
        <v>105.4</v>
      </c>
      <c r="J64" s="114">
        <v>126.7</v>
      </c>
    </row>
    <row r="65" spans="1:10" x14ac:dyDescent="0.35">
      <c r="A65" s="107">
        <v>1955</v>
      </c>
      <c r="B65" s="113">
        <v>805917</v>
      </c>
      <c r="C65" s="113">
        <v>412159</v>
      </c>
      <c r="D65" s="113">
        <v>393758</v>
      </c>
      <c r="E65" s="113">
        <v>14075</v>
      </c>
      <c r="F65" s="113">
        <v>7689</v>
      </c>
      <c r="G65" s="113">
        <v>6386</v>
      </c>
      <c r="H65" s="114">
        <v>51.1</v>
      </c>
      <c r="I65" s="114">
        <v>104.7</v>
      </c>
      <c r="J65" s="114">
        <v>120.4</v>
      </c>
    </row>
    <row r="66" spans="1:10" x14ac:dyDescent="0.35">
      <c r="A66" s="107">
        <v>1956</v>
      </c>
      <c r="B66" s="113">
        <v>806916</v>
      </c>
      <c r="C66" s="113">
        <v>413546</v>
      </c>
      <c r="D66" s="113">
        <v>393370</v>
      </c>
      <c r="E66" s="113">
        <v>14140</v>
      </c>
      <c r="F66" s="113">
        <v>7877</v>
      </c>
      <c r="G66" s="113">
        <v>6263</v>
      </c>
      <c r="H66" s="114">
        <v>51.3</v>
      </c>
      <c r="I66" s="114">
        <v>105.1</v>
      </c>
      <c r="J66" s="114">
        <v>125.8</v>
      </c>
    </row>
    <row r="67" spans="1:10" x14ac:dyDescent="0.35">
      <c r="A67" s="107">
        <v>1957</v>
      </c>
      <c r="B67" s="113">
        <v>816467</v>
      </c>
      <c r="C67" s="113">
        <v>417634</v>
      </c>
      <c r="D67" s="113">
        <v>398833</v>
      </c>
      <c r="E67" s="113">
        <v>14542</v>
      </c>
      <c r="F67" s="113">
        <v>8035</v>
      </c>
      <c r="G67" s="113">
        <v>6507</v>
      </c>
      <c r="H67" s="114">
        <v>51.2</v>
      </c>
      <c r="I67" s="114">
        <v>104.7</v>
      </c>
      <c r="J67" s="114">
        <v>123.5</v>
      </c>
    </row>
    <row r="68" spans="1:10" x14ac:dyDescent="0.35">
      <c r="A68" s="107">
        <v>1958</v>
      </c>
      <c r="B68" s="113">
        <v>812215</v>
      </c>
      <c r="C68" s="113">
        <v>415221</v>
      </c>
      <c r="D68" s="113">
        <v>396994</v>
      </c>
      <c r="E68" s="113">
        <v>14088</v>
      </c>
      <c r="F68" s="113">
        <v>7788</v>
      </c>
      <c r="G68" s="113">
        <v>6300</v>
      </c>
      <c r="H68" s="114">
        <v>51.1</v>
      </c>
      <c r="I68" s="114">
        <v>104.6</v>
      </c>
      <c r="J68" s="114">
        <v>123.6</v>
      </c>
    </row>
    <row r="69" spans="1:10" x14ac:dyDescent="0.35">
      <c r="A69" s="107">
        <v>1959</v>
      </c>
      <c r="B69" s="113">
        <v>829249</v>
      </c>
      <c r="C69" s="113">
        <v>424405</v>
      </c>
      <c r="D69" s="113">
        <v>404844</v>
      </c>
      <c r="E69" s="113">
        <v>13715</v>
      </c>
      <c r="F69" s="113">
        <v>7613</v>
      </c>
      <c r="G69" s="113">
        <v>6102</v>
      </c>
      <c r="H69" s="114">
        <v>51.2</v>
      </c>
      <c r="I69" s="114">
        <v>104.8</v>
      </c>
      <c r="J69" s="114">
        <v>124.8</v>
      </c>
    </row>
    <row r="70" spans="1:10" x14ac:dyDescent="0.35">
      <c r="A70" s="107">
        <v>1960</v>
      </c>
      <c r="B70" s="113">
        <v>819819</v>
      </c>
      <c r="C70" s="113">
        <v>419775</v>
      </c>
      <c r="D70" s="113">
        <v>400044</v>
      </c>
      <c r="E70" s="113">
        <v>14155</v>
      </c>
      <c r="F70" s="113">
        <v>7710</v>
      </c>
      <c r="G70" s="113">
        <v>6445</v>
      </c>
      <c r="H70" s="114">
        <v>51.2</v>
      </c>
      <c r="I70" s="114">
        <v>104.9</v>
      </c>
      <c r="J70" s="114">
        <v>119.6</v>
      </c>
    </row>
    <row r="71" spans="1:10" x14ac:dyDescent="0.35">
      <c r="A71" s="107">
        <v>1961</v>
      </c>
      <c r="B71" s="113">
        <v>838633</v>
      </c>
      <c r="C71" s="113">
        <v>428877</v>
      </c>
      <c r="D71" s="113">
        <v>409756</v>
      </c>
      <c r="E71" s="113">
        <v>13840</v>
      </c>
      <c r="F71" s="113">
        <v>7624</v>
      </c>
      <c r="G71" s="113">
        <v>6216</v>
      </c>
      <c r="H71" s="114">
        <v>51.1</v>
      </c>
      <c r="I71" s="114">
        <v>104.7</v>
      </c>
      <c r="J71" s="114">
        <v>122.7</v>
      </c>
    </row>
    <row r="72" spans="1:10" x14ac:dyDescent="0.35">
      <c r="A72" s="107">
        <v>1962</v>
      </c>
      <c r="B72" s="113">
        <v>832353</v>
      </c>
      <c r="C72" s="113">
        <v>425919</v>
      </c>
      <c r="D72" s="113">
        <v>406434</v>
      </c>
      <c r="E72" s="113">
        <v>13622</v>
      </c>
      <c r="F72" s="113">
        <v>7451</v>
      </c>
      <c r="G72" s="113">
        <v>6171</v>
      </c>
      <c r="H72" s="114">
        <v>51.2</v>
      </c>
      <c r="I72" s="114">
        <v>104.8</v>
      </c>
      <c r="J72" s="114">
        <v>120.7</v>
      </c>
    </row>
    <row r="73" spans="1:10" x14ac:dyDescent="0.35">
      <c r="A73" s="107">
        <v>1963</v>
      </c>
      <c r="B73" s="113">
        <v>868876</v>
      </c>
      <c r="C73" s="113">
        <v>443844</v>
      </c>
      <c r="D73" s="113">
        <v>425032</v>
      </c>
      <c r="E73" s="113">
        <v>14152</v>
      </c>
      <c r="F73" s="113">
        <v>7735</v>
      </c>
      <c r="G73" s="113">
        <v>6417</v>
      </c>
      <c r="H73" s="114">
        <v>51.1</v>
      </c>
      <c r="I73" s="114">
        <v>104.4</v>
      </c>
      <c r="J73" s="114">
        <v>120.5</v>
      </c>
    </row>
    <row r="74" spans="1:10" x14ac:dyDescent="0.35">
      <c r="A74" s="107">
        <v>1964</v>
      </c>
      <c r="B74" s="113">
        <v>877804</v>
      </c>
      <c r="C74" s="113">
        <v>449511</v>
      </c>
      <c r="D74" s="113">
        <v>428293</v>
      </c>
      <c r="E74" s="113">
        <v>13849</v>
      </c>
      <c r="F74" s="113">
        <v>7722</v>
      </c>
      <c r="G74" s="113">
        <v>6127</v>
      </c>
      <c r="H74" s="114">
        <v>51.2</v>
      </c>
      <c r="I74" s="114">
        <v>105</v>
      </c>
      <c r="J74" s="114">
        <v>126</v>
      </c>
    </row>
    <row r="75" spans="1:10" x14ac:dyDescent="0.35">
      <c r="A75" s="107">
        <v>1965</v>
      </c>
      <c r="B75" s="113">
        <v>865688</v>
      </c>
      <c r="C75" s="113">
        <v>443390</v>
      </c>
      <c r="D75" s="113">
        <v>422298</v>
      </c>
      <c r="E75" s="113">
        <v>13319</v>
      </c>
      <c r="F75" s="113">
        <v>7267</v>
      </c>
      <c r="G75" s="113">
        <v>6052</v>
      </c>
      <c r="H75" s="114">
        <v>51.2</v>
      </c>
      <c r="I75" s="114">
        <v>105</v>
      </c>
      <c r="J75" s="114">
        <v>120.1</v>
      </c>
    </row>
    <row r="76" spans="1:10" x14ac:dyDescent="0.35">
      <c r="A76" s="107">
        <v>1966</v>
      </c>
      <c r="B76" s="113">
        <v>863527</v>
      </c>
      <c r="C76" s="113">
        <v>442128</v>
      </c>
      <c r="D76" s="113">
        <v>421399</v>
      </c>
      <c r="E76" s="113">
        <v>13127</v>
      </c>
      <c r="F76" s="113">
        <v>7106</v>
      </c>
      <c r="G76" s="113">
        <v>6021</v>
      </c>
      <c r="H76" s="114">
        <v>51.2</v>
      </c>
      <c r="I76" s="114">
        <v>104.9</v>
      </c>
      <c r="J76" s="114">
        <v>118</v>
      </c>
    </row>
    <row r="77" spans="1:10" x14ac:dyDescent="0.35">
      <c r="A77" s="107">
        <v>1967</v>
      </c>
      <c r="B77" s="113">
        <v>840568</v>
      </c>
      <c r="C77" s="113">
        <v>430641</v>
      </c>
      <c r="D77" s="113">
        <v>409927</v>
      </c>
      <c r="E77" s="113">
        <v>12526</v>
      </c>
      <c r="F77" s="113">
        <v>6857</v>
      </c>
      <c r="G77" s="113">
        <v>5669</v>
      </c>
      <c r="H77" s="114">
        <v>51.2</v>
      </c>
      <c r="I77" s="114">
        <v>105.1</v>
      </c>
      <c r="J77" s="114">
        <v>121</v>
      </c>
    </row>
    <row r="78" spans="1:10" x14ac:dyDescent="0.35">
      <c r="A78" s="107">
        <v>1968</v>
      </c>
      <c r="B78" s="113">
        <v>835796</v>
      </c>
      <c r="C78" s="113">
        <v>427623</v>
      </c>
      <c r="D78" s="113">
        <v>408173</v>
      </c>
      <c r="E78" s="113">
        <v>11957</v>
      </c>
      <c r="F78" s="113">
        <v>6475</v>
      </c>
      <c r="G78" s="113">
        <v>5482</v>
      </c>
      <c r="H78" s="114">
        <v>51.2</v>
      </c>
      <c r="I78" s="114">
        <v>104.8</v>
      </c>
      <c r="J78" s="114">
        <v>118.1</v>
      </c>
    </row>
    <row r="79" spans="1:10" x14ac:dyDescent="0.35">
      <c r="A79" s="107">
        <v>1969</v>
      </c>
      <c r="B79" s="113">
        <v>842245</v>
      </c>
      <c r="C79" s="113">
        <v>431346</v>
      </c>
      <c r="D79" s="113">
        <v>410899</v>
      </c>
      <c r="E79" s="113">
        <v>11931</v>
      </c>
      <c r="F79" s="113">
        <v>6364</v>
      </c>
      <c r="G79" s="113">
        <v>5567</v>
      </c>
      <c r="H79" s="114">
        <v>51.2</v>
      </c>
      <c r="I79" s="114">
        <v>105</v>
      </c>
      <c r="J79" s="114">
        <v>114.3</v>
      </c>
    </row>
    <row r="80" spans="1:10" x14ac:dyDescent="0.35">
      <c r="A80" s="107">
        <v>1970</v>
      </c>
      <c r="B80" s="113">
        <v>850381</v>
      </c>
      <c r="C80" s="113">
        <v>436599</v>
      </c>
      <c r="D80" s="113">
        <v>413782</v>
      </c>
      <c r="E80" s="113">
        <v>11469</v>
      </c>
      <c r="F80" s="113">
        <v>6189</v>
      </c>
      <c r="G80" s="113">
        <v>5280</v>
      </c>
      <c r="H80" s="114">
        <v>51.3</v>
      </c>
      <c r="I80" s="114">
        <v>105.5</v>
      </c>
      <c r="J80" s="114">
        <v>117.2</v>
      </c>
    </row>
    <row r="81" spans="1:10" x14ac:dyDescent="0.35">
      <c r="A81" s="107">
        <v>1971</v>
      </c>
      <c r="B81" s="113">
        <v>881284</v>
      </c>
      <c r="C81" s="113">
        <v>451978</v>
      </c>
      <c r="D81" s="113">
        <v>429306</v>
      </c>
      <c r="E81" s="113">
        <v>11486</v>
      </c>
      <c r="F81" s="113">
        <v>6130</v>
      </c>
      <c r="G81" s="113">
        <v>5356</v>
      </c>
      <c r="H81" s="114">
        <v>51.3</v>
      </c>
      <c r="I81" s="114">
        <v>105.3</v>
      </c>
      <c r="J81" s="114">
        <v>114.5</v>
      </c>
    </row>
    <row r="82" spans="1:10" x14ac:dyDescent="0.35">
      <c r="A82" s="107">
        <v>1972</v>
      </c>
      <c r="B82" s="113">
        <v>877506</v>
      </c>
      <c r="C82" s="113">
        <v>450667</v>
      </c>
      <c r="D82" s="113">
        <v>426839</v>
      </c>
      <c r="E82" s="113">
        <v>10952</v>
      </c>
      <c r="F82" s="113">
        <v>5829</v>
      </c>
      <c r="G82" s="113">
        <v>5123</v>
      </c>
      <c r="H82" s="114">
        <v>51.4</v>
      </c>
      <c r="I82" s="114">
        <v>105.6</v>
      </c>
      <c r="J82" s="114">
        <v>113.8</v>
      </c>
    </row>
    <row r="83" spans="1:10" x14ac:dyDescent="0.35">
      <c r="A83" s="107">
        <v>1973</v>
      </c>
      <c r="B83" s="113">
        <v>857186</v>
      </c>
      <c r="C83" s="113">
        <v>440190</v>
      </c>
      <c r="D83" s="113">
        <v>416996</v>
      </c>
      <c r="E83" s="113">
        <v>10470</v>
      </c>
      <c r="F83" s="113">
        <v>5556</v>
      </c>
      <c r="G83" s="113">
        <v>4914</v>
      </c>
      <c r="H83" s="114">
        <v>51.4</v>
      </c>
      <c r="I83" s="114">
        <v>105.6</v>
      </c>
      <c r="J83" s="114">
        <v>113.1</v>
      </c>
    </row>
    <row r="84" spans="1:10" x14ac:dyDescent="0.35">
      <c r="A84" s="107">
        <v>1974</v>
      </c>
      <c r="B84" s="113">
        <v>801218</v>
      </c>
      <c r="C84" s="113">
        <v>411439</v>
      </c>
      <c r="D84" s="113">
        <v>389779</v>
      </c>
      <c r="E84" s="113">
        <v>9358</v>
      </c>
      <c r="F84" s="113">
        <v>4912</v>
      </c>
      <c r="G84" s="113">
        <v>4446</v>
      </c>
      <c r="H84" s="114">
        <v>51.4</v>
      </c>
      <c r="I84" s="114">
        <v>105.6</v>
      </c>
      <c r="J84" s="114">
        <v>110.5</v>
      </c>
    </row>
    <row r="85" spans="1:10" x14ac:dyDescent="0.35">
      <c r="A85" s="107">
        <v>1975</v>
      </c>
      <c r="B85" s="113">
        <v>745065</v>
      </c>
      <c r="C85" s="113">
        <v>381804</v>
      </c>
      <c r="D85" s="113">
        <v>363261</v>
      </c>
      <c r="E85" s="113">
        <v>8225</v>
      </c>
      <c r="F85" s="113">
        <v>4406</v>
      </c>
      <c r="G85" s="113">
        <v>3819</v>
      </c>
      <c r="H85" s="114">
        <v>51.2</v>
      </c>
      <c r="I85" s="114">
        <v>105.1</v>
      </c>
      <c r="J85" s="114">
        <v>115.4</v>
      </c>
    </row>
    <row r="86" spans="1:10" x14ac:dyDescent="0.35">
      <c r="A86" s="107">
        <v>1976</v>
      </c>
      <c r="B86" s="113">
        <v>720395</v>
      </c>
      <c r="C86" s="113">
        <v>369439</v>
      </c>
      <c r="D86" s="113">
        <v>350956</v>
      </c>
      <c r="E86" s="113">
        <v>7522</v>
      </c>
      <c r="F86" s="113">
        <v>3892</v>
      </c>
      <c r="G86" s="113">
        <v>3630</v>
      </c>
      <c r="H86" s="114">
        <v>51.3</v>
      </c>
      <c r="I86" s="114">
        <v>105.3</v>
      </c>
      <c r="J86" s="114">
        <v>107.2</v>
      </c>
    </row>
    <row r="87" spans="1:10" x14ac:dyDescent="0.35">
      <c r="A87" s="107">
        <v>1977</v>
      </c>
      <c r="B87" s="113">
        <v>744744</v>
      </c>
      <c r="C87" s="113">
        <v>382337</v>
      </c>
      <c r="D87" s="113">
        <v>362407</v>
      </c>
      <c r="E87" s="113">
        <v>7445</v>
      </c>
      <c r="F87" s="113">
        <v>3890</v>
      </c>
      <c r="G87" s="113">
        <v>3555</v>
      </c>
      <c r="H87" s="114">
        <v>51.3</v>
      </c>
      <c r="I87" s="114">
        <v>105.5</v>
      </c>
      <c r="J87" s="114">
        <v>109.4</v>
      </c>
    </row>
    <row r="88" spans="1:10" x14ac:dyDescent="0.35">
      <c r="A88" s="107">
        <v>1978</v>
      </c>
      <c r="B88" s="113">
        <v>737062</v>
      </c>
      <c r="C88" s="113">
        <v>378281</v>
      </c>
      <c r="D88" s="113">
        <v>358781</v>
      </c>
      <c r="E88" s="113">
        <v>7120</v>
      </c>
      <c r="F88" s="113">
        <v>3764</v>
      </c>
      <c r="G88" s="113">
        <v>3356</v>
      </c>
      <c r="H88" s="114">
        <v>51.3</v>
      </c>
      <c r="I88" s="114">
        <v>105.4</v>
      </c>
      <c r="J88" s="114">
        <v>112.2</v>
      </c>
    </row>
    <row r="89" spans="1:10" x14ac:dyDescent="0.35">
      <c r="A89" s="107">
        <v>1979</v>
      </c>
      <c r="B89" s="113">
        <v>757354</v>
      </c>
      <c r="C89" s="113">
        <v>388604</v>
      </c>
      <c r="D89" s="113">
        <v>368750</v>
      </c>
      <c r="E89" s="113">
        <v>6994</v>
      </c>
      <c r="F89" s="113">
        <v>3647</v>
      </c>
      <c r="G89" s="113">
        <v>3347</v>
      </c>
      <c r="H89" s="114">
        <v>51.3</v>
      </c>
      <c r="I89" s="114">
        <v>105.4</v>
      </c>
      <c r="J89" s="114">
        <v>109</v>
      </c>
    </row>
    <row r="90" spans="1:10" x14ac:dyDescent="0.35">
      <c r="A90" s="107">
        <v>1980</v>
      </c>
      <c r="B90" s="113">
        <v>800376</v>
      </c>
      <c r="C90" s="113">
        <v>410547</v>
      </c>
      <c r="D90" s="113">
        <v>389829</v>
      </c>
      <c r="E90" s="113">
        <v>6942</v>
      </c>
      <c r="F90" s="113">
        <v>3645</v>
      </c>
      <c r="G90" s="113">
        <v>3297</v>
      </c>
      <c r="H90" s="114">
        <v>51.3</v>
      </c>
      <c r="I90" s="114">
        <v>105.3</v>
      </c>
      <c r="J90" s="114">
        <v>110.6</v>
      </c>
    </row>
    <row r="91" spans="1:10" x14ac:dyDescent="0.35">
      <c r="A91" s="107">
        <v>1981</v>
      </c>
      <c r="B91" s="113">
        <v>805483</v>
      </c>
      <c r="C91" s="113">
        <v>413480</v>
      </c>
      <c r="D91" s="113">
        <v>392003</v>
      </c>
      <c r="E91" s="113">
        <v>6644</v>
      </c>
      <c r="F91" s="113">
        <v>3399</v>
      </c>
      <c r="G91" s="113">
        <v>3245</v>
      </c>
      <c r="H91" s="114">
        <v>51.3</v>
      </c>
      <c r="I91" s="114">
        <v>105.5</v>
      </c>
      <c r="J91" s="114">
        <v>104.7</v>
      </c>
    </row>
    <row r="92" spans="1:10" x14ac:dyDescent="0.35">
      <c r="A92" s="107">
        <v>1982</v>
      </c>
      <c r="B92" s="113">
        <v>797223</v>
      </c>
      <c r="C92" s="113">
        <v>409205</v>
      </c>
      <c r="D92" s="113">
        <v>388018</v>
      </c>
      <c r="E92" s="113">
        <v>6334</v>
      </c>
      <c r="F92" s="113">
        <v>3347</v>
      </c>
      <c r="G92" s="113">
        <v>2987</v>
      </c>
      <c r="H92" s="114">
        <v>51.3</v>
      </c>
      <c r="I92" s="114">
        <v>105.5</v>
      </c>
      <c r="J92" s="114">
        <v>112.1</v>
      </c>
    </row>
    <row r="93" spans="1:10" x14ac:dyDescent="0.35">
      <c r="A93" s="107">
        <v>1983</v>
      </c>
      <c r="B93" s="113">
        <v>748525</v>
      </c>
      <c r="C93" s="113">
        <v>383659</v>
      </c>
      <c r="D93" s="113">
        <v>364866</v>
      </c>
      <c r="E93" s="113">
        <v>5723</v>
      </c>
      <c r="F93" s="113">
        <v>2974</v>
      </c>
      <c r="G93" s="113">
        <v>2749</v>
      </c>
      <c r="H93" s="114">
        <v>51.3</v>
      </c>
      <c r="I93" s="114">
        <v>105.2</v>
      </c>
      <c r="J93" s="114">
        <v>108.2</v>
      </c>
    </row>
    <row r="94" spans="1:10" x14ac:dyDescent="0.35">
      <c r="A94" s="107">
        <v>1984</v>
      </c>
      <c r="B94" s="113">
        <v>759939</v>
      </c>
      <c r="C94" s="113">
        <v>389310</v>
      </c>
      <c r="D94" s="113">
        <v>370629</v>
      </c>
      <c r="E94" s="113">
        <v>5835</v>
      </c>
      <c r="F94" s="113">
        <v>3049</v>
      </c>
      <c r="G94" s="113">
        <v>2786</v>
      </c>
      <c r="H94" s="114">
        <v>51.2</v>
      </c>
      <c r="I94" s="114">
        <v>105</v>
      </c>
      <c r="J94" s="114">
        <v>109.4</v>
      </c>
    </row>
    <row r="95" spans="1:10" x14ac:dyDescent="0.35">
      <c r="A95" s="107">
        <v>1985</v>
      </c>
      <c r="B95" s="113">
        <v>768431</v>
      </c>
      <c r="C95" s="113">
        <v>394112</v>
      </c>
      <c r="D95" s="113">
        <v>374319</v>
      </c>
      <c r="E95" s="113">
        <v>5658</v>
      </c>
      <c r="F95" s="113">
        <v>2945</v>
      </c>
      <c r="G95" s="113">
        <v>2713</v>
      </c>
      <c r="H95" s="114">
        <v>51.3</v>
      </c>
      <c r="I95" s="114">
        <v>105.3</v>
      </c>
      <c r="J95" s="114">
        <v>108.6</v>
      </c>
    </row>
    <row r="96" spans="1:10" x14ac:dyDescent="0.35">
      <c r="A96" s="107">
        <v>1986</v>
      </c>
      <c r="B96" s="113">
        <v>778468</v>
      </c>
      <c r="C96" s="113">
        <v>399199</v>
      </c>
      <c r="D96" s="113">
        <v>379269</v>
      </c>
      <c r="E96" s="113">
        <v>5615</v>
      </c>
      <c r="F96" s="113">
        <v>2881</v>
      </c>
      <c r="G96" s="113">
        <v>2734</v>
      </c>
      <c r="H96" s="114">
        <v>51.3</v>
      </c>
      <c r="I96" s="114">
        <v>105.3</v>
      </c>
      <c r="J96" s="114">
        <v>105.4</v>
      </c>
    </row>
    <row r="97" spans="1:10" x14ac:dyDescent="0.35">
      <c r="A97" s="107">
        <v>1987</v>
      </c>
      <c r="B97" s="113">
        <v>767828</v>
      </c>
      <c r="C97" s="113">
        <v>393231</v>
      </c>
      <c r="D97" s="113">
        <v>374597</v>
      </c>
      <c r="E97" s="113">
        <v>5304</v>
      </c>
      <c r="F97" s="113">
        <v>2732</v>
      </c>
      <c r="G97" s="113">
        <v>2572</v>
      </c>
      <c r="H97" s="114">
        <v>51.2</v>
      </c>
      <c r="I97" s="114">
        <v>105</v>
      </c>
      <c r="J97" s="114">
        <v>106.2</v>
      </c>
    </row>
    <row r="98" spans="1:10" x14ac:dyDescent="0.35">
      <c r="A98" s="107">
        <v>1988</v>
      </c>
      <c r="B98" s="113">
        <v>771268</v>
      </c>
      <c r="C98" s="113">
        <v>395439</v>
      </c>
      <c r="D98" s="113">
        <v>375829</v>
      </c>
      <c r="E98" s="113">
        <v>4808</v>
      </c>
      <c r="F98" s="113">
        <v>2494</v>
      </c>
      <c r="G98" s="113">
        <v>2314</v>
      </c>
      <c r="H98" s="114">
        <v>51.3</v>
      </c>
      <c r="I98" s="114">
        <v>105.2</v>
      </c>
      <c r="J98" s="114">
        <v>107.8</v>
      </c>
    </row>
    <row r="99" spans="1:10" x14ac:dyDescent="0.35">
      <c r="A99" s="107">
        <v>1989</v>
      </c>
      <c r="B99" s="113">
        <v>765473</v>
      </c>
      <c r="C99" s="113">
        <v>391649</v>
      </c>
      <c r="D99" s="113">
        <v>373824</v>
      </c>
      <c r="E99" s="113">
        <v>4701</v>
      </c>
      <c r="F99" s="113">
        <v>2454</v>
      </c>
      <c r="G99" s="113">
        <v>2247</v>
      </c>
      <c r="H99" s="114">
        <v>51.2</v>
      </c>
      <c r="I99" s="114">
        <v>104.8</v>
      </c>
      <c r="J99" s="114">
        <v>109.2</v>
      </c>
    </row>
    <row r="100" spans="1:10" x14ac:dyDescent="0.35">
      <c r="A100" s="107">
        <v>1990</v>
      </c>
      <c r="B100" s="113">
        <v>762407</v>
      </c>
      <c r="C100" s="113">
        <v>391312</v>
      </c>
      <c r="D100" s="113">
        <v>371095</v>
      </c>
      <c r="E100" s="113">
        <v>4488</v>
      </c>
      <c r="F100" s="113">
        <v>2332</v>
      </c>
      <c r="G100" s="113">
        <v>2156</v>
      </c>
      <c r="H100" s="114">
        <v>51.3</v>
      </c>
      <c r="I100" s="114">
        <v>105.4</v>
      </c>
      <c r="J100" s="114">
        <v>108.2</v>
      </c>
    </row>
    <row r="101" spans="1:10" x14ac:dyDescent="0.35">
      <c r="A101" s="107">
        <v>1991</v>
      </c>
      <c r="B101" s="113">
        <v>759056</v>
      </c>
      <c r="C101" s="113">
        <v>389239</v>
      </c>
      <c r="D101" s="113">
        <v>369817</v>
      </c>
      <c r="E101" s="113">
        <v>4364</v>
      </c>
      <c r="F101" s="113">
        <v>2272</v>
      </c>
      <c r="G101" s="113">
        <v>2092</v>
      </c>
      <c r="H101" s="114">
        <v>51.3</v>
      </c>
      <c r="I101" s="114">
        <v>105.3</v>
      </c>
      <c r="J101" s="114">
        <v>108.6</v>
      </c>
    </row>
    <row r="102" spans="1:10" x14ac:dyDescent="0.35">
      <c r="A102" s="107">
        <v>1992</v>
      </c>
      <c r="B102" s="113">
        <v>743658</v>
      </c>
      <c r="C102" s="113">
        <v>381744</v>
      </c>
      <c r="D102" s="113">
        <v>361914</v>
      </c>
      <c r="E102" s="113">
        <v>4055</v>
      </c>
      <c r="F102" s="113">
        <v>2112</v>
      </c>
      <c r="G102" s="113">
        <v>1943</v>
      </c>
      <c r="H102" s="114">
        <v>51.3</v>
      </c>
      <c r="I102" s="114">
        <v>105.5</v>
      </c>
      <c r="J102" s="114">
        <v>108.7</v>
      </c>
    </row>
    <row r="103" spans="1:10" x14ac:dyDescent="0.35">
      <c r="A103" s="107">
        <v>1993</v>
      </c>
      <c r="B103" s="113">
        <v>711610</v>
      </c>
      <c r="C103" s="113">
        <v>364589</v>
      </c>
      <c r="D103" s="113">
        <v>347021</v>
      </c>
      <c r="E103" s="113">
        <v>3791</v>
      </c>
      <c r="F103" s="113">
        <v>2037</v>
      </c>
      <c r="G103" s="113">
        <v>1754</v>
      </c>
      <c r="H103" s="114">
        <v>51.2</v>
      </c>
      <c r="I103" s="114">
        <v>105.1</v>
      </c>
      <c r="J103" s="114">
        <v>116.1</v>
      </c>
    </row>
    <row r="104" spans="1:10" x14ac:dyDescent="0.35">
      <c r="A104" s="107">
        <v>1994</v>
      </c>
      <c r="B104" s="113">
        <v>710993</v>
      </c>
      <c r="C104" s="113">
        <v>364277</v>
      </c>
      <c r="D104" s="113">
        <v>346716</v>
      </c>
      <c r="E104" s="113">
        <v>3633</v>
      </c>
      <c r="F104" s="113">
        <v>1927</v>
      </c>
      <c r="G104" s="113">
        <v>1706</v>
      </c>
      <c r="H104" s="114">
        <v>51.2</v>
      </c>
      <c r="I104" s="114">
        <v>105.1</v>
      </c>
      <c r="J104" s="114">
        <v>113</v>
      </c>
    </row>
    <row r="105" spans="1:10" x14ac:dyDescent="0.35">
      <c r="A105" s="107">
        <v>1995</v>
      </c>
      <c r="B105" s="113">
        <v>729609</v>
      </c>
      <c r="C105" s="113">
        <v>373409</v>
      </c>
      <c r="D105" s="113">
        <v>356200</v>
      </c>
      <c r="E105" s="113">
        <v>3859</v>
      </c>
      <c r="F105" s="113">
        <v>2059</v>
      </c>
      <c r="G105" s="113">
        <v>1800</v>
      </c>
      <c r="H105" s="114">
        <v>51.2</v>
      </c>
      <c r="I105" s="114">
        <v>104.8</v>
      </c>
      <c r="J105" s="114">
        <v>114.4</v>
      </c>
    </row>
    <row r="106" spans="1:10" x14ac:dyDescent="0.35">
      <c r="A106" s="107">
        <v>1996</v>
      </c>
      <c r="B106" s="113">
        <v>734338</v>
      </c>
      <c r="C106" s="113">
        <v>377003</v>
      </c>
      <c r="D106" s="113">
        <v>357335</v>
      </c>
      <c r="E106" s="113">
        <v>3689</v>
      </c>
      <c r="F106" s="113">
        <v>1956</v>
      </c>
      <c r="G106" s="113">
        <v>1733</v>
      </c>
      <c r="H106" s="114">
        <v>51.3</v>
      </c>
      <c r="I106" s="114">
        <v>105.5</v>
      </c>
      <c r="J106" s="114">
        <v>112.9</v>
      </c>
    </row>
    <row r="107" spans="1:10" x14ac:dyDescent="0.35">
      <c r="A107" s="107">
        <v>1997</v>
      </c>
      <c r="B107" s="113">
        <v>726768</v>
      </c>
      <c r="C107" s="113">
        <v>373157</v>
      </c>
      <c r="D107" s="113">
        <v>353611</v>
      </c>
      <c r="E107" s="113">
        <v>3576</v>
      </c>
      <c r="F107" s="113">
        <v>1874</v>
      </c>
      <c r="G107" s="113">
        <v>1702</v>
      </c>
      <c r="H107" s="114">
        <v>51.3</v>
      </c>
      <c r="I107" s="114">
        <v>105.5</v>
      </c>
      <c r="J107" s="114">
        <v>110.1</v>
      </c>
    </row>
    <row r="108" spans="1:10" x14ac:dyDescent="0.35">
      <c r="A108" s="107">
        <v>1998</v>
      </c>
      <c r="B108" s="113">
        <v>738080</v>
      </c>
      <c r="C108" s="113">
        <v>378075</v>
      </c>
      <c r="D108" s="113">
        <v>360005</v>
      </c>
      <c r="E108" s="113">
        <v>3685</v>
      </c>
      <c r="F108" s="113">
        <v>1909</v>
      </c>
      <c r="G108" s="113">
        <v>1776</v>
      </c>
      <c r="H108" s="114">
        <v>51.2</v>
      </c>
      <c r="I108" s="114">
        <v>105</v>
      </c>
      <c r="J108" s="114">
        <v>107.5</v>
      </c>
    </row>
    <row r="109" spans="1:10" x14ac:dyDescent="0.35">
      <c r="A109" s="107">
        <v>1999</v>
      </c>
      <c r="B109" s="113">
        <v>744791</v>
      </c>
      <c r="C109" s="113">
        <v>382132</v>
      </c>
      <c r="D109" s="113">
        <v>362659</v>
      </c>
      <c r="E109" s="113">
        <v>3442</v>
      </c>
      <c r="F109" s="113">
        <v>1799</v>
      </c>
      <c r="G109" s="113">
        <v>1643</v>
      </c>
      <c r="H109" s="114">
        <v>51.3</v>
      </c>
      <c r="I109" s="114">
        <v>105.4</v>
      </c>
      <c r="J109" s="114">
        <v>109.5</v>
      </c>
    </row>
    <row r="110" spans="1:10" x14ac:dyDescent="0.35">
      <c r="A110" s="107">
        <v>2000</v>
      </c>
      <c r="B110" s="113">
        <v>774782</v>
      </c>
      <c r="C110" s="113">
        <v>397352</v>
      </c>
      <c r="D110" s="113">
        <v>377430</v>
      </c>
      <c r="E110" s="113">
        <v>3559</v>
      </c>
      <c r="F110" s="113" t="s">
        <v>26</v>
      </c>
      <c r="G110" s="113" t="s">
        <v>26</v>
      </c>
      <c r="H110" s="114">
        <v>51.3</v>
      </c>
      <c r="I110" s="114">
        <v>105.3</v>
      </c>
      <c r="J110" s="114" t="s">
        <v>26</v>
      </c>
    </row>
    <row r="111" spans="1:10" x14ac:dyDescent="0.35">
      <c r="A111" s="107">
        <v>2001</v>
      </c>
      <c r="B111" s="113">
        <v>770945</v>
      </c>
      <c r="C111" s="113">
        <v>394297</v>
      </c>
      <c r="D111" s="113">
        <v>376648</v>
      </c>
      <c r="E111" s="113">
        <v>3741</v>
      </c>
      <c r="F111" s="113" t="s">
        <v>26</v>
      </c>
      <c r="G111" s="113" t="s">
        <v>26</v>
      </c>
      <c r="H111" s="114">
        <v>51.1</v>
      </c>
      <c r="I111" s="114">
        <v>104.7</v>
      </c>
      <c r="J111" s="114" t="s">
        <v>26</v>
      </c>
    </row>
    <row r="112" spans="1:10" x14ac:dyDescent="0.35">
      <c r="A112" s="107">
        <v>2002</v>
      </c>
      <c r="B112" s="113">
        <v>761630</v>
      </c>
      <c r="C112" s="113">
        <v>389981</v>
      </c>
      <c r="D112" s="113">
        <v>371649</v>
      </c>
      <c r="E112" s="113">
        <v>6259</v>
      </c>
      <c r="F112" s="113" t="s">
        <v>26</v>
      </c>
      <c r="G112" s="113" t="s">
        <v>26</v>
      </c>
      <c r="H112" s="114">
        <v>51.2</v>
      </c>
      <c r="I112" s="114">
        <v>104.9</v>
      </c>
      <c r="J112" s="114" t="s">
        <v>26</v>
      </c>
    </row>
    <row r="113" spans="1:10" x14ac:dyDescent="0.35">
      <c r="A113" s="107">
        <v>2003</v>
      </c>
      <c r="B113" s="113">
        <v>761464</v>
      </c>
      <c r="C113" s="113">
        <v>389349</v>
      </c>
      <c r="D113" s="113">
        <v>372115</v>
      </c>
      <c r="E113" s="113">
        <v>6862</v>
      </c>
      <c r="F113" s="113">
        <v>3595</v>
      </c>
      <c r="G113" s="113">
        <v>3267</v>
      </c>
      <c r="H113" s="114">
        <v>51.1</v>
      </c>
      <c r="I113" s="114">
        <v>104.6</v>
      </c>
      <c r="J113" s="114">
        <v>110</v>
      </c>
    </row>
    <row r="114" spans="1:10" x14ac:dyDescent="0.35">
      <c r="A114" s="107">
        <v>2004</v>
      </c>
      <c r="B114" s="113">
        <v>767816</v>
      </c>
      <c r="C114" s="113">
        <v>393477</v>
      </c>
      <c r="D114" s="113">
        <v>374339</v>
      </c>
      <c r="E114" s="113">
        <v>7054</v>
      </c>
      <c r="F114" s="113">
        <v>3706</v>
      </c>
      <c r="G114" s="113">
        <v>3348</v>
      </c>
      <c r="H114" s="114">
        <v>51.2</v>
      </c>
      <c r="I114" s="114">
        <v>105.1</v>
      </c>
      <c r="J114" s="114">
        <v>110.7</v>
      </c>
    </row>
    <row r="115" spans="1:10" x14ac:dyDescent="0.35">
      <c r="A115" s="107">
        <v>2005</v>
      </c>
      <c r="B115" s="113">
        <v>774355</v>
      </c>
      <c r="C115" s="113">
        <v>396346</v>
      </c>
      <c r="D115" s="113">
        <v>378009</v>
      </c>
      <c r="E115" s="113">
        <v>6964</v>
      </c>
      <c r="F115" s="113">
        <v>3655</v>
      </c>
      <c r="G115" s="113">
        <v>3309</v>
      </c>
      <c r="H115" s="114">
        <v>51.2</v>
      </c>
      <c r="I115" s="114">
        <v>104.9</v>
      </c>
      <c r="J115" s="114">
        <v>110.5</v>
      </c>
    </row>
    <row r="116" spans="1:10" x14ac:dyDescent="0.35">
      <c r="A116" s="107">
        <v>2006</v>
      </c>
      <c r="B116" s="113">
        <v>796896</v>
      </c>
      <c r="C116" s="113">
        <v>407846</v>
      </c>
      <c r="D116" s="113">
        <v>389050</v>
      </c>
      <c r="E116" s="113">
        <v>7531</v>
      </c>
      <c r="F116" s="113">
        <v>3981</v>
      </c>
      <c r="G116" s="113">
        <v>3550</v>
      </c>
      <c r="H116" s="114">
        <v>51.2</v>
      </c>
      <c r="I116" s="114">
        <v>104.8</v>
      </c>
      <c r="J116" s="114">
        <v>112.1</v>
      </c>
    </row>
    <row r="117" spans="1:10" x14ac:dyDescent="0.35">
      <c r="A117" s="107">
        <v>2007</v>
      </c>
      <c r="B117" s="113">
        <v>785985</v>
      </c>
      <c r="C117" s="113">
        <v>402297</v>
      </c>
      <c r="D117" s="113">
        <v>383688</v>
      </c>
      <c r="E117" s="113">
        <v>7246</v>
      </c>
      <c r="F117" s="113">
        <v>3838</v>
      </c>
      <c r="G117" s="113">
        <v>3408</v>
      </c>
      <c r="H117" s="114">
        <v>51.2</v>
      </c>
      <c r="I117" s="114">
        <v>104.9</v>
      </c>
      <c r="J117" s="114">
        <v>112.6</v>
      </c>
    </row>
    <row r="118" spans="1:10" x14ac:dyDescent="0.35">
      <c r="A118" s="107">
        <v>2008</v>
      </c>
      <c r="B118" s="113">
        <v>796044</v>
      </c>
      <c r="C118" s="113">
        <v>406784</v>
      </c>
      <c r="D118" s="113">
        <v>389260</v>
      </c>
      <c r="E118" s="113">
        <v>8356</v>
      </c>
      <c r="F118" s="113">
        <v>4510</v>
      </c>
      <c r="G118" s="113">
        <v>3846</v>
      </c>
      <c r="H118" s="114">
        <v>51.1</v>
      </c>
      <c r="I118" s="114">
        <v>104.5</v>
      </c>
      <c r="J118" s="114">
        <v>117.3</v>
      </c>
    </row>
    <row r="119" spans="1:10" x14ac:dyDescent="0.35">
      <c r="A119" s="107">
        <v>2009</v>
      </c>
      <c r="B119" s="113">
        <v>793420</v>
      </c>
      <c r="C119" s="113">
        <v>405902</v>
      </c>
      <c r="D119" s="113">
        <v>387518</v>
      </c>
      <c r="E119" s="113">
        <v>9377</v>
      </c>
      <c r="F119" s="113">
        <v>5180</v>
      </c>
      <c r="G119" s="113">
        <v>4197</v>
      </c>
      <c r="H119" s="114">
        <v>51.2</v>
      </c>
      <c r="I119" s="114">
        <v>104.7</v>
      </c>
      <c r="J119" s="114">
        <v>123.4</v>
      </c>
    </row>
    <row r="120" spans="1:10" x14ac:dyDescent="0.35">
      <c r="A120" s="107">
        <v>2010</v>
      </c>
      <c r="B120" s="113">
        <v>802224</v>
      </c>
      <c r="C120" s="113">
        <v>410140</v>
      </c>
      <c r="D120" s="113">
        <v>392084</v>
      </c>
      <c r="E120" s="113">
        <v>8206</v>
      </c>
      <c r="F120" s="113">
        <v>4500</v>
      </c>
      <c r="G120" s="113">
        <v>3706</v>
      </c>
      <c r="H120" s="114">
        <v>51.1</v>
      </c>
      <c r="I120" s="114">
        <v>104.6</v>
      </c>
      <c r="J120" s="114">
        <v>121.4</v>
      </c>
    </row>
    <row r="121" spans="1:10" x14ac:dyDescent="0.35">
      <c r="A121" s="107">
        <v>2011</v>
      </c>
      <c r="B121" s="113">
        <v>792996</v>
      </c>
      <c r="C121" s="113">
        <v>405206</v>
      </c>
      <c r="D121" s="113">
        <v>387790</v>
      </c>
      <c r="E121" s="113">
        <v>7649</v>
      </c>
      <c r="F121" s="113">
        <v>4240</v>
      </c>
      <c r="G121" s="113">
        <v>3409</v>
      </c>
      <c r="H121" s="114">
        <v>51.1</v>
      </c>
      <c r="I121" s="114">
        <v>104.5</v>
      </c>
      <c r="J121" s="114">
        <v>124.4</v>
      </c>
    </row>
    <row r="122" spans="1:10" x14ac:dyDescent="0.35">
      <c r="A122" s="107">
        <v>2012</v>
      </c>
      <c r="B122" s="113">
        <v>790290</v>
      </c>
      <c r="C122" s="113">
        <v>404774</v>
      </c>
      <c r="D122" s="113">
        <v>385516</v>
      </c>
      <c r="E122" s="113">
        <v>8007</v>
      </c>
      <c r="F122" s="113">
        <v>4378</v>
      </c>
      <c r="G122" s="113">
        <v>3629</v>
      </c>
      <c r="H122" s="114">
        <v>51.2</v>
      </c>
      <c r="I122" s="114">
        <v>105</v>
      </c>
      <c r="J122" s="114">
        <v>120.6</v>
      </c>
    </row>
    <row r="123" spans="1:10" x14ac:dyDescent="0.35">
      <c r="A123" s="107">
        <v>2013</v>
      </c>
      <c r="B123" s="113">
        <v>781621</v>
      </c>
      <c r="C123" s="113">
        <v>400149</v>
      </c>
      <c r="D123" s="113">
        <v>381472</v>
      </c>
      <c r="E123" s="113">
        <v>7961</v>
      </c>
      <c r="F123" s="113">
        <v>4388</v>
      </c>
      <c r="G123" s="113">
        <v>3573</v>
      </c>
      <c r="H123" s="114">
        <v>51.2</v>
      </c>
      <c r="I123" s="114">
        <v>104.9</v>
      </c>
      <c r="J123" s="114">
        <v>122.8</v>
      </c>
    </row>
    <row r="124" spans="1:10" x14ac:dyDescent="0.35">
      <c r="A124" s="107">
        <v>2014</v>
      </c>
      <c r="B124" s="113">
        <v>781167</v>
      </c>
      <c r="C124" s="113">
        <v>399284</v>
      </c>
      <c r="D124" s="113">
        <v>381883</v>
      </c>
      <c r="E124" s="113">
        <v>8031</v>
      </c>
      <c r="F124" s="113">
        <v>4440</v>
      </c>
      <c r="G124" s="113">
        <v>3591</v>
      </c>
      <c r="H124" s="114">
        <v>51.1</v>
      </c>
      <c r="I124" s="114">
        <v>104.6</v>
      </c>
      <c r="J124" s="114">
        <v>123.6</v>
      </c>
    </row>
    <row r="125" spans="1:10" x14ac:dyDescent="0.35">
      <c r="A125" s="107">
        <v>2015</v>
      </c>
      <c r="B125" s="113">
        <v>760421</v>
      </c>
      <c r="C125" s="113">
        <v>389181</v>
      </c>
      <c r="D125" s="113">
        <v>371240</v>
      </c>
      <c r="E125" s="113">
        <v>7882</v>
      </c>
      <c r="F125" s="113">
        <v>4374</v>
      </c>
      <c r="G125" s="113">
        <v>3508</v>
      </c>
      <c r="H125" s="115">
        <v>51.2</v>
      </c>
      <c r="I125" s="115">
        <v>104.8</v>
      </c>
      <c r="J125" s="115">
        <v>124.7</v>
      </c>
    </row>
    <row r="126" spans="1:10" x14ac:dyDescent="0.35">
      <c r="A126" s="107">
        <v>2016</v>
      </c>
      <c r="B126" s="113">
        <v>744697</v>
      </c>
      <c r="C126" s="113">
        <v>381310</v>
      </c>
      <c r="D126" s="113">
        <v>363387</v>
      </c>
      <c r="E126" s="113">
        <v>7885</v>
      </c>
      <c r="F126" s="113">
        <v>4259</v>
      </c>
      <c r="G126" s="113">
        <v>3626</v>
      </c>
      <c r="H126" s="115">
        <v>51.2</v>
      </c>
      <c r="I126" s="115">
        <v>104.9</v>
      </c>
      <c r="J126" s="115">
        <v>117.5</v>
      </c>
    </row>
    <row r="127" spans="1:10" x14ac:dyDescent="0.35">
      <c r="A127" s="107">
        <v>2017</v>
      </c>
      <c r="B127" s="113">
        <v>730242</v>
      </c>
      <c r="C127" s="113">
        <v>373716</v>
      </c>
      <c r="D127" s="113">
        <v>356526</v>
      </c>
      <c r="E127" s="113">
        <v>7499</v>
      </c>
      <c r="F127" s="113">
        <v>4031</v>
      </c>
      <c r="G127" s="113">
        <v>3468</v>
      </c>
      <c r="H127" s="115">
        <v>51.2</v>
      </c>
      <c r="I127" s="115">
        <v>104.8</v>
      </c>
      <c r="J127" s="115">
        <v>116.2</v>
      </c>
    </row>
    <row r="128" spans="1:10" x14ac:dyDescent="0.35">
      <c r="A128" s="107">
        <v>2018</v>
      </c>
      <c r="B128" s="113">
        <v>719737</v>
      </c>
      <c r="C128" s="113">
        <v>369121</v>
      </c>
      <c r="D128" s="113">
        <v>350616</v>
      </c>
      <c r="E128" s="113">
        <v>7898</v>
      </c>
      <c r="F128" s="113">
        <v>4450</v>
      </c>
      <c r="G128" s="113">
        <v>3448</v>
      </c>
      <c r="H128" s="115">
        <v>51.3</v>
      </c>
      <c r="I128" s="115">
        <v>105.3</v>
      </c>
      <c r="J128" s="115">
        <v>129.1</v>
      </c>
    </row>
    <row r="129" spans="1:10" x14ac:dyDescent="0.35">
      <c r="A129" s="107">
        <v>2019</v>
      </c>
      <c r="B129" s="113">
        <v>714029</v>
      </c>
      <c r="C129" s="113">
        <v>364924</v>
      </c>
      <c r="D129" s="113">
        <v>349105</v>
      </c>
      <c r="E129" s="113">
        <v>7640</v>
      </c>
      <c r="F129" s="113">
        <v>4202</v>
      </c>
      <c r="G129" s="113">
        <v>3438</v>
      </c>
      <c r="H129" s="115">
        <v>51.1</v>
      </c>
      <c r="I129" s="115">
        <v>104.5</v>
      </c>
      <c r="J129" s="115">
        <v>122.2</v>
      </c>
    </row>
    <row r="130" spans="1:10" x14ac:dyDescent="0.35">
      <c r="A130" s="107">
        <v>2020</v>
      </c>
      <c r="B130" s="113">
        <v>696664</v>
      </c>
      <c r="C130" s="113">
        <v>356389</v>
      </c>
      <c r="D130" s="113">
        <v>340275</v>
      </c>
      <c r="E130" s="113">
        <v>8008</v>
      </c>
      <c r="F130" s="113">
        <v>4526</v>
      </c>
      <c r="G130" s="113">
        <v>3482</v>
      </c>
      <c r="H130" s="115">
        <v>51.2</v>
      </c>
      <c r="I130" s="115">
        <v>104.7</v>
      </c>
      <c r="J130" s="115">
        <v>130</v>
      </c>
    </row>
    <row r="131" spans="1:10" x14ac:dyDescent="0.35">
      <c r="A131" s="107">
        <v>2021</v>
      </c>
      <c r="B131" s="113">
        <v>701819</v>
      </c>
      <c r="C131" s="113">
        <v>358833</v>
      </c>
      <c r="D131" s="113">
        <v>342986</v>
      </c>
      <c r="E131" s="113">
        <v>8462</v>
      </c>
      <c r="F131" s="113">
        <v>4614</v>
      </c>
      <c r="G131" s="113">
        <v>3848</v>
      </c>
      <c r="H131" s="115">
        <v>51.1</v>
      </c>
      <c r="I131" s="115">
        <v>104.6</v>
      </c>
      <c r="J131" s="115">
        <v>119.9</v>
      </c>
    </row>
    <row r="132" spans="1:10" x14ac:dyDescent="0.35">
      <c r="A132" s="107"/>
      <c r="B132" s="113"/>
      <c r="C132" s="113"/>
      <c r="D132" s="113"/>
      <c r="E132" s="113"/>
      <c r="F132" s="113"/>
      <c r="G132" s="113"/>
      <c r="H132" s="115"/>
      <c r="I132" s="115"/>
      <c r="J132" s="115"/>
    </row>
    <row r="133" spans="1:10" x14ac:dyDescent="0.35">
      <c r="A133" s="112"/>
      <c r="B133" s="113"/>
      <c r="C133" s="113"/>
      <c r="D133" s="113"/>
      <c r="E133" s="113"/>
      <c r="F133" s="113"/>
      <c r="G133" s="113"/>
      <c r="H133" s="115"/>
      <c r="I133" s="115"/>
      <c r="J133" s="115"/>
    </row>
    <row r="134" spans="1:10" x14ac:dyDescent="0.35">
      <c r="A134" s="116" t="s">
        <v>27</v>
      </c>
      <c r="B134" s="113"/>
      <c r="C134" s="113"/>
      <c r="D134" s="113"/>
      <c r="E134" s="113"/>
      <c r="F134" s="113"/>
      <c r="G134" s="113"/>
      <c r="H134" s="115"/>
      <c r="I134" s="115"/>
      <c r="J134" s="115"/>
    </row>
    <row r="135" spans="1:10" ht="38.25" customHeight="1" x14ac:dyDescent="0.35">
      <c r="A135" s="123" t="s">
        <v>28</v>
      </c>
      <c r="B135" s="124"/>
      <c r="C135" s="124"/>
      <c r="D135" s="124"/>
      <c r="E135" s="124"/>
      <c r="F135" s="124"/>
      <c r="G135" s="124"/>
      <c r="H135" s="124"/>
      <c r="I135" s="124"/>
      <c r="J135" s="124"/>
    </row>
    <row r="136" spans="1:10" x14ac:dyDescent="0.35">
      <c r="A136" s="117" t="s">
        <v>29</v>
      </c>
      <c r="B136" s="113"/>
      <c r="C136" s="113"/>
      <c r="D136" s="113"/>
      <c r="E136" s="113"/>
      <c r="F136" s="113"/>
      <c r="G136" s="113"/>
      <c r="H136" s="115"/>
      <c r="I136" s="115"/>
      <c r="J136" s="115"/>
    </row>
    <row r="137" spans="1:10" x14ac:dyDescent="0.35">
      <c r="A137" s="112"/>
      <c r="B137" s="113"/>
      <c r="C137" s="113"/>
      <c r="D137" s="113"/>
      <c r="E137" s="113"/>
      <c r="F137" s="113"/>
      <c r="G137" s="113"/>
      <c r="H137" s="115"/>
      <c r="I137" s="115"/>
      <c r="J137" s="115"/>
    </row>
    <row r="138" spans="1:10" x14ac:dyDescent="0.35">
      <c r="B138" s="117" t="s">
        <v>374</v>
      </c>
      <c r="C138" s="113"/>
      <c r="D138" s="113"/>
      <c r="E138" s="113"/>
      <c r="F138" s="113"/>
      <c r="G138" s="113"/>
      <c r="H138" s="115"/>
      <c r="I138" s="115"/>
      <c r="J138" s="115"/>
    </row>
    <row r="139" spans="1:10" x14ac:dyDescent="0.35">
      <c r="B139" s="117" t="s">
        <v>375</v>
      </c>
      <c r="C139" s="113"/>
      <c r="D139" s="113"/>
      <c r="E139" s="113"/>
      <c r="F139" s="113"/>
      <c r="G139" s="113"/>
      <c r="H139" s="115"/>
      <c r="I139" s="115"/>
      <c r="J139" s="115"/>
    </row>
    <row r="140" spans="1:10" x14ac:dyDescent="0.35">
      <c r="B140" s="117" t="s">
        <v>376</v>
      </c>
      <c r="C140" s="113"/>
      <c r="D140" s="113"/>
      <c r="E140" s="113"/>
      <c r="F140" s="113"/>
      <c r="G140" s="113"/>
      <c r="H140" s="115"/>
      <c r="I140" s="115"/>
      <c r="J140" s="115"/>
    </row>
    <row r="141" spans="1:10" x14ac:dyDescent="0.35">
      <c r="B141" s="117" t="s">
        <v>377</v>
      </c>
      <c r="C141" s="113"/>
      <c r="D141" s="113"/>
      <c r="E141" s="113"/>
      <c r="F141" s="113"/>
      <c r="G141" s="113"/>
      <c r="H141" s="115"/>
      <c r="I141" s="115"/>
      <c r="J141" s="115"/>
    </row>
    <row r="142" spans="1:10" x14ac:dyDescent="0.35">
      <c r="B142" s="117" t="s">
        <v>291</v>
      </c>
      <c r="C142" s="113"/>
      <c r="D142" s="113"/>
      <c r="E142" s="113"/>
      <c r="F142" s="113"/>
      <c r="G142" s="113"/>
      <c r="H142" s="115"/>
      <c r="I142" s="115"/>
      <c r="J142" s="115"/>
    </row>
    <row r="143" spans="1:10" x14ac:dyDescent="0.35">
      <c r="A143" s="112"/>
      <c r="B143" s="113"/>
      <c r="C143" s="113"/>
      <c r="D143" s="113"/>
      <c r="E143" s="113"/>
      <c r="F143" s="113"/>
      <c r="G143" s="113"/>
      <c r="H143" s="115"/>
      <c r="I143" s="115"/>
      <c r="J143" s="115"/>
    </row>
    <row r="144" spans="1:10" x14ac:dyDescent="0.35">
      <c r="A144" s="112"/>
      <c r="B144" s="113"/>
      <c r="C144" s="113"/>
      <c r="D144" s="113"/>
      <c r="E144" s="113"/>
      <c r="F144" s="113"/>
      <c r="G144" s="113"/>
      <c r="H144" s="115"/>
      <c r="I144" s="115"/>
      <c r="J144" s="115"/>
    </row>
    <row r="145" spans="1:10" x14ac:dyDescent="0.35">
      <c r="A145" s="112"/>
      <c r="B145" s="113"/>
      <c r="C145" s="113"/>
      <c r="D145" s="113"/>
      <c r="E145" s="113"/>
      <c r="F145" s="113"/>
      <c r="G145" s="113"/>
      <c r="H145" s="115"/>
      <c r="I145" s="115"/>
      <c r="J145" s="115"/>
    </row>
    <row r="146" spans="1:10" x14ac:dyDescent="0.35">
      <c r="A146" s="112"/>
      <c r="H146" s="115"/>
      <c r="I146" s="115"/>
      <c r="J146" s="115"/>
    </row>
    <row r="147" spans="1:10" x14ac:dyDescent="0.35">
      <c r="A147" s="112"/>
      <c r="H147" s="115"/>
      <c r="I147" s="115"/>
      <c r="J147" s="115"/>
    </row>
    <row r="148" spans="1:10" x14ac:dyDescent="0.35">
      <c r="A148" s="112"/>
      <c r="H148" s="115"/>
      <c r="I148" s="115"/>
      <c r="J148" s="115"/>
    </row>
    <row r="149" spans="1:10" x14ac:dyDescent="0.35">
      <c r="A149" s="112"/>
      <c r="H149" s="115"/>
      <c r="I149" s="115"/>
      <c r="J149" s="115"/>
    </row>
    <row r="150" spans="1:10" x14ac:dyDescent="0.35">
      <c r="A150" s="112"/>
      <c r="H150" s="115"/>
      <c r="I150" s="115"/>
      <c r="J150" s="115"/>
    </row>
    <row r="151" spans="1:10" x14ac:dyDescent="0.35">
      <c r="A151" s="112"/>
      <c r="H151" s="115"/>
      <c r="I151" s="115"/>
      <c r="J151" s="115"/>
    </row>
    <row r="152" spans="1:10" x14ac:dyDescent="0.35">
      <c r="A152" s="112"/>
      <c r="H152" s="115"/>
      <c r="I152" s="115"/>
      <c r="J152" s="115"/>
    </row>
    <row r="153" spans="1:10" x14ac:dyDescent="0.35">
      <c r="A153" s="112"/>
      <c r="H153" s="115"/>
      <c r="I153" s="115"/>
      <c r="J153" s="115"/>
    </row>
    <row r="154" spans="1:10" x14ac:dyDescent="0.35">
      <c r="A154" s="112"/>
      <c r="H154" s="115"/>
      <c r="I154" s="115"/>
      <c r="J154" s="115"/>
    </row>
    <row r="155" spans="1:10" x14ac:dyDescent="0.35">
      <c r="A155" s="112"/>
      <c r="H155" s="115"/>
      <c r="I155" s="115"/>
      <c r="J155" s="115"/>
    </row>
    <row r="156" spans="1:10" x14ac:dyDescent="0.35">
      <c r="A156" s="112"/>
      <c r="H156" s="115"/>
      <c r="I156" s="115"/>
      <c r="J156" s="115"/>
    </row>
    <row r="157" spans="1:10" x14ac:dyDescent="0.35">
      <c r="A157" s="112"/>
      <c r="H157" s="115"/>
      <c r="I157" s="115"/>
      <c r="J157" s="115"/>
    </row>
    <row r="158" spans="1:10" x14ac:dyDescent="0.35">
      <c r="A158" s="112"/>
      <c r="H158" s="115"/>
      <c r="I158" s="115"/>
      <c r="J158" s="115"/>
    </row>
    <row r="159" spans="1:10" x14ac:dyDescent="0.35">
      <c r="A159" s="112"/>
      <c r="H159" s="115"/>
      <c r="I159" s="115"/>
      <c r="J159" s="115"/>
    </row>
    <row r="160" spans="1:10" x14ac:dyDescent="0.35">
      <c r="A160" s="112"/>
      <c r="H160" s="115"/>
      <c r="I160" s="115"/>
      <c r="J160" s="115"/>
    </row>
    <row r="161" spans="1:10" x14ac:dyDescent="0.35">
      <c r="A161" s="112"/>
      <c r="H161" s="115"/>
      <c r="I161" s="115"/>
      <c r="J161" s="115"/>
    </row>
    <row r="162" spans="1:10" x14ac:dyDescent="0.35">
      <c r="A162" s="112"/>
    </row>
  </sheetData>
  <mergeCells count="3">
    <mergeCell ref="B4:D4"/>
    <mergeCell ref="A135:J135"/>
    <mergeCell ref="E4:G5"/>
  </mergeCells>
  <phoneticPr fontId="0" type="noConversion"/>
  <printOptions horizontalCentered="1"/>
  <pageMargins left="0.59055118110236227" right="0.59055118110236227" top="0.98425196850393704" bottom="0.98425196850393704" header="0.51181102362204722" footer="0.51181102362204722"/>
  <pageSetup paperSize="9" fitToHeight="0" orientation="portrait" r:id="rId1"/>
  <headerFooter alignWithMargins="0"/>
  <rowBreaks count="1" manualBreakCount="1">
    <brk id="7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65"/>
  <sheetViews>
    <sheetView zoomScaleNormal="75" workbookViewId="0">
      <pane xSplit="1" ySplit="12" topLeftCell="AB13" activePane="bottomRight" state="frozen"/>
      <selection pane="topRight" activeCell="B1" sqref="B1"/>
      <selection pane="bottomLeft" activeCell="A13" sqref="A13"/>
      <selection pane="bottomRight" activeCell="AI28" sqref="AI28"/>
    </sheetView>
  </sheetViews>
  <sheetFormatPr baseColWidth="10" defaultColWidth="11.3984375" defaultRowHeight="10.15" x14ac:dyDescent="0.3"/>
  <cols>
    <col min="1" max="1" width="7.59765625" style="155" customWidth="1"/>
    <col min="2" max="2" width="7.1328125" style="155" customWidth="1"/>
    <col min="3" max="3" width="9.1328125" style="155" customWidth="1"/>
    <col min="4" max="4" width="9.6640625" style="155" customWidth="1"/>
    <col min="5" max="12" width="5" style="155" customWidth="1"/>
    <col min="13" max="13" width="6.59765625" style="155" customWidth="1"/>
    <col min="14" max="15" width="7.6640625" style="155" bestFit="1" customWidth="1"/>
    <col min="16" max="16" width="7.1328125" style="155" bestFit="1" customWidth="1"/>
    <col min="17" max="25" width="7.19921875" style="155" customWidth="1"/>
    <col min="26" max="27" width="8.19921875" style="155" customWidth="1"/>
    <col min="28" max="28" width="8.59765625" style="155" customWidth="1"/>
    <col min="29" max="29" width="7" style="155" customWidth="1"/>
    <col min="30" max="30" width="6.59765625" style="155" customWidth="1"/>
    <col min="31" max="31" width="7.19921875" style="155" customWidth="1"/>
    <col min="32" max="32" width="3.1328125" style="155" customWidth="1"/>
    <col min="33" max="34" width="8" style="155" customWidth="1"/>
    <col min="35" max="35" width="9" style="155" customWidth="1"/>
    <col min="36" max="36" width="10.1328125" style="155" customWidth="1"/>
    <col min="37" max="37" width="6" style="155" customWidth="1"/>
    <col min="38" max="38" width="8.1328125" style="155" customWidth="1"/>
    <col min="39" max="39" width="9.3984375" style="155" customWidth="1"/>
    <col min="40" max="40" width="9.19921875" style="155" customWidth="1"/>
    <col min="41" max="41" width="9.86328125" style="155" customWidth="1"/>
    <col min="42" max="42" width="8.86328125" style="155" customWidth="1"/>
    <col min="43" max="43" width="8.3984375" style="155" customWidth="1"/>
    <col min="44" max="44" width="7.6640625" style="155" customWidth="1"/>
    <col min="45" max="45" width="8.59765625" style="155" customWidth="1"/>
    <col min="46" max="46" width="8.6640625" style="155" customWidth="1"/>
    <col min="47" max="47" width="8.19921875" style="155" customWidth="1"/>
    <col min="48" max="48" width="8.59765625" style="155" customWidth="1"/>
    <col min="49" max="16384" width="11.3984375" style="155"/>
  </cols>
  <sheetData>
    <row r="1" spans="1:54" ht="15" customHeight="1" x14ac:dyDescent="0.3">
      <c r="A1" s="155" t="s">
        <v>32</v>
      </c>
    </row>
    <row r="3" spans="1:54" x14ac:dyDescent="0.3">
      <c r="A3" s="155" t="s">
        <v>33</v>
      </c>
    </row>
    <row r="4" spans="1:54" x14ac:dyDescent="0.3">
      <c r="AI4" s="155" t="s">
        <v>340</v>
      </c>
    </row>
    <row r="5" spans="1:54" x14ac:dyDescent="0.3">
      <c r="A5" s="163"/>
      <c r="B5" s="164"/>
      <c r="C5" s="164"/>
      <c r="D5" s="165"/>
      <c r="E5" s="166"/>
      <c r="F5" s="164"/>
      <c r="G5" s="164"/>
      <c r="H5" s="164"/>
      <c r="I5" s="164"/>
      <c r="J5" s="164"/>
      <c r="K5" s="164"/>
      <c r="L5" s="164"/>
      <c r="M5" s="164"/>
      <c r="N5" s="164"/>
      <c r="O5" s="164"/>
      <c r="P5" s="164"/>
      <c r="Q5" s="164"/>
      <c r="R5" s="164"/>
      <c r="S5" s="164"/>
      <c r="T5" s="164"/>
      <c r="U5" s="164"/>
      <c r="V5" s="164"/>
      <c r="W5" s="164"/>
      <c r="X5" s="164"/>
      <c r="Y5" s="165"/>
      <c r="Z5" s="166"/>
      <c r="AA5" s="164"/>
      <c r="AB5" s="164"/>
      <c r="AC5" s="164"/>
      <c r="AD5" s="164"/>
      <c r="AE5" s="165"/>
      <c r="AF5" s="167"/>
      <c r="AG5" s="167" t="s">
        <v>339</v>
      </c>
      <c r="AH5" s="167"/>
      <c r="AI5" s="167"/>
      <c r="AJ5" s="167"/>
      <c r="AK5" s="167"/>
      <c r="AL5" s="167"/>
      <c r="AM5" s="167"/>
      <c r="AN5" s="167"/>
      <c r="AO5" s="167"/>
      <c r="AP5" s="167"/>
      <c r="AQ5" s="167"/>
      <c r="AR5" s="167"/>
      <c r="AS5" s="167"/>
      <c r="AT5" s="167"/>
      <c r="AU5" s="167"/>
      <c r="AV5" s="167"/>
    </row>
    <row r="6" spans="1:54" ht="13.5" customHeight="1" x14ac:dyDescent="0.3">
      <c r="A6" s="168"/>
      <c r="D6" s="169"/>
      <c r="E6" s="170" t="s">
        <v>34</v>
      </c>
      <c r="F6" s="171"/>
      <c r="G6" s="171"/>
      <c r="H6" s="171"/>
      <c r="I6" s="171"/>
      <c r="J6" s="171"/>
      <c r="K6" s="171"/>
      <c r="L6" s="171"/>
      <c r="M6" s="171"/>
      <c r="N6" s="171"/>
      <c r="O6" s="171"/>
      <c r="P6" s="171"/>
      <c r="Q6" s="171"/>
      <c r="R6" s="171"/>
      <c r="S6" s="171"/>
      <c r="T6" s="171"/>
      <c r="U6" s="171"/>
      <c r="V6" s="171"/>
      <c r="W6" s="171"/>
      <c r="X6" s="171"/>
      <c r="Y6" s="172"/>
      <c r="Z6" s="170" t="s">
        <v>35</v>
      </c>
      <c r="AA6" s="171"/>
      <c r="AB6" s="171"/>
      <c r="AC6" s="171"/>
      <c r="AD6" s="171"/>
      <c r="AE6" s="172"/>
      <c r="AF6" s="173"/>
    </row>
    <row r="7" spans="1:54" x14ac:dyDescent="0.3">
      <c r="A7" s="168"/>
      <c r="B7" s="174"/>
      <c r="C7" s="174"/>
      <c r="D7" s="175"/>
      <c r="E7" s="176"/>
      <c r="F7" s="174"/>
      <c r="G7" s="174"/>
      <c r="H7" s="174"/>
      <c r="I7" s="174"/>
      <c r="J7" s="174"/>
      <c r="K7" s="174"/>
      <c r="L7" s="174"/>
      <c r="M7" s="174"/>
      <c r="N7" s="174"/>
      <c r="O7" s="174"/>
      <c r="P7" s="174"/>
      <c r="Q7" s="174"/>
      <c r="R7" s="174"/>
      <c r="S7" s="174"/>
      <c r="T7" s="174"/>
      <c r="U7" s="174"/>
      <c r="V7" s="174"/>
      <c r="W7" s="174"/>
      <c r="X7" s="174"/>
      <c r="Y7" s="175"/>
      <c r="Z7" s="176"/>
      <c r="AA7" s="174"/>
      <c r="AB7" s="174"/>
      <c r="AC7" s="174"/>
      <c r="AD7" s="174"/>
      <c r="AE7" s="175"/>
      <c r="AF7" s="173"/>
    </row>
    <row r="8" spans="1:54" x14ac:dyDescent="0.3">
      <c r="A8" s="168"/>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73"/>
    </row>
    <row r="9" spans="1:54" x14ac:dyDescent="0.3">
      <c r="A9" s="168"/>
      <c r="B9" s="177" t="s">
        <v>31</v>
      </c>
      <c r="C9" s="177" t="s">
        <v>36</v>
      </c>
      <c r="D9" s="168"/>
      <c r="E9" s="168"/>
      <c r="F9" s="168"/>
      <c r="G9" s="168"/>
      <c r="H9" s="168"/>
      <c r="I9" s="168"/>
      <c r="J9" s="168"/>
      <c r="K9" s="168"/>
      <c r="L9" s="168"/>
      <c r="M9" s="168"/>
      <c r="N9" s="168"/>
      <c r="O9" s="168"/>
      <c r="P9" s="168"/>
      <c r="Q9" s="168"/>
      <c r="R9" s="168"/>
      <c r="S9" s="168"/>
      <c r="T9" s="168"/>
      <c r="U9" s="168"/>
      <c r="V9" s="168"/>
      <c r="W9" s="168"/>
      <c r="X9" s="168"/>
      <c r="Y9" s="168"/>
      <c r="Z9" s="168"/>
      <c r="AA9" s="177" t="s">
        <v>37</v>
      </c>
      <c r="AB9" s="168"/>
      <c r="AC9" s="168"/>
      <c r="AD9" s="177" t="s">
        <v>38</v>
      </c>
      <c r="AE9" s="168"/>
      <c r="AF9" s="173"/>
      <c r="AO9" s="178" t="s">
        <v>330</v>
      </c>
      <c r="AP9" s="178" t="s">
        <v>330</v>
      </c>
      <c r="AQ9" s="178" t="s">
        <v>330</v>
      </c>
      <c r="AR9" s="178" t="s">
        <v>330</v>
      </c>
      <c r="AS9" s="178" t="s">
        <v>330</v>
      </c>
      <c r="AT9" s="155" t="s">
        <v>338</v>
      </c>
    </row>
    <row r="10" spans="1:54" s="178" customFormat="1" x14ac:dyDescent="0.3">
      <c r="A10" s="177" t="s">
        <v>19</v>
      </c>
      <c r="B10" s="177" t="s">
        <v>39</v>
      </c>
      <c r="C10" s="177" t="s">
        <v>40</v>
      </c>
      <c r="D10" s="177" t="s">
        <v>41</v>
      </c>
      <c r="E10" s="177"/>
      <c r="F10" s="177"/>
      <c r="G10" s="177"/>
      <c r="H10" s="177"/>
      <c r="I10" s="177"/>
      <c r="J10" s="177"/>
      <c r="K10" s="177"/>
      <c r="L10" s="177" t="s">
        <v>42</v>
      </c>
      <c r="M10" s="177" t="s">
        <v>43</v>
      </c>
      <c r="N10" s="177" t="s">
        <v>44</v>
      </c>
      <c r="O10" s="177" t="s">
        <v>45</v>
      </c>
      <c r="P10" s="177" t="s">
        <v>46</v>
      </c>
      <c r="Q10" s="177" t="s">
        <v>47</v>
      </c>
      <c r="R10" s="177" t="s">
        <v>48</v>
      </c>
      <c r="S10" s="177" t="s">
        <v>49</v>
      </c>
      <c r="T10" s="179" t="s">
        <v>50</v>
      </c>
      <c r="U10" s="179" t="s">
        <v>51</v>
      </c>
      <c r="V10" s="179" t="s">
        <v>52</v>
      </c>
      <c r="W10" s="179" t="s">
        <v>53</v>
      </c>
      <c r="X10" s="179" t="s">
        <v>54</v>
      </c>
      <c r="Y10" s="179" t="s">
        <v>55</v>
      </c>
      <c r="Z10" s="177" t="s">
        <v>56</v>
      </c>
      <c r="AA10" s="177" t="s">
        <v>57</v>
      </c>
      <c r="AB10" s="177" t="s">
        <v>58</v>
      </c>
      <c r="AC10" s="177" t="s">
        <v>59</v>
      </c>
      <c r="AD10" s="177" t="s">
        <v>60</v>
      </c>
      <c r="AE10" s="177" t="s">
        <v>61</v>
      </c>
      <c r="AF10" s="180"/>
      <c r="AG10" s="178">
        <v>2</v>
      </c>
      <c r="AH10" s="178">
        <v>5</v>
      </c>
      <c r="AI10" s="181" t="s">
        <v>324</v>
      </c>
      <c r="AN10" s="178" t="s">
        <v>330</v>
      </c>
      <c r="AO10" s="178" t="s">
        <v>333</v>
      </c>
      <c r="AP10" s="178" t="s">
        <v>333</v>
      </c>
      <c r="AQ10" s="178" t="s">
        <v>333</v>
      </c>
      <c r="AR10" s="178" t="s">
        <v>333</v>
      </c>
      <c r="AS10" s="178" t="s">
        <v>333</v>
      </c>
      <c r="AT10" s="178" t="s">
        <v>333</v>
      </c>
      <c r="AU10" s="178" t="s">
        <v>333</v>
      </c>
      <c r="AV10" s="178" t="s">
        <v>333</v>
      </c>
      <c r="AX10" s="181" t="s">
        <v>378</v>
      </c>
    </row>
    <row r="11" spans="1:54" s="178" customFormat="1" x14ac:dyDescent="0.3">
      <c r="A11" s="177"/>
      <c r="B11" s="177" t="s">
        <v>62</v>
      </c>
      <c r="C11" s="177" t="s">
        <v>63</v>
      </c>
      <c r="D11" s="177" t="s">
        <v>64</v>
      </c>
      <c r="E11" s="177" t="s">
        <v>65</v>
      </c>
      <c r="F11" s="177" t="s">
        <v>66</v>
      </c>
      <c r="G11" s="177" t="s">
        <v>67</v>
      </c>
      <c r="H11" s="177" t="s">
        <v>68</v>
      </c>
      <c r="I11" s="177" t="s">
        <v>69</v>
      </c>
      <c r="J11" s="177" t="s">
        <v>70</v>
      </c>
      <c r="K11" s="177" t="s">
        <v>71</v>
      </c>
      <c r="L11" s="177" t="s">
        <v>72</v>
      </c>
      <c r="M11" s="177" t="s">
        <v>72</v>
      </c>
      <c r="N11" s="177" t="s">
        <v>72</v>
      </c>
      <c r="O11" s="177" t="s">
        <v>73</v>
      </c>
      <c r="P11" s="177" t="s">
        <v>73</v>
      </c>
      <c r="Q11" s="177" t="s">
        <v>73</v>
      </c>
      <c r="R11" s="177" t="s">
        <v>73</v>
      </c>
      <c r="S11" s="177" t="s">
        <v>73</v>
      </c>
      <c r="T11" s="179" t="s">
        <v>73</v>
      </c>
      <c r="U11" s="179" t="s">
        <v>73</v>
      </c>
      <c r="V11" s="179" t="s">
        <v>73</v>
      </c>
      <c r="W11" s="179" t="s">
        <v>73</v>
      </c>
      <c r="X11" s="179" t="s">
        <v>73</v>
      </c>
      <c r="Y11" s="179" t="s">
        <v>73</v>
      </c>
      <c r="Z11" s="177" t="s">
        <v>74</v>
      </c>
      <c r="AA11" s="177" t="s">
        <v>75</v>
      </c>
      <c r="AB11" s="177" t="s">
        <v>75</v>
      </c>
      <c r="AC11" s="177" t="s">
        <v>76</v>
      </c>
      <c r="AD11" s="177" t="s">
        <v>77</v>
      </c>
      <c r="AE11" s="177" t="s">
        <v>78</v>
      </c>
      <c r="AF11" s="180"/>
      <c r="AG11" s="178" t="s">
        <v>320</v>
      </c>
      <c r="AH11" s="178" t="s">
        <v>320</v>
      </c>
      <c r="AI11" s="178" t="s">
        <v>322</v>
      </c>
      <c r="AJ11" s="178" t="s">
        <v>323</v>
      </c>
      <c r="AK11" s="181" t="s">
        <v>327</v>
      </c>
      <c r="AL11" s="181"/>
      <c r="AM11" s="178" t="s">
        <v>328</v>
      </c>
      <c r="AN11" s="178" t="s">
        <v>331</v>
      </c>
      <c r="AO11" s="178" t="s">
        <v>332</v>
      </c>
      <c r="AP11" s="178" t="s">
        <v>334</v>
      </c>
      <c r="AQ11" s="178" t="s">
        <v>334</v>
      </c>
      <c r="AR11" s="178" t="s">
        <v>334</v>
      </c>
      <c r="AS11" s="178" t="s">
        <v>337</v>
      </c>
      <c r="AT11" s="178" t="s">
        <v>334</v>
      </c>
      <c r="AU11" s="178" t="s">
        <v>334</v>
      </c>
      <c r="AV11" s="178" t="s">
        <v>337</v>
      </c>
      <c r="AX11" s="181" t="s">
        <v>371</v>
      </c>
    </row>
    <row r="12" spans="1:54" x14ac:dyDescent="0.3">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73"/>
      <c r="AG12" s="178" t="s">
        <v>321</v>
      </c>
      <c r="AH12" s="178" t="s">
        <v>17</v>
      </c>
      <c r="AK12" s="178" t="s">
        <v>325</v>
      </c>
      <c r="AL12" s="178" t="s">
        <v>326</v>
      </c>
      <c r="AM12" s="178" t="s">
        <v>329</v>
      </c>
      <c r="AP12" s="178" t="s">
        <v>335</v>
      </c>
      <c r="AQ12" s="178" t="s">
        <v>336</v>
      </c>
      <c r="AR12" s="178"/>
      <c r="AS12" s="178" t="s">
        <v>334</v>
      </c>
      <c r="AT12" s="178" t="s">
        <v>335</v>
      </c>
      <c r="AU12" s="178" t="s">
        <v>336</v>
      </c>
      <c r="AV12" s="178" t="s">
        <v>334</v>
      </c>
    </row>
    <row r="13" spans="1:54" x14ac:dyDescent="0.3">
      <c r="A13" s="191">
        <v>1974</v>
      </c>
      <c r="AF13" s="173"/>
      <c r="AG13" s="155">
        <f>VLOOKUP($A13,'t35'!$A$10:$J$131,AG$10,FALSE)</f>
        <v>801218</v>
      </c>
    </row>
    <row r="14" spans="1:54" x14ac:dyDescent="0.3">
      <c r="A14" s="183">
        <v>1975</v>
      </c>
      <c r="B14" s="184">
        <v>10277</v>
      </c>
      <c r="C14" s="184">
        <v>1413</v>
      </c>
      <c r="D14" s="184">
        <v>8864</v>
      </c>
      <c r="E14" s="184">
        <v>2012</v>
      </c>
      <c r="F14" s="184">
        <v>1364</v>
      </c>
      <c r="G14" s="184">
        <v>791</v>
      </c>
      <c r="H14" s="184">
        <v>464</v>
      </c>
      <c r="I14" s="184">
        <v>309</v>
      </c>
      <c r="J14" s="184">
        <v>261</v>
      </c>
      <c r="K14" s="184">
        <v>218</v>
      </c>
      <c r="L14" s="184">
        <v>806</v>
      </c>
      <c r="M14" s="184">
        <v>347</v>
      </c>
      <c r="N14" s="184">
        <v>243</v>
      </c>
      <c r="O14" s="184">
        <v>810</v>
      </c>
      <c r="P14" s="184">
        <v>626</v>
      </c>
      <c r="Q14" s="184">
        <v>461</v>
      </c>
      <c r="R14" s="184">
        <v>345</v>
      </c>
      <c r="S14" s="184">
        <v>274</v>
      </c>
      <c r="T14" s="184">
        <v>226</v>
      </c>
      <c r="U14" s="184">
        <v>164</v>
      </c>
      <c r="V14" s="184">
        <v>160</v>
      </c>
      <c r="W14" s="184">
        <v>150</v>
      </c>
      <c r="X14" s="184">
        <v>125</v>
      </c>
      <c r="Y14" s="184">
        <v>121</v>
      </c>
      <c r="Z14" s="184">
        <v>5419</v>
      </c>
      <c r="AA14" s="184">
        <v>1396</v>
      </c>
      <c r="AB14" s="184">
        <v>6815</v>
      </c>
      <c r="AC14" s="184">
        <v>1436</v>
      </c>
      <c r="AD14" s="184">
        <v>1080</v>
      </c>
      <c r="AE14" s="184">
        <v>946</v>
      </c>
      <c r="AF14" s="173"/>
      <c r="AG14" s="155">
        <f>VLOOKUP($A14,'t35'!$A$10:$J$131,AG$10,FALSE)</f>
        <v>745065</v>
      </c>
      <c r="AH14" s="155">
        <f>VLOOKUP($A14,'t35'!$A$10:$J$131,AH$10,FALSE)</f>
        <v>8225</v>
      </c>
      <c r="AI14" s="156">
        <f>1000*B14/AG14</f>
        <v>13.793427419084241</v>
      </c>
      <c r="AJ14" s="156">
        <f>1000*(C14/AG13+D14/AG14)</f>
        <v>13.660513560707823</v>
      </c>
      <c r="AK14" s="157">
        <f>D14/B14</f>
        <v>0.86250851415782814</v>
      </c>
      <c r="AL14" s="156">
        <f>1000*B14/(AG14*AK14+AG13*(1-AK14))</f>
        <v>13.651962197746998</v>
      </c>
      <c r="AM14" s="158">
        <f>1000*(D14/AG14+C14/AG13*(1-D14/AG14))</f>
        <v>13.639532518899752</v>
      </c>
      <c r="AN14" s="156">
        <f>1000*AH14/(AG14+AH14)</f>
        <v>10.91876966374172</v>
      </c>
      <c r="AO14" s="159">
        <f>1000*(AH14+Z14)/(AG14+AH14)</f>
        <v>18.112546296910885</v>
      </c>
      <c r="AP14" s="156">
        <f>1000*Z14/AG14</f>
        <v>7.2731909296504336</v>
      </c>
      <c r="AQ14" s="156">
        <f>1000*AA14/AG14</f>
        <v>1.8736620294873603</v>
      </c>
      <c r="AR14" s="156">
        <f>1000*SUM(E14:N14)/AG14</f>
        <v>9.1468529591377941</v>
      </c>
      <c r="AS14" s="160">
        <f>1000*SUM(O14:Y14)/AG14</f>
        <v>4.6465744599464474</v>
      </c>
      <c r="AT14" s="161">
        <f>AP14/SUM($AR14:$AS14)</f>
        <v>0.52729395738055851</v>
      </c>
      <c r="AU14" s="161">
        <f>AQ14/SUM($AR14:$AS14)</f>
        <v>0.13583730660698648</v>
      </c>
      <c r="AV14" s="161">
        <f>AS14/SUM($AR14:$AS14)</f>
        <v>0.33686873601245493</v>
      </c>
      <c r="AW14" s="155">
        <v>1975</v>
      </c>
      <c r="AX14" s="156">
        <f>AJ14</f>
        <v>13.660513560707823</v>
      </c>
      <c r="AY14" s="156">
        <f>AK14</f>
        <v>0.86250851415782814</v>
      </c>
      <c r="AZ14" s="155">
        <v>1994</v>
      </c>
      <c r="BA14" s="156">
        <f t="shared" ref="BA14:BA41" si="0">AJ33</f>
        <v>5.8964638354259202</v>
      </c>
      <c r="BB14" s="156">
        <f t="shared" ref="BB14:BB41" si="1">AK33</f>
        <v>0.81969949916527551</v>
      </c>
    </row>
    <row r="15" spans="1:54" x14ac:dyDescent="0.3">
      <c r="A15" s="183">
        <v>1976</v>
      </c>
      <c r="B15" s="184">
        <v>9029</v>
      </c>
      <c r="C15" s="184">
        <v>1286</v>
      </c>
      <c r="D15" s="184">
        <v>7743</v>
      </c>
      <c r="E15" s="184">
        <v>1640</v>
      </c>
      <c r="F15" s="184">
        <v>1174</v>
      </c>
      <c r="G15" s="184">
        <v>694</v>
      </c>
      <c r="H15" s="184">
        <v>376</v>
      </c>
      <c r="I15" s="184">
        <v>311</v>
      </c>
      <c r="J15" s="184">
        <v>248</v>
      </c>
      <c r="K15" s="184">
        <v>155</v>
      </c>
      <c r="L15" s="184">
        <v>659</v>
      </c>
      <c r="M15" s="184">
        <v>333</v>
      </c>
      <c r="N15" s="184">
        <v>230</v>
      </c>
      <c r="O15" s="184">
        <v>787</v>
      </c>
      <c r="P15" s="184">
        <v>551</v>
      </c>
      <c r="Q15" s="184">
        <v>429</v>
      </c>
      <c r="R15" s="184">
        <v>330</v>
      </c>
      <c r="S15" s="184">
        <v>235</v>
      </c>
      <c r="T15" s="184">
        <v>195</v>
      </c>
      <c r="U15" s="184">
        <v>200</v>
      </c>
      <c r="V15" s="184">
        <v>145</v>
      </c>
      <c r="W15" s="184">
        <v>129</v>
      </c>
      <c r="X15" s="184">
        <v>99</v>
      </c>
      <c r="Y15" s="184">
        <v>109</v>
      </c>
      <c r="Z15" s="184">
        <v>4598</v>
      </c>
      <c r="AA15" s="184">
        <v>1222</v>
      </c>
      <c r="AB15" s="184">
        <v>5820</v>
      </c>
      <c r="AC15" s="184">
        <v>1338</v>
      </c>
      <c r="AD15" s="184">
        <v>994</v>
      </c>
      <c r="AE15" s="184">
        <v>877</v>
      </c>
      <c r="AF15" s="173"/>
      <c r="AG15" s="155">
        <f>VLOOKUP($A15,'t35'!$A$10:$J$131,AG$10,FALSE)</f>
        <v>720395</v>
      </c>
      <c r="AH15" s="155">
        <f>VLOOKUP($A15,'t35'!$A$10:$J$131,AH$10,FALSE)</f>
        <v>7522</v>
      </c>
      <c r="AI15" s="156">
        <f t="shared" ref="AI15:AI54" si="2">1000*B15/AG15</f>
        <v>12.533401814282442</v>
      </c>
      <c r="AJ15" s="156">
        <f t="shared" ref="AJ15:AJ54" si="3">1000*(C15/AG14+D15/AG15)</f>
        <v>12.474293950248736</v>
      </c>
      <c r="AK15" s="157">
        <f t="shared" ref="AK15:AK54" si="4">D15/B15</f>
        <v>0.85757005205449111</v>
      </c>
      <c r="AL15" s="156">
        <f t="shared" ref="AL15:AL54" si="5">1000*B15/(AG15*AK15+AG14*(1-AK15))</f>
        <v>12.472566521284556</v>
      </c>
      <c r="AM15" s="156">
        <f>1000*(D15/AG15+C15/AG14*(1-D14/AG14))</f>
        <v>12.453759532601076</v>
      </c>
      <c r="AN15" s="156">
        <f t="shared" ref="AN15:AN54" si="6">1000*AH15/(AG15+AH15)</f>
        <v>10.33359572588633</v>
      </c>
      <c r="AO15" s="159">
        <f t="shared" ref="AO15:AO54" si="7">1000*(AH15+Z15)/(AG15+AH15)</f>
        <v>16.650249959816847</v>
      </c>
      <c r="AP15" s="156">
        <f t="shared" ref="AP15:AP54" si="8">1000*Z15/AG15</f>
        <v>6.3826095405992547</v>
      </c>
      <c r="AQ15" s="156">
        <f t="shared" ref="AQ15:AQ54" si="9">1000*AA15/AG15</f>
        <v>1.6962916177930163</v>
      </c>
      <c r="AR15" s="156">
        <f t="shared" ref="AR15:AR54" si="10">1000*SUM(E15:N15)/AG15</f>
        <v>8.0789011583922701</v>
      </c>
      <c r="AS15" s="160">
        <f t="shared" ref="AS15:AS54" si="11">1000*SUM(O15:Y15)/AG15</f>
        <v>4.454500655890171</v>
      </c>
      <c r="AT15" s="161">
        <f t="shared" ref="AT15:AT54" si="12">AP15/SUM($AR15:$AS15)</f>
        <v>0.50924797873518668</v>
      </c>
      <c r="AU15" s="161">
        <f t="shared" ref="AU15:AU54" si="13">AQ15/SUM($AR15:$AS15)</f>
        <v>0.13534167681913833</v>
      </c>
      <c r="AV15" s="161">
        <f t="shared" ref="AV15:AV54" si="14">AS15/SUM($AR15:$AS15)</f>
        <v>0.35541034444567504</v>
      </c>
      <c r="AW15" s="155">
        <v>1976</v>
      </c>
      <c r="AX15" s="156">
        <f t="shared" ref="AX15:AX27" si="15">AJ15</f>
        <v>12.474293950248736</v>
      </c>
      <c r="AY15" s="156">
        <f t="shared" ref="AY15:AY27" si="16">AK15</f>
        <v>0.85757005205449111</v>
      </c>
      <c r="AZ15" s="155">
        <v>1995</v>
      </c>
      <c r="BA15" s="156">
        <f t="shared" si="0"/>
        <v>4.8778225398656794</v>
      </c>
      <c r="BB15" s="156">
        <f t="shared" si="1"/>
        <v>0.85021156558533151</v>
      </c>
    </row>
    <row r="16" spans="1:54" x14ac:dyDescent="0.3">
      <c r="A16" s="183">
        <v>1977</v>
      </c>
      <c r="B16" s="184">
        <v>8522</v>
      </c>
      <c r="C16" s="184">
        <v>1181</v>
      </c>
      <c r="D16" s="184">
        <v>7341</v>
      </c>
      <c r="E16" s="184">
        <v>1606</v>
      </c>
      <c r="F16" s="184">
        <v>1007</v>
      </c>
      <c r="G16" s="184">
        <v>662</v>
      </c>
      <c r="H16" s="184">
        <v>383</v>
      </c>
      <c r="I16" s="184">
        <v>280</v>
      </c>
      <c r="J16" s="184">
        <v>198</v>
      </c>
      <c r="K16" s="184">
        <v>157</v>
      </c>
      <c r="L16" s="184">
        <v>636</v>
      </c>
      <c r="M16" s="184">
        <v>335</v>
      </c>
      <c r="N16" s="184">
        <v>219</v>
      </c>
      <c r="O16" s="184">
        <v>741</v>
      </c>
      <c r="P16" s="184">
        <v>606</v>
      </c>
      <c r="Q16" s="184">
        <v>418</v>
      </c>
      <c r="R16" s="184">
        <v>320</v>
      </c>
      <c r="S16" s="184">
        <v>204</v>
      </c>
      <c r="T16" s="184">
        <v>161</v>
      </c>
      <c r="U16" s="184">
        <v>172</v>
      </c>
      <c r="V16" s="184">
        <v>123</v>
      </c>
      <c r="W16" s="184">
        <v>106</v>
      </c>
      <c r="X16" s="184">
        <v>96</v>
      </c>
      <c r="Y16" s="184">
        <v>92</v>
      </c>
      <c r="Z16" s="184">
        <v>4293</v>
      </c>
      <c r="AA16" s="184">
        <v>1190</v>
      </c>
      <c r="AB16" s="184">
        <v>5483</v>
      </c>
      <c r="AC16" s="184">
        <v>1347</v>
      </c>
      <c r="AD16" s="184">
        <v>942</v>
      </c>
      <c r="AE16" s="184">
        <v>750</v>
      </c>
      <c r="AF16" s="173"/>
      <c r="AG16" s="155">
        <f>VLOOKUP($A16,'t35'!$A$10:$J$131,AG$10,FALSE)</f>
        <v>744744</v>
      </c>
      <c r="AH16" s="155">
        <f>VLOOKUP($A16,'t35'!$A$10:$J$131,AH$10,FALSE)</f>
        <v>7445</v>
      </c>
      <c r="AI16" s="156">
        <f t="shared" si="2"/>
        <v>11.442858217051766</v>
      </c>
      <c r="AJ16" s="156">
        <f t="shared" si="3"/>
        <v>11.496456802039603</v>
      </c>
      <c r="AK16" s="157">
        <f t="shared" si="4"/>
        <v>0.8614175076273175</v>
      </c>
      <c r="AL16" s="156">
        <f t="shared" si="5"/>
        <v>11.494940403552745</v>
      </c>
      <c r="AM16" s="156">
        <f t="shared" ref="AM16:AM54" si="17">1000*(D16/AG16+C16/AG15*(1-D15/AG15))</f>
        <v>11.478836320325165</v>
      </c>
      <c r="AN16" s="156">
        <f t="shared" si="6"/>
        <v>9.8977783509197828</v>
      </c>
      <c r="AO16" s="159">
        <f t="shared" si="7"/>
        <v>15.605120521571042</v>
      </c>
      <c r="AP16" s="156">
        <f t="shared" si="8"/>
        <v>5.7643968934291516</v>
      </c>
      <c r="AQ16" s="156">
        <f t="shared" si="9"/>
        <v>1.5978645010903076</v>
      </c>
      <c r="AR16" s="156">
        <f t="shared" si="10"/>
        <v>7.362261394519459</v>
      </c>
      <c r="AS16" s="160">
        <f t="shared" si="11"/>
        <v>4.0805968225323062</v>
      </c>
      <c r="AT16" s="161">
        <f t="shared" si="12"/>
        <v>0.50375498709223188</v>
      </c>
      <c r="AU16" s="161">
        <f t="shared" si="13"/>
        <v>0.13963858249237271</v>
      </c>
      <c r="AV16" s="161">
        <f t="shared" si="14"/>
        <v>0.35660643041539547</v>
      </c>
      <c r="AW16" s="155">
        <v>1977</v>
      </c>
      <c r="AX16" s="156">
        <f t="shared" si="15"/>
        <v>11.496456802039603</v>
      </c>
      <c r="AY16" s="156">
        <f t="shared" si="16"/>
        <v>0.8614175076273175</v>
      </c>
      <c r="AZ16" s="155">
        <v>1996</v>
      </c>
      <c r="BA16" s="156">
        <f t="shared" si="0"/>
        <v>4.7721049437950294</v>
      </c>
      <c r="BB16" s="156">
        <f t="shared" si="1"/>
        <v>0.85289917166523854</v>
      </c>
    </row>
    <row r="17" spans="1:54" x14ac:dyDescent="0.3">
      <c r="A17" s="183">
        <v>1978</v>
      </c>
      <c r="B17" s="184">
        <v>7852</v>
      </c>
      <c r="C17" s="184">
        <v>1135</v>
      </c>
      <c r="D17" s="184">
        <v>6717</v>
      </c>
      <c r="E17" s="184">
        <v>1461</v>
      </c>
      <c r="F17" s="184">
        <v>884</v>
      </c>
      <c r="G17" s="184">
        <v>591</v>
      </c>
      <c r="H17" s="184">
        <v>343</v>
      </c>
      <c r="I17" s="184">
        <v>228</v>
      </c>
      <c r="J17" s="184">
        <v>202</v>
      </c>
      <c r="K17" s="184">
        <v>125</v>
      </c>
      <c r="L17" s="184">
        <v>578</v>
      </c>
      <c r="M17" s="184">
        <v>290</v>
      </c>
      <c r="N17" s="184">
        <v>196</v>
      </c>
      <c r="O17" s="184">
        <v>705</v>
      </c>
      <c r="P17" s="184">
        <v>578</v>
      </c>
      <c r="Q17" s="184">
        <v>431</v>
      </c>
      <c r="R17" s="184">
        <v>324</v>
      </c>
      <c r="S17" s="184">
        <v>207</v>
      </c>
      <c r="T17" s="184">
        <v>162</v>
      </c>
      <c r="U17" s="184">
        <v>127</v>
      </c>
      <c r="V17" s="184">
        <v>122</v>
      </c>
      <c r="W17" s="184">
        <v>112</v>
      </c>
      <c r="X17" s="184">
        <v>100</v>
      </c>
      <c r="Y17" s="184">
        <v>86</v>
      </c>
      <c r="Z17" s="184">
        <v>3834</v>
      </c>
      <c r="AA17" s="184">
        <v>1064</v>
      </c>
      <c r="AB17" s="184">
        <v>4898</v>
      </c>
      <c r="AC17" s="184">
        <v>1283</v>
      </c>
      <c r="AD17" s="184">
        <v>962</v>
      </c>
      <c r="AE17" s="184">
        <v>709</v>
      </c>
      <c r="AF17" s="173"/>
      <c r="AG17" s="155">
        <f>VLOOKUP($A17,'t35'!$A$10:$J$131,AG$10,FALSE)</f>
        <v>737062</v>
      </c>
      <c r="AH17" s="155">
        <f>VLOOKUP($A17,'t35'!$A$10:$J$131,AH$10,FALSE)</f>
        <v>7120</v>
      </c>
      <c r="AI17" s="156">
        <f t="shared" si="2"/>
        <v>10.653106522924801</v>
      </c>
      <c r="AJ17" s="156">
        <f t="shared" si="3"/>
        <v>10.637222550294423</v>
      </c>
      <c r="AK17" s="157">
        <f t="shared" si="4"/>
        <v>0.85545084055017828</v>
      </c>
      <c r="AL17" s="156">
        <f t="shared" si="5"/>
        <v>10.637081143371628</v>
      </c>
      <c r="AM17" s="156">
        <f t="shared" si="17"/>
        <v>10.622200228543321</v>
      </c>
      <c r="AN17" s="156">
        <f t="shared" si="6"/>
        <v>9.5675520235641276</v>
      </c>
      <c r="AO17" s="159">
        <f t="shared" si="7"/>
        <v>14.719517537376609</v>
      </c>
      <c r="AP17" s="156">
        <f t="shared" si="8"/>
        <v>5.2017333684276217</v>
      </c>
      <c r="AQ17" s="156">
        <f t="shared" si="9"/>
        <v>1.4435691977065701</v>
      </c>
      <c r="AR17" s="156">
        <f t="shared" si="10"/>
        <v>6.645302566134192</v>
      </c>
      <c r="AS17" s="160">
        <f t="shared" si="11"/>
        <v>4.0078039567906094</v>
      </c>
      <c r="AT17" s="161">
        <f t="shared" si="12"/>
        <v>0.48828323993886902</v>
      </c>
      <c r="AU17" s="161">
        <f t="shared" si="13"/>
        <v>0.13550687722873153</v>
      </c>
      <c r="AV17" s="161">
        <f t="shared" si="14"/>
        <v>0.37620988283239942</v>
      </c>
      <c r="AW17" s="155">
        <v>1978</v>
      </c>
      <c r="AX17" s="156">
        <f t="shared" si="15"/>
        <v>10.637222550294423</v>
      </c>
      <c r="AY17" s="156">
        <f t="shared" si="16"/>
        <v>0.85545084055017828</v>
      </c>
      <c r="AZ17" s="155">
        <v>1997</v>
      </c>
      <c r="BA17" s="156">
        <f t="shared" si="0"/>
        <v>4.7250296199405817</v>
      </c>
      <c r="BB17" s="156">
        <f t="shared" si="1"/>
        <v>0.85897063099738291</v>
      </c>
    </row>
    <row r="18" spans="1:54" x14ac:dyDescent="0.3">
      <c r="A18" s="183">
        <v>1979</v>
      </c>
      <c r="B18" s="184">
        <v>7582</v>
      </c>
      <c r="C18" s="184">
        <v>1138</v>
      </c>
      <c r="D18" s="184">
        <v>6444</v>
      </c>
      <c r="E18" s="184">
        <v>1392</v>
      </c>
      <c r="F18" s="184">
        <v>824</v>
      </c>
      <c r="G18" s="184">
        <v>516</v>
      </c>
      <c r="H18" s="184">
        <v>326</v>
      </c>
      <c r="I18" s="184">
        <v>220</v>
      </c>
      <c r="J18" s="184">
        <v>161</v>
      </c>
      <c r="K18" s="184">
        <v>135</v>
      </c>
      <c r="L18" s="184">
        <v>550</v>
      </c>
      <c r="M18" s="184">
        <v>256</v>
      </c>
      <c r="N18" s="184">
        <v>197</v>
      </c>
      <c r="O18" s="184">
        <v>756</v>
      </c>
      <c r="P18" s="184">
        <v>586</v>
      </c>
      <c r="Q18" s="184">
        <v>443</v>
      </c>
      <c r="R18" s="184">
        <v>315</v>
      </c>
      <c r="S18" s="184">
        <v>217</v>
      </c>
      <c r="T18" s="184">
        <v>150</v>
      </c>
      <c r="U18" s="184">
        <v>143</v>
      </c>
      <c r="V18" s="184">
        <v>121</v>
      </c>
      <c r="W18" s="184">
        <v>109</v>
      </c>
      <c r="X18" s="184">
        <v>89</v>
      </c>
      <c r="Y18" s="184">
        <v>76</v>
      </c>
      <c r="Z18" s="184">
        <v>3574</v>
      </c>
      <c r="AA18" s="184">
        <v>1003</v>
      </c>
      <c r="AB18" s="184">
        <v>4577</v>
      </c>
      <c r="AC18" s="184">
        <v>1342</v>
      </c>
      <c r="AD18" s="184">
        <v>975</v>
      </c>
      <c r="AE18" s="184">
        <v>688</v>
      </c>
      <c r="AF18" s="173"/>
      <c r="AG18" s="155">
        <f>VLOOKUP($A18,'t35'!$A$10:$J$131,AG$10,FALSE)</f>
        <v>757354</v>
      </c>
      <c r="AH18" s="155">
        <f>VLOOKUP($A18,'t35'!$A$10:$J$131,AH$10,FALSE)</f>
        <v>6994</v>
      </c>
      <c r="AI18" s="156">
        <f t="shared" si="2"/>
        <v>10.011170469819925</v>
      </c>
      <c r="AJ18" s="156">
        <f t="shared" si="3"/>
        <v>10.052538436115963</v>
      </c>
      <c r="AK18" s="157">
        <f t="shared" si="4"/>
        <v>0.84990767607491424</v>
      </c>
      <c r="AL18" s="156">
        <f t="shared" si="5"/>
        <v>10.051592608752188</v>
      </c>
      <c r="AM18" s="156">
        <f t="shared" si="17"/>
        <v>10.038467934907409</v>
      </c>
      <c r="AN18" s="156">
        <f t="shared" si="6"/>
        <v>9.1502823321314377</v>
      </c>
      <c r="AO18" s="159">
        <f t="shared" si="7"/>
        <v>13.826162951953822</v>
      </c>
      <c r="AP18" s="156">
        <f t="shared" si="8"/>
        <v>4.7190613636423651</v>
      </c>
      <c r="AQ18" s="156">
        <f t="shared" si="9"/>
        <v>1.3243476630479274</v>
      </c>
      <c r="AR18" s="156">
        <f t="shared" si="10"/>
        <v>6.0434090266902931</v>
      </c>
      <c r="AS18" s="160">
        <f t="shared" si="11"/>
        <v>3.9677614431296329</v>
      </c>
      <c r="AT18" s="161">
        <f t="shared" si="12"/>
        <v>0.47137958322342383</v>
      </c>
      <c r="AU18" s="161">
        <f t="shared" si="13"/>
        <v>0.13228699551569506</v>
      </c>
      <c r="AV18" s="161">
        <f t="shared" si="14"/>
        <v>0.396333421260881</v>
      </c>
      <c r="AW18" s="155">
        <v>1979</v>
      </c>
      <c r="AX18" s="156">
        <f t="shared" si="15"/>
        <v>10.052538436115963</v>
      </c>
      <c r="AY18" s="156">
        <f t="shared" si="16"/>
        <v>0.84990767607491424</v>
      </c>
      <c r="AZ18" s="155">
        <v>1998</v>
      </c>
      <c r="BA18" s="156">
        <f t="shared" si="0"/>
        <v>4.6149135238854244</v>
      </c>
      <c r="BB18" s="156">
        <f t="shared" si="1"/>
        <v>0.86437187408061189</v>
      </c>
    </row>
    <row r="19" spans="1:54" x14ac:dyDescent="0.3">
      <c r="A19" s="183">
        <v>1980</v>
      </c>
      <c r="B19" s="184">
        <v>8010</v>
      </c>
      <c r="C19" s="184">
        <v>1200</v>
      </c>
      <c r="D19" s="184">
        <v>6810</v>
      </c>
      <c r="E19" s="184">
        <v>1362</v>
      </c>
      <c r="F19" s="184">
        <v>736</v>
      </c>
      <c r="G19" s="184">
        <v>526</v>
      </c>
      <c r="H19" s="184">
        <v>332</v>
      </c>
      <c r="I19" s="184">
        <v>232</v>
      </c>
      <c r="J19" s="184">
        <v>178</v>
      </c>
      <c r="K19" s="184">
        <v>129</v>
      </c>
      <c r="L19" s="184">
        <v>572</v>
      </c>
      <c r="M19" s="184">
        <v>320</v>
      </c>
      <c r="N19" s="184">
        <v>216</v>
      </c>
      <c r="O19" s="184">
        <v>872</v>
      </c>
      <c r="P19" s="184">
        <v>721</v>
      </c>
      <c r="Q19" s="184">
        <v>500</v>
      </c>
      <c r="R19" s="184">
        <v>341</v>
      </c>
      <c r="S19" s="184">
        <v>229</v>
      </c>
      <c r="T19" s="184">
        <v>178</v>
      </c>
      <c r="U19" s="184">
        <v>171</v>
      </c>
      <c r="V19" s="184">
        <v>119</v>
      </c>
      <c r="W19" s="184">
        <v>110</v>
      </c>
      <c r="X19" s="184">
        <v>76</v>
      </c>
      <c r="Y19" s="184">
        <v>90</v>
      </c>
      <c r="Z19" s="184">
        <v>3495</v>
      </c>
      <c r="AA19" s="184">
        <v>1108</v>
      </c>
      <c r="AB19" s="184">
        <v>4603</v>
      </c>
      <c r="AC19" s="184">
        <v>1593</v>
      </c>
      <c r="AD19" s="184">
        <v>1070</v>
      </c>
      <c r="AE19" s="184">
        <v>744</v>
      </c>
      <c r="AF19" s="173"/>
      <c r="AG19" s="155">
        <f>VLOOKUP($A19,'t35'!$A$10:$J$131,AG$10,FALSE)</f>
        <v>800376</v>
      </c>
      <c r="AH19" s="155">
        <f>VLOOKUP($A19,'t35'!$A$10:$J$131,AH$10,FALSE)</f>
        <v>6942</v>
      </c>
      <c r="AI19" s="156">
        <f t="shared" si="2"/>
        <v>10.00779633572221</v>
      </c>
      <c r="AJ19" s="156">
        <f t="shared" si="3"/>
        <v>10.092964808772649</v>
      </c>
      <c r="AK19" s="157">
        <f t="shared" si="4"/>
        <v>0.85018726591760296</v>
      </c>
      <c r="AL19" s="156">
        <f t="shared" si="5"/>
        <v>10.089041057892425</v>
      </c>
      <c r="AM19" s="156">
        <f t="shared" si="17"/>
        <v>10.079483286585464</v>
      </c>
      <c r="AN19" s="156">
        <f t="shared" si="6"/>
        <v>8.5988420919637623</v>
      </c>
      <c r="AO19" s="159">
        <f t="shared" si="7"/>
        <v>12.927991200493485</v>
      </c>
      <c r="AP19" s="156">
        <f t="shared" si="8"/>
        <v>4.366697652103511</v>
      </c>
      <c r="AQ19" s="156">
        <f t="shared" si="9"/>
        <v>1.3843493558027726</v>
      </c>
      <c r="AR19" s="156">
        <f t="shared" si="10"/>
        <v>5.7510470079062843</v>
      </c>
      <c r="AS19" s="160">
        <f t="shared" si="11"/>
        <v>4.2567493278159265</v>
      </c>
      <c r="AT19" s="161">
        <f t="shared" si="12"/>
        <v>0.43632958801498117</v>
      </c>
      <c r="AU19" s="161">
        <f t="shared" si="13"/>
        <v>0.13832709113607988</v>
      </c>
      <c r="AV19" s="161">
        <f t="shared" si="14"/>
        <v>0.42534332084893878</v>
      </c>
      <c r="AW19" s="155">
        <v>1980</v>
      </c>
      <c r="AX19" s="156">
        <f t="shared" si="15"/>
        <v>10.092964808772649</v>
      </c>
      <c r="AY19" s="156">
        <f t="shared" si="16"/>
        <v>0.85018726591760296</v>
      </c>
      <c r="AZ19" s="155">
        <v>1999</v>
      </c>
      <c r="BA19" s="156">
        <f t="shared" si="0"/>
        <v>4.3303799553003444</v>
      </c>
      <c r="BB19" s="156">
        <f t="shared" si="1"/>
        <v>0.85563489599503262</v>
      </c>
    </row>
    <row r="20" spans="1:54" x14ac:dyDescent="0.3">
      <c r="A20" s="183">
        <v>1981</v>
      </c>
      <c r="B20" s="184">
        <v>7823</v>
      </c>
      <c r="C20" s="184">
        <v>1299</v>
      </c>
      <c r="D20" s="184">
        <v>6524</v>
      </c>
      <c r="E20" s="184">
        <v>1321</v>
      </c>
      <c r="F20" s="184">
        <v>738</v>
      </c>
      <c r="G20" s="184">
        <v>492</v>
      </c>
      <c r="H20" s="184">
        <v>327</v>
      </c>
      <c r="I20" s="184">
        <v>198</v>
      </c>
      <c r="J20" s="184">
        <v>131</v>
      </c>
      <c r="K20" s="184">
        <v>153</v>
      </c>
      <c r="L20" s="184">
        <v>548</v>
      </c>
      <c r="M20" s="184">
        <v>296</v>
      </c>
      <c r="N20" s="184">
        <v>221</v>
      </c>
      <c r="O20" s="184">
        <v>802</v>
      </c>
      <c r="P20" s="184">
        <v>717</v>
      </c>
      <c r="Q20" s="184">
        <v>575</v>
      </c>
      <c r="R20" s="184">
        <v>348</v>
      </c>
      <c r="S20" s="184">
        <v>216</v>
      </c>
      <c r="T20" s="184">
        <v>167</v>
      </c>
      <c r="U20" s="184">
        <v>158</v>
      </c>
      <c r="V20" s="184">
        <v>123</v>
      </c>
      <c r="W20" s="184">
        <v>103</v>
      </c>
      <c r="X20" s="184">
        <v>110</v>
      </c>
      <c r="Y20" s="184">
        <v>79</v>
      </c>
      <c r="Z20" s="184">
        <v>3360</v>
      </c>
      <c r="AA20" s="184">
        <v>1065</v>
      </c>
      <c r="AB20" s="184">
        <v>4425</v>
      </c>
      <c r="AC20" s="184">
        <v>1519</v>
      </c>
      <c r="AD20" s="184">
        <v>1139</v>
      </c>
      <c r="AE20" s="184">
        <v>740</v>
      </c>
      <c r="AF20" s="173"/>
      <c r="AG20" s="155">
        <f>VLOOKUP($A20,'t35'!$A$10:$J$131,AG$10,FALSE)</f>
        <v>805483</v>
      </c>
      <c r="AH20" s="155">
        <f>VLOOKUP($A20,'t35'!$A$10:$J$131,AH$10,FALSE)</f>
        <v>6644</v>
      </c>
      <c r="AI20" s="156">
        <f t="shared" si="2"/>
        <v>9.7121851112934721</v>
      </c>
      <c r="AJ20" s="156">
        <f t="shared" si="3"/>
        <v>9.7224753292249044</v>
      </c>
      <c r="AK20" s="157">
        <f t="shared" si="4"/>
        <v>0.83395116962801996</v>
      </c>
      <c r="AL20" s="156">
        <f t="shared" si="5"/>
        <v>9.7224208623899777</v>
      </c>
      <c r="AM20" s="156">
        <f t="shared" si="17"/>
        <v>9.7086661410372503</v>
      </c>
      <c r="AN20" s="156">
        <f t="shared" si="6"/>
        <v>8.1809864713277598</v>
      </c>
      <c r="AO20" s="159">
        <f t="shared" si="7"/>
        <v>12.318270418296645</v>
      </c>
      <c r="AP20" s="156">
        <f t="shared" si="8"/>
        <v>4.1714101973598448</v>
      </c>
      <c r="AQ20" s="156">
        <f t="shared" si="9"/>
        <v>1.3221880536274508</v>
      </c>
      <c r="AR20" s="156">
        <f t="shared" si="10"/>
        <v>5.4935982509872963</v>
      </c>
      <c r="AS20" s="160">
        <f t="shared" si="11"/>
        <v>4.2185868603061767</v>
      </c>
      <c r="AT20" s="161">
        <f t="shared" si="12"/>
        <v>0.42950274830627638</v>
      </c>
      <c r="AU20" s="161">
        <f t="shared" si="13"/>
        <v>0.13613703182922152</v>
      </c>
      <c r="AV20" s="161">
        <f t="shared" si="14"/>
        <v>0.43436021986450213</v>
      </c>
      <c r="AW20" s="155">
        <v>1981</v>
      </c>
      <c r="AX20" s="156">
        <f t="shared" si="15"/>
        <v>9.7224753292249044</v>
      </c>
      <c r="AY20" s="156">
        <f t="shared" si="16"/>
        <v>0.83395116962801996</v>
      </c>
      <c r="AZ20" s="155">
        <v>2000</v>
      </c>
      <c r="BA20" s="156">
        <f t="shared" si="0"/>
        <v>4.4340764162856159</v>
      </c>
      <c r="BB20" s="156">
        <f t="shared" si="1"/>
        <v>0.86596429616622772</v>
      </c>
    </row>
    <row r="21" spans="1:54" x14ac:dyDescent="0.3">
      <c r="A21" s="183">
        <v>1982</v>
      </c>
      <c r="B21" s="184">
        <v>7542</v>
      </c>
      <c r="C21" s="184">
        <v>1252</v>
      </c>
      <c r="D21" s="184">
        <v>6290</v>
      </c>
      <c r="E21" s="184">
        <v>1280</v>
      </c>
      <c r="F21" s="184">
        <v>671</v>
      </c>
      <c r="G21" s="184">
        <v>492</v>
      </c>
      <c r="H21" s="184">
        <v>271</v>
      </c>
      <c r="I21" s="184">
        <v>219</v>
      </c>
      <c r="J21" s="184">
        <v>141</v>
      </c>
      <c r="K21" s="184">
        <v>123</v>
      </c>
      <c r="L21" s="184">
        <v>514</v>
      </c>
      <c r="M21" s="184">
        <v>277</v>
      </c>
      <c r="N21" s="184">
        <v>203</v>
      </c>
      <c r="O21" s="184">
        <v>821</v>
      </c>
      <c r="P21" s="184">
        <v>676</v>
      </c>
      <c r="Q21" s="184">
        <v>549</v>
      </c>
      <c r="R21" s="184">
        <v>365</v>
      </c>
      <c r="S21" s="184">
        <v>228</v>
      </c>
      <c r="T21" s="184">
        <v>175</v>
      </c>
      <c r="U21" s="184">
        <v>119</v>
      </c>
      <c r="V21" s="184">
        <v>125</v>
      </c>
      <c r="W21" s="184">
        <v>114</v>
      </c>
      <c r="X21" s="184">
        <v>99</v>
      </c>
      <c r="Y21" s="184">
        <v>80</v>
      </c>
      <c r="Z21" s="184">
        <v>3197</v>
      </c>
      <c r="AA21" s="184">
        <v>994</v>
      </c>
      <c r="AB21" s="184">
        <v>4191</v>
      </c>
      <c r="AC21" s="184">
        <v>1497</v>
      </c>
      <c r="AD21" s="184">
        <v>1142</v>
      </c>
      <c r="AE21" s="184">
        <v>712</v>
      </c>
      <c r="AF21" s="173"/>
      <c r="AG21" s="155">
        <f>VLOOKUP($A21,'t35'!$A$10:$J$131,AG$10,FALSE)</f>
        <v>797223</v>
      </c>
      <c r="AH21" s="155">
        <f>VLOOKUP($A21,'t35'!$A$10:$J$131,AH$10,FALSE)</f>
        <v>6334</v>
      </c>
      <c r="AI21" s="156">
        <f t="shared" si="2"/>
        <v>9.4603392024565274</v>
      </c>
      <c r="AJ21" s="156">
        <f t="shared" si="3"/>
        <v>9.4442346679003997</v>
      </c>
      <c r="AK21" s="157">
        <f t="shared" si="4"/>
        <v>0.83399628745690801</v>
      </c>
      <c r="AL21" s="156">
        <f t="shared" si="5"/>
        <v>9.4440957474458376</v>
      </c>
      <c r="AM21" s="156">
        <f t="shared" si="17"/>
        <v>9.4316452536697124</v>
      </c>
      <c r="AN21" s="156">
        <f t="shared" si="6"/>
        <v>7.8824526449274908</v>
      </c>
      <c r="AO21" s="159">
        <f t="shared" si="7"/>
        <v>11.861012971077347</v>
      </c>
      <c r="AP21" s="156">
        <f t="shared" si="8"/>
        <v>4.0101703036666025</v>
      </c>
      <c r="AQ21" s="156">
        <f t="shared" si="9"/>
        <v>1.2468280518750714</v>
      </c>
      <c r="AR21" s="156">
        <f t="shared" si="10"/>
        <v>5.2569983555416737</v>
      </c>
      <c r="AS21" s="160">
        <f t="shared" si="11"/>
        <v>4.2033408469148528</v>
      </c>
      <c r="AT21" s="161">
        <f t="shared" si="12"/>
        <v>0.42389286661363029</v>
      </c>
      <c r="AU21" s="161">
        <f t="shared" si="13"/>
        <v>0.13179527976664016</v>
      </c>
      <c r="AV21" s="161">
        <f t="shared" si="14"/>
        <v>0.44431185361972947</v>
      </c>
      <c r="AW21" s="155">
        <v>1982</v>
      </c>
      <c r="AX21" s="156">
        <f t="shared" si="15"/>
        <v>9.4442346679003997</v>
      </c>
      <c r="AY21" s="156">
        <f t="shared" si="16"/>
        <v>0.83399628745690801</v>
      </c>
      <c r="AZ21" s="155">
        <v>2001</v>
      </c>
      <c r="BA21" s="156">
        <f t="shared" si="0"/>
        <v>4.4564943145277391</v>
      </c>
      <c r="BB21" s="156">
        <f t="shared" si="1"/>
        <v>0.86561954624781845</v>
      </c>
    </row>
    <row r="22" spans="1:54" x14ac:dyDescent="0.3">
      <c r="A22" s="183">
        <v>1983</v>
      </c>
      <c r="B22" s="184">
        <v>6834</v>
      </c>
      <c r="C22" s="184">
        <v>1247</v>
      </c>
      <c r="D22" s="184">
        <v>5587</v>
      </c>
      <c r="E22" s="184">
        <v>1181</v>
      </c>
      <c r="F22" s="184">
        <v>602</v>
      </c>
      <c r="G22" s="184">
        <v>394</v>
      </c>
      <c r="H22" s="184">
        <v>253</v>
      </c>
      <c r="I22" s="184">
        <v>184</v>
      </c>
      <c r="J22" s="184">
        <v>131</v>
      </c>
      <c r="K22" s="184">
        <v>102</v>
      </c>
      <c r="L22" s="184">
        <v>485</v>
      </c>
      <c r="M22" s="184">
        <v>241</v>
      </c>
      <c r="N22" s="184">
        <v>170</v>
      </c>
      <c r="O22" s="184">
        <v>734</v>
      </c>
      <c r="P22" s="184">
        <v>667</v>
      </c>
      <c r="Q22" s="184">
        <v>471</v>
      </c>
      <c r="R22" s="184">
        <v>324</v>
      </c>
      <c r="S22" s="184">
        <v>223</v>
      </c>
      <c r="T22" s="184">
        <v>139</v>
      </c>
      <c r="U22" s="184">
        <v>134</v>
      </c>
      <c r="V22" s="184">
        <v>118</v>
      </c>
      <c r="W22" s="184">
        <v>102</v>
      </c>
      <c r="X22" s="184">
        <v>83</v>
      </c>
      <c r="Y22" s="184">
        <v>96</v>
      </c>
      <c r="Z22" s="184">
        <v>2847</v>
      </c>
      <c r="AA22" s="184">
        <v>896</v>
      </c>
      <c r="AB22" s="184">
        <v>3743</v>
      </c>
      <c r="AC22" s="184">
        <v>1401</v>
      </c>
      <c r="AD22" s="184">
        <v>1018</v>
      </c>
      <c r="AE22" s="184">
        <v>672</v>
      </c>
      <c r="AF22" s="173"/>
      <c r="AG22" s="155">
        <f>VLOOKUP($A22,'t35'!$A$10:$J$131,AG$10,FALSE)</f>
        <v>748525</v>
      </c>
      <c r="AH22" s="155">
        <f>VLOOKUP($A22,'t35'!$A$10:$J$131,AH$10,FALSE)</f>
        <v>5723</v>
      </c>
      <c r="AI22" s="156">
        <f t="shared" si="2"/>
        <v>9.1299555793059692</v>
      </c>
      <c r="AJ22" s="156">
        <f t="shared" si="3"/>
        <v>9.028192216670849</v>
      </c>
      <c r="AK22" s="157">
        <f t="shared" si="4"/>
        <v>0.81752999707345619</v>
      </c>
      <c r="AL22" s="156">
        <f t="shared" si="5"/>
        <v>9.0228431906967348</v>
      </c>
      <c r="AM22" s="156">
        <f t="shared" si="17"/>
        <v>9.0158510147074757</v>
      </c>
      <c r="AN22" s="156">
        <f t="shared" si="6"/>
        <v>7.5876899905601345</v>
      </c>
      <c r="AO22" s="159">
        <f t="shared" si="7"/>
        <v>11.362310539769412</v>
      </c>
      <c r="AP22" s="156">
        <f t="shared" si="8"/>
        <v>3.803480177682776</v>
      </c>
      <c r="AQ22" s="156">
        <f t="shared" si="9"/>
        <v>1.1970208075882569</v>
      </c>
      <c r="AR22" s="156">
        <f t="shared" si="10"/>
        <v>5.0005009852710334</v>
      </c>
      <c r="AS22" s="160">
        <f t="shared" si="11"/>
        <v>4.129454594034935</v>
      </c>
      <c r="AT22" s="161">
        <f t="shared" si="12"/>
        <v>0.41659350307287096</v>
      </c>
      <c r="AU22" s="161">
        <f t="shared" si="13"/>
        <v>0.13110916008194323</v>
      </c>
      <c r="AV22" s="161">
        <f t="shared" si="14"/>
        <v>0.45229733684518586</v>
      </c>
      <c r="AW22" s="155">
        <v>1983</v>
      </c>
      <c r="AX22" s="156">
        <f t="shared" si="15"/>
        <v>9.028192216670849</v>
      </c>
      <c r="AY22" s="156">
        <f t="shared" si="16"/>
        <v>0.81752999707345619</v>
      </c>
      <c r="AZ22" s="155">
        <v>2002</v>
      </c>
      <c r="BA22" s="156">
        <f t="shared" si="0"/>
        <v>4.0812385090811567</v>
      </c>
      <c r="BB22" s="156">
        <f t="shared" si="1"/>
        <v>0.85099550417469494</v>
      </c>
    </row>
    <row r="23" spans="1:54" x14ac:dyDescent="0.3">
      <c r="A23" s="183">
        <v>1984</v>
      </c>
      <c r="B23" s="184">
        <v>6299</v>
      </c>
      <c r="C23" s="184">
        <v>1046</v>
      </c>
      <c r="D23" s="184">
        <v>5253</v>
      </c>
      <c r="E23" s="184">
        <v>1079</v>
      </c>
      <c r="F23" s="184">
        <v>608</v>
      </c>
      <c r="G23" s="184">
        <v>398</v>
      </c>
      <c r="H23" s="184">
        <v>230</v>
      </c>
      <c r="I23" s="184">
        <v>158</v>
      </c>
      <c r="J23" s="184">
        <v>137</v>
      </c>
      <c r="K23" s="184">
        <v>111</v>
      </c>
      <c r="L23" s="184">
        <v>417</v>
      </c>
      <c r="M23" s="184">
        <v>247</v>
      </c>
      <c r="N23" s="184">
        <v>156</v>
      </c>
      <c r="O23" s="184">
        <v>656</v>
      </c>
      <c r="P23" s="184">
        <v>602</v>
      </c>
      <c r="Q23" s="184">
        <v>451</v>
      </c>
      <c r="R23" s="184">
        <v>300</v>
      </c>
      <c r="S23" s="184">
        <v>175</v>
      </c>
      <c r="T23" s="184">
        <v>127</v>
      </c>
      <c r="U23" s="184">
        <v>120</v>
      </c>
      <c r="V23" s="184">
        <v>95</v>
      </c>
      <c r="W23" s="184">
        <v>85</v>
      </c>
      <c r="X23" s="184">
        <v>83</v>
      </c>
      <c r="Y23" s="184">
        <v>64</v>
      </c>
      <c r="Z23" s="184">
        <v>2721</v>
      </c>
      <c r="AA23" s="184">
        <v>820</v>
      </c>
      <c r="AB23" s="184">
        <v>3541</v>
      </c>
      <c r="AC23" s="184">
        <v>1258</v>
      </c>
      <c r="AD23" s="184">
        <v>926</v>
      </c>
      <c r="AE23" s="184">
        <v>574</v>
      </c>
      <c r="AF23" s="173"/>
      <c r="AG23" s="155">
        <f>VLOOKUP($A23,'t35'!$A$10:$J$131,AG$10,FALSE)</f>
        <v>759939</v>
      </c>
      <c r="AH23" s="155">
        <f>VLOOKUP($A23,'t35'!$A$10:$J$131,AH$10,FALSE)</f>
        <v>5835</v>
      </c>
      <c r="AI23" s="156">
        <f t="shared" si="2"/>
        <v>8.2888231818606499</v>
      </c>
      <c r="AJ23" s="156">
        <f t="shared" si="3"/>
        <v>8.3098118320697321</v>
      </c>
      <c r="AK23" s="157">
        <f t="shared" si="4"/>
        <v>0.83394189553897446</v>
      </c>
      <c r="AL23" s="156">
        <f t="shared" si="5"/>
        <v>8.3095482814889046</v>
      </c>
      <c r="AM23" s="156">
        <f t="shared" si="17"/>
        <v>8.2993815095879189</v>
      </c>
      <c r="AN23" s="156">
        <f t="shared" si="6"/>
        <v>7.619741594778616</v>
      </c>
      <c r="AO23" s="159">
        <f t="shared" si="7"/>
        <v>11.173009269053271</v>
      </c>
      <c r="AP23" s="156">
        <f t="shared" si="8"/>
        <v>3.5805505441884153</v>
      </c>
      <c r="AQ23" s="156">
        <f t="shared" si="9"/>
        <v>1.0790339750953695</v>
      </c>
      <c r="AR23" s="156">
        <f t="shared" si="10"/>
        <v>4.6595845192837846</v>
      </c>
      <c r="AS23" s="160">
        <f t="shared" si="11"/>
        <v>3.6292386625768649</v>
      </c>
      <c r="AT23" s="161">
        <f t="shared" si="12"/>
        <v>0.43197332909985714</v>
      </c>
      <c r="AU23" s="161">
        <f t="shared" si="13"/>
        <v>0.13017939355453245</v>
      </c>
      <c r="AV23" s="161">
        <f t="shared" si="14"/>
        <v>0.43784727734561041</v>
      </c>
      <c r="AW23" s="155">
        <v>1984</v>
      </c>
      <c r="AX23" s="156">
        <f t="shared" si="15"/>
        <v>8.3098118320697321</v>
      </c>
      <c r="AY23" s="156">
        <f t="shared" si="16"/>
        <v>0.83394189553897446</v>
      </c>
      <c r="AZ23" s="155">
        <v>2003</v>
      </c>
      <c r="BA23" s="156">
        <f t="shared" si="0"/>
        <v>4.0092637145858498</v>
      </c>
      <c r="BB23" s="156">
        <f t="shared" si="1"/>
        <v>0.86472322305928595</v>
      </c>
    </row>
    <row r="24" spans="1:54" x14ac:dyDescent="0.3">
      <c r="A24" s="183">
        <v>1985</v>
      </c>
      <c r="B24" s="184">
        <v>6389</v>
      </c>
      <c r="C24" s="184">
        <v>1118</v>
      </c>
      <c r="D24" s="184">
        <v>5271</v>
      </c>
      <c r="E24" s="184">
        <v>1003</v>
      </c>
      <c r="F24" s="184">
        <v>561</v>
      </c>
      <c r="G24" s="184">
        <v>395</v>
      </c>
      <c r="H24" s="184">
        <v>231</v>
      </c>
      <c r="I24" s="184">
        <v>191</v>
      </c>
      <c r="J24" s="184">
        <v>141</v>
      </c>
      <c r="K24" s="184">
        <v>129</v>
      </c>
      <c r="L24" s="184">
        <v>487</v>
      </c>
      <c r="M24" s="184">
        <v>231</v>
      </c>
      <c r="N24" s="184">
        <v>164</v>
      </c>
      <c r="O24" s="184">
        <v>696</v>
      </c>
      <c r="P24" s="184">
        <v>598</v>
      </c>
      <c r="Q24" s="184">
        <v>482</v>
      </c>
      <c r="R24" s="184">
        <v>302</v>
      </c>
      <c r="S24" s="184">
        <v>208</v>
      </c>
      <c r="T24" s="184">
        <v>126</v>
      </c>
      <c r="U24" s="184">
        <v>117</v>
      </c>
      <c r="V24" s="184">
        <v>92</v>
      </c>
      <c r="W24" s="184">
        <v>93</v>
      </c>
      <c r="X24" s="184">
        <v>79</v>
      </c>
      <c r="Y24" s="184">
        <v>63</v>
      </c>
      <c r="Z24" s="184">
        <v>2651</v>
      </c>
      <c r="AA24" s="184">
        <v>882</v>
      </c>
      <c r="AB24" s="184">
        <v>3533</v>
      </c>
      <c r="AC24" s="184">
        <v>1294</v>
      </c>
      <c r="AD24" s="184">
        <v>992</v>
      </c>
      <c r="AE24" s="184">
        <v>570</v>
      </c>
      <c r="AF24" s="173"/>
      <c r="AG24" s="155">
        <f>VLOOKUP($A24,'t35'!$A$10:$J$131,AG$10,FALSE)</f>
        <v>768431</v>
      </c>
      <c r="AH24" s="155">
        <f>VLOOKUP($A24,'t35'!$A$10:$J$131,AH$10,FALSE)</f>
        <v>5658</v>
      </c>
      <c r="AI24" s="156">
        <f t="shared" si="2"/>
        <v>8.314344423897527</v>
      </c>
      <c r="AJ24" s="156">
        <f t="shared" si="3"/>
        <v>8.3306024635778382</v>
      </c>
      <c r="AK24" s="157">
        <f t="shared" si="4"/>
        <v>0.82501173892627955</v>
      </c>
      <c r="AL24" s="156">
        <f t="shared" si="5"/>
        <v>8.3304539472944583</v>
      </c>
      <c r="AM24" s="156">
        <f t="shared" si="17"/>
        <v>8.3204331476825306</v>
      </c>
      <c r="AN24" s="156">
        <f t="shared" si="6"/>
        <v>7.3092370515535032</v>
      </c>
      <c r="AO24" s="159">
        <f t="shared" si="7"/>
        <v>10.733907858140343</v>
      </c>
      <c r="AP24" s="156">
        <f t="shared" si="8"/>
        <v>3.4498868473551951</v>
      </c>
      <c r="AQ24" s="156">
        <f t="shared" si="9"/>
        <v>1.1477933607571793</v>
      </c>
      <c r="AR24" s="156">
        <f t="shared" si="10"/>
        <v>4.5976802081123749</v>
      </c>
      <c r="AS24" s="160">
        <f t="shared" si="11"/>
        <v>3.7166642157851517</v>
      </c>
      <c r="AT24" s="161">
        <f t="shared" si="12"/>
        <v>0.41493191422757858</v>
      </c>
      <c r="AU24" s="161">
        <f t="shared" si="13"/>
        <v>0.13804977304742524</v>
      </c>
      <c r="AV24" s="161">
        <f t="shared" si="14"/>
        <v>0.44701831272499604</v>
      </c>
      <c r="AW24" s="155">
        <v>1985</v>
      </c>
      <c r="AX24" s="156">
        <f t="shared" si="15"/>
        <v>8.3306024635778382</v>
      </c>
      <c r="AY24" s="156">
        <f t="shared" si="16"/>
        <v>0.82501173892627955</v>
      </c>
      <c r="AZ24" s="155">
        <v>2004</v>
      </c>
      <c r="BA24" s="156">
        <f t="shared" si="0"/>
        <v>3.8958379082280139</v>
      </c>
      <c r="BB24" s="156">
        <f t="shared" si="1"/>
        <v>0.86813922356091033</v>
      </c>
    </row>
    <row r="25" spans="1:54" x14ac:dyDescent="0.3">
      <c r="A25" s="183">
        <v>1986</v>
      </c>
      <c r="B25" s="184">
        <v>6257</v>
      </c>
      <c r="C25" s="184">
        <v>1089</v>
      </c>
      <c r="D25" s="184">
        <v>5168</v>
      </c>
      <c r="E25" s="184">
        <v>971</v>
      </c>
      <c r="F25" s="184">
        <v>540</v>
      </c>
      <c r="G25" s="184">
        <v>360</v>
      </c>
      <c r="H25" s="184">
        <v>244</v>
      </c>
      <c r="I25" s="184">
        <v>177</v>
      </c>
      <c r="J25" s="184">
        <v>124</v>
      </c>
      <c r="K25" s="184">
        <v>101</v>
      </c>
      <c r="L25" s="184">
        <v>442</v>
      </c>
      <c r="M25" s="184">
        <v>234</v>
      </c>
      <c r="N25" s="184">
        <v>159</v>
      </c>
      <c r="O25" s="184">
        <v>711</v>
      </c>
      <c r="P25" s="184">
        <v>619</v>
      </c>
      <c r="Q25" s="184">
        <v>486</v>
      </c>
      <c r="R25" s="184">
        <v>314</v>
      </c>
      <c r="S25" s="184">
        <v>182</v>
      </c>
      <c r="T25" s="184">
        <v>157</v>
      </c>
      <c r="U25" s="184">
        <v>124</v>
      </c>
      <c r="V25" s="184">
        <v>89</v>
      </c>
      <c r="W25" s="184">
        <v>90</v>
      </c>
      <c r="X25" s="184">
        <v>82</v>
      </c>
      <c r="Y25" s="184">
        <v>51</v>
      </c>
      <c r="Z25" s="184">
        <v>2517</v>
      </c>
      <c r="AA25" s="184">
        <v>835</v>
      </c>
      <c r="AB25" s="184">
        <v>3352</v>
      </c>
      <c r="AC25" s="184">
        <v>1330</v>
      </c>
      <c r="AD25" s="184">
        <v>982</v>
      </c>
      <c r="AE25" s="184">
        <v>593</v>
      </c>
      <c r="AF25" s="173"/>
      <c r="AG25" s="155">
        <f>VLOOKUP($A25,'t35'!$A$10:$J$131,AG$10,FALSE)</f>
        <v>778468</v>
      </c>
      <c r="AH25" s="155">
        <f>VLOOKUP($A25,'t35'!$A$10:$J$131,AH$10,FALSE)</f>
        <v>5615</v>
      </c>
      <c r="AI25" s="156">
        <f t="shared" si="2"/>
        <v>8.0375815062404623</v>
      </c>
      <c r="AJ25" s="156">
        <f t="shared" si="3"/>
        <v>8.0558535094176111</v>
      </c>
      <c r="AK25" s="157">
        <f t="shared" si="4"/>
        <v>0.82595493047786483</v>
      </c>
      <c r="AL25" s="156">
        <f t="shared" si="5"/>
        <v>8.0556584884406472</v>
      </c>
      <c r="AM25" s="156">
        <f t="shared" si="17"/>
        <v>8.0461325049591146</v>
      </c>
      <c r="AN25" s="156">
        <f t="shared" si="6"/>
        <v>7.1612316553222044</v>
      </c>
      <c r="AO25" s="159">
        <f t="shared" si="7"/>
        <v>10.371350992178124</v>
      </c>
      <c r="AP25" s="156">
        <f t="shared" si="8"/>
        <v>3.2332735578084133</v>
      </c>
      <c r="AQ25" s="156">
        <f t="shared" si="9"/>
        <v>1.0726195553317541</v>
      </c>
      <c r="AR25" s="156">
        <f t="shared" si="10"/>
        <v>4.3058931131401676</v>
      </c>
      <c r="AS25" s="160">
        <f t="shared" si="11"/>
        <v>3.7316883931002942</v>
      </c>
      <c r="AT25" s="161">
        <f t="shared" si="12"/>
        <v>0.40226945820680832</v>
      </c>
      <c r="AU25" s="161">
        <f t="shared" si="13"/>
        <v>0.13345053540035159</v>
      </c>
      <c r="AV25" s="161">
        <f t="shared" si="14"/>
        <v>0.46428000639283995</v>
      </c>
      <c r="AW25" s="155">
        <v>1986</v>
      </c>
      <c r="AX25" s="156">
        <f t="shared" si="15"/>
        <v>8.0558535094176111</v>
      </c>
      <c r="AY25" s="156">
        <f t="shared" si="16"/>
        <v>0.82595493047786483</v>
      </c>
      <c r="AZ25" s="155">
        <v>2005</v>
      </c>
      <c r="BA25" s="156">
        <f t="shared" si="0"/>
        <v>3.5877189236795508</v>
      </c>
      <c r="BB25" s="156">
        <f t="shared" si="1"/>
        <v>0.86594594594594598</v>
      </c>
    </row>
    <row r="26" spans="1:54" x14ac:dyDescent="0.3">
      <c r="A26" s="183">
        <v>1987</v>
      </c>
      <c r="B26" s="184">
        <v>6017</v>
      </c>
      <c r="C26" s="184">
        <v>1110</v>
      </c>
      <c r="D26" s="184">
        <v>4907</v>
      </c>
      <c r="E26" s="184">
        <v>845</v>
      </c>
      <c r="F26" s="184">
        <v>525</v>
      </c>
      <c r="G26" s="184">
        <v>356</v>
      </c>
      <c r="H26" s="184">
        <v>217</v>
      </c>
      <c r="I26" s="184">
        <v>155</v>
      </c>
      <c r="J26" s="184">
        <v>116</v>
      </c>
      <c r="K26" s="184">
        <v>107</v>
      </c>
      <c r="L26" s="184">
        <v>431</v>
      </c>
      <c r="M26" s="184">
        <v>207</v>
      </c>
      <c r="N26" s="184">
        <v>154</v>
      </c>
      <c r="O26" s="184">
        <v>697</v>
      </c>
      <c r="P26" s="184">
        <v>655</v>
      </c>
      <c r="Q26" s="184">
        <v>501</v>
      </c>
      <c r="R26" s="184">
        <v>276</v>
      </c>
      <c r="S26" s="184">
        <v>211</v>
      </c>
      <c r="T26" s="184">
        <v>144</v>
      </c>
      <c r="U26" s="184">
        <v>105</v>
      </c>
      <c r="V26" s="184">
        <v>91</v>
      </c>
      <c r="W26" s="184">
        <v>97</v>
      </c>
      <c r="X26" s="184">
        <v>76</v>
      </c>
      <c r="Y26" s="184">
        <v>51</v>
      </c>
      <c r="Z26" s="184">
        <v>2321</v>
      </c>
      <c r="AA26" s="184">
        <v>792</v>
      </c>
      <c r="AB26" s="184">
        <v>3113</v>
      </c>
      <c r="AC26" s="184">
        <v>1352</v>
      </c>
      <c r="AD26" s="184">
        <v>988</v>
      </c>
      <c r="AE26" s="184">
        <v>564</v>
      </c>
      <c r="AF26" s="173"/>
      <c r="AG26" s="155">
        <f>VLOOKUP($A26,'t35'!$A$10:$J$131,AG$10,FALSE)</f>
        <v>767828</v>
      </c>
      <c r="AH26" s="155">
        <f>VLOOKUP($A26,'t35'!$A$10:$J$131,AH$10,FALSE)</f>
        <v>5304</v>
      </c>
      <c r="AI26" s="156">
        <f t="shared" si="2"/>
        <v>7.8363904416093186</v>
      </c>
      <c r="AJ26" s="156">
        <f t="shared" si="3"/>
        <v>7.8166316720378743</v>
      </c>
      <c r="AK26" s="157">
        <f t="shared" si="4"/>
        <v>0.81552268572378261</v>
      </c>
      <c r="AL26" s="156">
        <f t="shared" si="5"/>
        <v>7.8164089491584079</v>
      </c>
      <c r="AM26" s="156">
        <f t="shared" si="17"/>
        <v>7.8071657275387309</v>
      </c>
      <c r="AN26" s="156">
        <f t="shared" si="6"/>
        <v>6.8604067610705544</v>
      </c>
      <c r="AO26" s="159">
        <f t="shared" si="7"/>
        <v>9.8624814391332922</v>
      </c>
      <c r="AP26" s="156">
        <f t="shared" si="8"/>
        <v>3.0228124006939052</v>
      </c>
      <c r="AQ26" s="156">
        <f t="shared" si="9"/>
        <v>1.0314810087675885</v>
      </c>
      <c r="AR26" s="156">
        <f t="shared" si="10"/>
        <v>4.0542934094614944</v>
      </c>
      <c r="AS26" s="160">
        <f t="shared" si="11"/>
        <v>3.7820970321478247</v>
      </c>
      <c r="AT26" s="161">
        <f t="shared" si="12"/>
        <v>0.38574040219378419</v>
      </c>
      <c r="AU26" s="161">
        <f t="shared" si="13"/>
        <v>0.13162705667276051</v>
      </c>
      <c r="AV26" s="161">
        <f t="shared" si="14"/>
        <v>0.48263254113345516</v>
      </c>
      <c r="AW26" s="155">
        <v>1987</v>
      </c>
      <c r="AX26" s="156">
        <f t="shared" si="15"/>
        <v>7.8166316720378743</v>
      </c>
      <c r="AY26" s="156">
        <f t="shared" si="16"/>
        <v>0.81552268572378261</v>
      </c>
      <c r="AZ26" s="155">
        <v>2006</v>
      </c>
      <c r="BA26" s="156">
        <f t="shared" si="0"/>
        <v>3.6606394002886331</v>
      </c>
      <c r="BB26" s="156">
        <f t="shared" si="1"/>
        <v>0.86820371644872674</v>
      </c>
    </row>
    <row r="27" spans="1:54" x14ac:dyDescent="0.3">
      <c r="A27" s="183">
        <v>1988</v>
      </c>
      <c r="B27" s="184">
        <v>6044</v>
      </c>
      <c r="C27" s="184">
        <v>1071</v>
      </c>
      <c r="D27" s="184">
        <v>4973</v>
      </c>
      <c r="E27" s="184">
        <v>812</v>
      </c>
      <c r="F27" s="184">
        <v>541</v>
      </c>
      <c r="G27" s="184">
        <v>358</v>
      </c>
      <c r="H27" s="184">
        <v>207</v>
      </c>
      <c r="I27" s="184">
        <v>159</v>
      </c>
      <c r="J27" s="184">
        <v>118</v>
      </c>
      <c r="K27" s="184">
        <v>100</v>
      </c>
      <c r="L27" s="184">
        <v>446</v>
      </c>
      <c r="M27" s="184">
        <v>219</v>
      </c>
      <c r="N27" s="184">
        <v>187</v>
      </c>
      <c r="O27" s="184">
        <v>691</v>
      </c>
      <c r="P27" s="184">
        <v>677</v>
      </c>
      <c r="Q27" s="184">
        <v>471</v>
      </c>
      <c r="R27" s="184">
        <v>281</v>
      </c>
      <c r="S27" s="184">
        <v>198</v>
      </c>
      <c r="T27" s="184">
        <v>149</v>
      </c>
      <c r="U27" s="184">
        <v>107</v>
      </c>
      <c r="V27" s="184">
        <v>97</v>
      </c>
      <c r="W27" s="184">
        <v>80</v>
      </c>
      <c r="X27" s="184">
        <v>82</v>
      </c>
      <c r="Y27" s="184">
        <v>64</v>
      </c>
      <c r="Z27" s="184">
        <v>2295</v>
      </c>
      <c r="AA27" s="184">
        <v>852</v>
      </c>
      <c r="AB27" s="184">
        <v>3147</v>
      </c>
      <c r="AC27" s="184">
        <v>1368</v>
      </c>
      <c r="AD27" s="184">
        <v>950</v>
      </c>
      <c r="AE27" s="184">
        <v>579</v>
      </c>
      <c r="AF27" s="173"/>
      <c r="AG27" s="155">
        <f>VLOOKUP($A27,'t35'!$A$10:$J$131,AG$10,FALSE)</f>
        <v>771268</v>
      </c>
      <c r="AH27" s="155">
        <f>VLOOKUP($A27,'t35'!$A$10:$J$131,AH$10,FALSE)</f>
        <v>4808</v>
      </c>
      <c r="AI27" s="156">
        <f t="shared" si="2"/>
        <v>7.8364459565287294</v>
      </c>
      <c r="AJ27" s="156">
        <f t="shared" si="3"/>
        <v>7.842667220876252</v>
      </c>
      <c r="AK27" s="157">
        <f t="shared" si="4"/>
        <v>0.82279947054930513</v>
      </c>
      <c r="AL27" s="156">
        <f t="shared" si="5"/>
        <v>7.8426443717725913</v>
      </c>
      <c r="AM27" s="156">
        <f t="shared" si="17"/>
        <v>7.8337531180745144</v>
      </c>
      <c r="AN27" s="156">
        <f t="shared" si="6"/>
        <v>6.195269535457868</v>
      </c>
      <c r="AO27" s="159">
        <f t="shared" si="7"/>
        <v>9.1524541410892741</v>
      </c>
      <c r="AP27" s="156">
        <f t="shared" si="8"/>
        <v>2.9756193696613886</v>
      </c>
      <c r="AQ27" s="156">
        <f t="shared" si="9"/>
        <v>1.1046743803710253</v>
      </c>
      <c r="AR27" s="156">
        <f t="shared" si="10"/>
        <v>4.0802937500324141</v>
      </c>
      <c r="AS27" s="160">
        <f t="shared" si="11"/>
        <v>3.7561522064963153</v>
      </c>
      <c r="AT27" s="161">
        <f t="shared" si="12"/>
        <v>0.37971542025148908</v>
      </c>
      <c r="AU27" s="161">
        <f t="shared" si="13"/>
        <v>0.14096624751819986</v>
      </c>
      <c r="AV27" s="161">
        <f t="shared" si="14"/>
        <v>0.47931833223031106</v>
      </c>
      <c r="AW27" s="155">
        <v>1988</v>
      </c>
      <c r="AX27" s="156">
        <f t="shared" si="15"/>
        <v>7.842667220876252</v>
      </c>
      <c r="AY27" s="156">
        <f t="shared" si="16"/>
        <v>0.82279947054930513</v>
      </c>
      <c r="AZ27" s="155">
        <v>2007</v>
      </c>
      <c r="BA27" s="156">
        <f t="shared" si="0"/>
        <v>3.5836926001487459</v>
      </c>
      <c r="BB27" s="156">
        <f t="shared" si="1"/>
        <v>0.86357193479801564</v>
      </c>
    </row>
    <row r="28" spans="1:54" x14ac:dyDescent="0.3">
      <c r="A28" s="183">
        <v>1989</v>
      </c>
      <c r="B28" s="184">
        <v>5769</v>
      </c>
      <c r="C28" s="184">
        <v>1029</v>
      </c>
      <c r="D28" s="184">
        <v>4740</v>
      </c>
      <c r="E28" s="184">
        <v>721</v>
      </c>
      <c r="F28" s="184">
        <v>507</v>
      </c>
      <c r="G28" s="184">
        <v>309</v>
      </c>
      <c r="H28" s="184">
        <v>208</v>
      </c>
      <c r="I28" s="184">
        <v>154</v>
      </c>
      <c r="J28" s="184">
        <v>117</v>
      </c>
      <c r="K28" s="184">
        <v>101</v>
      </c>
      <c r="L28" s="184">
        <v>420</v>
      </c>
      <c r="M28" s="184">
        <v>236</v>
      </c>
      <c r="N28" s="184">
        <v>169</v>
      </c>
      <c r="O28" s="184">
        <v>661</v>
      </c>
      <c r="P28" s="184">
        <v>630</v>
      </c>
      <c r="Q28" s="184">
        <v>521</v>
      </c>
      <c r="R28" s="184">
        <v>311</v>
      </c>
      <c r="S28" s="184">
        <v>168</v>
      </c>
      <c r="T28" s="184">
        <v>131</v>
      </c>
      <c r="U28" s="184">
        <v>106</v>
      </c>
      <c r="V28" s="184">
        <v>83</v>
      </c>
      <c r="W28" s="184">
        <v>82</v>
      </c>
      <c r="X28" s="184">
        <v>71</v>
      </c>
      <c r="Y28" s="184">
        <v>63</v>
      </c>
      <c r="Z28" s="184">
        <v>2117</v>
      </c>
      <c r="AA28" s="184">
        <v>825</v>
      </c>
      <c r="AB28" s="184">
        <v>2942</v>
      </c>
      <c r="AC28" s="184">
        <v>1291</v>
      </c>
      <c r="AD28" s="184">
        <v>1000</v>
      </c>
      <c r="AE28" s="184">
        <v>536</v>
      </c>
      <c r="AF28" s="173"/>
      <c r="AG28" s="155">
        <f>VLOOKUP($A28,'t35'!$A$10:$J$131,AG$10,FALSE)</f>
        <v>765473</v>
      </c>
      <c r="AH28" s="155">
        <f>VLOOKUP($A28,'t35'!$A$10:$J$131,AH$10,FALSE)</f>
        <v>4701</v>
      </c>
      <c r="AI28" s="156">
        <f t="shared" si="2"/>
        <v>7.5365166374254873</v>
      </c>
      <c r="AJ28" s="156">
        <f t="shared" si="3"/>
        <v>7.5264163524937358</v>
      </c>
      <c r="AK28" s="157">
        <f t="shared" si="4"/>
        <v>0.82163286531461255</v>
      </c>
      <c r="AL28" s="156">
        <f t="shared" si="5"/>
        <v>7.5263536118531489</v>
      </c>
      <c r="AM28" s="156">
        <f t="shared" si="17"/>
        <v>7.5178138816691238</v>
      </c>
      <c r="AN28" s="156">
        <f t="shared" si="6"/>
        <v>6.1038155014321438</v>
      </c>
      <c r="AO28" s="159">
        <f t="shared" si="7"/>
        <v>8.8525450093095852</v>
      </c>
      <c r="AP28" s="156">
        <f t="shared" si="8"/>
        <v>2.7656102827924696</v>
      </c>
      <c r="AQ28" s="156">
        <f t="shared" si="9"/>
        <v>1.0777649897514348</v>
      </c>
      <c r="AR28" s="156">
        <f t="shared" si="10"/>
        <v>3.8433752725439043</v>
      </c>
      <c r="AS28" s="160">
        <f t="shared" si="11"/>
        <v>3.693141364881583</v>
      </c>
      <c r="AT28" s="161">
        <f t="shared" si="12"/>
        <v>0.36696134512047152</v>
      </c>
      <c r="AU28" s="161">
        <f t="shared" si="13"/>
        <v>0.14300572022880914</v>
      </c>
      <c r="AV28" s="161">
        <f t="shared" si="14"/>
        <v>0.49003293465071934</v>
      </c>
      <c r="AW28" s="155">
        <v>1989</v>
      </c>
      <c r="AX28" s="156">
        <f>AJ28</f>
        <v>7.5264163524937358</v>
      </c>
      <c r="AY28" s="156">
        <f>AK28</f>
        <v>0.82163286531461255</v>
      </c>
      <c r="AZ28" s="155">
        <v>2008</v>
      </c>
      <c r="BA28" s="156">
        <f t="shared" si="0"/>
        <v>3.5934326190165851</v>
      </c>
      <c r="BB28" s="156">
        <f t="shared" si="1"/>
        <v>0.87605042016806722</v>
      </c>
    </row>
    <row r="29" spans="1:54" x14ac:dyDescent="0.3">
      <c r="A29" s="183">
        <v>1990</v>
      </c>
      <c r="B29" s="184">
        <v>5599</v>
      </c>
      <c r="C29" s="184">
        <v>1068</v>
      </c>
      <c r="D29" s="184">
        <v>4531</v>
      </c>
      <c r="E29" s="184">
        <v>598</v>
      </c>
      <c r="F29" s="184">
        <v>398</v>
      </c>
      <c r="G29" s="184">
        <v>344</v>
      </c>
      <c r="H29" s="184">
        <v>187</v>
      </c>
      <c r="I29" s="184">
        <v>131</v>
      </c>
      <c r="J29" s="184">
        <v>107</v>
      </c>
      <c r="K29" s="184">
        <v>110</v>
      </c>
      <c r="L29" s="184">
        <v>421</v>
      </c>
      <c r="M29" s="184">
        <v>236</v>
      </c>
      <c r="N29" s="184">
        <v>176</v>
      </c>
      <c r="O29" s="184">
        <v>716</v>
      </c>
      <c r="P29" s="184">
        <v>658</v>
      </c>
      <c r="Q29" s="184">
        <v>494</v>
      </c>
      <c r="R29" s="184">
        <v>306</v>
      </c>
      <c r="S29" s="184">
        <v>193</v>
      </c>
      <c r="T29" s="184">
        <v>134</v>
      </c>
      <c r="U29" s="184">
        <v>102</v>
      </c>
      <c r="V29" s="184">
        <v>83</v>
      </c>
      <c r="W29" s="184">
        <v>84</v>
      </c>
      <c r="X29" s="184">
        <v>62</v>
      </c>
      <c r="Y29" s="184">
        <v>59</v>
      </c>
      <c r="Z29" s="184">
        <v>1875</v>
      </c>
      <c r="AA29" s="184">
        <v>833</v>
      </c>
      <c r="AB29" s="184">
        <v>2708</v>
      </c>
      <c r="AC29" s="184">
        <v>1374</v>
      </c>
      <c r="AD29" s="184">
        <v>993</v>
      </c>
      <c r="AE29" s="184">
        <v>524</v>
      </c>
      <c r="AF29" s="173"/>
      <c r="AG29" s="155">
        <f>VLOOKUP($A29,'t35'!$A$10:$J$131,AG$10,FALSE)</f>
        <v>762407</v>
      </c>
      <c r="AH29" s="155">
        <f>VLOOKUP($A29,'t35'!$A$10:$J$131,AH$10,FALSE)</f>
        <v>4488</v>
      </c>
      <c r="AI29" s="156">
        <f t="shared" si="2"/>
        <v>7.343846528166714</v>
      </c>
      <c r="AJ29" s="156">
        <f t="shared" si="3"/>
        <v>7.3382357040971851</v>
      </c>
      <c r="AK29" s="157">
        <f t="shared" si="4"/>
        <v>0.80925165208072869</v>
      </c>
      <c r="AL29" s="156">
        <f t="shared" si="5"/>
        <v>7.3382174583141433</v>
      </c>
      <c r="AM29" s="156">
        <f t="shared" si="17"/>
        <v>7.3295961795902045</v>
      </c>
      <c r="AN29" s="156">
        <f t="shared" si="6"/>
        <v>5.8521701145528393</v>
      </c>
      <c r="AO29" s="159">
        <f t="shared" si="7"/>
        <v>8.2970941263145548</v>
      </c>
      <c r="AP29" s="156">
        <f t="shared" si="8"/>
        <v>2.4593163494039274</v>
      </c>
      <c r="AQ29" s="156">
        <f t="shared" si="9"/>
        <v>1.0925922768285181</v>
      </c>
      <c r="AR29" s="156">
        <f t="shared" si="10"/>
        <v>3.5519086262324455</v>
      </c>
      <c r="AS29" s="160">
        <f t="shared" si="11"/>
        <v>3.7919379019342685</v>
      </c>
      <c r="AT29" s="161">
        <f t="shared" si="12"/>
        <v>0.33488122879085552</v>
      </c>
      <c r="AU29" s="161">
        <f t="shared" si="13"/>
        <v>0.14877656724415075</v>
      </c>
      <c r="AV29" s="161">
        <f t="shared" si="14"/>
        <v>0.51634220396499375</v>
      </c>
      <c r="AW29" s="155">
        <v>1990</v>
      </c>
      <c r="AX29" s="156">
        <f t="shared" ref="AX29:AX31" si="18">AJ29</f>
        <v>7.3382357040971851</v>
      </c>
      <c r="AY29" s="156">
        <f t="shared" ref="AY29:AY31" si="19">AK29</f>
        <v>0.80925165208072869</v>
      </c>
      <c r="AZ29" s="155">
        <v>2009</v>
      </c>
      <c r="BA29" s="156">
        <f t="shared" si="0"/>
        <v>3.6574356006033004</v>
      </c>
      <c r="BB29" s="156">
        <f t="shared" si="1"/>
        <v>0.88322425077506028</v>
      </c>
    </row>
    <row r="30" spans="1:54" x14ac:dyDescent="0.3">
      <c r="A30" s="183">
        <v>1991</v>
      </c>
      <c r="B30" s="184">
        <v>5511</v>
      </c>
      <c r="C30" s="184">
        <v>1024</v>
      </c>
      <c r="D30" s="184">
        <v>4487</v>
      </c>
      <c r="E30" s="184">
        <v>606</v>
      </c>
      <c r="F30" s="184">
        <v>452</v>
      </c>
      <c r="G30" s="184">
        <v>298</v>
      </c>
      <c r="H30" s="184">
        <v>201</v>
      </c>
      <c r="I30" s="184">
        <v>138</v>
      </c>
      <c r="J30" s="184">
        <v>104</v>
      </c>
      <c r="K30" s="184">
        <v>98</v>
      </c>
      <c r="L30" s="184">
        <v>383</v>
      </c>
      <c r="M30" s="184">
        <v>216</v>
      </c>
      <c r="N30" s="184">
        <v>164</v>
      </c>
      <c r="O30" s="184">
        <v>719</v>
      </c>
      <c r="P30" s="184">
        <v>665</v>
      </c>
      <c r="Q30" s="184">
        <v>479</v>
      </c>
      <c r="R30" s="184">
        <v>314</v>
      </c>
      <c r="S30" s="184">
        <v>181</v>
      </c>
      <c r="T30" s="184">
        <v>133</v>
      </c>
      <c r="U30" s="184">
        <v>97</v>
      </c>
      <c r="V30" s="184">
        <v>82</v>
      </c>
      <c r="W30" s="184">
        <v>69</v>
      </c>
      <c r="X30" s="184">
        <v>53</v>
      </c>
      <c r="Y30" s="184">
        <v>59</v>
      </c>
      <c r="Z30" s="184">
        <v>1897</v>
      </c>
      <c r="AA30" s="184">
        <v>763</v>
      </c>
      <c r="AB30" s="184">
        <v>2660</v>
      </c>
      <c r="AC30" s="184">
        <v>1384</v>
      </c>
      <c r="AD30" s="184">
        <v>974</v>
      </c>
      <c r="AE30" s="184">
        <v>493</v>
      </c>
      <c r="AF30" s="173"/>
      <c r="AG30" s="155">
        <f>VLOOKUP($A30,'t35'!$A$10:$J$131,AG$10,FALSE)</f>
        <v>759056</v>
      </c>
      <c r="AH30" s="155">
        <f>VLOOKUP($A30,'t35'!$A$10:$J$131,AH$10,FALSE)</f>
        <v>4364</v>
      </c>
      <c r="AI30" s="156">
        <f t="shared" si="2"/>
        <v>7.26033388840876</v>
      </c>
      <c r="AJ30" s="156">
        <f t="shared" si="3"/>
        <v>7.2544044482304777</v>
      </c>
      <c r="AK30" s="157">
        <f t="shared" si="4"/>
        <v>0.81418980221375425</v>
      </c>
      <c r="AL30" s="156">
        <f t="shared" si="5"/>
        <v>7.2543831529258478</v>
      </c>
      <c r="AM30" s="156">
        <f t="shared" si="17"/>
        <v>7.2464222911752572</v>
      </c>
      <c r="AN30" s="156">
        <f t="shared" si="6"/>
        <v>5.7163815461999947</v>
      </c>
      <c r="AO30" s="159">
        <f t="shared" si="7"/>
        <v>8.2012522595687827</v>
      </c>
      <c r="AP30" s="156">
        <f t="shared" si="8"/>
        <v>2.4991568474526256</v>
      </c>
      <c r="AQ30" s="156">
        <f t="shared" si="9"/>
        <v>1.0051959275731961</v>
      </c>
      <c r="AR30" s="156">
        <f t="shared" si="10"/>
        <v>3.5043527750258217</v>
      </c>
      <c r="AS30" s="160">
        <f t="shared" si="11"/>
        <v>3.7559811133829388</v>
      </c>
      <c r="AT30" s="161">
        <f t="shared" si="12"/>
        <v>0.34422064960987114</v>
      </c>
      <c r="AU30" s="161">
        <f t="shared" si="13"/>
        <v>0.13845037198330609</v>
      </c>
      <c r="AV30" s="161">
        <f t="shared" si="14"/>
        <v>0.51732897840682268</v>
      </c>
      <c r="AW30" s="155">
        <v>1991</v>
      </c>
      <c r="AX30" s="156">
        <f t="shared" si="18"/>
        <v>7.2544044482304777</v>
      </c>
      <c r="AY30" s="156">
        <f t="shared" si="19"/>
        <v>0.81418980221375425</v>
      </c>
      <c r="AZ30" s="155">
        <v>2010</v>
      </c>
      <c r="BA30" s="156">
        <f t="shared" si="0"/>
        <v>3.4761358118288133</v>
      </c>
      <c r="BB30" s="156">
        <f t="shared" si="1"/>
        <v>0.88222621184919214</v>
      </c>
    </row>
    <row r="31" spans="1:54" x14ac:dyDescent="0.3">
      <c r="A31" s="183">
        <v>1992</v>
      </c>
      <c r="B31" s="184">
        <v>5075</v>
      </c>
      <c r="C31" s="184">
        <v>1034</v>
      </c>
      <c r="D31" s="184">
        <v>4041</v>
      </c>
      <c r="E31" s="184">
        <v>556</v>
      </c>
      <c r="F31" s="184">
        <v>355</v>
      </c>
      <c r="G31" s="184">
        <v>281</v>
      </c>
      <c r="H31" s="184">
        <v>189</v>
      </c>
      <c r="I31" s="184">
        <v>129</v>
      </c>
      <c r="J31" s="184">
        <v>112</v>
      </c>
      <c r="K31" s="184">
        <v>74</v>
      </c>
      <c r="L31" s="184">
        <v>362</v>
      </c>
      <c r="M31" s="184">
        <v>253</v>
      </c>
      <c r="N31" s="184">
        <v>153</v>
      </c>
      <c r="O31" s="184">
        <v>630</v>
      </c>
      <c r="P31" s="184">
        <v>589</v>
      </c>
      <c r="Q31" s="184">
        <v>425</v>
      </c>
      <c r="R31" s="184">
        <v>278</v>
      </c>
      <c r="S31" s="184">
        <v>185</v>
      </c>
      <c r="T31" s="184">
        <v>121</v>
      </c>
      <c r="U31" s="184">
        <v>116</v>
      </c>
      <c r="V31" s="184">
        <v>74</v>
      </c>
      <c r="W31" s="184">
        <v>61</v>
      </c>
      <c r="X31" s="184">
        <v>69</v>
      </c>
      <c r="Y31" s="184">
        <v>63</v>
      </c>
      <c r="Z31" s="184">
        <v>1696</v>
      </c>
      <c r="AA31" s="184">
        <v>768</v>
      </c>
      <c r="AB31" s="184">
        <v>2464</v>
      </c>
      <c r="AC31" s="184">
        <v>1219</v>
      </c>
      <c r="AD31" s="184">
        <v>888</v>
      </c>
      <c r="AE31" s="184">
        <v>504</v>
      </c>
      <c r="AF31" s="173"/>
      <c r="AG31" s="155">
        <f>VLOOKUP($A31,'t35'!$A$10:$J$131,AG$10,FALSE)</f>
        <v>743658</v>
      </c>
      <c r="AH31" s="155">
        <f>VLOOKUP($A31,'t35'!$A$10:$J$131,AH$10,FALSE)</f>
        <v>4055</v>
      </c>
      <c r="AI31" s="156">
        <f t="shared" si="2"/>
        <v>6.8243735695709589</v>
      </c>
      <c r="AJ31" s="156">
        <f t="shared" si="3"/>
        <v>6.7961678111277566</v>
      </c>
      <c r="AK31" s="157">
        <f t="shared" si="4"/>
        <v>0.79625615763546798</v>
      </c>
      <c r="AL31" s="156">
        <f t="shared" si="5"/>
        <v>6.7957047339734657</v>
      </c>
      <c r="AM31" s="156">
        <f t="shared" si="17"/>
        <v>6.7881153437653516</v>
      </c>
      <c r="AN31" s="156">
        <f t="shared" si="6"/>
        <v>5.4232038228571655</v>
      </c>
      <c r="AO31" s="159">
        <f t="shared" si="7"/>
        <v>7.6914538064738744</v>
      </c>
      <c r="AP31" s="156">
        <f t="shared" si="8"/>
        <v>2.2806182411807576</v>
      </c>
      <c r="AQ31" s="156">
        <f t="shared" si="9"/>
        <v>1.032732788459211</v>
      </c>
      <c r="AR31" s="156">
        <f t="shared" si="10"/>
        <v>3.3133510296399691</v>
      </c>
      <c r="AS31" s="160">
        <f t="shared" si="11"/>
        <v>3.5110225399309898</v>
      </c>
      <c r="AT31" s="161">
        <f t="shared" si="12"/>
        <v>0.33418719211822656</v>
      </c>
      <c r="AU31" s="161">
        <f t="shared" si="13"/>
        <v>0.15133004926108373</v>
      </c>
      <c r="AV31" s="161">
        <f t="shared" si="14"/>
        <v>0.5144827586206896</v>
      </c>
      <c r="AW31" s="155">
        <v>1992</v>
      </c>
      <c r="AX31" s="156">
        <f t="shared" si="18"/>
        <v>6.7961678111277566</v>
      </c>
      <c r="AY31" s="156">
        <f t="shared" si="19"/>
        <v>0.79625615763546798</v>
      </c>
      <c r="AZ31" s="155">
        <v>2011</v>
      </c>
      <c r="BA31" s="156">
        <f t="shared" si="0"/>
        <v>3.278657697413879</v>
      </c>
      <c r="BB31" s="156">
        <f t="shared" si="1"/>
        <v>0.86520737327188935</v>
      </c>
    </row>
    <row r="32" spans="1:54" x14ac:dyDescent="0.3">
      <c r="A32" s="183">
        <v>1993</v>
      </c>
      <c r="B32" s="184">
        <v>4604</v>
      </c>
      <c r="C32" s="184">
        <v>926</v>
      </c>
      <c r="D32" s="184">
        <v>3678</v>
      </c>
      <c r="E32" s="184">
        <v>505</v>
      </c>
      <c r="F32" s="184">
        <v>340</v>
      </c>
      <c r="G32" s="184">
        <v>239</v>
      </c>
      <c r="H32" s="184">
        <v>170</v>
      </c>
      <c r="I32" s="184">
        <v>124</v>
      </c>
      <c r="J32" s="184">
        <v>93</v>
      </c>
      <c r="K32" s="184">
        <v>87</v>
      </c>
      <c r="L32" s="184">
        <v>358</v>
      </c>
      <c r="M32" s="184">
        <v>196</v>
      </c>
      <c r="N32" s="184">
        <v>128</v>
      </c>
      <c r="O32" s="184">
        <v>552</v>
      </c>
      <c r="P32" s="184">
        <v>492</v>
      </c>
      <c r="Q32" s="184">
        <v>416</v>
      </c>
      <c r="R32" s="184">
        <v>256</v>
      </c>
      <c r="S32" s="184">
        <v>178</v>
      </c>
      <c r="T32" s="184">
        <v>125</v>
      </c>
      <c r="U32" s="184">
        <v>85</v>
      </c>
      <c r="V32" s="184">
        <v>72</v>
      </c>
      <c r="W32" s="184">
        <v>72</v>
      </c>
      <c r="X32" s="184">
        <v>57</v>
      </c>
      <c r="Y32" s="184">
        <v>59</v>
      </c>
      <c r="Z32" s="184">
        <v>1558</v>
      </c>
      <c r="AA32" s="184">
        <v>682</v>
      </c>
      <c r="AB32" s="184">
        <v>2240</v>
      </c>
      <c r="AC32" s="184">
        <v>1044</v>
      </c>
      <c r="AD32" s="184">
        <v>850</v>
      </c>
      <c r="AE32" s="184">
        <v>470</v>
      </c>
      <c r="AF32" s="173"/>
      <c r="AG32" s="155">
        <f>VLOOKUP($A32,'t35'!$A$10:$J$131,AG$10,FALSE)</f>
        <v>711610</v>
      </c>
      <c r="AH32" s="155">
        <f>VLOOKUP($A32,'t35'!$A$10:$J$131,AH$10,FALSE)</f>
        <v>3791</v>
      </c>
      <c r="AI32" s="156">
        <f t="shared" si="2"/>
        <v>6.4698360056772675</v>
      </c>
      <c r="AJ32" s="156">
        <f t="shared" si="3"/>
        <v>6.4137574755392466</v>
      </c>
      <c r="AK32" s="157">
        <f t="shared" si="4"/>
        <v>0.7988705473501303</v>
      </c>
      <c r="AL32" s="156">
        <f t="shared" si="5"/>
        <v>6.4117580014927418</v>
      </c>
      <c r="AM32" s="156">
        <f t="shared" si="17"/>
        <v>6.4069911431451967</v>
      </c>
      <c r="AN32" s="156">
        <f t="shared" si="6"/>
        <v>5.2991259447498678</v>
      </c>
      <c r="AO32" s="159">
        <f t="shared" si="7"/>
        <v>7.4769255284798319</v>
      </c>
      <c r="AP32" s="156">
        <f t="shared" si="8"/>
        <v>2.1894014980115513</v>
      </c>
      <c r="AQ32" s="156">
        <f t="shared" si="9"/>
        <v>0.95839012942482538</v>
      </c>
      <c r="AR32" s="156">
        <f t="shared" si="10"/>
        <v>3.1477916274363769</v>
      </c>
      <c r="AS32" s="160">
        <f t="shared" si="11"/>
        <v>3.3220443782408902</v>
      </c>
      <c r="AT32" s="161">
        <f t="shared" si="12"/>
        <v>0.33840139009556902</v>
      </c>
      <c r="AU32" s="161">
        <f t="shared" si="13"/>
        <v>0.14813205907906168</v>
      </c>
      <c r="AV32" s="161">
        <f t="shared" si="14"/>
        <v>0.51346655082536918</v>
      </c>
      <c r="AW32" s="155">
        <v>1993</v>
      </c>
      <c r="AX32" s="156">
        <f>AJ32</f>
        <v>6.4137574755392466</v>
      </c>
      <c r="AY32" s="156">
        <f>AK32</f>
        <v>0.7988705473501303</v>
      </c>
      <c r="AZ32" s="155">
        <v>2012</v>
      </c>
      <c r="BA32" s="156">
        <f t="shared" si="0"/>
        <v>3.3429515938940617</v>
      </c>
      <c r="BB32" s="156">
        <f t="shared" si="1"/>
        <v>0.87816874763526298</v>
      </c>
    </row>
    <row r="33" spans="1:54" x14ac:dyDescent="0.3">
      <c r="A33" s="183">
        <v>1994</v>
      </c>
      <c r="B33" s="184">
        <v>4193</v>
      </c>
      <c r="C33" s="184">
        <v>756</v>
      </c>
      <c r="D33" s="184">
        <v>3437</v>
      </c>
      <c r="E33" s="184">
        <v>622</v>
      </c>
      <c r="F33" s="184">
        <v>350</v>
      </c>
      <c r="G33" s="184">
        <v>218</v>
      </c>
      <c r="H33" s="184">
        <v>155</v>
      </c>
      <c r="I33" s="184">
        <v>107</v>
      </c>
      <c r="J33" s="184">
        <v>100</v>
      </c>
      <c r="K33" s="184">
        <v>71</v>
      </c>
      <c r="L33" s="184">
        <v>331</v>
      </c>
      <c r="M33" s="184">
        <v>169</v>
      </c>
      <c r="N33" s="184">
        <v>128</v>
      </c>
      <c r="O33" s="184">
        <v>451</v>
      </c>
      <c r="P33" s="184">
        <v>391</v>
      </c>
      <c r="Q33" s="184">
        <v>326</v>
      </c>
      <c r="R33" s="184">
        <v>237</v>
      </c>
      <c r="S33" s="184">
        <v>146</v>
      </c>
      <c r="T33" s="184">
        <v>102</v>
      </c>
      <c r="U33" s="184">
        <v>71</v>
      </c>
      <c r="V33" s="184">
        <v>61</v>
      </c>
      <c r="W33" s="184">
        <v>67</v>
      </c>
      <c r="X33" s="184">
        <v>52</v>
      </c>
      <c r="Y33" s="184">
        <v>38</v>
      </c>
      <c r="Z33" s="184">
        <v>1623</v>
      </c>
      <c r="AA33" s="184">
        <v>628</v>
      </c>
      <c r="AB33" s="184">
        <v>2251</v>
      </c>
      <c r="AC33" s="184">
        <v>842</v>
      </c>
      <c r="AD33" s="184">
        <v>709</v>
      </c>
      <c r="AE33" s="184">
        <v>391</v>
      </c>
      <c r="AF33" s="173"/>
      <c r="AG33" s="155">
        <f>VLOOKUP($A33,'t35'!$A$10:$J$131,AG$10,FALSE)</f>
        <v>710993</v>
      </c>
      <c r="AH33" s="155">
        <f>VLOOKUP($A33,'t35'!$A$10:$J$131,AH$10,FALSE)</f>
        <v>3633</v>
      </c>
      <c r="AI33" s="156">
        <f t="shared" si="2"/>
        <v>5.8973857689175562</v>
      </c>
      <c r="AJ33" s="156">
        <f t="shared" si="3"/>
        <v>5.8964638354259202</v>
      </c>
      <c r="AK33" s="157">
        <f t="shared" si="4"/>
        <v>0.81969949916527551</v>
      </c>
      <c r="AL33" s="156">
        <f t="shared" si="5"/>
        <v>5.8964631797244547</v>
      </c>
      <c r="AM33" s="156">
        <f t="shared" si="17"/>
        <v>5.8909728608163343</v>
      </c>
      <c r="AN33" s="156">
        <f t="shared" si="6"/>
        <v>5.0837780881188204</v>
      </c>
      <c r="AO33" s="159">
        <f t="shared" si="7"/>
        <v>7.3548961274848663</v>
      </c>
      <c r="AP33" s="156">
        <f t="shared" si="8"/>
        <v>2.2827228960060086</v>
      </c>
      <c r="AQ33" s="156">
        <f t="shared" si="9"/>
        <v>0.88327170590990345</v>
      </c>
      <c r="AR33" s="156">
        <f t="shared" si="10"/>
        <v>3.1659946019159118</v>
      </c>
      <c r="AS33" s="160">
        <f t="shared" si="11"/>
        <v>2.731391167001644</v>
      </c>
      <c r="AT33" s="161">
        <f t="shared" si="12"/>
        <v>0.38707369425232541</v>
      </c>
      <c r="AU33" s="161">
        <f t="shared" si="13"/>
        <v>0.14977343191032674</v>
      </c>
      <c r="AV33" s="161">
        <f t="shared" si="14"/>
        <v>0.46315287383734799</v>
      </c>
      <c r="AW33" s="155">
        <v>1994</v>
      </c>
      <c r="AZ33" s="155">
        <v>2013</v>
      </c>
      <c r="BA33" s="156">
        <f t="shared" si="0"/>
        <v>3.4625783833079251</v>
      </c>
      <c r="BB33" s="156">
        <f t="shared" si="1"/>
        <v>0.87970479704797044</v>
      </c>
    </row>
    <row r="34" spans="1:54" x14ac:dyDescent="0.3">
      <c r="A34" s="183">
        <v>1995</v>
      </c>
      <c r="B34" s="184">
        <v>3545</v>
      </c>
      <c r="C34" s="184">
        <v>531</v>
      </c>
      <c r="D34" s="184">
        <v>3014</v>
      </c>
      <c r="E34" s="184">
        <v>647</v>
      </c>
      <c r="F34" s="184">
        <v>313</v>
      </c>
      <c r="G34" s="184">
        <v>219</v>
      </c>
      <c r="H34" s="184">
        <v>163</v>
      </c>
      <c r="I34" s="184">
        <v>92</v>
      </c>
      <c r="J34" s="184">
        <v>89</v>
      </c>
      <c r="K34" s="184">
        <v>61</v>
      </c>
      <c r="L34" s="184">
        <v>267</v>
      </c>
      <c r="M34" s="184">
        <v>153</v>
      </c>
      <c r="N34" s="184">
        <v>108</v>
      </c>
      <c r="O34" s="184">
        <v>379</v>
      </c>
      <c r="P34" s="184">
        <v>252</v>
      </c>
      <c r="Q34" s="184">
        <v>205</v>
      </c>
      <c r="R34" s="184">
        <v>159</v>
      </c>
      <c r="S34" s="184">
        <v>122</v>
      </c>
      <c r="T34" s="184">
        <v>89</v>
      </c>
      <c r="U34" s="184">
        <v>62</v>
      </c>
      <c r="V34" s="184">
        <v>51</v>
      </c>
      <c r="W34" s="184">
        <v>40</v>
      </c>
      <c r="X34" s="184">
        <v>43</v>
      </c>
      <c r="Y34" s="184">
        <v>31</v>
      </c>
      <c r="Z34" s="184">
        <v>1584</v>
      </c>
      <c r="AA34" s="184">
        <v>528</v>
      </c>
      <c r="AB34" s="184">
        <v>2112</v>
      </c>
      <c r="AC34" s="184">
        <v>631</v>
      </c>
      <c r="AD34" s="184">
        <v>486</v>
      </c>
      <c r="AE34" s="184">
        <v>316</v>
      </c>
      <c r="AF34" s="173"/>
      <c r="AG34" s="155">
        <f>VLOOKUP($A34,'t35'!$A$10:$J$131,AG$10,FALSE)</f>
        <v>729609</v>
      </c>
      <c r="AH34" s="155">
        <f>VLOOKUP($A34,'t35'!$A$10:$J$131,AH$10,FALSE)</f>
        <v>3859</v>
      </c>
      <c r="AI34" s="156">
        <f t="shared" si="2"/>
        <v>4.8587668189400075</v>
      </c>
      <c r="AJ34" s="156">
        <f t="shared" si="3"/>
        <v>4.8778225398656794</v>
      </c>
      <c r="AK34" s="157">
        <f t="shared" si="4"/>
        <v>0.85021156558533151</v>
      </c>
      <c r="AL34" s="156">
        <f t="shared" si="5"/>
        <v>4.8774075747667149</v>
      </c>
      <c r="AM34" s="156">
        <f t="shared" si="17"/>
        <v>4.8742122389350389</v>
      </c>
      <c r="AN34" s="156">
        <f t="shared" si="6"/>
        <v>5.2613065600680606</v>
      </c>
      <c r="AO34" s="159">
        <f t="shared" si="7"/>
        <v>7.4209099783494308</v>
      </c>
      <c r="AP34" s="156">
        <f t="shared" si="8"/>
        <v>2.1710258508324323</v>
      </c>
      <c r="AQ34" s="156">
        <f t="shared" si="9"/>
        <v>0.72367528361081068</v>
      </c>
      <c r="AR34" s="156">
        <f t="shared" si="10"/>
        <v>2.8947011344432427</v>
      </c>
      <c r="AS34" s="160">
        <f t="shared" si="11"/>
        <v>1.9640656844967648</v>
      </c>
      <c r="AT34" s="161">
        <f t="shared" si="12"/>
        <v>0.44682651622002822</v>
      </c>
      <c r="AU34" s="161">
        <f t="shared" si="13"/>
        <v>0.14894217207334273</v>
      </c>
      <c r="AV34" s="161">
        <f t="shared" si="14"/>
        <v>0.40423131170662907</v>
      </c>
      <c r="AW34" s="155">
        <v>1995</v>
      </c>
      <c r="AZ34" s="155">
        <v>2014</v>
      </c>
      <c r="BA34" s="156">
        <f t="shared" si="0"/>
        <v>3.3255591110311276</v>
      </c>
      <c r="BB34" s="156">
        <f t="shared" si="1"/>
        <v>0.8787528868360277</v>
      </c>
    </row>
    <row r="35" spans="1:54" x14ac:dyDescent="0.3">
      <c r="A35" s="183">
        <v>1996</v>
      </c>
      <c r="B35" s="184">
        <v>3501</v>
      </c>
      <c r="C35" s="184">
        <v>515</v>
      </c>
      <c r="D35" s="184">
        <v>2986</v>
      </c>
      <c r="E35" s="184">
        <v>698</v>
      </c>
      <c r="F35" s="184">
        <v>305</v>
      </c>
      <c r="G35" s="184">
        <v>191</v>
      </c>
      <c r="H35" s="184">
        <v>142</v>
      </c>
      <c r="I35" s="184">
        <v>133</v>
      </c>
      <c r="J35" s="184">
        <v>95</v>
      </c>
      <c r="K35" s="184">
        <v>72</v>
      </c>
      <c r="L35" s="184">
        <v>296</v>
      </c>
      <c r="M35" s="184">
        <v>179</v>
      </c>
      <c r="N35" s="184">
        <v>103</v>
      </c>
      <c r="O35" s="184">
        <v>350</v>
      </c>
      <c r="P35" s="184">
        <v>205</v>
      </c>
      <c r="Q35" s="184">
        <v>172</v>
      </c>
      <c r="R35" s="184">
        <v>131</v>
      </c>
      <c r="S35" s="184">
        <v>117</v>
      </c>
      <c r="T35" s="184">
        <v>88</v>
      </c>
      <c r="U35" s="184">
        <v>72</v>
      </c>
      <c r="V35" s="184">
        <v>41</v>
      </c>
      <c r="W35" s="184">
        <v>36</v>
      </c>
      <c r="X35" s="184">
        <v>36</v>
      </c>
      <c r="Y35" s="184">
        <v>39</v>
      </c>
      <c r="Z35" s="184">
        <v>1636</v>
      </c>
      <c r="AA35" s="184">
        <v>578</v>
      </c>
      <c r="AB35" s="184">
        <v>2214</v>
      </c>
      <c r="AC35" s="184">
        <v>555</v>
      </c>
      <c r="AD35" s="184">
        <v>420</v>
      </c>
      <c r="AE35" s="184">
        <v>312</v>
      </c>
      <c r="AF35" s="173"/>
      <c r="AG35" s="155">
        <f>VLOOKUP($A35,'t35'!$A$10:$J$131,AG$10,FALSE)</f>
        <v>734338</v>
      </c>
      <c r="AH35" s="155">
        <f>VLOOKUP($A35,'t35'!$A$10:$J$131,AH$10,FALSE)</f>
        <v>3689</v>
      </c>
      <c r="AI35" s="156">
        <f t="shared" si="2"/>
        <v>4.7675593527776039</v>
      </c>
      <c r="AJ35" s="156">
        <f t="shared" si="3"/>
        <v>4.7721049437950294</v>
      </c>
      <c r="AK35" s="157">
        <f t="shared" si="4"/>
        <v>0.85289917166523854</v>
      </c>
      <c r="AL35" s="156">
        <f t="shared" si="5"/>
        <v>4.7720799534089613</v>
      </c>
      <c r="AM35" s="156">
        <f t="shared" si="17"/>
        <v>4.7691890606738898</v>
      </c>
      <c r="AN35" s="156">
        <f t="shared" si="6"/>
        <v>4.9984621158846494</v>
      </c>
      <c r="AO35" s="159">
        <f t="shared" si="7"/>
        <v>7.2151831843550438</v>
      </c>
      <c r="AP35" s="156">
        <f t="shared" si="8"/>
        <v>2.2278569269192117</v>
      </c>
      <c r="AQ35" s="156">
        <f t="shared" si="9"/>
        <v>0.7871034864054427</v>
      </c>
      <c r="AR35" s="156">
        <f t="shared" si="10"/>
        <v>3.0149604133246544</v>
      </c>
      <c r="AS35" s="160">
        <f t="shared" si="11"/>
        <v>1.7525989394529495</v>
      </c>
      <c r="AT35" s="161">
        <f t="shared" si="12"/>
        <v>0.46729505855469866</v>
      </c>
      <c r="AU35" s="161">
        <f t="shared" si="13"/>
        <v>0.16509568694658669</v>
      </c>
      <c r="AV35" s="161">
        <f t="shared" si="14"/>
        <v>0.36760925449871468</v>
      </c>
      <c r="AW35" s="155">
        <v>1996</v>
      </c>
      <c r="AZ35" s="155">
        <v>2015</v>
      </c>
      <c r="BA35" s="156">
        <f t="shared" si="0"/>
        <v>3.4810443783830642</v>
      </c>
      <c r="BB35" s="156">
        <f t="shared" si="1"/>
        <v>0.8873822975517891</v>
      </c>
    </row>
    <row r="36" spans="1:54" x14ac:dyDescent="0.3">
      <c r="A36" s="183">
        <v>1997</v>
      </c>
      <c r="B36" s="184">
        <v>3439</v>
      </c>
      <c r="C36" s="184">
        <v>485</v>
      </c>
      <c r="D36" s="184">
        <v>2954</v>
      </c>
      <c r="E36" s="184">
        <v>718</v>
      </c>
      <c r="F36" s="184">
        <v>298</v>
      </c>
      <c r="G36" s="184">
        <v>167</v>
      </c>
      <c r="H36" s="184">
        <v>139</v>
      </c>
      <c r="I36" s="184">
        <v>96</v>
      </c>
      <c r="J36" s="184">
        <v>84</v>
      </c>
      <c r="K36" s="184">
        <v>60</v>
      </c>
      <c r="L36" s="184">
        <v>341</v>
      </c>
      <c r="M36" s="184">
        <v>171</v>
      </c>
      <c r="N36" s="184">
        <v>122</v>
      </c>
      <c r="O36" s="184">
        <v>328</v>
      </c>
      <c r="P36" s="184">
        <v>214</v>
      </c>
      <c r="Q36" s="184">
        <v>158</v>
      </c>
      <c r="R36" s="184">
        <v>149</v>
      </c>
      <c r="S36" s="184">
        <v>86</v>
      </c>
      <c r="T36" s="184">
        <v>90</v>
      </c>
      <c r="U36" s="184">
        <v>46</v>
      </c>
      <c r="V36" s="184">
        <v>48</v>
      </c>
      <c r="W36" s="184">
        <v>46</v>
      </c>
      <c r="X36" s="184">
        <v>40</v>
      </c>
      <c r="Y36" s="184">
        <v>38</v>
      </c>
      <c r="Z36" s="184">
        <v>1562</v>
      </c>
      <c r="AA36" s="184">
        <v>634</v>
      </c>
      <c r="AB36" s="184">
        <v>2196</v>
      </c>
      <c r="AC36" s="184">
        <v>542</v>
      </c>
      <c r="AD36" s="184">
        <v>393</v>
      </c>
      <c r="AE36" s="184">
        <v>308</v>
      </c>
      <c r="AF36" s="173"/>
      <c r="AG36" s="155">
        <f>VLOOKUP($A36,'t35'!$A$10:$J$131,AG$10,FALSE)</f>
        <v>726768</v>
      </c>
      <c r="AH36" s="155">
        <f>VLOOKUP($A36,'t35'!$A$10:$J$131,AH$10,FALSE)</f>
        <v>3576</v>
      </c>
      <c r="AI36" s="156">
        <f t="shared" si="2"/>
        <v>4.7319089448076967</v>
      </c>
      <c r="AJ36" s="156">
        <f t="shared" si="3"/>
        <v>4.7250296199405817</v>
      </c>
      <c r="AK36" s="157">
        <f t="shared" si="4"/>
        <v>0.85897063099738291</v>
      </c>
      <c r="AL36" s="156">
        <f t="shared" si="5"/>
        <v>4.7249681607658758</v>
      </c>
      <c r="AM36" s="156">
        <f t="shared" si="17"/>
        <v>4.7223440310154796</v>
      </c>
      <c r="AN36" s="156">
        <f t="shared" si="6"/>
        <v>4.8963228286944238</v>
      </c>
      <c r="AO36" s="159">
        <f t="shared" si="7"/>
        <v>7.0350410217650863</v>
      </c>
      <c r="AP36" s="156">
        <f t="shared" si="8"/>
        <v>2.1492415736521147</v>
      </c>
      <c r="AQ36" s="156">
        <f t="shared" si="9"/>
        <v>0.87235541465777244</v>
      </c>
      <c r="AR36" s="156">
        <f t="shared" si="10"/>
        <v>3.021596988309887</v>
      </c>
      <c r="AS36" s="160">
        <f t="shared" si="11"/>
        <v>1.7103119564978095</v>
      </c>
      <c r="AT36" s="161">
        <f t="shared" si="12"/>
        <v>0.4542018028496656</v>
      </c>
      <c r="AU36" s="161">
        <f t="shared" si="13"/>
        <v>0.18435591741785401</v>
      </c>
      <c r="AV36" s="161">
        <f t="shared" si="14"/>
        <v>0.36144227973248039</v>
      </c>
      <c r="AW36" s="155">
        <v>1997</v>
      </c>
      <c r="AZ36" s="155">
        <v>2016</v>
      </c>
      <c r="BA36" s="156">
        <f t="shared" si="0"/>
        <v>3.4518600371205008</v>
      </c>
      <c r="BB36" s="156">
        <f t="shared" si="1"/>
        <v>0.87970508343034537</v>
      </c>
    </row>
    <row r="37" spans="1:54" x14ac:dyDescent="0.3">
      <c r="A37" s="183">
        <v>1998</v>
      </c>
      <c r="B37" s="184">
        <v>3399</v>
      </c>
      <c r="C37" s="184">
        <v>461</v>
      </c>
      <c r="D37" s="184">
        <v>2938</v>
      </c>
      <c r="E37" s="184">
        <v>733</v>
      </c>
      <c r="F37" s="184">
        <v>233</v>
      </c>
      <c r="G37" s="184">
        <v>161</v>
      </c>
      <c r="H37" s="184">
        <v>131</v>
      </c>
      <c r="I37" s="184">
        <v>98</v>
      </c>
      <c r="J37" s="184">
        <v>87</v>
      </c>
      <c r="K37" s="184">
        <v>73</v>
      </c>
      <c r="L37" s="184">
        <v>330</v>
      </c>
      <c r="M37" s="184">
        <v>184</v>
      </c>
      <c r="N37" s="184">
        <v>117</v>
      </c>
      <c r="O37" s="184">
        <v>349</v>
      </c>
      <c r="P37" s="184">
        <v>196</v>
      </c>
      <c r="Q37" s="184">
        <v>149</v>
      </c>
      <c r="R37" s="184">
        <v>125</v>
      </c>
      <c r="S37" s="184">
        <v>122</v>
      </c>
      <c r="T37" s="184">
        <v>90</v>
      </c>
      <c r="U37" s="184">
        <v>40</v>
      </c>
      <c r="V37" s="184">
        <v>54</v>
      </c>
      <c r="W37" s="184">
        <v>54</v>
      </c>
      <c r="X37" s="184">
        <v>39</v>
      </c>
      <c r="Y37" s="184">
        <v>34</v>
      </c>
      <c r="Z37" s="184">
        <v>1516</v>
      </c>
      <c r="AA37" s="184">
        <v>631</v>
      </c>
      <c r="AB37" s="184">
        <v>2147</v>
      </c>
      <c r="AC37" s="184">
        <v>545</v>
      </c>
      <c r="AD37" s="184">
        <v>396</v>
      </c>
      <c r="AE37" s="184">
        <v>311</v>
      </c>
      <c r="AF37" s="173"/>
      <c r="AG37" s="155">
        <f>VLOOKUP($A37,'t35'!$A$10:$J$131,AG$10,FALSE)</f>
        <v>738080</v>
      </c>
      <c r="AH37" s="155">
        <f>VLOOKUP($A37,'t35'!$A$10:$J$131,AH$10,FALSE)</f>
        <v>3685</v>
      </c>
      <c r="AI37" s="156">
        <f t="shared" si="2"/>
        <v>4.605191849122046</v>
      </c>
      <c r="AJ37" s="156">
        <f t="shared" si="3"/>
        <v>4.6149135238854244</v>
      </c>
      <c r="AK37" s="157">
        <f t="shared" si="4"/>
        <v>0.86437187408061189</v>
      </c>
      <c r="AL37" s="156">
        <f t="shared" si="5"/>
        <v>4.6147844669439158</v>
      </c>
      <c r="AM37" s="156">
        <f t="shared" si="17"/>
        <v>4.6123353047778162</v>
      </c>
      <c r="AN37" s="156">
        <f t="shared" si="6"/>
        <v>4.9678806630132186</v>
      </c>
      <c r="AO37" s="159">
        <f t="shared" si="7"/>
        <v>7.0116546345540707</v>
      </c>
      <c r="AP37" s="156">
        <f t="shared" si="8"/>
        <v>2.0539778885757642</v>
      </c>
      <c r="AQ37" s="156">
        <f t="shared" si="9"/>
        <v>0.85492087578582265</v>
      </c>
      <c r="AR37" s="156">
        <f t="shared" si="10"/>
        <v>2.9088987643615867</v>
      </c>
      <c r="AS37" s="160">
        <f t="shared" si="11"/>
        <v>1.6962930847604596</v>
      </c>
      <c r="AT37" s="161">
        <f t="shared" si="12"/>
        <v>0.4460135333921742</v>
      </c>
      <c r="AU37" s="161">
        <f t="shared" si="13"/>
        <v>0.18564283612827304</v>
      </c>
      <c r="AV37" s="161">
        <f t="shared" si="14"/>
        <v>0.36834363047955282</v>
      </c>
      <c r="AW37" s="155">
        <v>1998</v>
      </c>
      <c r="AZ37" s="155">
        <v>2017</v>
      </c>
      <c r="BA37" s="156">
        <f t="shared" si="0"/>
        <v>3.6071986336776032</v>
      </c>
      <c r="BB37" s="156">
        <f t="shared" si="1"/>
        <v>0.90488821523304286</v>
      </c>
    </row>
    <row r="38" spans="1:54" x14ac:dyDescent="0.3">
      <c r="A38" s="183">
        <v>1999</v>
      </c>
      <c r="B38" s="184">
        <v>3221</v>
      </c>
      <c r="C38" s="184">
        <v>465</v>
      </c>
      <c r="D38" s="184">
        <v>2756</v>
      </c>
      <c r="E38" s="184">
        <v>697</v>
      </c>
      <c r="F38" s="184">
        <v>235</v>
      </c>
      <c r="G38" s="184">
        <v>162</v>
      </c>
      <c r="H38" s="184">
        <v>139</v>
      </c>
      <c r="I38" s="184">
        <v>88</v>
      </c>
      <c r="J38" s="184">
        <v>61</v>
      </c>
      <c r="K38" s="184">
        <v>75</v>
      </c>
      <c r="L38" s="184">
        <v>305</v>
      </c>
      <c r="M38" s="184">
        <v>146</v>
      </c>
      <c r="N38" s="184">
        <v>137</v>
      </c>
      <c r="O38" s="184">
        <v>316</v>
      </c>
      <c r="P38" s="184">
        <v>180</v>
      </c>
      <c r="Q38" s="184">
        <v>157</v>
      </c>
      <c r="R38" s="184">
        <v>130</v>
      </c>
      <c r="S38" s="184">
        <v>85</v>
      </c>
      <c r="T38" s="184">
        <v>79</v>
      </c>
      <c r="U38" s="184">
        <v>65</v>
      </c>
      <c r="V38" s="184">
        <v>53</v>
      </c>
      <c r="W38" s="184">
        <v>26</v>
      </c>
      <c r="X38" s="184">
        <v>45</v>
      </c>
      <c r="Y38" s="184">
        <v>40</v>
      </c>
      <c r="Z38" s="184">
        <v>1457</v>
      </c>
      <c r="AA38" s="184">
        <v>588</v>
      </c>
      <c r="AB38" s="184">
        <v>2045</v>
      </c>
      <c r="AC38" s="184">
        <v>496</v>
      </c>
      <c r="AD38" s="184">
        <v>372</v>
      </c>
      <c r="AE38" s="184">
        <v>308</v>
      </c>
      <c r="AF38" s="173"/>
      <c r="AG38" s="155">
        <f>VLOOKUP($A38,'t35'!$A$10:$J$131,AG$10,FALSE)</f>
        <v>744791</v>
      </c>
      <c r="AH38" s="155">
        <f>VLOOKUP($A38,'t35'!$A$10:$J$131,AH$10,FALSE)</f>
        <v>3442</v>
      </c>
      <c r="AI38" s="156">
        <f t="shared" si="2"/>
        <v>4.3247031717622795</v>
      </c>
      <c r="AJ38" s="156">
        <f t="shared" si="3"/>
        <v>4.3303799553003444</v>
      </c>
      <c r="AK38" s="157">
        <f t="shared" si="4"/>
        <v>0.85563489599503262</v>
      </c>
      <c r="AL38" s="156">
        <f t="shared" si="5"/>
        <v>4.3303361316100704</v>
      </c>
      <c r="AM38" s="156">
        <f t="shared" si="17"/>
        <v>4.3278721265910667</v>
      </c>
      <c r="AN38" s="156">
        <f t="shared" si="6"/>
        <v>4.6001713370033128</v>
      </c>
      <c r="AO38" s="159">
        <f t="shared" si="7"/>
        <v>6.5474257350317346</v>
      </c>
      <c r="AP38" s="156">
        <f t="shared" si="8"/>
        <v>1.9562534993038316</v>
      </c>
      <c r="AQ38" s="156">
        <f t="shared" si="9"/>
        <v>0.78948322415281602</v>
      </c>
      <c r="AR38" s="156">
        <f t="shared" si="10"/>
        <v>2.7457367234566474</v>
      </c>
      <c r="AS38" s="160">
        <f t="shared" si="11"/>
        <v>1.578966448305632</v>
      </c>
      <c r="AT38" s="161">
        <f t="shared" si="12"/>
        <v>0.4523439925488979</v>
      </c>
      <c r="AU38" s="161">
        <f t="shared" si="13"/>
        <v>0.18255200248370071</v>
      </c>
      <c r="AV38" s="161">
        <f t="shared" si="14"/>
        <v>0.36510400496740142</v>
      </c>
      <c r="AW38" s="155">
        <v>1999</v>
      </c>
      <c r="AZ38" s="155">
        <v>2018</v>
      </c>
      <c r="BA38" s="156">
        <f t="shared" si="0"/>
        <v>3.627775074012435</v>
      </c>
      <c r="BB38" s="156">
        <f t="shared" si="1"/>
        <v>0.89483747609942643</v>
      </c>
    </row>
    <row r="39" spans="1:54" x14ac:dyDescent="0.3">
      <c r="A39" s="183">
        <v>2000</v>
      </c>
      <c r="B39" s="184">
        <v>3417</v>
      </c>
      <c r="C39" s="184">
        <v>458</v>
      </c>
      <c r="D39" s="184">
        <v>2959</v>
      </c>
      <c r="E39" s="184">
        <v>742</v>
      </c>
      <c r="F39" s="184">
        <v>251</v>
      </c>
      <c r="G39" s="184">
        <v>167</v>
      </c>
      <c r="H39" s="184">
        <v>133</v>
      </c>
      <c r="I39" s="184">
        <v>108</v>
      </c>
      <c r="J39" s="184">
        <v>82</v>
      </c>
      <c r="K39" s="184">
        <v>72</v>
      </c>
      <c r="L39" s="184">
        <v>336</v>
      </c>
      <c r="M39" s="184">
        <v>173</v>
      </c>
      <c r="N39" s="184">
        <v>114</v>
      </c>
      <c r="O39" s="184">
        <v>352</v>
      </c>
      <c r="P39" s="184">
        <v>188</v>
      </c>
      <c r="Q39" s="184">
        <v>154</v>
      </c>
      <c r="R39" s="184">
        <v>135</v>
      </c>
      <c r="S39" s="184">
        <v>85</v>
      </c>
      <c r="T39" s="184">
        <v>83</v>
      </c>
      <c r="U39" s="184">
        <v>62</v>
      </c>
      <c r="V39" s="184">
        <v>58</v>
      </c>
      <c r="W39" s="184">
        <v>45</v>
      </c>
      <c r="X39" s="184">
        <v>39</v>
      </c>
      <c r="Y39" s="184">
        <v>38</v>
      </c>
      <c r="Z39" s="184">
        <v>1555</v>
      </c>
      <c r="AA39" s="184">
        <v>623</v>
      </c>
      <c r="AB39" s="184">
        <v>2178</v>
      </c>
      <c r="AC39" s="184">
        <v>540</v>
      </c>
      <c r="AD39" s="184">
        <v>374</v>
      </c>
      <c r="AE39" s="184">
        <v>325</v>
      </c>
      <c r="AF39" s="173"/>
      <c r="AG39" s="155">
        <f>VLOOKUP($A39,'t35'!$A$10:$J$131,AG$10,FALSE)</f>
        <v>774782</v>
      </c>
      <c r="AH39" s="155">
        <f>VLOOKUP($A39,'t35'!$A$10:$J$131,AH$10,FALSE)</f>
        <v>3559</v>
      </c>
      <c r="AI39" s="156">
        <f t="shared" si="2"/>
        <v>4.4102728251301659</v>
      </c>
      <c r="AJ39" s="156">
        <f t="shared" si="3"/>
        <v>4.4340764162856159</v>
      </c>
      <c r="AK39" s="157">
        <f t="shared" si="4"/>
        <v>0.86596429616622772</v>
      </c>
      <c r="AL39" s="156">
        <f t="shared" si="5"/>
        <v>4.4332743448603908</v>
      </c>
      <c r="AM39" s="156">
        <f t="shared" si="17"/>
        <v>4.4318009214656593</v>
      </c>
      <c r="AN39" s="156">
        <f t="shared" si="6"/>
        <v>4.5725459663566479</v>
      </c>
      <c r="AO39" s="159">
        <f t="shared" si="7"/>
        <v>6.5703849598055353</v>
      </c>
      <c r="AP39" s="156">
        <f t="shared" si="8"/>
        <v>2.007016167128302</v>
      </c>
      <c r="AQ39" s="156">
        <f t="shared" si="9"/>
        <v>0.80409715248934543</v>
      </c>
      <c r="AR39" s="156">
        <f t="shared" si="10"/>
        <v>2.8111133196176472</v>
      </c>
      <c r="AS39" s="160">
        <f t="shared" si="11"/>
        <v>1.5991595055125183</v>
      </c>
      <c r="AT39" s="161">
        <f t="shared" si="12"/>
        <v>0.45507755340942346</v>
      </c>
      <c r="AU39" s="161">
        <f t="shared" si="13"/>
        <v>0.18232367573895231</v>
      </c>
      <c r="AV39" s="161">
        <f t="shared" si="14"/>
        <v>0.36259877085162417</v>
      </c>
      <c r="AW39" s="155">
        <v>2000</v>
      </c>
      <c r="AZ39" s="155">
        <v>2019</v>
      </c>
      <c r="BA39" s="156">
        <f t="shared" si="0"/>
        <v>3.5543684685560755</v>
      </c>
      <c r="BB39" s="156">
        <f t="shared" si="1"/>
        <v>0.89685039370078745</v>
      </c>
    </row>
    <row r="40" spans="1:54" x14ac:dyDescent="0.3">
      <c r="A40" s="183">
        <v>2001</v>
      </c>
      <c r="B40" s="184">
        <v>3438</v>
      </c>
      <c r="C40" s="184">
        <v>462</v>
      </c>
      <c r="D40" s="184">
        <v>2976</v>
      </c>
      <c r="E40" s="184">
        <v>814</v>
      </c>
      <c r="F40" s="184">
        <v>253</v>
      </c>
      <c r="G40" s="184">
        <v>161</v>
      </c>
      <c r="H40" s="184">
        <v>129</v>
      </c>
      <c r="I40" s="184">
        <v>89</v>
      </c>
      <c r="J40" s="184">
        <v>82</v>
      </c>
      <c r="K40" s="184">
        <v>69</v>
      </c>
      <c r="L40" s="184">
        <v>309</v>
      </c>
      <c r="M40" s="184">
        <v>177</v>
      </c>
      <c r="N40" s="184">
        <v>124</v>
      </c>
      <c r="O40" s="184">
        <v>373</v>
      </c>
      <c r="P40" s="184">
        <v>200</v>
      </c>
      <c r="Q40" s="184">
        <v>169</v>
      </c>
      <c r="R40" s="184">
        <v>114</v>
      </c>
      <c r="S40" s="184">
        <v>84</v>
      </c>
      <c r="T40" s="184">
        <v>73</v>
      </c>
      <c r="U40" s="184">
        <v>48</v>
      </c>
      <c r="V40" s="184">
        <v>61</v>
      </c>
      <c r="W40" s="184">
        <v>39</v>
      </c>
      <c r="X40" s="184">
        <v>40</v>
      </c>
      <c r="Y40" s="184">
        <v>30</v>
      </c>
      <c r="Z40" s="184">
        <v>1597</v>
      </c>
      <c r="AA40" s="184">
        <v>610</v>
      </c>
      <c r="AB40" s="184">
        <v>2207</v>
      </c>
      <c r="AC40" s="184">
        <v>573</v>
      </c>
      <c r="AD40" s="184">
        <v>367</v>
      </c>
      <c r="AE40" s="184">
        <v>291</v>
      </c>
      <c r="AF40" s="173"/>
      <c r="AG40" s="155">
        <f>VLOOKUP($A40,'t35'!$A$10:$J$131,AG$10,FALSE)</f>
        <v>770945</v>
      </c>
      <c r="AH40" s="155">
        <f>VLOOKUP($A40,'t35'!$A$10:$J$131,AH$10,FALSE)</f>
        <v>3741</v>
      </c>
      <c r="AI40" s="156">
        <f t="shared" si="2"/>
        <v>4.4594620887352532</v>
      </c>
      <c r="AJ40" s="156">
        <f t="shared" si="3"/>
        <v>4.4564943145277391</v>
      </c>
      <c r="AK40" s="157">
        <f t="shared" si="4"/>
        <v>0.86561954624781845</v>
      </c>
      <c r="AL40" s="156">
        <f t="shared" si="5"/>
        <v>4.4564815373201982</v>
      </c>
      <c r="AM40" s="156">
        <f t="shared" si="17"/>
        <v>4.4542169744153632</v>
      </c>
      <c r="AN40" s="156">
        <f t="shared" si="6"/>
        <v>4.8290533196675813</v>
      </c>
      <c r="AO40" s="159">
        <f t="shared" si="7"/>
        <v>6.8905337130140474</v>
      </c>
      <c r="AP40" s="156">
        <f t="shared" si="8"/>
        <v>2.0714836985777194</v>
      </c>
      <c r="AQ40" s="156">
        <f t="shared" si="9"/>
        <v>0.79123672894953601</v>
      </c>
      <c r="AR40" s="156">
        <f t="shared" si="10"/>
        <v>2.8627204275272553</v>
      </c>
      <c r="AS40" s="160">
        <f t="shared" si="11"/>
        <v>1.5967416612079979</v>
      </c>
      <c r="AT40" s="161">
        <f t="shared" si="12"/>
        <v>0.46451425247236766</v>
      </c>
      <c r="AU40" s="161">
        <f t="shared" si="13"/>
        <v>0.17742873763816175</v>
      </c>
      <c r="AV40" s="161">
        <f t="shared" si="14"/>
        <v>0.35805700988947065</v>
      </c>
      <c r="AW40" s="155">
        <v>2001</v>
      </c>
      <c r="AX40" s="155">
        <f t="shared" ref="AX40:AX51" si="20">AJ40/AJ39</f>
        <v>1.0050558213565708</v>
      </c>
      <c r="AZ40" s="155">
        <v>2020</v>
      </c>
      <c r="BA40" s="156">
        <f t="shared" si="0"/>
        <v>3.3667646650948928</v>
      </c>
      <c r="BB40" s="156">
        <f t="shared" si="1"/>
        <v>0.90387069332199066</v>
      </c>
    </row>
    <row r="41" spans="1:54" x14ac:dyDescent="0.3">
      <c r="A41" s="183">
        <v>2002</v>
      </c>
      <c r="B41" s="184">
        <v>3114</v>
      </c>
      <c r="C41" s="184">
        <v>464</v>
      </c>
      <c r="D41" s="184">
        <v>2650</v>
      </c>
      <c r="E41" s="184">
        <v>694</v>
      </c>
      <c r="F41" s="184">
        <v>212</v>
      </c>
      <c r="G41" s="184">
        <v>166</v>
      </c>
      <c r="H41" s="184">
        <v>122</v>
      </c>
      <c r="I41" s="184">
        <v>88</v>
      </c>
      <c r="J41" s="184">
        <v>69</v>
      </c>
      <c r="K41" s="184">
        <v>49</v>
      </c>
      <c r="L41" s="184">
        <v>300</v>
      </c>
      <c r="M41" s="184">
        <v>178</v>
      </c>
      <c r="N41" s="184">
        <v>141</v>
      </c>
      <c r="O41" s="184">
        <v>299</v>
      </c>
      <c r="P41" s="184">
        <v>161</v>
      </c>
      <c r="Q41" s="184">
        <v>143</v>
      </c>
      <c r="R41" s="184">
        <v>102</v>
      </c>
      <c r="S41" s="184">
        <v>92</v>
      </c>
      <c r="T41" s="184">
        <v>75</v>
      </c>
      <c r="U41" s="184">
        <v>60</v>
      </c>
      <c r="V41" s="184">
        <v>44</v>
      </c>
      <c r="W41" s="184">
        <v>51</v>
      </c>
      <c r="X41" s="184">
        <v>38</v>
      </c>
      <c r="Y41" s="184">
        <v>30</v>
      </c>
      <c r="Z41" s="184">
        <v>1400</v>
      </c>
      <c r="AA41" s="184">
        <v>619</v>
      </c>
      <c r="AB41" s="184">
        <v>2019</v>
      </c>
      <c r="AC41" s="184">
        <v>460</v>
      </c>
      <c r="AD41" s="184">
        <v>337</v>
      </c>
      <c r="AE41" s="184">
        <v>298</v>
      </c>
      <c r="AF41" s="173"/>
      <c r="AG41" s="155">
        <f>VLOOKUP($A41,'t35'!$A$10:$J$131,AG$10,FALSE)</f>
        <v>761630</v>
      </c>
      <c r="AH41" s="155">
        <f>VLOOKUP($A41,'t35'!$A$10:$J$131,AH$10,FALSE)</f>
        <v>6259</v>
      </c>
      <c r="AI41" s="156">
        <f t="shared" si="2"/>
        <v>4.0885994511770809</v>
      </c>
      <c r="AJ41" s="156">
        <f t="shared" si="3"/>
        <v>4.0812385090811567</v>
      </c>
      <c r="AK41" s="157">
        <f t="shared" si="4"/>
        <v>0.85099550417469494</v>
      </c>
      <c r="AL41" s="156">
        <f t="shared" si="5"/>
        <v>4.0811620359704861</v>
      </c>
      <c r="AM41" s="156">
        <f t="shared" si="17"/>
        <v>4.0789152153791557</v>
      </c>
      <c r="AN41" s="156">
        <f t="shared" si="6"/>
        <v>8.1509176456493062</v>
      </c>
      <c r="AO41" s="159">
        <f t="shared" si="7"/>
        <v>9.9740978188253777</v>
      </c>
      <c r="AP41" s="156">
        <f t="shared" si="8"/>
        <v>1.8381628874913016</v>
      </c>
      <c r="AQ41" s="156">
        <f t="shared" si="9"/>
        <v>0.81273059096936828</v>
      </c>
      <c r="AR41" s="156">
        <f t="shared" si="10"/>
        <v>2.6508934784606697</v>
      </c>
      <c r="AS41" s="160">
        <f t="shared" si="11"/>
        <v>1.4377059727164108</v>
      </c>
      <c r="AT41" s="161">
        <f t="shared" si="12"/>
        <v>0.44958253050738611</v>
      </c>
      <c r="AU41" s="161">
        <f t="shared" si="13"/>
        <v>0.1987797045600514</v>
      </c>
      <c r="AV41" s="161">
        <f t="shared" si="14"/>
        <v>0.35163776493256266</v>
      </c>
      <c r="AW41" s="155">
        <v>2002</v>
      </c>
      <c r="AX41" s="155">
        <f t="shared" si="20"/>
        <v>0.91579574011274179</v>
      </c>
      <c r="AZ41" s="155">
        <v>2021</v>
      </c>
      <c r="BA41" s="156">
        <f t="shared" si="0"/>
        <v>3.4315359371492411</v>
      </c>
      <c r="BB41" s="156">
        <f t="shared" si="1"/>
        <v>0.92604902368093067</v>
      </c>
    </row>
    <row r="42" spans="1:54" x14ac:dyDescent="0.3">
      <c r="A42" s="183">
        <v>2003</v>
      </c>
      <c r="B42" s="184">
        <v>3053</v>
      </c>
      <c r="C42" s="184">
        <v>413</v>
      </c>
      <c r="D42" s="184">
        <v>2640</v>
      </c>
      <c r="E42" s="184">
        <v>697</v>
      </c>
      <c r="F42" s="184">
        <v>195</v>
      </c>
      <c r="G42" s="184">
        <v>150</v>
      </c>
      <c r="H42" s="184">
        <v>127</v>
      </c>
      <c r="I42" s="184">
        <v>79</v>
      </c>
      <c r="J42" s="184">
        <v>88</v>
      </c>
      <c r="K42" s="184">
        <v>57</v>
      </c>
      <c r="L42" s="184">
        <v>289</v>
      </c>
      <c r="M42" s="184">
        <v>191</v>
      </c>
      <c r="N42" s="184">
        <v>136</v>
      </c>
      <c r="O42" s="184">
        <v>309</v>
      </c>
      <c r="P42" s="184">
        <v>159</v>
      </c>
      <c r="Q42" s="184">
        <v>118</v>
      </c>
      <c r="R42" s="184">
        <v>117</v>
      </c>
      <c r="S42" s="184">
        <v>67</v>
      </c>
      <c r="T42" s="184">
        <v>64</v>
      </c>
      <c r="U42" s="184">
        <v>52</v>
      </c>
      <c r="V42" s="184">
        <v>36</v>
      </c>
      <c r="W42" s="184">
        <v>39</v>
      </c>
      <c r="X42" s="184">
        <v>44</v>
      </c>
      <c r="Y42" s="184">
        <v>39</v>
      </c>
      <c r="Z42" s="184">
        <v>1393</v>
      </c>
      <c r="AA42" s="184">
        <v>616</v>
      </c>
      <c r="AB42" s="184">
        <v>2009</v>
      </c>
      <c r="AC42" s="184">
        <v>468</v>
      </c>
      <c r="AD42" s="184">
        <v>302</v>
      </c>
      <c r="AE42" s="184">
        <v>274</v>
      </c>
      <c r="AF42" s="173"/>
      <c r="AG42" s="155">
        <f>VLOOKUP($A42,'t35'!$A$10:$J$131,AG$10,FALSE)</f>
        <v>761464</v>
      </c>
      <c r="AH42" s="155">
        <f>VLOOKUP($A42,'t35'!$A$10:$J$131,AH$10,FALSE)</f>
        <v>6862</v>
      </c>
      <c r="AI42" s="156">
        <f t="shared" si="2"/>
        <v>4.0093819274450269</v>
      </c>
      <c r="AJ42" s="156">
        <f t="shared" si="3"/>
        <v>4.0092637145858498</v>
      </c>
      <c r="AK42" s="157">
        <f t="shared" si="4"/>
        <v>0.86472322305928595</v>
      </c>
      <c r="AL42" s="156">
        <f t="shared" si="5"/>
        <v>4.0092636923021274</v>
      </c>
      <c r="AM42" s="156">
        <f t="shared" si="17"/>
        <v>4.0073769929003902</v>
      </c>
      <c r="AN42" s="156">
        <f t="shared" si="6"/>
        <v>8.9311047654250935</v>
      </c>
      <c r="AO42" s="159">
        <f t="shared" si="7"/>
        <v>10.744137254238435</v>
      </c>
      <c r="AP42" s="156">
        <f t="shared" si="8"/>
        <v>1.8293707910025949</v>
      </c>
      <c r="AQ42" s="156">
        <f t="shared" si="9"/>
        <v>0.80896798798104708</v>
      </c>
      <c r="AR42" s="156">
        <f t="shared" si="10"/>
        <v>2.6383387789836421</v>
      </c>
      <c r="AS42" s="160">
        <f t="shared" si="11"/>
        <v>1.371043148461385</v>
      </c>
      <c r="AT42" s="161">
        <f t="shared" si="12"/>
        <v>0.45627251883393383</v>
      </c>
      <c r="AU42" s="161">
        <f t="shared" si="13"/>
        <v>0.20176875204716674</v>
      </c>
      <c r="AV42" s="161">
        <f t="shared" si="14"/>
        <v>0.34195872911889946</v>
      </c>
      <c r="AW42" s="155">
        <v>2003</v>
      </c>
      <c r="AX42" s="155">
        <f t="shared" si="20"/>
        <v>0.98236447236907232</v>
      </c>
    </row>
    <row r="43" spans="1:54" x14ac:dyDescent="0.3">
      <c r="A43" s="183">
        <v>2004</v>
      </c>
      <c r="B43" s="184">
        <v>2988</v>
      </c>
      <c r="C43" s="184">
        <v>394</v>
      </c>
      <c r="D43" s="184">
        <v>2594</v>
      </c>
      <c r="E43" s="184">
        <v>689</v>
      </c>
      <c r="F43" s="184">
        <v>214</v>
      </c>
      <c r="G43" s="184">
        <v>144</v>
      </c>
      <c r="H43" s="184">
        <v>109</v>
      </c>
      <c r="I43" s="184">
        <v>82</v>
      </c>
      <c r="J43" s="184">
        <v>78</v>
      </c>
      <c r="K43" s="184">
        <v>54</v>
      </c>
      <c r="L43" s="184">
        <v>287</v>
      </c>
      <c r="M43" s="184">
        <v>188</v>
      </c>
      <c r="N43" s="184">
        <v>123</v>
      </c>
      <c r="O43" s="184">
        <v>293</v>
      </c>
      <c r="P43" s="184">
        <v>145</v>
      </c>
      <c r="Q43" s="184">
        <v>118</v>
      </c>
      <c r="R43" s="184">
        <v>115</v>
      </c>
      <c r="S43" s="184">
        <v>83</v>
      </c>
      <c r="T43" s="184">
        <v>64</v>
      </c>
      <c r="U43" s="184">
        <v>51</v>
      </c>
      <c r="V43" s="184">
        <v>52</v>
      </c>
      <c r="W43" s="184">
        <v>43</v>
      </c>
      <c r="X43" s="184">
        <v>17</v>
      </c>
      <c r="Y43" s="184">
        <v>39</v>
      </c>
      <c r="Z43" s="184">
        <v>1370</v>
      </c>
      <c r="AA43" s="184">
        <v>598</v>
      </c>
      <c r="AB43" s="184">
        <v>1968</v>
      </c>
      <c r="AC43" s="184">
        <v>438</v>
      </c>
      <c r="AD43" s="184">
        <v>316</v>
      </c>
      <c r="AE43" s="184">
        <v>266</v>
      </c>
      <c r="AF43" s="173"/>
      <c r="AG43" s="155">
        <f>VLOOKUP($A43,'t35'!$A$10:$J$131,AG$10,FALSE)</f>
        <v>767816</v>
      </c>
      <c r="AH43" s="155">
        <f>VLOOKUP($A43,'t35'!$A$10:$J$131,AH$10,FALSE)</f>
        <v>7054</v>
      </c>
      <c r="AI43" s="156">
        <f t="shared" si="2"/>
        <v>3.8915573522823177</v>
      </c>
      <c r="AJ43" s="156">
        <f t="shared" si="3"/>
        <v>3.8958379082280139</v>
      </c>
      <c r="AK43" s="157">
        <f t="shared" si="4"/>
        <v>0.86813922356091033</v>
      </c>
      <c r="AL43" s="156">
        <f t="shared" si="5"/>
        <v>3.8958071318930063</v>
      </c>
      <c r="AM43" s="156">
        <f t="shared" si="17"/>
        <v>3.8940439951459327</v>
      </c>
      <c r="AN43" s="156">
        <f t="shared" si="6"/>
        <v>9.1034625162930549</v>
      </c>
      <c r="AO43" s="159">
        <f t="shared" si="7"/>
        <v>10.871501025978551</v>
      </c>
      <c r="AP43" s="156">
        <f t="shared" si="8"/>
        <v>1.7842816508121737</v>
      </c>
      <c r="AQ43" s="156">
        <f t="shared" si="9"/>
        <v>0.77883242860268609</v>
      </c>
      <c r="AR43" s="156">
        <f t="shared" si="10"/>
        <v>2.5631140794148597</v>
      </c>
      <c r="AS43" s="160">
        <f t="shared" si="11"/>
        <v>1.3284432728674578</v>
      </c>
      <c r="AT43" s="161">
        <f t="shared" si="12"/>
        <v>0.45850066934404282</v>
      </c>
      <c r="AU43" s="161">
        <f t="shared" si="13"/>
        <v>0.20013386880856762</v>
      </c>
      <c r="AV43" s="161">
        <f t="shared" si="14"/>
        <v>0.34136546184738953</v>
      </c>
      <c r="AW43" s="155">
        <v>2004</v>
      </c>
      <c r="AX43" s="155">
        <f t="shared" si="20"/>
        <v>0.97170906818995506</v>
      </c>
    </row>
    <row r="44" spans="1:54" x14ac:dyDescent="0.3">
      <c r="A44" s="183">
        <v>2005</v>
      </c>
      <c r="B44" s="184">
        <v>2775</v>
      </c>
      <c r="C44" s="184">
        <v>372</v>
      </c>
      <c r="D44" s="184">
        <v>2403</v>
      </c>
      <c r="E44" s="184">
        <v>614</v>
      </c>
      <c r="F44" s="184">
        <v>204</v>
      </c>
      <c r="G44" s="184">
        <v>110</v>
      </c>
      <c r="H44" s="184">
        <v>94</v>
      </c>
      <c r="I44" s="184">
        <v>65</v>
      </c>
      <c r="J44" s="184">
        <v>62</v>
      </c>
      <c r="K44" s="184">
        <v>50</v>
      </c>
      <c r="L44" s="184">
        <v>284</v>
      </c>
      <c r="M44" s="184">
        <v>182</v>
      </c>
      <c r="N44" s="184">
        <v>133</v>
      </c>
      <c r="O44" s="184">
        <v>310</v>
      </c>
      <c r="P44" s="184">
        <v>147</v>
      </c>
      <c r="Q44" s="184">
        <v>122</v>
      </c>
      <c r="R44" s="184">
        <v>85</v>
      </c>
      <c r="S44" s="184">
        <v>64</v>
      </c>
      <c r="T44" s="184">
        <v>67</v>
      </c>
      <c r="U44" s="184">
        <v>48</v>
      </c>
      <c r="V44" s="184">
        <v>45</v>
      </c>
      <c r="W44" s="184">
        <v>33</v>
      </c>
      <c r="X44" s="184">
        <v>31</v>
      </c>
      <c r="Y44" s="184">
        <v>25</v>
      </c>
      <c r="Z44" s="184">
        <v>1199</v>
      </c>
      <c r="AA44" s="184">
        <v>599</v>
      </c>
      <c r="AB44" s="184">
        <v>1798</v>
      </c>
      <c r="AC44" s="184">
        <v>457</v>
      </c>
      <c r="AD44" s="184">
        <v>271</v>
      </c>
      <c r="AE44" s="184">
        <v>249</v>
      </c>
      <c r="AF44" s="173"/>
      <c r="AG44" s="155">
        <f>VLOOKUP($A44,'t35'!$A$10:$J$131,AG$10,FALSE)</f>
        <v>774355</v>
      </c>
      <c r="AH44" s="155">
        <f>VLOOKUP($A44,'t35'!$A$10:$J$131,AH$10,FALSE)</f>
        <v>6964</v>
      </c>
      <c r="AI44" s="156">
        <f t="shared" si="2"/>
        <v>3.5836276643141711</v>
      </c>
      <c r="AJ44" s="156">
        <f t="shared" si="3"/>
        <v>3.5877189236795508</v>
      </c>
      <c r="AK44" s="157">
        <f t="shared" si="4"/>
        <v>0.86594594594594598</v>
      </c>
      <c r="AL44" s="156">
        <f t="shared" si="5"/>
        <v>3.5876889727068391</v>
      </c>
      <c r="AM44" s="156">
        <f t="shared" si="17"/>
        <v>3.5860821124498945</v>
      </c>
      <c r="AN44" s="156">
        <f t="shared" si="6"/>
        <v>8.9131327921118011</v>
      </c>
      <c r="AO44" s="159">
        <f t="shared" si="7"/>
        <v>10.447717257611808</v>
      </c>
      <c r="AP44" s="156">
        <f t="shared" si="8"/>
        <v>1.5483854304550237</v>
      </c>
      <c r="AQ44" s="156">
        <f t="shared" si="9"/>
        <v>0.77354701654925717</v>
      </c>
      <c r="AR44" s="156">
        <f t="shared" si="10"/>
        <v>2.321932447004281</v>
      </c>
      <c r="AS44" s="160">
        <f t="shared" si="11"/>
        <v>1.2616952173098901</v>
      </c>
      <c r="AT44" s="161">
        <f t="shared" si="12"/>
        <v>0.43207207207207204</v>
      </c>
      <c r="AU44" s="161">
        <f t="shared" si="13"/>
        <v>0.21585585585585587</v>
      </c>
      <c r="AV44" s="161">
        <f t="shared" si="14"/>
        <v>0.35207207207207203</v>
      </c>
      <c r="AW44" s="155">
        <v>2005</v>
      </c>
      <c r="AX44" s="155">
        <f t="shared" si="20"/>
        <v>0.92091072785710215</v>
      </c>
    </row>
    <row r="45" spans="1:54" x14ac:dyDescent="0.3">
      <c r="A45" s="183">
        <v>2006</v>
      </c>
      <c r="B45" s="184">
        <v>2906</v>
      </c>
      <c r="C45" s="184">
        <v>383</v>
      </c>
      <c r="D45" s="184">
        <v>2523</v>
      </c>
      <c r="E45" s="184">
        <v>621</v>
      </c>
      <c r="F45" s="184">
        <v>206</v>
      </c>
      <c r="G45" s="184">
        <v>130</v>
      </c>
      <c r="H45" s="184">
        <v>96</v>
      </c>
      <c r="I45" s="184">
        <v>75</v>
      </c>
      <c r="J45" s="184">
        <v>77</v>
      </c>
      <c r="K45" s="184">
        <v>49</v>
      </c>
      <c r="L45" s="184">
        <v>311</v>
      </c>
      <c r="M45" s="184">
        <v>184</v>
      </c>
      <c r="N45" s="184">
        <v>114</v>
      </c>
      <c r="O45" s="184">
        <v>286</v>
      </c>
      <c r="P45" s="184">
        <v>157</v>
      </c>
      <c r="Q45" s="184">
        <v>131</v>
      </c>
      <c r="R45" s="184">
        <v>92</v>
      </c>
      <c r="S45" s="184">
        <v>93</v>
      </c>
      <c r="T45" s="184">
        <v>76</v>
      </c>
      <c r="U45" s="184">
        <v>41</v>
      </c>
      <c r="V45" s="184">
        <v>50</v>
      </c>
      <c r="W45" s="184">
        <v>42</v>
      </c>
      <c r="X45" s="184">
        <v>39</v>
      </c>
      <c r="Y45" s="184">
        <v>36</v>
      </c>
      <c r="Z45" s="184">
        <v>1254</v>
      </c>
      <c r="AA45" s="184">
        <v>609</v>
      </c>
      <c r="AB45" s="184">
        <v>1863</v>
      </c>
      <c r="AC45" s="184">
        <v>443</v>
      </c>
      <c r="AD45" s="184">
        <v>316</v>
      </c>
      <c r="AE45" s="184">
        <v>284</v>
      </c>
      <c r="AF45" s="173"/>
      <c r="AG45" s="155">
        <f>VLOOKUP($A45,'t35'!$A$10:$J$131,AG$10,FALSE)</f>
        <v>796896</v>
      </c>
      <c r="AH45" s="155">
        <f>VLOOKUP($A45,'t35'!$A$10:$J$131,AH$10,FALSE)</f>
        <v>7531</v>
      </c>
      <c r="AI45" s="156">
        <f t="shared" si="2"/>
        <v>3.6466489981126773</v>
      </c>
      <c r="AJ45" s="156">
        <f t="shared" si="3"/>
        <v>3.6606394002886331</v>
      </c>
      <c r="AK45" s="157">
        <f t="shared" si="4"/>
        <v>0.86820371644872674</v>
      </c>
      <c r="AL45" s="156">
        <f t="shared" si="5"/>
        <v>3.6602945382092118</v>
      </c>
      <c r="AM45" s="156">
        <f t="shared" si="17"/>
        <v>3.659104527697036</v>
      </c>
      <c r="AN45" s="156">
        <f t="shared" si="6"/>
        <v>9.3619433460090224</v>
      </c>
      <c r="AO45" s="159">
        <f t="shared" si="7"/>
        <v>10.92081692931739</v>
      </c>
      <c r="AP45" s="156">
        <f t="shared" si="8"/>
        <v>1.5736055896879895</v>
      </c>
      <c r="AQ45" s="156">
        <f t="shared" si="9"/>
        <v>0.76421515480062641</v>
      </c>
      <c r="AR45" s="156">
        <f t="shared" si="10"/>
        <v>2.3378207444886159</v>
      </c>
      <c r="AS45" s="160">
        <f t="shared" si="11"/>
        <v>1.3088282536240614</v>
      </c>
      <c r="AT45" s="161">
        <f t="shared" si="12"/>
        <v>0.4315209910529938</v>
      </c>
      <c r="AU45" s="161">
        <f t="shared" si="13"/>
        <v>0.20956641431520989</v>
      </c>
      <c r="AV45" s="161">
        <f t="shared" si="14"/>
        <v>0.35891259463179631</v>
      </c>
      <c r="AW45" s="155">
        <v>2006</v>
      </c>
      <c r="AX45" s="155">
        <f t="shared" si="20"/>
        <v>1.0203250249421143</v>
      </c>
    </row>
    <row r="46" spans="1:54" x14ac:dyDescent="0.3">
      <c r="A46" s="183">
        <v>2007</v>
      </c>
      <c r="B46" s="184">
        <v>2822</v>
      </c>
      <c r="C46" s="184">
        <v>385</v>
      </c>
      <c r="D46" s="184">
        <v>2437</v>
      </c>
      <c r="E46" s="184">
        <v>646</v>
      </c>
      <c r="F46" s="184">
        <v>198</v>
      </c>
      <c r="G46" s="184">
        <v>141</v>
      </c>
      <c r="H46" s="184">
        <v>87</v>
      </c>
      <c r="I46" s="184">
        <v>74</v>
      </c>
      <c r="J46" s="184">
        <v>71</v>
      </c>
      <c r="K46" s="184">
        <v>65</v>
      </c>
      <c r="L46" s="184">
        <v>292</v>
      </c>
      <c r="M46" s="184">
        <v>178</v>
      </c>
      <c r="N46" s="184">
        <v>128</v>
      </c>
      <c r="O46" s="184">
        <v>281</v>
      </c>
      <c r="P46" s="184">
        <v>127</v>
      </c>
      <c r="Q46" s="184">
        <v>103</v>
      </c>
      <c r="R46" s="184">
        <v>100</v>
      </c>
      <c r="S46" s="184">
        <v>72</v>
      </c>
      <c r="T46" s="184">
        <v>63</v>
      </c>
      <c r="U46" s="184">
        <v>49</v>
      </c>
      <c r="V46" s="184">
        <v>47</v>
      </c>
      <c r="W46" s="184">
        <v>35</v>
      </c>
      <c r="X46" s="184">
        <v>28</v>
      </c>
      <c r="Y46" s="184">
        <v>37</v>
      </c>
      <c r="Z46" s="184">
        <v>1282</v>
      </c>
      <c r="AA46" s="184">
        <v>598</v>
      </c>
      <c r="AB46" s="184">
        <v>1880</v>
      </c>
      <c r="AC46" s="184">
        <v>408</v>
      </c>
      <c r="AD46" s="184">
        <v>275</v>
      </c>
      <c r="AE46" s="184">
        <v>259</v>
      </c>
      <c r="AF46" s="173"/>
      <c r="AG46" s="155">
        <f>VLOOKUP($A46,'t35'!$A$10:$J$131,AG$10,FALSE)</f>
        <v>785985</v>
      </c>
      <c r="AH46" s="155">
        <f>VLOOKUP($A46,'t35'!$A$10:$J$131,AH$10,FALSE)</f>
        <v>7246</v>
      </c>
      <c r="AI46" s="156">
        <f t="shared" si="2"/>
        <v>3.5903993078748324</v>
      </c>
      <c r="AJ46" s="156">
        <f t="shared" si="3"/>
        <v>3.5836926001487459</v>
      </c>
      <c r="AK46" s="157">
        <f t="shared" si="4"/>
        <v>0.86357193479801564</v>
      </c>
      <c r="AL46" s="156">
        <f t="shared" si="5"/>
        <v>3.5836123517322518</v>
      </c>
      <c r="AM46" s="156">
        <f t="shared" si="17"/>
        <v>3.5821630113794374</v>
      </c>
      <c r="AN46" s="156">
        <f t="shared" si="6"/>
        <v>9.1347917567518166</v>
      </c>
      <c r="AO46" s="159">
        <f t="shared" si="7"/>
        <v>10.750966616282016</v>
      </c>
      <c r="AP46" s="156">
        <f t="shared" si="8"/>
        <v>1.631074384371203</v>
      </c>
      <c r="AQ46" s="156">
        <f t="shared" si="9"/>
        <v>0.7608287689968638</v>
      </c>
      <c r="AR46" s="156">
        <f t="shared" si="10"/>
        <v>2.3919031533680668</v>
      </c>
      <c r="AS46" s="160">
        <f t="shared" si="11"/>
        <v>1.1984961545067654</v>
      </c>
      <c r="AT46" s="161">
        <f t="shared" si="12"/>
        <v>0.45428773919206239</v>
      </c>
      <c r="AU46" s="161">
        <f t="shared" si="13"/>
        <v>0.21190644932671865</v>
      </c>
      <c r="AV46" s="161">
        <f t="shared" si="14"/>
        <v>0.33380581148121902</v>
      </c>
      <c r="AW46" s="155">
        <v>2007</v>
      </c>
      <c r="AX46" s="155">
        <f t="shared" si="20"/>
        <v>0.97897995630658952</v>
      </c>
    </row>
    <row r="47" spans="1:54" x14ac:dyDescent="0.3">
      <c r="A47" s="183">
        <v>2008</v>
      </c>
      <c r="B47" s="184">
        <v>2856</v>
      </c>
      <c r="C47" s="184">
        <v>354</v>
      </c>
      <c r="D47" s="184">
        <v>2502</v>
      </c>
      <c r="E47" s="184">
        <v>694</v>
      </c>
      <c r="F47" s="184">
        <v>194</v>
      </c>
      <c r="G47" s="184">
        <v>137</v>
      </c>
      <c r="H47" s="184">
        <v>106</v>
      </c>
      <c r="I47" s="184">
        <v>73</v>
      </c>
      <c r="J47" s="184">
        <v>73</v>
      </c>
      <c r="K47" s="184">
        <v>65</v>
      </c>
      <c r="L47" s="184">
        <v>301</v>
      </c>
      <c r="M47" s="184">
        <v>166</v>
      </c>
      <c r="N47" s="184">
        <v>121</v>
      </c>
      <c r="O47" s="184">
        <v>280</v>
      </c>
      <c r="P47" s="184">
        <v>160</v>
      </c>
      <c r="Q47" s="184">
        <v>91</v>
      </c>
      <c r="R47" s="184">
        <v>89</v>
      </c>
      <c r="S47" s="184">
        <v>57</v>
      </c>
      <c r="T47" s="184">
        <v>49</v>
      </c>
      <c r="U47" s="184">
        <v>49</v>
      </c>
      <c r="V47" s="184">
        <v>48</v>
      </c>
      <c r="W47" s="184">
        <v>43</v>
      </c>
      <c r="X47" s="184">
        <v>33</v>
      </c>
      <c r="Y47" s="184">
        <v>27</v>
      </c>
      <c r="Z47" s="184">
        <v>1342</v>
      </c>
      <c r="AA47" s="184">
        <v>588</v>
      </c>
      <c r="AB47" s="184">
        <v>1930</v>
      </c>
      <c r="AC47" s="184">
        <v>440</v>
      </c>
      <c r="AD47" s="184">
        <v>237</v>
      </c>
      <c r="AE47" s="184">
        <v>249</v>
      </c>
      <c r="AF47" s="173"/>
      <c r="AG47" s="155">
        <f>VLOOKUP($A47,'t35'!$A$10:$J$131,AG$10,FALSE)</f>
        <v>796044</v>
      </c>
      <c r="AH47" s="155">
        <f>VLOOKUP($A47,'t35'!$A$10:$J$131,AH$10,FALSE)</f>
        <v>8356</v>
      </c>
      <c r="AI47" s="156">
        <f t="shared" si="2"/>
        <v>3.5877413811296863</v>
      </c>
      <c r="AJ47" s="156">
        <f t="shared" si="3"/>
        <v>3.5934326190165851</v>
      </c>
      <c r="AK47" s="157">
        <f t="shared" si="4"/>
        <v>0.87605042016806722</v>
      </c>
      <c r="AL47" s="156">
        <f t="shared" si="5"/>
        <v>3.5933695182949839</v>
      </c>
      <c r="AM47" s="156">
        <f t="shared" si="17"/>
        <v>3.5920361533088965</v>
      </c>
      <c r="AN47" s="156">
        <f t="shared" si="6"/>
        <v>10.387866732968673</v>
      </c>
      <c r="AO47" s="159">
        <f t="shared" si="7"/>
        <v>12.05619094977623</v>
      </c>
      <c r="AP47" s="156">
        <f t="shared" si="8"/>
        <v>1.6858364613011341</v>
      </c>
      <c r="AQ47" s="156">
        <f t="shared" si="9"/>
        <v>0.73865263729140596</v>
      </c>
      <c r="AR47" s="156">
        <f t="shared" si="10"/>
        <v>2.4244890985925402</v>
      </c>
      <c r="AS47" s="160">
        <f t="shared" si="11"/>
        <v>1.1632522825371463</v>
      </c>
      <c r="AT47" s="161">
        <f t="shared" si="12"/>
        <v>0.46988795518207283</v>
      </c>
      <c r="AU47" s="161">
        <f t="shared" si="13"/>
        <v>0.20588235294117646</v>
      </c>
      <c r="AV47" s="161">
        <f t="shared" si="14"/>
        <v>0.32422969187675071</v>
      </c>
      <c r="AW47" s="155">
        <v>2008</v>
      </c>
      <c r="AX47" s="155">
        <f t="shared" si="20"/>
        <v>1.0027178723050729</v>
      </c>
    </row>
    <row r="48" spans="1:54" x14ac:dyDescent="0.3">
      <c r="A48" s="183">
        <v>2009</v>
      </c>
      <c r="B48" s="184">
        <v>2903</v>
      </c>
      <c r="C48" s="184">
        <v>339</v>
      </c>
      <c r="D48" s="184">
        <v>2564</v>
      </c>
      <c r="E48" s="184">
        <v>696</v>
      </c>
      <c r="F48" s="184">
        <v>188</v>
      </c>
      <c r="G48" s="184">
        <v>115</v>
      </c>
      <c r="H48" s="184">
        <v>88</v>
      </c>
      <c r="I48" s="184">
        <v>94</v>
      </c>
      <c r="J48" s="184">
        <v>74</v>
      </c>
      <c r="K48" s="184">
        <v>65</v>
      </c>
      <c r="L48" s="184">
        <v>311</v>
      </c>
      <c r="M48" s="184">
        <v>160</v>
      </c>
      <c r="N48" s="184">
        <v>110</v>
      </c>
      <c r="O48" s="184">
        <v>286</v>
      </c>
      <c r="P48" s="184">
        <v>157</v>
      </c>
      <c r="Q48" s="184">
        <v>127</v>
      </c>
      <c r="R48" s="184">
        <v>96</v>
      </c>
      <c r="S48" s="184">
        <v>75</v>
      </c>
      <c r="T48" s="184">
        <v>59</v>
      </c>
      <c r="U48" s="184">
        <v>54</v>
      </c>
      <c r="V48" s="184">
        <v>50</v>
      </c>
      <c r="W48" s="184">
        <v>39</v>
      </c>
      <c r="X48" s="184">
        <v>22</v>
      </c>
      <c r="Y48" s="184">
        <v>37</v>
      </c>
      <c r="Z48" s="184">
        <v>1320</v>
      </c>
      <c r="AA48" s="184">
        <v>581</v>
      </c>
      <c r="AB48" s="184">
        <v>1901</v>
      </c>
      <c r="AC48" s="184">
        <v>443</v>
      </c>
      <c r="AD48" s="184">
        <v>298</v>
      </c>
      <c r="AE48" s="184">
        <v>261</v>
      </c>
      <c r="AF48" s="173"/>
      <c r="AG48" s="155">
        <f>VLOOKUP($A48,'t35'!$A$10:$J$131,AG$10,FALSE)</f>
        <v>793420</v>
      </c>
      <c r="AH48" s="155">
        <f>VLOOKUP($A48,'t35'!$A$10:$J$131,AH$10,FALSE)</f>
        <v>9377</v>
      </c>
      <c r="AI48" s="156">
        <f t="shared" si="2"/>
        <v>3.6588439918328248</v>
      </c>
      <c r="AJ48" s="156">
        <f t="shared" si="3"/>
        <v>3.6574356006033004</v>
      </c>
      <c r="AK48" s="157">
        <f t="shared" si="4"/>
        <v>0.88322425077506028</v>
      </c>
      <c r="AL48" s="156">
        <f t="shared" si="5"/>
        <v>3.6574314882796117</v>
      </c>
      <c r="AM48" s="156">
        <f t="shared" si="17"/>
        <v>3.6560971176114694</v>
      </c>
      <c r="AN48" s="156">
        <f t="shared" si="6"/>
        <v>11.680412358292321</v>
      </c>
      <c r="AO48" s="159">
        <f t="shared" si="7"/>
        <v>13.324663644732105</v>
      </c>
      <c r="AP48" s="156">
        <f t="shared" si="8"/>
        <v>1.6636837992488216</v>
      </c>
      <c r="AQ48" s="156">
        <f t="shared" si="9"/>
        <v>0.73227294497239792</v>
      </c>
      <c r="AR48" s="156">
        <f t="shared" si="10"/>
        <v>2.3959567442212197</v>
      </c>
      <c r="AS48" s="160">
        <f t="shared" si="11"/>
        <v>1.2628872476116055</v>
      </c>
      <c r="AT48" s="161">
        <f t="shared" si="12"/>
        <v>0.45470203238029622</v>
      </c>
      <c r="AU48" s="161">
        <f t="shared" si="13"/>
        <v>0.20013778849466066</v>
      </c>
      <c r="AV48" s="161">
        <f t="shared" si="14"/>
        <v>0.34516017912504304</v>
      </c>
      <c r="AW48" s="155">
        <v>2009</v>
      </c>
      <c r="AX48" s="155">
        <f t="shared" si="20"/>
        <v>1.0178110982930386</v>
      </c>
    </row>
    <row r="49" spans="1:50" x14ac:dyDescent="0.3">
      <c r="A49" s="183">
        <v>2010</v>
      </c>
      <c r="B49" s="184">
        <v>2785</v>
      </c>
      <c r="C49" s="184">
        <v>328</v>
      </c>
      <c r="D49" s="184">
        <v>2457</v>
      </c>
      <c r="E49" s="184">
        <v>589</v>
      </c>
      <c r="F49" s="184">
        <v>189</v>
      </c>
      <c r="G49" s="184">
        <v>128</v>
      </c>
      <c r="H49" s="184">
        <v>120</v>
      </c>
      <c r="I49" s="184">
        <v>86</v>
      </c>
      <c r="J49" s="184">
        <v>87</v>
      </c>
      <c r="K49" s="184">
        <v>70</v>
      </c>
      <c r="L49" s="184">
        <v>325</v>
      </c>
      <c r="M49" s="184">
        <v>165</v>
      </c>
      <c r="N49" s="184">
        <v>122</v>
      </c>
      <c r="O49" s="184">
        <v>288</v>
      </c>
      <c r="P49" s="184">
        <v>122</v>
      </c>
      <c r="Q49" s="184">
        <v>115</v>
      </c>
      <c r="R49" s="184">
        <v>98</v>
      </c>
      <c r="S49" s="184">
        <v>58</v>
      </c>
      <c r="T49" s="184">
        <v>51</v>
      </c>
      <c r="U49" s="184">
        <v>45</v>
      </c>
      <c r="V49" s="184">
        <v>46</v>
      </c>
      <c r="W49" s="184">
        <v>27</v>
      </c>
      <c r="X49" s="184">
        <v>28</v>
      </c>
      <c r="Y49" s="184">
        <v>26</v>
      </c>
      <c r="Z49" s="184">
        <v>1269</v>
      </c>
      <c r="AA49" s="184">
        <v>612</v>
      </c>
      <c r="AB49" s="184">
        <v>1881</v>
      </c>
      <c r="AC49" s="184">
        <v>410</v>
      </c>
      <c r="AD49" s="184">
        <v>271</v>
      </c>
      <c r="AE49" s="184">
        <v>223</v>
      </c>
      <c r="AF49" s="173"/>
      <c r="AG49" s="155">
        <f>VLOOKUP($A49,'t35'!$A$10:$J$131,AG$10,FALSE)</f>
        <v>802224</v>
      </c>
      <c r="AH49" s="155">
        <f>VLOOKUP($A49,'t35'!$A$10:$J$131,AH$10,FALSE)</f>
        <v>8206</v>
      </c>
      <c r="AI49" s="156">
        <f t="shared" si="2"/>
        <v>3.471598954905363</v>
      </c>
      <c r="AJ49" s="156">
        <f t="shared" si="3"/>
        <v>3.4761358118288133</v>
      </c>
      <c r="AK49" s="157">
        <f t="shared" si="4"/>
        <v>0.88222621184919214</v>
      </c>
      <c r="AL49" s="156">
        <f t="shared" si="5"/>
        <v>3.4760918292068621</v>
      </c>
      <c r="AM49" s="156">
        <f t="shared" si="17"/>
        <v>3.4747998760623444</v>
      </c>
      <c r="AN49" s="156">
        <f t="shared" si="6"/>
        <v>10.1254889379712</v>
      </c>
      <c r="AO49" s="159">
        <f t="shared" si="7"/>
        <v>11.691324358673791</v>
      </c>
      <c r="AP49" s="156">
        <f t="shared" si="8"/>
        <v>1.5818524501884761</v>
      </c>
      <c r="AQ49" s="156">
        <f t="shared" si="9"/>
        <v>0.76287919583557706</v>
      </c>
      <c r="AR49" s="156">
        <f t="shared" si="10"/>
        <v>2.3447316460240533</v>
      </c>
      <c r="AS49" s="160">
        <f t="shared" si="11"/>
        <v>1.1268673088813099</v>
      </c>
      <c r="AT49" s="161">
        <f t="shared" si="12"/>
        <v>0.45565529622980255</v>
      </c>
      <c r="AU49" s="161">
        <f t="shared" si="13"/>
        <v>0.21974865350089767</v>
      </c>
      <c r="AV49" s="161">
        <f t="shared" si="14"/>
        <v>0.32459605026929983</v>
      </c>
      <c r="AW49" s="155">
        <v>2010</v>
      </c>
      <c r="AX49" s="155">
        <f t="shared" si="20"/>
        <v>0.95042980695419998</v>
      </c>
    </row>
    <row r="50" spans="1:50" x14ac:dyDescent="0.3">
      <c r="A50" s="183">
        <v>2011</v>
      </c>
      <c r="B50" s="184">
        <v>2604</v>
      </c>
      <c r="C50" s="184">
        <v>351</v>
      </c>
      <c r="D50" s="184">
        <v>2253</v>
      </c>
      <c r="E50" s="184">
        <v>633</v>
      </c>
      <c r="F50" s="184">
        <v>158</v>
      </c>
      <c r="G50" s="184">
        <v>122</v>
      </c>
      <c r="H50" s="184">
        <v>85</v>
      </c>
      <c r="I50" s="184">
        <v>86</v>
      </c>
      <c r="J50" s="184">
        <v>62</v>
      </c>
      <c r="K50" s="184">
        <v>48</v>
      </c>
      <c r="L50" s="184">
        <v>282</v>
      </c>
      <c r="M50" s="184">
        <v>170</v>
      </c>
      <c r="N50" s="184">
        <v>107</v>
      </c>
      <c r="O50" s="184">
        <v>251</v>
      </c>
      <c r="P50" s="184">
        <v>112</v>
      </c>
      <c r="Q50" s="184">
        <v>84</v>
      </c>
      <c r="R50" s="184">
        <v>95</v>
      </c>
      <c r="S50" s="184">
        <v>78</v>
      </c>
      <c r="T50" s="184">
        <v>59</v>
      </c>
      <c r="U50" s="184">
        <v>51</v>
      </c>
      <c r="V50" s="184">
        <v>30</v>
      </c>
      <c r="W50" s="184">
        <v>41</v>
      </c>
      <c r="X50" s="184">
        <v>27</v>
      </c>
      <c r="Y50" s="184">
        <v>23</v>
      </c>
      <c r="Z50" s="184">
        <v>1194</v>
      </c>
      <c r="AA50" s="184">
        <v>559</v>
      </c>
      <c r="AB50" s="184">
        <v>1753</v>
      </c>
      <c r="AC50" s="184">
        <v>363</v>
      </c>
      <c r="AD50" s="184">
        <v>257</v>
      </c>
      <c r="AE50" s="184">
        <v>231</v>
      </c>
      <c r="AF50" s="173"/>
      <c r="AG50" s="155">
        <f>VLOOKUP($A50,'t35'!$A$10:$J$131,AG$10,FALSE)</f>
        <v>792996</v>
      </c>
      <c r="AH50" s="155">
        <f>VLOOKUP($A50,'t35'!$A$10:$J$131,AH$10,FALSE)</f>
        <v>7649</v>
      </c>
      <c r="AI50" s="156">
        <f t="shared" si="2"/>
        <v>3.2837492244601485</v>
      </c>
      <c r="AJ50" s="156">
        <f t="shared" si="3"/>
        <v>3.278657697413879</v>
      </c>
      <c r="AK50" s="157">
        <f t="shared" si="4"/>
        <v>0.86520737327188935</v>
      </c>
      <c r="AL50" s="156">
        <f t="shared" si="5"/>
        <v>3.2786065145985943</v>
      </c>
      <c r="AM50" s="156">
        <f t="shared" si="17"/>
        <v>3.277317647510285</v>
      </c>
      <c r="AN50" s="156">
        <f t="shared" si="6"/>
        <v>9.55354745236653</v>
      </c>
      <c r="AO50" s="159">
        <f t="shared" si="7"/>
        <v>11.04484509364325</v>
      </c>
      <c r="AP50" s="156">
        <f t="shared" si="8"/>
        <v>1.5056822480819576</v>
      </c>
      <c r="AQ50" s="156">
        <f t="shared" si="9"/>
        <v>0.70492158850738218</v>
      </c>
      <c r="AR50" s="156">
        <f t="shared" si="10"/>
        <v>2.2106038365893395</v>
      </c>
      <c r="AS50" s="160">
        <f t="shared" si="11"/>
        <v>1.073145387870809</v>
      </c>
      <c r="AT50" s="161">
        <f t="shared" si="12"/>
        <v>0.45852534562211983</v>
      </c>
      <c r="AU50" s="161">
        <f t="shared" si="13"/>
        <v>0.21466973886328727</v>
      </c>
      <c r="AV50" s="161">
        <f t="shared" si="14"/>
        <v>0.32680491551459295</v>
      </c>
      <c r="AW50" s="155">
        <v>2011</v>
      </c>
      <c r="AX50" s="155">
        <f t="shared" si="20"/>
        <v>0.94319033400739316</v>
      </c>
    </row>
    <row r="51" spans="1:50" x14ac:dyDescent="0.3">
      <c r="A51" s="183">
        <v>2012</v>
      </c>
      <c r="B51" s="184">
        <v>2643</v>
      </c>
      <c r="C51" s="184">
        <v>322</v>
      </c>
      <c r="D51" s="184">
        <v>2321</v>
      </c>
      <c r="E51" s="184">
        <v>665</v>
      </c>
      <c r="F51" s="184">
        <v>174</v>
      </c>
      <c r="G51" s="184">
        <v>114</v>
      </c>
      <c r="H51" s="184">
        <v>85</v>
      </c>
      <c r="I51" s="184">
        <v>73</v>
      </c>
      <c r="J51" s="184">
        <v>67</v>
      </c>
      <c r="K51" s="184">
        <v>55</v>
      </c>
      <c r="L51" s="184">
        <v>307</v>
      </c>
      <c r="M51" s="184">
        <v>137</v>
      </c>
      <c r="N51" s="184">
        <v>112</v>
      </c>
      <c r="O51" s="184">
        <v>276</v>
      </c>
      <c r="P51" s="184">
        <v>125</v>
      </c>
      <c r="Q51" s="184">
        <v>100</v>
      </c>
      <c r="R51" s="184">
        <v>79</v>
      </c>
      <c r="S51" s="184">
        <v>56</v>
      </c>
      <c r="T51" s="184">
        <v>53</v>
      </c>
      <c r="U51" s="184">
        <v>51</v>
      </c>
      <c r="V51" s="184">
        <v>39</v>
      </c>
      <c r="W51" s="184">
        <v>29</v>
      </c>
      <c r="X51" s="184">
        <v>22</v>
      </c>
      <c r="Y51" s="184">
        <v>24</v>
      </c>
      <c r="Z51" s="184">
        <v>1233</v>
      </c>
      <c r="AA51" s="184">
        <v>556</v>
      </c>
      <c r="AB51" s="184">
        <v>1789</v>
      </c>
      <c r="AC51" s="184">
        <v>401</v>
      </c>
      <c r="AD51" s="184">
        <v>235</v>
      </c>
      <c r="AE51" s="184">
        <v>218</v>
      </c>
      <c r="AF51" s="173"/>
      <c r="AG51" s="155">
        <f>VLOOKUP($A51,'t35'!$A$10:$J$131,AG$10,FALSE)</f>
        <v>790290</v>
      </c>
      <c r="AH51" s="155">
        <f>VLOOKUP($A51,'t35'!$A$10:$J$131,AH$10,FALSE)</f>
        <v>8007</v>
      </c>
      <c r="AI51" s="156">
        <f t="shared" si="2"/>
        <v>3.3443419504232623</v>
      </c>
      <c r="AJ51" s="156">
        <f t="shared" si="3"/>
        <v>3.3429515938940617</v>
      </c>
      <c r="AK51" s="157">
        <f t="shared" si="4"/>
        <v>0.87816874763526298</v>
      </c>
      <c r="AL51" s="156">
        <f t="shared" si="5"/>
        <v>3.3429474149714147</v>
      </c>
      <c r="AM51" s="156">
        <f t="shared" si="17"/>
        <v>3.341797941238569</v>
      </c>
      <c r="AN51" s="156">
        <f t="shared" si="6"/>
        <v>10.030101578735733</v>
      </c>
      <c r="AO51" s="159">
        <f t="shared" si="7"/>
        <v>11.57463951386514</v>
      </c>
      <c r="AP51" s="156">
        <f t="shared" si="8"/>
        <v>1.5601867668830429</v>
      </c>
      <c r="AQ51" s="156">
        <f t="shared" si="9"/>
        <v>0.70353920712649787</v>
      </c>
      <c r="AR51" s="156">
        <f t="shared" si="10"/>
        <v>2.263725974009541</v>
      </c>
      <c r="AS51" s="160">
        <f t="shared" si="11"/>
        <v>1.0806159764137215</v>
      </c>
      <c r="AT51" s="161">
        <f t="shared" si="12"/>
        <v>0.4665153234960272</v>
      </c>
      <c r="AU51" s="161">
        <f t="shared" si="13"/>
        <v>0.21036700718880058</v>
      </c>
      <c r="AV51" s="161">
        <f t="shared" si="14"/>
        <v>0.32311766931517211</v>
      </c>
      <c r="AW51" s="155">
        <v>2012</v>
      </c>
      <c r="AX51" s="155">
        <f t="shared" si="20"/>
        <v>1.0196098228036723</v>
      </c>
    </row>
    <row r="52" spans="1:50" x14ac:dyDescent="0.3">
      <c r="A52" s="183">
        <v>2013</v>
      </c>
      <c r="B52" s="184">
        <v>2710</v>
      </c>
      <c r="C52" s="184">
        <v>326</v>
      </c>
      <c r="D52" s="184">
        <v>2384</v>
      </c>
      <c r="E52" s="184">
        <v>663</v>
      </c>
      <c r="F52" s="184">
        <v>197</v>
      </c>
      <c r="G52" s="184">
        <v>155</v>
      </c>
      <c r="H52" s="184">
        <v>75</v>
      </c>
      <c r="I52" s="184">
        <v>87</v>
      </c>
      <c r="J52" s="184">
        <v>79</v>
      </c>
      <c r="K52" s="184">
        <v>42</v>
      </c>
      <c r="L52" s="184">
        <v>302</v>
      </c>
      <c r="M52" s="184">
        <v>167</v>
      </c>
      <c r="N52" s="184">
        <v>117</v>
      </c>
      <c r="O52" s="184">
        <v>245</v>
      </c>
      <c r="P52" s="184">
        <v>129</v>
      </c>
      <c r="Q52" s="184">
        <v>90</v>
      </c>
      <c r="R52" s="184">
        <v>90</v>
      </c>
      <c r="S52" s="184">
        <v>76</v>
      </c>
      <c r="T52" s="184">
        <v>41</v>
      </c>
      <c r="U52" s="184">
        <v>37</v>
      </c>
      <c r="V52" s="184">
        <v>40</v>
      </c>
      <c r="W52" s="184">
        <v>29</v>
      </c>
      <c r="X52" s="184">
        <v>23</v>
      </c>
      <c r="Y52" s="184">
        <v>26</v>
      </c>
      <c r="Z52" s="184">
        <v>1298</v>
      </c>
      <c r="AA52" s="184">
        <v>586</v>
      </c>
      <c r="AB52" s="184">
        <v>1884</v>
      </c>
      <c r="AC52" s="184">
        <v>374</v>
      </c>
      <c r="AD52" s="184">
        <v>256</v>
      </c>
      <c r="AE52" s="184">
        <v>196</v>
      </c>
      <c r="AF52" s="173"/>
      <c r="AG52" s="155">
        <f>VLOOKUP($A52,'t35'!$A$10:$J$131,AG$10,FALSE)</f>
        <v>781621</v>
      </c>
      <c r="AH52" s="155">
        <f>VLOOKUP($A52,'t35'!$A$10:$J$131,AH$10,FALSE)</f>
        <v>7961</v>
      </c>
      <c r="AI52" s="156">
        <f>1000*B52/AG52</f>
        <v>3.467153518137307</v>
      </c>
      <c r="AJ52" s="156">
        <f>1000*(C52/AG51+D52/AG52)</f>
        <v>3.4625783833079251</v>
      </c>
      <c r="AK52" s="157">
        <f t="shared" si="4"/>
        <v>0.87970479704797044</v>
      </c>
      <c r="AL52" s="156">
        <f t="shared" si="5"/>
        <v>3.4625338038696802</v>
      </c>
      <c r="AM52" s="156">
        <f t="shared" si="17"/>
        <v>3.4613668934930226</v>
      </c>
      <c r="AN52" s="156">
        <f t="shared" si="6"/>
        <v>10.082550007472308</v>
      </c>
      <c r="AO52" s="159">
        <f t="shared" si="7"/>
        <v>11.726457796656966</v>
      </c>
      <c r="AP52" s="156">
        <f t="shared" si="8"/>
        <v>1.6606513898679796</v>
      </c>
      <c r="AQ52" s="156">
        <f t="shared" si="9"/>
        <v>0.74972397108061328</v>
      </c>
      <c r="AR52" s="156">
        <f t="shared" si="10"/>
        <v>2.4103753609485929</v>
      </c>
      <c r="AS52" s="160">
        <f t="shared" si="11"/>
        <v>1.0567781571887143</v>
      </c>
      <c r="AT52" s="161">
        <f t="shared" si="12"/>
        <v>0.47896678966789669</v>
      </c>
      <c r="AU52" s="161">
        <f t="shared" si="13"/>
        <v>0.21623616236162363</v>
      </c>
      <c r="AV52" s="161">
        <f t="shared" si="14"/>
        <v>0.30479704797047974</v>
      </c>
      <c r="AW52" s="155">
        <v>2013</v>
      </c>
      <c r="AX52" s="155">
        <f t="shared" ref="AX52:AX60" si="21">AJ52/AJ51</f>
        <v>1.0357847806209228</v>
      </c>
    </row>
    <row r="53" spans="1:50" x14ac:dyDescent="0.3">
      <c r="A53" s="183">
        <v>2014</v>
      </c>
      <c r="B53" s="184">
        <v>2598</v>
      </c>
      <c r="C53" s="184">
        <v>315</v>
      </c>
      <c r="D53" s="184">
        <v>2283</v>
      </c>
      <c r="E53" s="184">
        <v>678</v>
      </c>
      <c r="F53" s="184">
        <v>157</v>
      </c>
      <c r="G53" s="184">
        <v>113</v>
      </c>
      <c r="H53" s="184">
        <v>97</v>
      </c>
      <c r="I53" s="184">
        <v>72</v>
      </c>
      <c r="J53" s="184">
        <v>73</v>
      </c>
      <c r="K53" s="184">
        <v>73</v>
      </c>
      <c r="L53" s="184">
        <v>278</v>
      </c>
      <c r="M53" s="184">
        <v>152</v>
      </c>
      <c r="N53" s="184">
        <v>105</v>
      </c>
      <c r="O53" s="184">
        <v>257</v>
      </c>
      <c r="P53" s="184">
        <v>112</v>
      </c>
      <c r="Q53" s="184">
        <v>105</v>
      </c>
      <c r="R53" s="184">
        <v>73</v>
      </c>
      <c r="S53" s="184">
        <v>59</v>
      </c>
      <c r="T53" s="184">
        <v>55</v>
      </c>
      <c r="U53" s="184">
        <v>40</v>
      </c>
      <c r="V53" s="184">
        <v>35</v>
      </c>
      <c r="W53" s="184">
        <v>26</v>
      </c>
      <c r="X53" s="184">
        <v>27</v>
      </c>
      <c r="Y53" s="184">
        <v>11</v>
      </c>
      <c r="Z53" s="184">
        <v>1263</v>
      </c>
      <c r="AA53" s="184">
        <v>535</v>
      </c>
      <c r="AB53" s="184">
        <v>1798</v>
      </c>
      <c r="AC53" s="184">
        <v>369</v>
      </c>
      <c r="AD53" s="184">
        <v>237</v>
      </c>
      <c r="AE53" s="184">
        <v>194</v>
      </c>
      <c r="AF53" s="173"/>
      <c r="AG53" s="155">
        <f>VLOOKUP($A53,'t35'!$A$10:$J$131,AG$10,FALSE)</f>
        <v>781167</v>
      </c>
      <c r="AH53" s="155">
        <f>VLOOKUP($A53,'t35'!$A$10:$J$131,AH$10,FALSE)</f>
        <v>8031</v>
      </c>
      <c r="AI53" s="156">
        <f t="shared" si="2"/>
        <v>3.325793332283622</v>
      </c>
      <c r="AJ53" s="156">
        <f t="shared" si="3"/>
        <v>3.3255591110311276</v>
      </c>
      <c r="AK53" s="157">
        <f t="shared" si="4"/>
        <v>0.8787528868360277</v>
      </c>
      <c r="AL53" s="156">
        <f t="shared" si="5"/>
        <v>3.325558991419217</v>
      </c>
      <c r="AM53" s="156">
        <f t="shared" si="17"/>
        <v>3.324329905894198</v>
      </c>
      <c r="AN53" s="156">
        <f t="shared" si="6"/>
        <v>10.176153512806673</v>
      </c>
      <c r="AO53" s="159">
        <f t="shared" si="7"/>
        <v>11.776512358115454</v>
      </c>
      <c r="AP53" s="156">
        <f t="shared" si="8"/>
        <v>1.6168117700824536</v>
      </c>
      <c r="AQ53" s="156">
        <f t="shared" si="9"/>
        <v>0.68487276088211613</v>
      </c>
      <c r="AR53" s="156">
        <f t="shared" si="10"/>
        <v>2.3016845309645695</v>
      </c>
      <c r="AS53" s="160">
        <f t="shared" si="11"/>
        <v>1.0241088013190522</v>
      </c>
      <c r="AT53" s="161">
        <f t="shared" si="12"/>
        <v>0.48614318706697457</v>
      </c>
      <c r="AU53" s="161">
        <f t="shared" si="13"/>
        <v>0.20592763664357197</v>
      </c>
      <c r="AV53" s="161">
        <f t="shared" si="14"/>
        <v>0.30792917628945343</v>
      </c>
      <c r="AW53" s="155">
        <v>2014</v>
      </c>
      <c r="AX53" s="155">
        <f t="shared" si="21"/>
        <v>0.96042854280575218</v>
      </c>
    </row>
    <row r="54" spans="1:50" x14ac:dyDescent="0.3">
      <c r="A54" s="183">
        <v>2015</v>
      </c>
      <c r="B54" s="184">
        <v>2655</v>
      </c>
      <c r="C54" s="184">
        <v>299</v>
      </c>
      <c r="D54" s="184">
        <v>2356</v>
      </c>
      <c r="E54" s="184">
        <v>681</v>
      </c>
      <c r="F54" s="184">
        <v>172</v>
      </c>
      <c r="G54" s="184">
        <v>120</v>
      </c>
      <c r="H54" s="184">
        <v>92</v>
      </c>
      <c r="I54" s="184">
        <v>98</v>
      </c>
      <c r="J54" s="184">
        <v>83</v>
      </c>
      <c r="K54" s="184">
        <v>61</v>
      </c>
      <c r="L54" s="184">
        <v>337</v>
      </c>
      <c r="M54" s="184">
        <v>153</v>
      </c>
      <c r="N54" s="184">
        <v>94</v>
      </c>
      <c r="O54" s="184">
        <v>228</v>
      </c>
      <c r="P54" s="184">
        <v>112</v>
      </c>
      <c r="Q54" s="184">
        <v>89</v>
      </c>
      <c r="R54" s="184">
        <v>89</v>
      </c>
      <c r="S54" s="184">
        <v>65</v>
      </c>
      <c r="T54" s="184">
        <v>45</v>
      </c>
      <c r="U54" s="184">
        <v>28</v>
      </c>
      <c r="V54" s="184">
        <v>33</v>
      </c>
      <c r="W54" s="184">
        <v>26</v>
      </c>
      <c r="X54" s="184">
        <v>22</v>
      </c>
      <c r="Y54" s="184">
        <v>27</v>
      </c>
      <c r="Z54" s="184">
        <v>1307</v>
      </c>
      <c r="AA54" s="184">
        <v>584</v>
      </c>
      <c r="AB54" s="184">
        <v>1891</v>
      </c>
      <c r="AC54" s="184">
        <v>340</v>
      </c>
      <c r="AD54" s="184">
        <v>243</v>
      </c>
      <c r="AE54" s="184">
        <v>181</v>
      </c>
      <c r="AF54" s="173"/>
      <c r="AG54" s="155">
        <f>VLOOKUP($A54,'t35'!$A$10:$J$131,AG$10,FALSE)</f>
        <v>760421</v>
      </c>
      <c r="AH54" s="155">
        <f>VLOOKUP($A54,'t35'!$A$10:$J$131,AH$10,FALSE)</f>
        <v>7882</v>
      </c>
      <c r="AI54" s="156">
        <f t="shared" si="2"/>
        <v>3.4914869526222976</v>
      </c>
      <c r="AJ54" s="156">
        <f t="shared" si="3"/>
        <v>3.4810443783830642</v>
      </c>
      <c r="AK54" s="157">
        <f t="shared" si="4"/>
        <v>0.8873822975517891</v>
      </c>
      <c r="AL54" s="156">
        <f t="shared" si="5"/>
        <v>3.4807923402262566</v>
      </c>
      <c r="AM54" s="156">
        <f t="shared" si="17"/>
        <v>3.4799257410148225</v>
      </c>
      <c r="AN54" s="156">
        <f t="shared" si="6"/>
        <v>10.258973347754727</v>
      </c>
      <c r="AO54" s="159">
        <f t="shared" si="7"/>
        <v>11.960125106891422</v>
      </c>
      <c r="AP54" s="156">
        <f t="shared" si="8"/>
        <v>1.7187847258295077</v>
      </c>
      <c r="AQ54" s="156">
        <f t="shared" si="9"/>
        <v>0.76799562347699502</v>
      </c>
      <c r="AR54" s="156">
        <f t="shared" si="10"/>
        <v>2.4867803493065024</v>
      </c>
      <c r="AS54" s="160">
        <f t="shared" si="11"/>
        <v>1.0047066033157948</v>
      </c>
      <c r="AT54" s="161">
        <f t="shared" si="12"/>
        <v>0.49227871939736351</v>
      </c>
      <c r="AU54" s="161">
        <f t="shared" si="13"/>
        <v>0.21996233521657252</v>
      </c>
      <c r="AV54" s="161">
        <f t="shared" si="14"/>
        <v>0.28775894538606406</v>
      </c>
      <c r="AW54" s="155">
        <v>2015</v>
      </c>
      <c r="AX54" s="155">
        <f t="shared" si="21"/>
        <v>1.0467546244588408</v>
      </c>
    </row>
    <row r="55" spans="1:50" x14ac:dyDescent="0.3">
      <c r="A55" s="183">
        <v>2016</v>
      </c>
      <c r="B55" s="184">
        <v>2577</v>
      </c>
      <c r="C55" s="184">
        <v>310</v>
      </c>
      <c r="D55" s="184">
        <v>2267</v>
      </c>
      <c r="E55" s="184">
        <v>689</v>
      </c>
      <c r="F55" s="184">
        <v>165</v>
      </c>
      <c r="G55" s="184">
        <v>111</v>
      </c>
      <c r="H55" s="184">
        <v>89</v>
      </c>
      <c r="I55" s="184">
        <v>89</v>
      </c>
      <c r="J55" s="184">
        <v>82</v>
      </c>
      <c r="K55" s="184">
        <v>65</v>
      </c>
      <c r="L55" s="184">
        <v>292</v>
      </c>
      <c r="M55" s="184">
        <v>136</v>
      </c>
      <c r="N55" s="184">
        <v>103</v>
      </c>
      <c r="O55" s="184">
        <v>222</v>
      </c>
      <c r="P55" s="184">
        <v>118</v>
      </c>
      <c r="Q55" s="184">
        <v>101</v>
      </c>
      <c r="R55" s="184">
        <v>64</v>
      </c>
      <c r="S55" s="184">
        <v>59</v>
      </c>
      <c r="T55" s="184">
        <v>45</v>
      </c>
      <c r="U55" s="184">
        <v>35</v>
      </c>
      <c r="V55" s="184">
        <v>36</v>
      </c>
      <c r="W55" s="184">
        <v>29</v>
      </c>
      <c r="X55" s="184">
        <v>24</v>
      </c>
      <c r="Y55" s="184">
        <v>23</v>
      </c>
      <c r="Z55" s="184">
        <v>1290</v>
      </c>
      <c r="AA55" s="184">
        <v>531</v>
      </c>
      <c r="AB55" s="184">
        <v>1821</v>
      </c>
      <c r="AC55" s="184">
        <v>340</v>
      </c>
      <c r="AD55" s="184">
        <v>224</v>
      </c>
      <c r="AE55" s="184">
        <v>192</v>
      </c>
      <c r="AF55" s="173"/>
      <c r="AG55" s="155">
        <f>VLOOKUP($A55,'t35'!$A$10:$J$131,AG$10,FALSE)</f>
        <v>744697</v>
      </c>
      <c r="AH55" s="155">
        <f>VLOOKUP($A55,'t35'!$A$10:$J$131,AH$10,FALSE)</f>
        <v>7885</v>
      </c>
      <c r="AI55" s="156">
        <f t="shared" ref="AI55:AI60" si="22">1000*B55/AG55</f>
        <v>3.4604678144265386</v>
      </c>
      <c r="AJ55" s="156">
        <f t="shared" ref="AJ55:AJ60" si="23">1000*(C55/AG54+D55/AG55)</f>
        <v>3.4518600371205008</v>
      </c>
      <c r="AK55" s="157">
        <f t="shared" ref="AK55:AK60" si="24">D55/B55</f>
        <v>0.87970508343034537</v>
      </c>
      <c r="AL55" s="156">
        <f t="shared" ref="AL55:AL60" si="25">1000*B55/(AG55*AK55+AG54*(1-AK55))</f>
        <v>3.4517005557888276</v>
      </c>
      <c r="AM55" s="156">
        <f t="shared" ref="AM55:AM60" si="26">1000*(D55/AG55+C55/AG54*(1-D54/AG54))</f>
        <v>3.4505969631768485</v>
      </c>
      <c r="AN55" s="156">
        <f t="shared" ref="AN55:AN60" si="27">1000*AH55/(AG55+AH55)</f>
        <v>10.4772636071551</v>
      </c>
      <c r="AO55" s="159">
        <f t="shared" ref="AO55:AO60" si="28">1000*(AH55+Z55)/(AG55+AH55)</f>
        <v>12.191362535909708</v>
      </c>
      <c r="AP55" s="156">
        <f t="shared" ref="AP55:AP60" si="29">1000*Z55/AG55</f>
        <v>1.7322481492472777</v>
      </c>
      <c r="AQ55" s="156">
        <f t="shared" ref="AQ55:AQ60" si="30">1000*AA55/AG55</f>
        <v>0.71304168003899571</v>
      </c>
      <c r="AR55" s="156">
        <f t="shared" ref="AR55:AR60" si="31">1000*SUM(E55:N55)/AG55</f>
        <v>2.4452898292862737</v>
      </c>
      <c r="AS55" s="160">
        <f t="shared" ref="AS55:AS60" si="32">1000*SUM(O55:Y55)/AG55</f>
        <v>1.0151779851402651</v>
      </c>
      <c r="AT55" s="161">
        <f t="shared" ref="AT55:AT60" si="33">AP55/SUM($AR55:$AS55)</f>
        <v>0.50058207217694983</v>
      </c>
      <c r="AU55" s="161">
        <f t="shared" ref="AU55:AU60" si="34">AQ55/SUM($AR55:$AS55)</f>
        <v>0.20605355064027936</v>
      </c>
      <c r="AV55" s="161">
        <f t="shared" ref="AV55:AV60" si="35">AS55/SUM($AR55:$AS55)</f>
        <v>0.29336437718277064</v>
      </c>
      <c r="AW55" s="155">
        <v>2016</v>
      </c>
      <c r="AX55" s="155">
        <f t="shared" si="21"/>
        <v>0.99161621108774278</v>
      </c>
    </row>
    <row r="56" spans="1:50" x14ac:dyDescent="0.3">
      <c r="A56" s="183">
        <v>2017</v>
      </c>
      <c r="B56" s="184">
        <v>2639</v>
      </c>
      <c r="C56" s="184">
        <v>251</v>
      </c>
      <c r="D56" s="184">
        <v>2388</v>
      </c>
      <c r="E56" s="184">
        <v>711</v>
      </c>
      <c r="F56" s="184">
        <v>172</v>
      </c>
      <c r="G56" s="184">
        <v>125</v>
      </c>
      <c r="H56" s="184">
        <v>98</v>
      </c>
      <c r="I56" s="184">
        <v>92</v>
      </c>
      <c r="J56" s="184">
        <v>90</v>
      </c>
      <c r="K56" s="184">
        <v>66</v>
      </c>
      <c r="L56" s="184">
        <v>319</v>
      </c>
      <c r="M56" s="184">
        <v>152</v>
      </c>
      <c r="N56" s="184">
        <v>110</v>
      </c>
      <c r="O56" s="184">
        <v>240</v>
      </c>
      <c r="P56" s="184">
        <v>103</v>
      </c>
      <c r="Q56" s="184">
        <v>84</v>
      </c>
      <c r="R56" s="184">
        <v>63</v>
      </c>
      <c r="S56" s="184">
        <v>48</v>
      </c>
      <c r="T56" s="184">
        <v>39</v>
      </c>
      <c r="U56" s="184">
        <v>35</v>
      </c>
      <c r="V56" s="184">
        <v>28</v>
      </c>
      <c r="W56" s="184">
        <v>24</v>
      </c>
      <c r="X56" s="184">
        <v>24</v>
      </c>
      <c r="Y56" s="184">
        <v>16</v>
      </c>
      <c r="Z56" s="184">
        <v>1354</v>
      </c>
      <c r="AA56" s="184">
        <v>581</v>
      </c>
      <c r="AB56" s="184">
        <v>1935</v>
      </c>
      <c r="AC56" s="184">
        <v>343</v>
      </c>
      <c r="AD56" s="184">
        <v>195</v>
      </c>
      <c r="AE56" s="184">
        <v>166</v>
      </c>
      <c r="AF56" s="173"/>
      <c r="AG56" s="155">
        <f>VLOOKUP($A56,'t35'!$A$10:$J$131,AG$10,FALSE)</f>
        <v>730242</v>
      </c>
      <c r="AH56" s="155">
        <f>VLOOKUP($A56,'t35'!$A$10:$J$131,AH$10,FALSE)</f>
        <v>7499</v>
      </c>
      <c r="AI56" s="156">
        <f t="shared" si="22"/>
        <v>3.6138704703372309</v>
      </c>
      <c r="AJ56" s="156">
        <f t="shared" si="23"/>
        <v>3.6071986336776032</v>
      </c>
      <c r="AK56" s="157">
        <f t="shared" si="24"/>
        <v>0.90488821523304286</v>
      </c>
      <c r="AL56" s="156">
        <f t="shared" si="25"/>
        <v>3.6070793517249933</v>
      </c>
      <c r="AM56" s="156">
        <f t="shared" si="26"/>
        <v>3.6061725895643906</v>
      </c>
      <c r="AN56" s="156">
        <f t="shared" si="27"/>
        <v>10.164813938767129</v>
      </c>
      <c r="AO56" s="159">
        <f t="shared" si="28"/>
        <v>12.000146392839763</v>
      </c>
      <c r="AP56" s="156">
        <f t="shared" si="29"/>
        <v>1.854179847228727</v>
      </c>
      <c r="AQ56" s="156">
        <f t="shared" si="30"/>
        <v>0.79562665527318344</v>
      </c>
      <c r="AR56" s="156">
        <f t="shared" si="31"/>
        <v>2.6498065025019102</v>
      </c>
      <c r="AS56" s="160">
        <f t="shared" si="32"/>
        <v>0.96406396783532033</v>
      </c>
      <c r="AT56" s="161">
        <f t="shared" si="33"/>
        <v>0.51307313376278896</v>
      </c>
      <c r="AU56" s="161">
        <f t="shared" si="34"/>
        <v>0.22015915119363397</v>
      </c>
      <c r="AV56" s="161">
        <f t="shared" si="35"/>
        <v>0.2667677150435771</v>
      </c>
      <c r="AW56" s="155">
        <v>2017</v>
      </c>
      <c r="AX56" s="155">
        <f t="shared" si="21"/>
        <v>1.0450014180432077</v>
      </c>
    </row>
    <row r="57" spans="1:50" x14ac:dyDescent="0.3">
      <c r="A57" s="183">
        <v>2018</v>
      </c>
      <c r="B57" s="184">
        <v>2615</v>
      </c>
      <c r="C57" s="184">
        <v>275</v>
      </c>
      <c r="D57" s="184">
        <v>2340</v>
      </c>
      <c r="E57" s="184">
        <v>594</v>
      </c>
      <c r="F57" s="184">
        <v>189</v>
      </c>
      <c r="G57" s="184">
        <v>127</v>
      </c>
      <c r="H57" s="184">
        <v>112</v>
      </c>
      <c r="I57" s="184">
        <v>80</v>
      </c>
      <c r="J57" s="184">
        <v>75</v>
      </c>
      <c r="K57" s="184">
        <v>58</v>
      </c>
      <c r="L57" s="184">
        <v>352</v>
      </c>
      <c r="M57" s="184">
        <v>164</v>
      </c>
      <c r="N57" s="184">
        <v>92</v>
      </c>
      <c r="O57" s="184">
        <v>261</v>
      </c>
      <c r="P57" s="184">
        <v>109</v>
      </c>
      <c r="Q57" s="184">
        <v>110</v>
      </c>
      <c r="R57" s="184">
        <v>73</v>
      </c>
      <c r="S57" s="184">
        <v>53</v>
      </c>
      <c r="T57" s="184">
        <v>37</v>
      </c>
      <c r="U57" s="184">
        <v>31</v>
      </c>
      <c r="V57" s="184">
        <v>37</v>
      </c>
      <c r="W57" s="184">
        <v>25</v>
      </c>
      <c r="X57" s="184">
        <v>17</v>
      </c>
      <c r="Y57" s="184">
        <v>19</v>
      </c>
      <c r="Z57" s="184">
        <v>1235</v>
      </c>
      <c r="AA57" s="184">
        <v>608</v>
      </c>
      <c r="AB57" s="184">
        <v>1843</v>
      </c>
      <c r="AC57" s="184">
        <v>370</v>
      </c>
      <c r="AD57" s="184">
        <v>236</v>
      </c>
      <c r="AE57" s="184">
        <v>166</v>
      </c>
      <c r="AF57" s="173"/>
      <c r="AG57" s="155">
        <f>VLOOKUP($A57,'t35'!$A$10:$J$131,AG$10,FALSE)</f>
        <v>719737</v>
      </c>
      <c r="AH57" s="155">
        <f>VLOOKUP($A57,'t35'!$A$10:$J$131,AH$10,FALSE)</f>
        <v>7898</v>
      </c>
      <c r="AI57" s="156">
        <f t="shared" si="22"/>
        <v>3.6332715978197592</v>
      </c>
      <c r="AJ57" s="156">
        <f t="shared" si="23"/>
        <v>3.627775074012435</v>
      </c>
      <c r="AK57" s="157">
        <f t="shared" si="24"/>
        <v>0.89483747609942643</v>
      </c>
      <c r="AL57" s="156">
        <f t="shared" si="25"/>
        <v>3.6277033955942506</v>
      </c>
      <c r="AM57" s="156">
        <f t="shared" si="26"/>
        <v>3.6265435768923076</v>
      </c>
      <c r="AN57" s="156">
        <f t="shared" si="27"/>
        <v>10.854343180303312</v>
      </c>
      <c r="AO57" s="159">
        <f t="shared" si="28"/>
        <v>12.551622722931141</v>
      </c>
      <c r="AP57" s="156">
        <f t="shared" si="29"/>
        <v>1.7159045595821807</v>
      </c>
      <c r="AQ57" s="156">
        <f t="shared" si="30"/>
        <v>0.8447530139481505</v>
      </c>
      <c r="AR57" s="156">
        <f t="shared" si="31"/>
        <v>2.5606575735303312</v>
      </c>
      <c r="AS57" s="160">
        <f t="shared" si="32"/>
        <v>1.072614024289428</v>
      </c>
      <c r="AT57" s="161">
        <f t="shared" si="33"/>
        <v>0.47227533460803056</v>
      </c>
      <c r="AU57" s="161">
        <f t="shared" si="34"/>
        <v>0.23250478011472275</v>
      </c>
      <c r="AV57" s="161">
        <f t="shared" si="35"/>
        <v>0.29521988527724669</v>
      </c>
      <c r="AW57" s="155">
        <v>2018</v>
      </c>
      <c r="AX57" s="155">
        <f t="shared" si="21"/>
        <v>1.005704271492766</v>
      </c>
    </row>
    <row r="58" spans="1:50" x14ac:dyDescent="0.3">
      <c r="A58" s="183">
        <v>2019</v>
      </c>
      <c r="B58" s="184">
        <v>2540</v>
      </c>
      <c r="C58" s="184">
        <v>262</v>
      </c>
      <c r="D58" s="184">
        <v>2278</v>
      </c>
      <c r="E58" s="184">
        <v>656</v>
      </c>
      <c r="F58" s="184">
        <v>172</v>
      </c>
      <c r="G58" s="184">
        <v>127</v>
      </c>
      <c r="H58" s="184">
        <v>106</v>
      </c>
      <c r="I58" s="184">
        <v>92</v>
      </c>
      <c r="J58" s="184">
        <v>94</v>
      </c>
      <c r="K58" s="184">
        <v>65</v>
      </c>
      <c r="L58" s="184">
        <v>292</v>
      </c>
      <c r="M58" s="184">
        <v>143</v>
      </c>
      <c r="N58" s="184">
        <v>95</v>
      </c>
      <c r="O58" s="184">
        <v>228</v>
      </c>
      <c r="P58" s="184">
        <v>108</v>
      </c>
      <c r="Q58" s="184">
        <v>76</v>
      </c>
      <c r="R58" s="184">
        <v>62</v>
      </c>
      <c r="S58" s="184">
        <v>46</v>
      </c>
      <c r="T58" s="184">
        <v>43</v>
      </c>
      <c r="U58" s="184">
        <v>34</v>
      </c>
      <c r="V58" s="184">
        <v>28</v>
      </c>
      <c r="W58" s="184">
        <v>28</v>
      </c>
      <c r="X58" s="184">
        <v>22</v>
      </c>
      <c r="Y58" s="184">
        <v>23</v>
      </c>
      <c r="Z58" s="184">
        <v>1312</v>
      </c>
      <c r="AA58" s="184">
        <v>530</v>
      </c>
      <c r="AB58" s="184">
        <v>1842</v>
      </c>
      <c r="AC58" s="184">
        <v>336</v>
      </c>
      <c r="AD58" s="184">
        <v>184</v>
      </c>
      <c r="AE58" s="184">
        <v>178</v>
      </c>
      <c r="AF58" s="173"/>
      <c r="AG58" s="155">
        <f>VLOOKUP($A58,'t35'!$A$10:$J$131,AG$10,FALSE)</f>
        <v>714029</v>
      </c>
      <c r="AH58" s="155">
        <f>VLOOKUP($A58,'t35'!$A$10:$J$131,AH$10,FALSE)</f>
        <v>7640</v>
      </c>
      <c r="AI58" s="156">
        <f t="shared" si="22"/>
        <v>3.5572784858878279</v>
      </c>
      <c r="AJ58" s="156">
        <f t="shared" si="23"/>
        <v>3.5543684685560755</v>
      </c>
      <c r="AK58" s="157">
        <f t="shared" si="24"/>
        <v>0.89685039370078745</v>
      </c>
      <c r="AL58" s="156">
        <f t="shared" si="25"/>
        <v>3.554347622412386</v>
      </c>
      <c r="AM58" s="156">
        <f t="shared" si="26"/>
        <v>3.5531849652101544</v>
      </c>
      <c r="AN58" s="156">
        <f t="shared" si="27"/>
        <v>10.586570851733967</v>
      </c>
      <c r="AO58" s="159">
        <f t="shared" si="28"/>
        <v>12.404578830461055</v>
      </c>
      <c r="AP58" s="156">
        <f t="shared" si="29"/>
        <v>1.8374603832617442</v>
      </c>
      <c r="AQ58" s="156">
        <f t="shared" si="30"/>
        <v>0.74226677067738145</v>
      </c>
      <c r="AR58" s="156">
        <f t="shared" si="31"/>
        <v>2.5797271539391256</v>
      </c>
      <c r="AS58" s="160">
        <f t="shared" si="32"/>
        <v>0.97755133194870236</v>
      </c>
      <c r="AT58" s="161">
        <f t="shared" si="33"/>
        <v>0.51653543307086613</v>
      </c>
      <c r="AU58" s="161">
        <f t="shared" si="34"/>
        <v>0.20866141732283466</v>
      </c>
      <c r="AV58" s="161">
        <f t="shared" si="35"/>
        <v>0.2748031496062992</v>
      </c>
      <c r="AW58" s="155">
        <v>2019</v>
      </c>
      <c r="AX58" s="155">
        <f t="shared" si="21"/>
        <v>0.97976539229727666</v>
      </c>
    </row>
    <row r="59" spans="1:50" x14ac:dyDescent="0.3">
      <c r="A59" s="183">
        <v>2020</v>
      </c>
      <c r="B59" s="184">
        <v>2351</v>
      </c>
      <c r="C59" s="184">
        <v>226</v>
      </c>
      <c r="D59" s="184">
        <v>2125</v>
      </c>
      <c r="E59" s="184">
        <v>579</v>
      </c>
      <c r="F59" s="184">
        <v>180</v>
      </c>
      <c r="G59" s="184">
        <v>116</v>
      </c>
      <c r="H59" s="184">
        <v>90</v>
      </c>
      <c r="I59" s="184">
        <v>90</v>
      </c>
      <c r="J59" s="184">
        <v>80</v>
      </c>
      <c r="K59" s="184">
        <v>60</v>
      </c>
      <c r="L59" s="184">
        <v>299</v>
      </c>
      <c r="M59" s="184">
        <v>162</v>
      </c>
      <c r="N59" s="184">
        <v>81</v>
      </c>
      <c r="O59" s="184">
        <v>193</v>
      </c>
      <c r="P59" s="184">
        <v>102</v>
      </c>
      <c r="Q59" s="184">
        <v>65</v>
      </c>
      <c r="R59" s="184">
        <v>65</v>
      </c>
      <c r="S59" s="184">
        <v>57</v>
      </c>
      <c r="T59" s="184">
        <v>28</v>
      </c>
      <c r="U59" s="184">
        <v>31</v>
      </c>
      <c r="V59" s="184">
        <v>24</v>
      </c>
      <c r="W59" s="184">
        <v>14</v>
      </c>
      <c r="X59" s="184">
        <v>19</v>
      </c>
      <c r="Y59" s="184">
        <v>16</v>
      </c>
      <c r="Z59" s="184">
        <v>1195</v>
      </c>
      <c r="AA59" s="184">
        <v>542</v>
      </c>
      <c r="AB59" s="184">
        <v>1737</v>
      </c>
      <c r="AC59" s="184">
        <v>295</v>
      </c>
      <c r="AD59" s="184">
        <v>187</v>
      </c>
      <c r="AE59" s="184">
        <v>132</v>
      </c>
      <c r="AF59" s="173"/>
      <c r="AG59" s="155">
        <f>VLOOKUP($A59,'t35'!$A$10:$J$131,AG$10,FALSE)</f>
        <v>696664</v>
      </c>
      <c r="AH59" s="155">
        <f>VLOOKUP($A59,'t35'!$A$10:$J$131,AH$10,FALSE)</f>
        <v>8008</v>
      </c>
      <c r="AI59" s="156">
        <f t="shared" si="22"/>
        <v>3.3746540656614954</v>
      </c>
      <c r="AJ59" s="156">
        <f t="shared" si="23"/>
        <v>3.3667646650948928</v>
      </c>
      <c r="AK59" s="157">
        <f t="shared" si="24"/>
        <v>0.90387069332199066</v>
      </c>
      <c r="AL59" s="156">
        <f t="shared" si="25"/>
        <v>3.3665873432026636</v>
      </c>
      <c r="AM59" s="156">
        <f t="shared" si="26"/>
        <v>3.3657548765092904</v>
      </c>
      <c r="AN59" s="156">
        <f t="shared" si="27"/>
        <v>11.364152399981835</v>
      </c>
      <c r="AO59" s="159">
        <f t="shared" si="28"/>
        <v>13.059976840288815</v>
      </c>
      <c r="AP59" s="156">
        <f t="shared" si="29"/>
        <v>1.7153175705935717</v>
      </c>
      <c r="AQ59" s="156">
        <f t="shared" si="30"/>
        <v>0.77799340858720989</v>
      </c>
      <c r="AR59" s="156">
        <f t="shared" si="31"/>
        <v>2.4933109791807815</v>
      </c>
      <c r="AS59" s="160">
        <f t="shared" si="32"/>
        <v>0.8813430864807138</v>
      </c>
      <c r="AT59" s="161">
        <f t="shared" si="33"/>
        <v>0.50829434283283714</v>
      </c>
      <c r="AU59" s="161">
        <f t="shared" si="34"/>
        <v>0.23054019566142067</v>
      </c>
      <c r="AV59" s="161">
        <f t="shared" si="35"/>
        <v>0.26116546150574221</v>
      </c>
      <c r="AW59" s="155">
        <v>2020</v>
      </c>
      <c r="AX59" s="155">
        <f t="shared" si="21"/>
        <v>0.94721880831409844</v>
      </c>
    </row>
    <row r="60" spans="1:50" x14ac:dyDescent="0.3">
      <c r="A60" s="183">
        <v>2021</v>
      </c>
      <c r="B60" s="184">
        <v>2407</v>
      </c>
      <c r="C60" s="184">
        <v>178</v>
      </c>
      <c r="D60" s="184">
        <v>2229</v>
      </c>
      <c r="E60" s="184">
        <v>626</v>
      </c>
      <c r="F60" s="184">
        <v>189</v>
      </c>
      <c r="G60" s="184">
        <v>124</v>
      </c>
      <c r="H60" s="184">
        <v>98</v>
      </c>
      <c r="I60" s="184">
        <v>72</v>
      </c>
      <c r="J60" s="184">
        <v>74</v>
      </c>
      <c r="K60" s="184">
        <v>70</v>
      </c>
      <c r="L60" s="184">
        <v>285</v>
      </c>
      <c r="M60" s="184">
        <v>158</v>
      </c>
      <c r="N60" s="184">
        <v>107</v>
      </c>
      <c r="O60" s="184">
        <v>240</v>
      </c>
      <c r="P60" s="184">
        <v>88</v>
      </c>
      <c r="Q60" s="184">
        <v>69</v>
      </c>
      <c r="R60" s="184">
        <v>46</v>
      </c>
      <c r="S60" s="184">
        <v>39</v>
      </c>
      <c r="T60" s="184">
        <v>36</v>
      </c>
      <c r="U60" s="184">
        <v>18</v>
      </c>
      <c r="V60" s="184">
        <v>17</v>
      </c>
      <c r="W60" s="184">
        <v>24</v>
      </c>
      <c r="X60" s="184">
        <v>12</v>
      </c>
      <c r="Y60" s="184">
        <v>15</v>
      </c>
      <c r="Z60" s="184">
        <v>1253</v>
      </c>
      <c r="AA60" s="184">
        <v>550</v>
      </c>
      <c r="AB60" s="184">
        <v>1803</v>
      </c>
      <c r="AC60" s="184">
        <v>328</v>
      </c>
      <c r="AD60" s="184">
        <v>154</v>
      </c>
      <c r="AE60" s="184">
        <v>122</v>
      </c>
      <c r="AF60" s="173"/>
      <c r="AG60" s="155">
        <f>VLOOKUP($A60,'t35'!$A$10:$J$131,AG$10,FALSE)</f>
        <v>701819</v>
      </c>
      <c r="AH60" s="155">
        <f>VLOOKUP($A60,'t35'!$A$10:$J$131,AH$10,FALSE)</f>
        <v>8462</v>
      </c>
      <c r="AI60" s="156">
        <f t="shared" si="22"/>
        <v>3.429659214127859</v>
      </c>
      <c r="AJ60" s="156">
        <f t="shared" si="23"/>
        <v>3.4315359371492411</v>
      </c>
      <c r="AK60" s="157">
        <f t="shared" si="24"/>
        <v>0.92604902368093067</v>
      </c>
      <c r="AL60" s="156">
        <f t="shared" si="25"/>
        <v>3.4315231647150424</v>
      </c>
      <c r="AM60" s="156">
        <f t="shared" si="26"/>
        <v>3.4307565877613162</v>
      </c>
      <c r="AN60" s="156">
        <f t="shared" si="27"/>
        <v>11.913594760383566</v>
      </c>
      <c r="AO60" s="159">
        <f t="shared" si="28"/>
        <v>13.677685310461634</v>
      </c>
      <c r="AP60" s="156">
        <f t="shared" si="29"/>
        <v>1.7853606129215653</v>
      </c>
      <c r="AQ60" s="156">
        <f t="shared" si="30"/>
        <v>0.78367784286261843</v>
      </c>
      <c r="AR60" s="156">
        <f t="shared" si="31"/>
        <v>2.5690384557841837</v>
      </c>
      <c r="AS60" s="160">
        <f t="shared" si="32"/>
        <v>0.86062075834367546</v>
      </c>
      <c r="AT60" s="161">
        <f t="shared" si="33"/>
        <v>0.52056501869547156</v>
      </c>
      <c r="AU60" s="161">
        <f t="shared" si="34"/>
        <v>0.22850020772746157</v>
      </c>
      <c r="AV60" s="161">
        <f t="shared" si="35"/>
        <v>0.25093477357706689</v>
      </c>
      <c r="AW60" s="155">
        <v>2021</v>
      </c>
      <c r="AX60" s="155">
        <f t="shared" si="21"/>
        <v>1.019238431698499</v>
      </c>
    </row>
    <row r="61" spans="1:50" x14ac:dyDescent="0.3">
      <c r="A61" s="187"/>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3"/>
    </row>
    <row r="62" spans="1:50" x14ac:dyDescent="0.3">
      <c r="AL62" s="155">
        <f>AJ60/AJ39</f>
        <v>0.77390094689071831</v>
      </c>
      <c r="AX62" s="155">
        <f>GEOMEAN(AX40:AX60)</f>
        <v>0.98786887836559067</v>
      </c>
    </row>
    <row r="63" spans="1:50" x14ac:dyDescent="0.3">
      <c r="A63" s="190" t="s">
        <v>79</v>
      </c>
      <c r="AX63" s="155">
        <f>1-AX62</f>
        <v>1.2131121634409325E-2</v>
      </c>
    </row>
    <row r="64" spans="1:50" x14ac:dyDescent="0.3">
      <c r="A64" s="181" t="s">
        <v>80</v>
      </c>
    </row>
    <row r="65" spans="1:1" x14ac:dyDescent="0.3">
      <c r="A65" s="181"/>
    </row>
  </sheetData>
  <sheetProtection algorithmName="SHA-512" hashValue="RvIJRtnlvoPUe9UaR6KICk/rLmQYbfQd2DbNVjO+PCo72T2avYF2N0F1SyMuUAn9el4dWY5IJrTqoTIWh1SyWw==" saltValue="/ZOf35dGKt2etLTBpfk2ig==" spinCount="100000" sheet="1" objects="1" scenarios="1"/>
  <mergeCells count="2">
    <mergeCell ref="E6:Y6"/>
    <mergeCell ref="Z6:AE6"/>
  </mergeCells>
  <phoneticPr fontId="0" type="noConversion"/>
  <pageMargins left="0.78740157499999996" right="0.78740157499999996" top="0.984251969" bottom="0.984251969" header="0.4921259845" footer="0.4921259845"/>
  <pageSetup paperSize="9" scale="65" fitToWidth="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65"/>
  <sheetViews>
    <sheetView zoomScaleNormal="75" workbookViewId="0">
      <pane xSplit="1" ySplit="12" topLeftCell="Y13" activePane="bottomRight" state="frozen"/>
      <selection pane="topRight" activeCell="B1" sqref="B1"/>
      <selection pane="bottomLeft" activeCell="A13" sqref="A13"/>
      <selection pane="bottomRight" activeCell="AI20" sqref="AI20"/>
    </sheetView>
  </sheetViews>
  <sheetFormatPr baseColWidth="10" defaultColWidth="11.3984375" defaultRowHeight="10.15" x14ac:dyDescent="0.3"/>
  <cols>
    <col min="1" max="1" width="10.3984375" style="155" customWidth="1"/>
    <col min="2" max="2" width="9.86328125" style="155" bestFit="1" customWidth="1"/>
    <col min="3" max="3" width="10.6640625" style="155" bestFit="1" customWidth="1"/>
    <col min="4" max="4" width="8.6640625" style="155" bestFit="1" customWidth="1"/>
    <col min="5" max="5" width="7.3984375" style="155" customWidth="1"/>
    <col min="6" max="6" width="5.59765625" style="155" bestFit="1" customWidth="1"/>
    <col min="7" max="11" width="6.59765625" style="155" bestFit="1" customWidth="1"/>
    <col min="12" max="12" width="6.1328125" style="155" bestFit="1" customWidth="1"/>
    <col min="13" max="15" width="7.6640625" style="155" bestFit="1" customWidth="1"/>
    <col min="16" max="16" width="7.1328125" style="155" bestFit="1" customWidth="1"/>
    <col min="17" max="17" width="8.1328125" style="155" bestFit="1" customWidth="1"/>
    <col min="18" max="25" width="9.1328125" style="155" bestFit="1" customWidth="1"/>
    <col min="26" max="26" width="10.6640625" style="155" customWidth="1"/>
    <col min="27" max="27" width="9.59765625" style="155" bestFit="1" customWidth="1"/>
    <col min="28" max="28" width="10.6640625" style="155" bestFit="1" customWidth="1"/>
    <col min="29" max="29" width="7.59765625" style="155" bestFit="1" customWidth="1"/>
    <col min="30" max="30" width="6.19921875" style="155" bestFit="1" customWidth="1"/>
    <col min="31" max="31" width="8.6640625" style="155" bestFit="1" customWidth="1"/>
    <col min="32" max="32" width="3.1328125" style="155" customWidth="1"/>
    <col min="33" max="33" width="9.59765625" style="155" customWidth="1"/>
    <col min="34" max="34" width="9.3984375" style="155" customWidth="1"/>
    <col min="35" max="35" width="9" style="155" customWidth="1"/>
    <col min="36" max="36" width="10.1328125" style="155" customWidth="1"/>
    <col min="37" max="37" width="6" style="155" customWidth="1"/>
    <col min="38" max="38" width="8.1328125" style="155" customWidth="1"/>
    <col min="39" max="39" width="9.3984375" style="155" customWidth="1"/>
    <col min="40" max="40" width="9.19921875" style="155" customWidth="1"/>
    <col min="41" max="41" width="9.86328125" style="155" customWidth="1"/>
    <col min="42" max="42" width="8.86328125" style="155" customWidth="1"/>
    <col min="43" max="43" width="8.3984375" style="155" customWidth="1"/>
    <col min="44" max="44" width="7.6640625" style="155" customWidth="1"/>
    <col min="45" max="45" width="8.59765625" style="155" customWidth="1"/>
    <col min="46" max="46" width="8.6640625" style="155" customWidth="1"/>
    <col min="47" max="47" width="8.19921875" style="155" customWidth="1"/>
    <col min="48" max="48" width="8.59765625" style="155" customWidth="1"/>
    <col min="49" max="49" width="7.86328125" style="155" customWidth="1"/>
    <col min="50" max="50" width="7.59765625" style="155" customWidth="1"/>
    <col min="51" max="51" width="11.1328125" style="155" customWidth="1"/>
    <col min="52" max="52" width="5.59765625" style="155" customWidth="1"/>
    <col min="53" max="53" width="9.86328125" style="155" customWidth="1"/>
    <col min="54" max="54" width="10.3984375" style="155" customWidth="1"/>
    <col min="55" max="55" width="10" style="155" customWidth="1"/>
    <col min="56" max="56" width="9.86328125" style="155" customWidth="1"/>
    <col min="57" max="16384" width="11.3984375" style="155"/>
  </cols>
  <sheetData>
    <row r="1" spans="1:58" ht="15" customHeight="1" x14ac:dyDescent="0.3">
      <c r="A1" s="155" t="s">
        <v>32</v>
      </c>
    </row>
    <row r="3" spans="1:58" x14ac:dyDescent="0.3">
      <c r="A3" s="155" t="s">
        <v>81</v>
      </c>
    </row>
    <row r="4" spans="1:58" x14ac:dyDescent="0.3">
      <c r="AI4" s="155" t="s">
        <v>340</v>
      </c>
    </row>
    <row r="5" spans="1:58" x14ac:dyDescent="0.3">
      <c r="A5" s="163"/>
      <c r="B5" s="164"/>
      <c r="C5" s="164"/>
      <c r="D5" s="165"/>
      <c r="E5" s="166"/>
      <c r="F5" s="164"/>
      <c r="G5" s="164"/>
      <c r="H5" s="164"/>
      <c r="I5" s="164"/>
      <c r="J5" s="164"/>
      <c r="K5" s="164"/>
      <c r="L5" s="164"/>
      <c r="M5" s="164"/>
      <c r="N5" s="164"/>
      <c r="O5" s="164"/>
      <c r="P5" s="164"/>
      <c r="Q5" s="164"/>
      <c r="R5" s="164"/>
      <c r="S5" s="164"/>
      <c r="T5" s="164"/>
      <c r="U5" s="164"/>
      <c r="V5" s="164"/>
      <c r="W5" s="164"/>
      <c r="X5" s="164"/>
      <c r="Y5" s="165"/>
      <c r="Z5" s="164"/>
      <c r="AA5" s="164"/>
      <c r="AB5" s="164"/>
      <c r="AC5" s="164"/>
      <c r="AD5" s="164"/>
      <c r="AE5" s="165"/>
      <c r="AF5" s="167"/>
      <c r="AG5" s="167" t="s">
        <v>339</v>
      </c>
      <c r="AH5" s="167"/>
      <c r="AI5" s="167"/>
      <c r="AJ5" s="167"/>
      <c r="AK5" s="167"/>
      <c r="AL5" s="167"/>
      <c r="AM5" s="167"/>
      <c r="AN5" s="167"/>
      <c r="AO5" s="167"/>
      <c r="AP5" s="167"/>
      <c r="AQ5" s="167"/>
      <c r="AR5" s="167"/>
      <c r="AS5" s="167"/>
      <c r="AT5" s="167"/>
      <c r="AU5" s="167"/>
      <c r="AV5" s="167"/>
    </row>
    <row r="6" spans="1:58" ht="13.5" customHeight="1" x14ac:dyDescent="0.3">
      <c r="A6" s="168"/>
      <c r="D6" s="169"/>
      <c r="E6" s="170" t="s">
        <v>34</v>
      </c>
      <c r="F6" s="171"/>
      <c r="G6" s="171"/>
      <c r="H6" s="171"/>
      <c r="I6" s="171"/>
      <c r="J6" s="171"/>
      <c r="K6" s="171"/>
      <c r="L6" s="171"/>
      <c r="M6" s="171"/>
      <c r="N6" s="171"/>
      <c r="O6" s="171"/>
      <c r="P6" s="171"/>
      <c r="Q6" s="171"/>
      <c r="R6" s="171"/>
      <c r="S6" s="171"/>
      <c r="T6" s="171"/>
      <c r="U6" s="171"/>
      <c r="V6" s="171"/>
      <c r="W6" s="171"/>
      <c r="X6" s="171"/>
      <c r="Y6" s="172"/>
      <c r="Z6" s="170" t="s">
        <v>35</v>
      </c>
      <c r="AA6" s="171"/>
      <c r="AB6" s="171"/>
      <c r="AC6" s="171"/>
      <c r="AD6" s="171"/>
      <c r="AE6" s="172"/>
      <c r="AF6" s="173"/>
    </row>
    <row r="7" spans="1:58" x14ac:dyDescent="0.3">
      <c r="A7" s="168"/>
      <c r="B7" s="174"/>
      <c r="C7" s="174"/>
      <c r="D7" s="175"/>
      <c r="E7" s="176"/>
      <c r="F7" s="174"/>
      <c r="G7" s="174"/>
      <c r="H7" s="174"/>
      <c r="I7" s="174"/>
      <c r="J7" s="174"/>
      <c r="K7" s="174"/>
      <c r="L7" s="174"/>
      <c r="M7" s="174"/>
      <c r="N7" s="174"/>
      <c r="O7" s="174"/>
      <c r="P7" s="174"/>
      <c r="Q7" s="174"/>
      <c r="R7" s="174"/>
      <c r="S7" s="174"/>
      <c r="T7" s="174"/>
      <c r="U7" s="174"/>
      <c r="V7" s="174"/>
      <c r="W7" s="174"/>
      <c r="X7" s="174"/>
      <c r="Y7" s="175"/>
      <c r="Z7" s="174"/>
      <c r="AA7" s="174"/>
      <c r="AB7" s="174"/>
      <c r="AC7" s="174"/>
      <c r="AD7" s="174"/>
      <c r="AE7" s="175"/>
      <c r="AF7" s="173"/>
    </row>
    <row r="8" spans="1:58" x14ac:dyDescent="0.3">
      <c r="A8" s="168"/>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73"/>
      <c r="AX8" s="155" t="s">
        <v>341</v>
      </c>
    </row>
    <row r="9" spans="1:58" x14ac:dyDescent="0.3">
      <c r="A9" s="168"/>
      <c r="B9" s="177" t="s">
        <v>82</v>
      </c>
      <c r="C9" s="177" t="s">
        <v>36</v>
      </c>
      <c r="D9" s="177" t="s">
        <v>36</v>
      </c>
      <c r="E9" s="168"/>
      <c r="F9" s="168"/>
      <c r="G9" s="168"/>
      <c r="H9" s="168"/>
      <c r="I9" s="168"/>
      <c r="J9" s="168"/>
      <c r="K9" s="168"/>
      <c r="L9" s="168"/>
      <c r="M9" s="168"/>
      <c r="N9" s="168"/>
      <c r="O9" s="168"/>
      <c r="P9" s="168"/>
      <c r="Q9" s="168"/>
      <c r="R9" s="168"/>
      <c r="S9" s="168"/>
      <c r="T9" s="168"/>
      <c r="U9" s="168"/>
      <c r="V9" s="168"/>
      <c r="W9" s="168"/>
      <c r="X9" s="168"/>
      <c r="Y9" s="168"/>
      <c r="Z9" s="168"/>
      <c r="AA9" s="177" t="s">
        <v>37</v>
      </c>
      <c r="AB9" s="168"/>
      <c r="AC9" s="168"/>
      <c r="AD9" s="177" t="s">
        <v>38</v>
      </c>
      <c r="AE9" s="168"/>
      <c r="AF9" s="173"/>
      <c r="AO9" s="178" t="s">
        <v>330</v>
      </c>
      <c r="AP9" s="178" t="s">
        <v>330</v>
      </c>
      <c r="AQ9" s="178" t="s">
        <v>330</v>
      </c>
      <c r="AR9" s="178" t="s">
        <v>330</v>
      </c>
      <c r="AS9" s="178" t="s">
        <v>330</v>
      </c>
      <c r="AT9" s="155" t="s">
        <v>338</v>
      </c>
      <c r="BA9" s="178"/>
      <c r="BB9" s="178"/>
      <c r="BC9" s="178"/>
      <c r="BD9" s="178"/>
    </row>
    <row r="10" spans="1:58" s="178" customFormat="1" x14ac:dyDescent="0.3">
      <c r="A10" s="177" t="s">
        <v>19</v>
      </c>
      <c r="B10" s="177" t="s">
        <v>39</v>
      </c>
      <c r="C10" s="177" t="s">
        <v>40</v>
      </c>
      <c r="D10" s="177" t="s">
        <v>83</v>
      </c>
      <c r="E10" s="177"/>
      <c r="F10" s="177"/>
      <c r="G10" s="177"/>
      <c r="H10" s="177"/>
      <c r="I10" s="177"/>
      <c r="J10" s="177"/>
      <c r="K10" s="177"/>
      <c r="L10" s="177" t="s">
        <v>42</v>
      </c>
      <c r="M10" s="177" t="s">
        <v>43</v>
      </c>
      <c r="N10" s="177" t="s">
        <v>44</v>
      </c>
      <c r="O10" s="177" t="s">
        <v>45</v>
      </c>
      <c r="P10" s="177" t="s">
        <v>46</v>
      </c>
      <c r="Q10" s="177" t="s">
        <v>47</v>
      </c>
      <c r="R10" s="177" t="s">
        <v>48</v>
      </c>
      <c r="S10" s="177" t="s">
        <v>49</v>
      </c>
      <c r="T10" s="179" t="s">
        <v>50</v>
      </c>
      <c r="U10" s="179" t="s">
        <v>51</v>
      </c>
      <c r="V10" s="179" t="s">
        <v>52</v>
      </c>
      <c r="W10" s="179" t="s">
        <v>53</v>
      </c>
      <c r="X10" s="179" t="s">
        <v>54</v>
      </c>
      <c r="Y10" s="179" t="s">
        <v>55</v>
      </c>
      <c r="Z10" s="177" t="s">
        <v>56</v>
      </c>
      <c r="AA10" s="177" t="s">
        <v>57</v>
      </c>
      <c r="AB10" s="177" t="s">
        <v>58</v>
      </c>
      <c r="AC10" s="177" t="s">
        <v>59</v>
      </c>
      <c r="AD10" s="177" t="s">
        <v>60</v>
      </c>
      <c r="AE10" s="177" t="s">
        <v>61</v>
      </c>
      <c r="AF10" s="180"/>
      <c r="AG10" s="178">
        <v>3</v>
      </c>
      <c r="AH10" s="178">
        <v>6</v>
      </c>
      <c r="AI10" s="181" t="s">
        <v>324</v>
      </c>
      <c r="AN10" s="178" t="s">
        <v>330</v>
      </c>
      <c r="AO10" s="178" t="s">
        <v>333</v>
      </c>
      <c r="AP10" s="178" t="s">
        <v>333</v>
      </c>
      <c r="AQ10" s="178" t="s">
        <v>333</v>
      </c>
      <c r="AR10" s="178" t="s">
        <v>333</v>
      </c>
      <c r="AS10" s="178" t="s">
        <v>333</v>
      </c>
      <c r="AT10" s="178" t="s">
        <v>333</v>
      </c>
      <c r="AU10" s="178" t="s">
        <v>333</v>
      </c>
      <c r="AV10" s="178" t="s">
        <v>333</v>
      </c>
    </row>
    <row r="11" spans="1:58" s="178" customFormat="1" x14ac:dyDescent="0.3">
      <c r="A11" s="177"/>
      <c r="B11" s="177" t="s">
        <v>62</v>
      </c>
      <c r="C11" s="177" t="s">
        <v>63</v>
      </c>
      <c r="D11" s="177" t="s">
        <v>64</v>
      </c>
      <c r="E11" s="177" t="s">
        <v>65</v>
      </c>
      <c r="F11" s="177" t="s">
        <v>66</v>
      </c>
      <c r="G11" s="177" t="s">
        <v>67</v>
      </c>
      <c r="H11" s="177" t="s">
        <v>68</v>
      </c>
      <c r="I11" s="177" t="s">
        <v>69</v>
      </c>
      <c r="J11" s="177" t="s">
        <v>70</v>
      </c>
      <c r="K11" s="177" t="s">
        <v>71</v>
      </c>
      <c r="L11" s="177" t="s">
        <v>72</v>
      </c>
      <c r="M11" s="177" t="s">
        <v>72</v>
      </c>
      <c r="N11" s="177" t="s">
        <v>72</v>
      </c>
      <c r="O11" s="177" t="s">
        <v>73</v>
      </c>
      <c r="P11" s="177" t="s">
        <v>73</v>
      </c>
      <c r="Q11" s="177" t="s">
        <v>73</v>
      </c>
      <c r="R11" s="177" t="s">
        <v>73</v>
      </c>
      <c r="S11" s="177" t="s">
        <v>73</v>
      </c>
      <c r="T11" s="179" t="s">
        <v>73</v>
      </c>
      <c r="U11" s="179" t="s">
        <v>73</v>
      </c>
      <c r="V11" s="179" t="s">
        <v>73</v>
      </c>
      <c r="W11" s="179" t="s">
        <v>73</v>
      </c>
      <c r="X11" s="179" t="s">
        <v>73</v>
      </c>
      <c r="Y11" s="179" t="s">
        <v>73</v>
      </c>
      <c r="Z11" s="177" t="s">
        <v>74</v>
      </c>
      <c r="AA11" s="177" t="s">
        <v>75</v>
      </c>
      <c r="AB11" s="177" t="s">
        <v>75</v>
      </c>
      <c r="AC11" s="177" t="s">
        <v>76</v>
      </c>
      <c r="AD11" s="177" t="s">
        <v>77</v>
      </c>
      <c r="AE11" s="177" t="s">
        <v>78</v>
      </c>
      <c r="AF11" s="180"/>
      <c r="AG11" s="178" t="s">
        <v>320</v>
      </c>
      <c r="AH11" s="178" t="s">
        <v>320</v>
      </c>
      <c r="AI11" s="178" t="s">
        <v>322</v>
      </c>
      <c r="AJ11" s="178" t="s">
        <v>323</v>
      </c>
      <c r="AK11" s="181" t="s">
        <v>327</v>
      </c>
      <c r="AL11" s="181"/>
      <c r="AM11" s="178" t="s">
        <v>328</v>
      </c>
      <c r="AN11" s="178" t="s">
        <v>331</v>
      </c>
      <c r="AO11" s="178" t="s">
        <v>332</v>
      </c>
      <c r="AP11" s="178" t="s">
        <v>334</v>
      </c>
      <c r="AQ11" s="178" t="s">
        <v>334</v>
      </c>
      <c r="AR11" s="178" t="s">
        <v>334</v>
      </c>
      <c r="AS11" s="178" t="s">
        <v>337</v>
      </c>
      <c r="AT11" s="178" t="s">
        <v>334</v>
      </c>
      <c r="AU11" s="178" t="s">
        <v>334</v>
      </c>
      <c r="AV11" s="178" t="s">
        <v>337</v>
      </c>
      <c r="AX11" s="155" t="s">
        <v>333</v>
      </c>
      <c r="BA11" s="178" t="s">
        <v>333</v>
      </c>
      <c r="BB11" s="178" t="s">
        <v>333</v>
      </c>
      <c r="BC11" s="178" t="s">
        <v>333</v>
      </c>
      <c r="BD11" s="178" t="s">
        <v>333</v>
      </c>
      <c r="BE11" s="178" t="s">
        <v>333</v>
      </c>
    </row>
    <row r="12" spans="1:58" x14ac:dyDescent="0.3">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73"/>
      <c r="AG12" s="178" t="s">
        <v>321</v>
      </c>
      <c r="AH12" s="178" t="s">
        <v>17</v>
      </c>
      <c r="AK12" s="178" t="s">
        <v>325</v>
      </c>
      <c r="AL12" s="178" t="s">
        <v>326</v>
      </c>
      <c r="AM12" s="178" t="s">
        <v>329</v>
      </c>
      <c r="AP12" s="178" t="s">
        <v>335</v>
      </c>
      <c r="AQ12" s="178" t="s">
        <v>336</v>
      </c>
      <c r="AR12" s="178"/>
      <c r="AS12" s="178" t="s">
        <v>334</v>
      </c>
      <c r="AT12" s="178" t="s">
        <v>335</v>
      </c>
      <c r="AU12" s="178" t="s">
        <v>336</v>
      </c>
      <c r="AV12" s="178" t="s">
        <v>334</v>
      </c>
      <c r="AX12" s="155" t="s">
        <v>342</v>
      </c>
      <c r="AY12" s="178" t="s">
        <v>331</v>
      </c>
      <c r="BA12" s="178" t="s">
        <v>332</v>
      </c>
      <c r="BB12" s="178" t="s">
        <v>343</v>
      </c>
      <c r="BC12" s="178" t="s">
        <v>344</v>
      </c>
      <c r="BD12" s="178" t="s">
        <v>334</v>
      </c>
      <c r="BE12" s="178" t="s">
        <v>345</v>
      </c>
    </row>
    <row r="13" spans="1:58" x14ac:dyDescent="0.3">
      <c r="A13" s="183">
        <v>1974</v>
      </c>
      <c r="AF13" s="173"/>
      <c r="AG13" s="155">
        <f>VLOOKUP($A13,'t35'!$A$11:$J$131,AG$10,FALSE)</f>
        <v>411439</v>
      </c>
    </row>
    <row r="14" spans="1:58" x14ac:dyDescent="0.3">
      <c r="A14" s="183">
        <v>1975</v>
      </c>
      <c r="B14" s="184">
        <v>5906</v>
      </c>
      <c r="C14" s="184">
        <v>792</v>
      </c>
      <c r="D14" s="184">
        <v>5114</v>
      </c>
      <c r="E14" s="184">
        <v>1181</v>
      </c>
      <c r="F14" s="184">
        <v>787</v>
      </c>
      <c r="G14" s="184">
        <v>465</v>
      </c>
      <c r="H14" s="184">
        <v>279</v>
      </c>
      <c r="I14" s="184">
        <v>181</v>
      </c>
      <c r="J14" s="184">
        <v>149</v>
      </c>
      <c r="K14" s="184">
        <v>112</v>
      </c>
      <c r="L14" s="184">
        <v>444</v>
      </c>
      <c r="M14" s="184">
        <v>192</v>
      </c>
      <c r="N14" s="184">
        <v>140</v>
      </c>
      <c r="O14" s="184">
        <v>461</v>
      </c>
      <c r="P14" s="184">
        <v>375</v>
      </c>
      <c r="Q14" s="184">
        <v>266</v>
      </c>
      <c r="R14" s="184">
        <v>215</v>
      </c>
      <c r="S14" s="184">
        <v>152</v>
      </c>
      <c r="T14" s="184">
        <v>119</v>
      </c>
      <c r="U14" s="184">
        <v>85</v>
      </c>
      <c r="V14" s="184">
        <v>93</v>
      </c>
      <c r="W14" s="184">
        <v>75</v>
      </c>
      <c r="X14" s="184">
        <v>69</v>
      </c>
      <c r="Y14" s="184">
        <v>66</v>
      </c>
      <c r="Z14" s="184">
        <v>3154</v>
      </c>
      <c r="AA14" s="184">
        <v>776</v>
      </c>
      <c r="AB14" s="184">
        <v>3930</v>
      </c>
      <c r="AC14" s="184">
        <v>836</v>
      </c>
      <c r="AD14" s="184">
        <v>633</v>
      </c>
      <c r="AE14" s="184">
        <v>507</v>
      </c>
      <c r="AF14" s="173"/>
      <c r="AG14" s="155">
        <f>VLOOKUP($A14,'t35'!$A$11:$J$131,AG$10,FALSE)</f>
        <v>381804</v>
      </c>
      <c r="AH14" s="155">
        <f>VLOOKUP($A14,'t35'!$A$11:$J$131,AH$10,FALSE)</f>
        <v>4406</v>
      </c>
      <c r="AI14" s="156">
        <f>1000*B14/AG14</f>
        <v>15.468669788687389</v>
      </c>
      <c r="AJ14" s="156">
        <f>1000*(C14/AG13+D14/AG14)</f>
        <v>15.31925823447591</v>
      </c>
      <c r="AK14" s="157">
        <f>D14/B14</f>
        <v>0.86589908567558416</v>
      </c>
      <c r="AL14" s="156">
        <f>1000*B14/(AG14*AK14+AG13*(1-AK14))</f>
        <v>15.309319780106694</v>
      </c>
      <c r="AM14" s="158">
        <f>1000*(D14/AG14+C14/AG13*(1-D14/AG14))</f>
        <v>15.293474846986877</v>
      </c>
      <c r="AN14" s="156">
        <f t="shared" ref="AN14:AN51" si="0">1000*AH14/(AG14+AH14)</f>
        <v>11.408301183294062</v>
      </c>
      <c r="AO14" s="159">
        <f t="shared" ref="AO14:AO44" si="1">1000*(AH14+Z14)/(AG14+AH14)</f>
        <v>19.574842702156857</v>
      </c>
      <c r="AP14" s="156">
        <f t="shared" ref="AP14:AP44" si="2">1000*Z14/AG14</f>
        <v>8.2607830195597742</v>
      </c>
      <c r="AQ14" s="156">
        <f t="shared" ref="AQ14:AQ44" si="3">1000*AA14/AG14</f>
        <v>2.032456443620287</v>
      </c>
      <c r="AR14" s="156">
        <f t="shared" ref="AR14:AR44" si="4">1000*SUM(E14:N14)/AG14</f>
        <v>10.293239463180061</v>
      </c>
      <c r="AS14" s="160">
        <f t="shared" ref="AS14:AS44" si="5">1000*SUM(O14:Y14)/AG14</f>
        <v>5.1754303255073282</v>
      </c>
      <c r="AT14" s="161">
        <f t="shared" ref="AT14:AT44" si="6">AP14/SUM($AR14:$AS14)</f>
        <v>0.53403318658990862</v>
      </c>
      <c r="AU14" s="161">
        <f t="shared" ref="AU14:AU44" si="7">AQ14/SUM($AR14:$AS14)</f>
        <v>0.13139180494412464</v>
      </c>
      <c r="AV14" s="161">
        <f t="shared" ref="AV14:AV44" si="8">AS14/SUM($AR14:$AS14)</f>
        <v>0.33457500846596677</v>
      </c>
      <c r="AW14" s="155">
        <v>1975</v>
      </c>
      <c r="AX14" s="156">
        <f>AL14/'t77_f corr'!AL14</f>
        <v>1.2855082244345066</v>
      </c>
      <c r="AY14" s="156">
        <f>AN14/'t77_f corr'!AN14</f>
        <v>1.0965590988121456</v>
      </c>
      <c r="BA14" s="156">
        <f>AO14/'t77_f corr'!AO14</f>
        <v>1.1810541188540005</v>
      </c>
      <c r="BB14" s="156">
        <f>AP14/'t77_f corr'!AP14</f>
        <v>1.3248654748204429</v>
      </c>
      <c r="BC14" s="156">
        <f>AQ14/'t77_f corr'!AQ14</f>
        <v>1.1908260647837889</v>
      </c>
      <c r="BD14" s="156">
        <f>AR14/'t77_f corr'!AR14</f>
        <v>1.2960597783827563</v>
      </c>
      <c r="BE14" s="156">
        <f>AS14/'t77_f corr'!AS14</f>
        <v>1.2651628502517616</v>
      </c>
      <c r="BF14" s="155">
        <v>1</v>
      </c>
    </row>
    <row r="15" spans="1:58" x14ac:dyDescent="0.3">
      <c r="A15" s="183">
        <v>1976</v>
      </c>
      <c r="B15" s="184">
        <v>5258</v>
      </c>
      <c r="C15" s="184">
        <v>740</v>
      </c>
      <c r="D15" s="184">
        <v>4518</v>
      </c>
      <c r="E15" s="184">
        <v>946</v>
      </c>
      <c r="F15" s="184">
        <v>703</v>
      </c>
      <c r="G15" s="184">
        <v>421</v>
      </c>
      <c r="H15" s="184">
        <v>225</v>
      </c>
      <c r="I15" s="184">
        <v>178</v>
      </c>
      <c r="J15" s="184">
        <v>142</v>
      </c>
      <c r="K15" s="184">
        <v>91</v>
      </c>
      <c r="L15" s="184">
        <v>363</v>
      </c>
      <c r="M15" s="184">
        <v>178</v>
      </c>
      <c r="N15" s="184">
        <v>137</v>
      </c>
      <c r="O15" s="184">
        <v>438</v>
      </c>
      <c r="P15" s="184">
        <v>336</v>
      </c>
      <c r="Q15" s="184">
        <v>262</v>
      </c>
      <c r="R15" s="184">
        <v>204</v>
      </c>
      <c r="S15" s="184">
        <v>150</v>
      </c>
      <c r="T15" s="184">
        <v>119</v>
      </c>
      <c r="U15" s="184">
        <v>112</v>
      </c>
      <c r="V15" s="184">
        <v>86</v>
      </c>
      <c r="W15" s="184">
        <v>70</v>
      </c>
      <c r="X15" s="184">
        <v>50</v>
      </c>
      <c r="Y15" s="184">
        <v>47</v>
      </c>
      <c r="Z15" s="184">
        <v>2706</v>
      </c>
      <c r="AA15" s="184">
        <v>678</v>
      </c>
      <c r="AB15" s="184">
        <v>3384</v>
      </c>
      <c r="AC15" s="184">
        <v>774</v>
      </c>
      <c r="AD15" s="184">
        <v>616</v>
      </c>
      <c r="AE15" s="184">
        <v>484</v>
      </c>
      <c r="AF15" s="173"/>
      <c r="AG15" s="155">
        <f>VLOOKUP($A15,'t35'!$A$11:$J$131,AG$10,FALSE)</f>
        <v>369439</v>
      </c>
      <c r="AH15" s="155">
        <f>VLOOKUP($A15,'t35'!$A$11:$J$131,AH$10,FALSE)</f>
        <v>3892</v>
      </c>
      <c r="AI15" s="156">
        <f t="shared" ref="AI15" si="9">1000*B15/AG15</f>
        <v>14.232390191614854</v>
      </c>
      <c r="AJ15" s="156">
        <f t="shared" ref="AJ15" si="10">1000*(C15/AG14+D15/AG15)</f>
        <v>14.167520381540989</v>
      </c>
      <c r="AK15" s="157">
        <f t="shared" ref="AK15" si="11">D15/B15</f>
        <v>0.85926207683529854</v>
      </c>
      <c r="AL15" s="156">
        <f t="shared" ref="AL15" si="12">1000*B15/(AG15*AK15+AG14*(1-AK15))</f>
        <v>14.165663523374873</v>
      </c>
      <c r="AM15" s="156">
        <f>1000*(D15/AG15+C15/AG14*(1-D14/AG14))</f>
        <v>14.141559974631384</v>
      </c>
      <c r="AN15" s="156">
        <f t="shared" si="0"/>
        <v>10.425065156657229</v>
      </c>
      <c r="AO15" s="159">
        <f t="shared" si="1"/>
        <v>17.673324743993934</v>
      </c>
      <c r="AP15" s="156">
        <f t="shared" si="2"/>
        <v>7.3246192199524147</v>
      </c>
      <c r="AQ15" s="156">
        <f t="shared" si="3"/>
        <v>1.8352150151987203</v>
      </c>
      <c r="AR15" s="156">
        <f t="shared" si="4"/>
        <v>9.1598342351511342</v>
      </c>
      <c r="AS15" s="160">
        <f t="shared" si="5"/>
        <v>5.0725559564637193</v>
      </c>
      <c r="AT15" s="161">
        <f t="shared" si="6"/>
        <v>0.51464435146443521</v>
      </c>
      <c r="AU15" s="161">
        <f t="shared" si="7"/>
        <v>0.1289463674400913</v>
      </c>
      <c r="AV15" s="161">
        <f t="shared" si="8"/>
        <v>0.35640928109547354</v>
      </c>
      <c r="AW15" s="155">
        <v>1976</v>
      </c>
      <c r="AX15" s="156">
        <f>AL15/'t77_f corr'!AL15</f>
        <v>1.3250497456633181</v>
      </c>
      <c r="AY15" s="156">
        <f>AN15/'t77_f corr'!AN15</f>
        <v>1.0183421910849753</v>
      </c>
      <c r="BA15" s="156">
        <f>AO15/'t77_f corr'!AO15</f>
        <v>1.1348630075468731</v>
      </c>
      <c r="BB15" s="156">
        <f>AP15/'t77_f corr'!AP15</f>
        <v>1.3586781516689321</v>
      </c>
      <c r="BC15" s="156">
        <f>AQ15/'t77_f corr'!AQ15</f>
        <v>1.1839700751361804</v>
      </c>
      <c r="BD15" s="156">
        <f>AR15/'t77_f corr'!AR15</f>
        <v>1.3196628833463471</v>
      </c>
      <c r="BE15" s="156">
        <f>AS15/'t77_f corr'!AS15</f>
        <v>1.3335160661098735</v>
      </c>
      <c r="BF15" s="155">
        <v>1</v>
      </c>
    </row>
    <row r="16" spans="1:58" x14ac:dyDescent="0.3">
      <c r="A16" s="183">
        <v>1977</v>
      </c>
      <c r="B16" s="184">
        <v>5013</v>
      </c>
      <c r="C16" s="184">
        <v>688</v>
      </c>
      <c r="D16" s="184">
        <v>4325</v>
      </c>
      <c r="E16" s="184">
        <v>952</v>
      </c>
      <c r="F16" s="184">
        <v>588</v>
      </c>
      <c r="G16" s="184">
        <v>398</v>
      </c>
      <c r="H16" s="184">
        <v>230</v>
      </c>
      <c r="I16" s="184">
        <v>164</v>
      </c>
      <c r="J16" s="184">
        <v>120</v>
      </c>
      <c r="K16" s="184">
        <v>92</v>
      </c>
      <c r="L16" s="184">
        <v>353</v>
      </c>
      <c r="M16" s="184">
        <v>187</v>
      </c>
      <c r="N16" s="184">
        <v>127</v>
      </c>
      <c r="O16" s="184">
        <v>417</v>
      </c>
      <c r="P16" s="184">
        <v>375</v>
      </c>
      <c r="Q16" s="184">
        <v>253</v>
      </c>
      <c r="R16" s="184">
        <v>192</v>
      </c>
      <c r="S16" s="184">
        <v>128</v>
      </c>
      <c r="T16" s="184">
        <v>97</v>
      </c>
      <c r="U16" s="184">
        <v>98</v>
      </c>
      <c r="V16" s="184">
        <v>78</v>
      </c>
      <c r="W16" s="184">
        <v>54</v>
      </c>
      <c r="X16" s="184">
        <v>52</v>
      </c>
      <c r="Y16" s="184">
        <v>58</v>
      </c>
      <c r="Z16" s="184">
        <v>2544</v>
      </c>
      <c r="AA16" s="184">
        <v>667</v>
      </c>
      <c r="AB16" s="184">
        <v>3211</v>
      </c>
      <c r="AC16" s="184">
        <v>792</v>
      </c>
      <c r="AD16" s="184">
        <v>573</v>
      </c>
      <c r="AE16" s="184">
        <v>437</v>
      </c>
      <c r="AF16" s="173"/>
      <c r="AG16" s="155">
        <f>VLOOKUP($A16,'t35'!$A$11:$J$131,AG$10,FALSE)</f>
        <v>382337</v>
      </c>
      <c r="AH16" s="155">
        <f>VLOOKUP($A16,'t35'!$A$11:$J$131,AH$10,FALSE)</f>
        <v>3890</v>
      </c>
      <c r="AI16" s="156">
        <f t="shared" ref="AI16:AI60" si="13">1000*B16/AG16</f>
        <v>13.111469724353123</v>
      </c>
      <c r="AJ16" s="156">
        <f t="shared" ref="AJ16:AJ60" si="14">1000*(C16/AG15+D16/AG16)</f>
        <v>13.174293168613056</v>
      </c>
      <c r="AK16" s="157">
        <f t="shared" ref="AK16:AK54" si="15">D16/B16</f>
        <v>0.86275683223618593</v>
      </c>
      <c r="AL16" s="156">
        <f t="shared" ref="AL16:AL54" si="16">1000*B16/(AG16*AK16+AG15*(1-AK16))</f>
        <v>13.172456200655052</v>
      </c>
      <c r="AM16" s="156">
        <f t="shared" ref="AM16:AM54" si="17">1000*(D16/AG16+C16/AG15*(1-D15/AG15))</f>
        <v>13.15151865111433</v>
      </c>
      <c r="AN16" s="156">
        <f t="shared" si="0"/>
        <v>10.071797155558778</v>
      </c>
      <c r="AO16" s="159">
        <f t="shared" si="1"/>
        <v>16.658597146237835</v>
      </c>
      <c r="AP16" s="156">
        <f t="shared" si="2"/>
        <v>6.6538158744772282</v>
      </c>
      <c r="AQ16" s="156">
        <f t="shared" si="3"/>
        <v>1.7445342721211916</v>
      </c>
      <c r="AR16" s="156">
        <f t="shared" si="4"/>
        <v>8.3983501465984194</v>
      </c>
      <c r="AS16" s="160">
        <f t="shared" si="5"/>
        <v>4.7131195777547035</v>
      </c>
      <c r="AT16" s="161">
        <f t="shared" si="6"/>
        <v>0.50748055056852182</v>
      </c>
      <c r="AU16" s="161">
        <f t="shared" si="7"/>
        <v>0.13305405944544185</v>
      </c>
      <c r="AV16" s="161">
        <f t="shared" si="8"/>
        <v>0.35946538998603633</v>
      </c>
      <c r="AW16" s="155">
        <v>1977</v>
      </c>
      <c r="AX16" s="156">
        <f>AL16/'t77_f corr'!AL16</f>
        <v>1.3544024643134733</v>
      </c>
      <c r="AY16" s="156">
        <f>AN16/'t77_f corr'!AN16</f>
        <v>1.0368199804901834</v>
      </c>
      <c r="BA16" s="156">
        <f>AO16/'t77_f corr'!AO16</f>
        <v>1.1493992324342932</v>
      </c>
      <c r="BB16" s="156">
        <f>AP16/'t77_f corr'!AP16</f>
        <v>1.3787246710243961</v>
      </c>
      <c r="BC16" s="156">
        <f>AQ16/'t77_f corr'!AQ16</f>
        <v>1.2088555104333167</v>
      </c>
      <c r="BD16" s="156">
        <f>AR16/'t77_f corr'!AR16</f>
        <v>1.3396218668918545</v>
      </c>
      <c r="BE16" s="156">
        <f>AS16/'t77_f corr'!AS16</f>
        <v>1.3808144921708558</v>
      </c>
      <c r="BF16" s="155">
        <v>1</v>
      </c>
    </row>
    <row r="17" spans="1:58" x14ac:dyDescent="0.3">
      <c r="A17" s="183">
        <v>1978</v>
      </c>
      <c r="B17" s="184">
        <v>4538</v>
      </c>
      <c r="C17" s="184">
        <v>632</v>
      </c>
      <c r="D17" s="184">
        <v>3906</v>
      </c>
      <c r="E17" s="184">
        <v>831</v>
      </c>
      <c r="F17" s="184">
        <v>517</v>
      </c>
      <c r="G17" s="184">
        <v>351</v>
      </c>
      <c r="H17" s="184">
        <v>215</v>
      </c>
      <c r="I17" s="184">
        <v>139</v>
      </c>
      <c r="J17" s="184">
        <v>121</v>
      </c>
      <c r="K17" s="184">
        <v>71</v>
      </c>
      <c r="L17" s="184">
        <v>327</v>
      </c>
      <c r="M17" s="184">
        <v>154</v>
      </c>
      <c r="N17" s="184">
        <v>108</v>
      </c>
      <c r="O17" s="184">
        <v>406</v>
      </c>
      <c r="P17" s="184">
        <v>352</v>
      </c>
      <c r="Q17" s="184">
        <v>249</v>
      </c>
      <c r="R17" s="184">
        <v>192</v>
      </c>
      <c r="S17" s="184">
        <v>115</v>
      </c>
      <c r="T17" s="184">
        <v>90</v>
      </c>
      <c r="U17" s="184">
        <v>70</v>
      </c>
      <c r="V17" s="184">
        <v>68</v>
      </c>
      <c r="W17" s="184">
        <v>50</v>
      </c>
      <c r="X17" s="184">
        <v>60</v>
      </c>
      <c r="Y17" s="184">
        <v>52</v>
      </c>
      <c r="Z17" s="184">
        <v>2245</v>
      </c>
      <c r="AA17" s="184">
        <v>589</v>
      </c>
      <c r="AB17" s="184">
        <v>2834</v>
      </c>
      <c r="AC17" s="184">
        <v>758</v>
      </c>
      <c r="AD17" s="184">
        <v>556</v>
      </c>
      <c r="AE17" s="184">
        <v>390</v>
      </c>
      <c r="AF17" s="173"/>
      <c r="AG17" s="155">
        <f>VLOOKUP($A17,'t35'!$A$11:$J$131,AG$10,FALSE)</f>
        <v>378281</v>
      </c>
      <c r="AH17" s="155">
        <f>VLOOKUP($A17,'t35'!$A$11:$J$131,AH$10,FALSE)</f>
        <v>3764</v>
      </c>
      <c r="AI17" s="156">
        <f t="shared" si="13"/>
        <v>11.996373066582779</v>
      </c>
      <c r="AJ17" s="156">
        <f t="shared" si="14"/>
        <v>11.978649375655774</v>
      </c>
      <c r="AK17" s="157">
        <f t="shared" si="15"/>
        <v>0.86073159982371084</v>
      </c>
      <c r="AL17" s="156">
        <f t="shared" si="16"/>
        <v>11.978486048912782</v>
      </c>
      <c r="AM17" s="156">
        <f t="shared" si="17"/>
        <v>11.959950713548949</v>
      </c>
      <c r="AN17" s="156">
        <f t="shared" si="0"/>
        <v>9.8522425368739288</v>
      </c>
      <c r="AO17" s="159">
        <f t="shared" si="1"/>
        <v>15.728513656768182</v>
      </c>
      <c r="AP17" s="156">
        <f t="shared" si="2"/>
        <v>5.934741633864772</v>
      </c>
      <c r="AQ17" s="156">
        <f t="shared" si="3"/>
        <v>1.5570435734282186</v>
      </c>
      <c r="AR17" s="156">
        <f t="shared" si="4"/>
        <v>7.4917852072929909</v>
      </c>
      <c r="AS17" s="160">
        <f t="shared" si="5"/>
        <v>4.5045878592897868</v>
      </c>
      <c r="AT17" s="161">
        <f t="shared" si="6"/>
        <v>0.49471132657558398</v>
      </c>
      <c r="AU17" s="161">
        <f t="shared" si="7"/>
        <v>0.12979286029087705</v>
      </c>
      <c r="AV17" s="161">
        <f t="shared" si="8"/>
        <v>0.37549581313353902</v>
      </c>
      <c r="AW17" s="155">
        <v>1978</v>
      </c>
      <c r="AX17" s="156">
        <f>AL17/'t77_f corr'!AL17</f>
        <v>1.2988067677533572</v>
      </c>
      <c r="AY17" s="156">
        <f>AN17/'t77_f corr'!AN17</f>
        <v>1.0631291881930613</v>
      </c>
      <c r="BA17" s="156">
        <f>AO17/'t77_f corr'!AO17</f>
        <v>1.1518456521983942</v>
      </c>
      <c r="BB17" s="156">
        <f>AP17/'t77_f corr'!AP17</f>
        <v>1.3400078905850452</v>
      </c>
      <c r="BC17" s="156">
        <f>AQ17/'t77_f corr'!AQ17</f>
        <v>1.1760792638276836</v>
      </c>
      <c r="BD17" s="156">
        <f>AR17/'t77_f corr'!AR17</f>
        <v>1.3022820680512532</v>
      </c>
      <c r="BE17" s="156">
        <f>AS17/'t77_f corr'!AS17</f>
        <v>1.2929284293950791</v>
      </c>
      <c r="BF17" s="155">
        <v>1</v>
      </c>
    </row>
    <row r="18" spans="1:58" x14ac:dyDescent="0.3">
      <c r="A18" s="183">
        <v>1979</v>
      </c>
      <c r="B18" s="184">
        <v>4371</v>
      </c>
      <c r="C18" s="184">
        <v>653</v>
      </c>
      <c r="D18" s="184">
        <v>3718</v>
      </c>
      <c r="E18" s="184">
        <v>783</v>
      </c>
      <c r="F18" s="184">
        <v>473</v>
      </c>
      <c r="G18" s="184">
        <v>301</v>
      </c>
      <c r="H18" s="184">
        <v>201</v>
      </c>
      <c r="I18" s="184">
        <v>139</v>
      </c>
      <c r="J18" s="184">
        <v>87</v>
      </c>
      <c r="K18" s="184">
        <v>79</v>
      </c>
      <c r="L18" s="184">
        <v>315</v>
      </c>
      <c r="M18" s="184">
        <v>152</v>
      </c>
      <c r="N18" s="184">
        <v>110</v>
      </c>
      <c r="O18" s="184">
        <v>422</v>
      </c>
      <c r="P18" s="184">
        <v>347</v>
      </c>
      <c r="Q18" s="184">
        <v>273</v>
      </c>
      <c r="R18" s="184">
        <v>190</v>
      </c>
      <c r="S18" s="184">
        <v>123</v>
      </c>
      <c r="T18" s="184">
        <v>74</v>
      </c>
      <c r="U18" s="184">
        <v>85</v>
      </c>
      <c r="V18" s="184">
        <v>65</v>
      </c>
      <c r="W18" s="184">
        <v>60</v>
      </c>
      <c r="X18" s="184">
        <v>47</v>
      </c>
      <c r="Y18" s="184">
        <v>45</v>
      </c>
      <c r="Z18" s="184">
        <v>2063</v>
      </c>
      <c r="AA18" s="184">
        <v>577</v>
      </c>
      <c r="AB18" s="184">
        <v>2640</v>
      </c>
      <c r="AC18" s="184">
        <v>769</v>
      </c>
      <c r="AD18" s="184">
        <v>586</v>
      </c>
      <c r="AE18" s="184">
        <v>376</v>
      </c>
      <c r="AF18" s="173"/>
      <c r="AG18" s="155">
        <f>VLOOKUP($A18,'t35'!$A$11:$J$131,AG$10,FALSE)</f>
        <v>388604</v>
      </c>
      <c r="AH18" s="155">
        <f>VLOOKUP($A18,'t35'!$A$11:$J$131,AH$10,FALSE)</f>
        <v>3647</v>
      </c>
      <c r="AI18" s="156">
        <f t="shared" si="13"/>
        <v>11.247954215602515</v>
      </c>
      <c r="AJ18" s="156">
        <f t="shared" si="14"/>
        <v>11.293810336486281</v>
      </c>
      <c r="AK18" s="157">
        <f t="shared" si="15"/>
        <v>0.8506062685884237</v>
      </c>
      <c r="AL18" s="156">
        <f t="shared" si="16"/>
        <v>11.292770053493573</v>
      </c>
      <c r="AM18" s="156">
        <f t="shared" si="17"/>
        <v>11.275985877234461</v>
      </c>
      <c r="AN18" s="156">
        <f t="shared" si="0"/>
        <v>9.2976181067734682</v>
      </c>
      <c r="AO18" s="159">
        <f t="shared" si="1"/>
        <v>14.557005590807927</v>
      </c>
      <c r="AP18" s="156">
        <f t="shared" si="2"/>
        <v>5.3087461786291446</v>
      </c>
      <c r="AQ18" s="156">
        <f t="shared" si="3"/>
        <v>1.4848020092433429</v>
      </c>
      <c r="AR18" s="156">
        <f t="shared" si="4"/>
        <v>6.7935481878724868</v>
      </c>
      <c r="AS18" s="160">
        <f t="shared" si="5"/>
        <v>4.4544060277300286</v>
      </c>
      <c r="AT18" s="161">
        <f t="shared" si="6"/>
        <v>0.47197437657286667</v>
      </c>
      <c r="AU18" s="161">
        <f t="shared" si="7"/>
        <v>0.13200640585678336</v>
      </c>
      <c r="AV18" s="161">
        <f t="shared" si="8"/>
        <v>0.39601921757035002</v>
      </c>
      <c r="AW18" s="155">
        <v>1979</v>
      </c>
      <c r="AX18" s="156">
        <f>AL18/'t77_f corr'!AL18</f>
        <v>1.2915617759461631</v>
      </c>
      <c r="AY18" s="156">
        <f>AN18/'t77_f corr'!AN18</f>
        <v>1.0336467895656072</v>
      </c>
      <c r="BA18" s="156">
        <f>AO18/'t77_f corr'!AO18</f>
        <v>1.1149893185102631</v>
      </c>
      <c r="BB18" s="156">
        <f>AP18/'t77_f corr'!AP18</f>
        <v>1.2955659519321621</v>
      </c>
      <c r="BC18" s="156">
        <f>AQ18/'t77_f corr'!AQ18</f>
        <v>1.2852599551842316</v>
      </c>
      <c r="BD18" s="156">
        <f>AR18/'t77_f corr'!AR18</f>
        <v>1.2932993775312234</v>
      </c>
      <c r="BE18" s="156">
        <f>AS18/'t77_f corr'!AS18</f>
        <v>1.2892953082617331</v>
      </c>
      <c r="BF18" s="155">
        <v>1</v>
      </c>
    </row>
    <row r="19" spans="1:58" x14ac:dyDescent="0.3">
      <c r="A19" s="183">
        <v>1980</v>
      </c>
      <c r="B19" s="184">
        <v>4728</v>
      </c>
      <c r="C19" s="184">
        <v>688</v>
      </c>
      <c r="D19" s="184">
        <v>4040</v>
      </c>
      <c r="E19" s="184">
        <v>795</v>
      </c>
      <c r="F19" s="184">
        <v>429</v>
      </c>
      <c r="G19" s="184">
        <v>326</v>
      </c>
      <c r="H19" s="184">
        <v>198</v>
      </c>
      <c r="I19" s="184">
        <v>121</v>
      </c>
      <c r="J19" s="184">
        <v>111</v>
      </c>
      <c r="K19" s="184">
        <v>76</v>
      </c>
      <c r="L19" s="184">
        <v>335</v>
      </c>
      <c r="M19" s="184">
        <v>187</v>
      </c>
      <c r="N19" s="184">
        <v>114</v>
      </c>
      <c r="O19" s="184">
        <v>526</v>
      </c>
      <c r="P19" s="184">
        <v>442</v>
      </c>
      <c r="Q19" s="184">
        <v>296</v>
      </c>
      <c r="R19" s="184">
        <v>201</v>
      </c>
      <c r="S19" s="184">
        <v>143</v>
      </c>
      <c r="T19" s="184">
        <v>105</v>
      </c>
      <c r="U19" s="184">
        <v>93</v>
      </c>
      <c r="V19" s="184">
        <v>80</v>
      </c>
      <c r="W19" s="184">
        <v>62</v>
      </c>
      <c r="X19" s="184">
        <v>39</v>
      </c>
      <c r="Y19" s="184">
        <v>49</v>
      </c>
      <c r="Z19" s="184">
        <v>2056</v>
      </c>
      <c r="AA19" s="184">
        <v>636</v>
      </c>
      <c r="AB19" s="184">
        <v>2692</v>
      </c>
      <c r="AC19" s="184">
        <v>968</v>
      </c>
      <c r="AD19" s="184">
        <v>640</v>
      </c>
      <c r="AE19" s="184">
        <v>428</v>
      </c>
      <c r="AF19" s="173"/>
      <c r="AG19" s="155">
        <f>VLOOKUP($A19,'t35'!$A$11:$J$131,AG$10,FALSE)</f>
        <v>410547</v>
      </c>
      <c r="AH19" s="155">
        <f>VLOOKUP($A19,'t35'!$A$11:$J$131,AH$10,FALSE)</f>
        <v>3645</v>
      </c>
      <c r="AI19" s="156">
        <f t="shared" si="13"/>
        <v>11.516342830418928</v>
      </c>
      <c r="AJ19" s="156">
        <f t="shared" si="14"/>
        <v>11.610969660493881</v>
      </c>
      <c r="AK19" s="157">
        <f t="shared" si="15"/>
        <v>0.85448392554991537</v>
      </c>
      <c r="AL19" s="156">
        <f t="shared" si="16"/>
        <v>11.606614117850651</v>
      </c>
      <c r="AM19" s="156">
        <f t="shared" si="17"/>
        <v>11.594030835132237</v>
      </c>
      <c r="AN19" s="156">
        <f t="shared" si="0"/>
        <v>8.8002665430524978</v>
      </c>
      <c r="AO19" s="159">
        <f t="shared" si="1"/>
        <v>13.764148027967705</v>
      </c>
      <c r="AP19" s="156">
        <f t="shared" si="2"/>
        <v>5.0079528044292125</v>
      </c>
      <c r="AQ19" s="156">
        <f t="shared" si="3"/>
        <v>1.5491527157670133</v>
      </c>
      <c r="AR19" s="156">
        <f t="shared" si="4"/>
        <v>6.5571055201962256</v>
      </c>
      <c r="AS19" s="160">
        <f t="shared" si="5"/>
        <v>4.9592373102227025</v>
      </c>
      <c r="AT19" s="161">
        <f t="shared" si="6"/>
        <v>0.43485617597292725</v>
      </c>
      <c r="AU19" s="161">
        <f t="shared" si="7"/>
        <v>0.13451776649746194</v>
      </c>
      <c r="AV19" s="161">
        <f t="shared" si="8"/>
        <v>0.43062605752961081</v>
      </c>
      <c r="AW19" s="155">
        <v>1980</v>
      </c>
      <c r="AX19" s="156">
        <f>AL19/'t77_f corr'!AL19</f>
        <v>1.366979850952851</v>
      </c>
      <c r="AY19" s="156">
        <f>AN19/'t77_f corr'!AN19</f>
        <v>1.0493216818331987</v>
      </c>
      <c r="BA19" s="156">
        <f>AO19/'t77_f corr'!AO19</f>
        <v>1.1425347250090439</v>
      </c>
      <c r="BB19" s="156">
        <f>AP19/'t77_f corr'!AP19</f>
        <v>1.3566679873508238</v>
      </c>
      <c r="BC19" s="156">
        <f>AQ19/'t77_f corr'!AQ19</f>
        <v>1.2794590127854639</v>
      </c>
      <c r="BD19" s="156">
        <f>AR19/'t77_f corr'!AR19</f>
        <v>1.3375980574738746</v>
      </c>
      <c r="BE19" s="156">
        <f>AS19/'t77_f corr'!AS19</f>
        <v>1.4101054131340671</v>
      </c>
      <c r="BF19" s="155">
        <v>1</v>
      </c>
    </row>
    <row r="20" spans="1:58" x14ac:dyDescent="0.3">
      <c r="A20" s="183">
        <v>1981</v>
      </c>
      <c r="B20" s="184">
        <v>4623</v>
      </c>
      <c r="C20" s="184">
        <v>739</v>
      </c>
      <c r="D20" s="184">
        <v>3884</v>
      </c>
      <c r="E20" s="184">
        <v>760</v>
      </c>
      <c r="F20" s="184">
        <v>423</v>
      </c>
      <c r="G20" s="184">
        <v>299</v>
      </c>
      <c r="H20" s="184">
        <v>184</v>
      </c>
      <c r="I20" s="184">
        <v>116</v>
      </c>
      <c r="J20" s="184">
        <v>82</v>
      </c>
      <c r="K20" s="184">
        <v>87</v>
      </c>
      <c r="L20" s="184">
        <v>321</v>
      </c>
      <c r="M20" s="184">
        <v>188</v>
      </c>
      <c r="N20" s="184">
        <v>136</v>
      </c>
      <c r="O20" s="184">
        <v>478</v>
      </c>
      <c r="P20" s="184">
        <v>455</v>
      </c>
      <c r="Q20" s="184">
        <v>339</v>
      </c>
      <c r="R20" s="184">
        <v>215</v>
      </c>
      <c r="S20" s="184">
        <v>125</v>
      </c>
      <c r="T20" s="184">
        <v>103</v>
      </c>
      <c r="U20" s="184">
        <v>81</v>
      </c>
      <c r="V20" s="184">
        <v>71</v>
      </c>
      <c r="W20" s="184">
        <v>54</v>
      </c>
      <c r="X20" s="184">
        <v>58</v>
      </c>
      <c r="Y20" s="184">
        <v>48</v>
      </c>
      <c r="Z20" s="184">
        <v>1951</v>
      </c>
      <c r="AA20" s="184">
        <v>645</v>
      </c>
      <c r="AB20" s="184">
        <v>2596</v>
      </c>
      <c r="AC20" s="184">
        <v>933</v>
      </c>
      <c r="AD20" s="184">
        <v>679</v>
      </c>
      <c r="AE20" s="184">
        <v>415</v>
      </c>
      <c r="AF20" s="173"/>
      <c r="AG20" s="155">
        <f>VLOOKUP($A20,'t35'!$A$11:$J$131,AG$10,FALSE)</f>
        <v>413480</v>
      </c>
      <c r="AH20" s="155">
        <f>VLOOKUP($A20,'t35'!$A$11:$J$131,AH$10,FALSE)</f>
        <v>3399</v>
      </c>
      <c r="AI20" s="156">
        <f t="shared" si="13"/>
        <v>11.180710070620103</v>
      </c>
      <c r="AJ20" s="156">
        <f t="shared" si="14"/>
        <v>11.193478547981908</v>
      </c>
      <c r="AK20" s="157">
        <f t="shared" si="15"/>
        <v>0.84014709063378756</v>
      </c>
      <c r="AL20" s="156">
        <f t="shared" si="16"/>
        <v>11.193402367323168</v>
      </c>
      <c r="AM20" s="156">
        <f>1000*(D20/AG20+C20/AG19*(1-D19/AG19))</f>
        <v>11.17576522516099</v>
      </c>
      <c r="AN20" s="156">
        <f t="shared" si="0"/>
        <v>8.1534450044257447</v>
      </c>
      <c r="AO20" s="159">
        <f t="shared" si="1"/>
        <v>12.833460068748966</v>
      </c>
      <c r="AP20" s="156">
        <f t="shared" si="2"/>
        <v>4.7184869884879559</v>
      </c>
      <c r="AQ20" s="156">
        <f t="shared" si="3"/>
        <v>1.5599303472961208</v>
      </c>
      <c r="AR20" s="156">
        <f t="shared" si="4"/>
        <v>6.2784173357840762</v>
      </c>
      <c r="AS20" s="160">
        <f t="shared" si="5"/>
        <v>4.9022927348360259</v>
      </c>
      <c r="AT20" s="161">
        <f t="shared" si="6"/>
        <v>0.42202033311702364</v>
      </c>
      <c r="AU20" s="161">
        <f t="shared" si="7"/>
        <v>0.13951979234263467</v>
      </c>
      <c r="AV20" s="161">
        <f t="shared" si="8"/>
        <v>0.4384598745403418</v>
      </c>
      <c r="AW20" s="155">
        <v>1981</v>
      </c>
      <c r="AX20" s="156">
        <f>AL20/'t77_f corr'!AL20</f>
        <v>1.3698714932084799</v>
      </c>
      <c r="AY20" s="156">
        <f>AN20/'t77_f corr'!AN20</f>
        <v>0.99310718986418078</v>
      </c>
      <c r="BA20" s="156">
        <f>AO20/'t77_f corr'!AO20</f>
        <v>1.0899010367969255</v>
      </c>
      <c r="BB20" s="156">
        <f>AP20/'t77_f corr'!AP20</f>
        <v>1.3127473775360143</v>
      </c>
      <c r="BC20" s="156">
        <f>AQ20/'t77_f corr'!AQ20</f>
        <v>1.4559461331693364</v>
      </c>
      <c r="BD20" s="156">
        <f>AR20/'t77_f corr'!AR20</f>
        <v>1.3456306347071434</v>
      </c>
      <c r="BE20" s="156">
        <f>AS20/'t77_f corr'!AS20</f>
        <v>1.401687424459465</v>
      </c>
      <c r="BF20" s="155">
        <v>1</v>
      </c>
    </row>
    <row r="21" spans="1:58" x14ac:dyDescent="0.3">
      <c r="A21" s="183">
        <v>1982</v>
      </c>
      <c r="B21" s="184">
        <v>4390</v>
      </c>
      <c r="C21" s="184">
        <v>727</v>
      </c>
      <c r="D21" s="184">
        <v>3663</v>
      </c>
      <c r="E21" s="184">
        <v>739</v>
      </c>
      <c r="F21" s="184">
        <v>375</v>
      </c>
      <c r="G21" s="184">
        <v>293</v>
      </c>
      <c r="H21" s="184">
        <v>159</v>
      </c>
      <c r="I21" s="184">
        <v>131</v>
      </c>
      <c r="J21" s="184">
        <v>86</v>
      </c>
      <c r="K21" s="184">
        <v>58</v>
      </c>
      <c r="L21" s="184">
        <v>300</v>
      </c>
      <c r="M21" s="184">
        <v>158</v>
      </c>
      <c r="N21" s="184">
        <v>105</v>
      </c>
      <c r="O21" s="184">
        <v>478</v>
      </c>
      <c r="P21" s="184">
        <v>426</v>
      </c>
      <c r="Q21" s="184">
        <v>343</v>
      </c>
      <c r="R21" s="184">
        <v>220</v>
      </c>
      <c r="S21" s="184">
        <v>125</v>
      </c>
      <c r="T21" s="184">
        <v>104</v>
      </c>
      <c r="U21" s="184">
        <v>61</v>
      </c>
      <c r="V21" s="184">
        <v>76</v>
      </c>
      <c r="W21" s="184">
        <v>63</v>
      </c>
      <c r="X21" s="184">
        <v>52</v>
      </c>
      <c r="Y21" s="184">
        <v>38</v>
      </c>
      <c r="Z21" s="184">
        <v>1841</v>
      </c>
      <c r="AA21" s="184">
        <v>563</v>
      </c>
      <c r="AB21" s="184">
        <v>2404</v>
      </c>
      <c r="AC21" s="184">
        <v>904</v>
      </c>
      <c r="AD21" s="184">
        <v>688</v>
      </c>
      <c r="AE21" s="184">
        <v>394</v>
      </c>
      <c r="AF21" s="173"/>
      <c r="AG21" s="155">
        <f>VLOOKUP($A21,'t35'!$A$11:$J$131,AG$10,FALSE)</f>
        <v>409205</v>
      </c>
      <c r="AH21" s="155">
        <f>VLOOKUP($A21,'t35'!$A$11:$J$131,AH$10,FALSE)</f>
        <v>3347</v>
      </c>
      <c r="AI21" s="156">
        <f t="shared" si="13"/>
        <v>10.728119157879302</v>
      </c>
      <c r="AJ21" s="156">
        <f t="shared" si="14"/>
        <v>10.709750598747032</v>
      </c>
      <c r="AK21" s="157">
        <f t="shared" si="15"/>
        <v>0.83439635535307521</v>
      </c>
      <c r="AL21" s="156">
        <f t="shared" si="16"/>
        <v>10.709590756357448</v>
      </c>
      <c r="AM21" s="156">
        <f t="shared" si="17"/>
        <v>10.693234608532421</v>
      </c>
      <c r="AN21" s="156">
        <f t="shared" si="0"/>
        <v>8.1129166747464563</v>
      </c>
      <c r="AO21" s="159">
        <f t="shared" si="1"/>
        <v>12.575384436386202</v>
      </c>
      <c r="AP21" s="156">
        <f t="shared" si="2"/>
        <v>4.4989675101721627</v>
      </c>
      <c r="AQ21" s="156">
        <f t="shared" si="3"/>
        <v>1.3758385161471633</v>
      </c>
      <c r="AR21" s="156">
        <f t="shared" si="4"/>
        <v>5.8748060263193267</v>
      </c>
      <c r="AS21" s="160">
        <f t="shared" si="5"/>
        <v>4.8533131315599762</v>
      </c>
      <c r="AT21" s="161">
        <f t="shared" si="6"/>
        <v>0.4193621867881549</v>
      </c>
      <c r="AU21" s="161">
        <f t="shared" si="7"/>
        <v>0.12824601366742597</v>
      </c>
      <c r="AV21" s="161">
        <f t="shared" si="8"/>
        <v>0.45239179954441916</v>
      </c>
      <c r="AW21" s="155">
        <v>1982</v>
      </c>
      <c r="AX21" s="156">
        <f>AL21/'t77_f corr'!AL21</f>
        <v>1.3206289422586117</v>
      </c>
      <c r="AY21" s="156">
        <f>AN21/'t77_f corr'!AN21</f>
        <v>1.0619989904282685</v>
      </c>
      <c r="BA21" s="156">
        <f>AO21/'t77_f corr'!AO21</f>
        <v>1.1321754988600476</v>
      </c>
      <c r="BB21" s="156">
        <f>AP21/'t77_f corr'!AP21</f>
        <v>1.2873749080840575</v>
      </c>
      <c r="BC21" s="156">
        <f>AQ21/'t77_f corr'!AQ21</f>
        <v>1.2386313442190022</v>
      </c>
      <c r="BD21" s="156">
        <f>AR21/'t77_f corr'!AR21</f>
        <v>1.275618626032665</v>
      </c>
      <c r="BE21" s="156">
        <f>AS21/'t77_f corr'!AS21</f>
        <v>1.3796138129535815</v>
      </c>
      <c r="BF21" s="155">
        <v>1</v>
      </c>
    </row>
    <row r="22" spans="1:58" x14ac:dyDescent="0.3">
      <c r="A22" s="183">
        <v>1983</v>
      </c>
      <c r="B22" s="184">
        <v>3957</v>
      </c>
      <c r="C22" s="184">
        <v>722</v>
      </c>
      <c r="D22" s="184">
        <v>3235</v>
      </c>
      <c r="E22" s="184">
        <v>654</v>
      </c>
      <c r="F22" s="184">
        <v>344</v>
      </c>
      <c r="G22" s="184">
        <v>248</v>
      </c>
      <c r="H22" s="184">
        <v>141</v>
      </c>
      <c r="I22" s="184">
        <v>125</v>
      </c>
      <c r="J22" s="184">
        <v>84</v>
      </c>
      <c r="K22" s="184">
        <v>58</v>
      </c>
      <c r="L22" s="184">
        <v>271</v>
      </c>
      <c r="M22" s="184">
        <v>119</v>
      </c>
      <c r="N22" s="184">
        <v>93</v>
      </c>
      <c r="O22" s="184">
        <v>428</v>
      </c>
      <c r="P22" s="184">
        <v>427</v>
      </c>
      <c r="Q22" s="184">
        <v>284</v>
      </c>
      <c r="R22" s="184">
        <v>170</v>
      </c>
      <c r="S22" s="184">
        <v>132</v>
      </c>
      <c r="T22" s="184">
        <v>85</v>
      </c>
      <c r="U22" s="184">
        <v>87</v>
      </c>
      <c r="V22" s="184">
        <v>62</v>
      </c>
      <c r="W22" s="184">
        <v>51</v>
      </c>
      <c r="X22" s="184">
        <v>48</v>
      </c>
      <c r="Y22" s="184">
        <v>46</v>
      </c>
      <c r="Z22" s="184">
        <v>1654</v>
      </c>
      <c r="AA22" s="184">
        <v>483</v>
      </c>
      <c r="AB22" s="184">
        <v>2137</v>
      </c>
      <c r="AC22" s="184">
        <v>855</v>
      </c>
      <c r="AD22" s="184">
        <v>586</v>
      </c>
      <c r="AE22" s="184">
        <v>379</v>
      </c>
      <c r="AF22" s="173"/>
      <c r="AG22" s="155">
        <f>VLOOKUP($A22,'t35'!$A$11:$J$131,AG$10,FALSE)</f>
        <v>383659</v>
      </c>
      <c r="AH22" s="155">
        <f>VLOOKUP($A22,'t35'!$A$11:$J$131,AH$10,FALSE)</f>
        <v>2974</v>
      </c>
      <c r="AI22" s="156">
        <f t="shared" si="13"/>
        <v>10.31384641048431</v>
      </c>
      <c r="AJ22" s="156">
        <f t="shared" si="14"/>
        <v>10.196363747186261</v>
      </c>
      <c r="AK22" s="157">
        <f t="shared" si="15"/>
        <v>0.81753853929744758</v>
      </c>
      <c r="AL22" s="156">
        <f t="shared" si="16"/>
        <v>10.19004523267253</v>
      </c>
      <c r="AM22" s="156">
        <f t="shared" si="17"/>
        <v>10.180569742848235</v>
      </c>
      <c r="AN22" s="156">
        <f t="shared" si="0"/>
        <v>7.6920490490982401</v>
      </c>
      <c r="AO22" s="159">
        <f t="shared" si="1"/>
        <v>11.970007733431963</v>
      </c>
      <c r="AP22" s="156">
        <f t="shared" si="2"/>
        <v>4.3111200310692572</v>
      </c>
      <c r="AQ22" s="156">
        <f t="shared" si="3"/>
        <v>1.2589304564730659</v>
      </c>
      <c r="AR22" s="156">
        <f t="shared" si="4"/>
        <v>5.5700504875423231</v>
      </c>
      <c r="AS22" s="160">
        <f t="shared" si="5"/>
        <v>4.7437959229419873</v>
      </c>
      <c r="AT22" s="161">
        <f t="shared" si="6"/>
        <v>0.41799342936568112</v>
      </c>
      <c r="AU22" s="161">
        <f t="shared" si="7"/>
        <v>0.12206216830932526</v>
      </c>
      <c r="AV22" s="161">
        <f t="shared" si="8"/>
        <v>0.45994440232499367</v>
      </c>
      <c r="AW22" s="155">
        <v>1983</v>
      </c>
      <c r="AX22" s="156">
        <f>AL22/'t77_f corr'!AL22</f>
        <v>1.3072826296402613</v>
      </c>
      <c r="AY22" s="156">
        <f>AN22/'t77_f corr'!AN22</f>
        <v>1.028633179768734</v>
      </c>
      <c r="BA22" s="156">
        <f>AO22/'t77_f corr'!AO22</f>
        <v>1.1162745796361215</v>
      </c>
      <c r="BB22" s="156">
        <f>AP22/'t77_f corr'!AP22</f>
        <v>1.3185089029808177</v>
      </c>
      <c r="BC22" s="156">
        <f>AQ22/'t77_f corr'!AQ22</f>
        <v>1.1122056172675583</v>
      </c>
      <c r="BD22" s="156">
        <f>AR22/'t77_f corr'!AR22</f>
        <v>1.2654558164306458</v>
      </c>
      <c r="BE22" s="156">
        <f>AS22/'t77_f corr'!AS22</f>
        <v>1.3618016075689623</v>
      </c>
      <c r="BF22" s="155">
        <v>1</v>
      </c>
    </row>
    <row r="23" spans="1:58" x14ac:dyDescent="0.3">
      <c r="A23" s="183">
        <v>1984</v>
      </c>
      <c r="B23" s="184">
        <v>3597</v>
      </c>
      <c r="C23" s="184">
        <v>619</v>
      </c>
      <c r="D23" s="184">
        <v>2978</v>
      </c>
      <c r="E23" s="184">
        <v>615</v>
      </c>
      <c r="F23" s="184">
        <v>354</v>
      </c>
      <c r="G23" s="184">
        <v>227</v>
      </c>
      <c r="H23" s="184">
        <v>122</v>
      </c>
      <c r="I23" s="184">
        <v>80</v>
      </c>
      <c r="J23" s="184">
        <v>85</v>
      </c>
      <c r="K23" s="184">
        <v>63</v>
      </c>
      <c r="L23" s="184">
        <v>233</v>
      </c>
      <c r="M23" s="184">
        <v>144</v>
      </c>
      <c r="N23" s="184">
        <v>76</v>
      </c>
      <c r="O23" s="184">
        <v>383</v>
      </c>
      <c r="P23" s="184">
        <v>358</v>
      </c>
      <c r="Q23" s="184">
        <v>265</v>
      </c>
      <c r="R23" s="184">
        <v>182</v>
      </c>
      <c r="S23" s="184">
        <v>92</v>
      </c>
      <c r="T23" s="184">
        <v>76</v>
      </c>
      <c r="U23" s="184">
        <v>70</v>
      </c>
      <c r="V23" s="184">
        <v>51</v>
      </c>
      <c r="W23" s="184">
        <v>50</v>
      </c>
      <c r="X23" s="184">
        <v>37</v>
      </c>
      <c r="Y23" s="184">
        <v>34</v>
      </c>
      <c r="Z23" s="184">
        <v>1546</v>
      </c>
      <c r="AA23" s="184">
        <v>453</v>
      </c>
      <c r="AB23" s="184">
        <v>1999</v>
      </c>
      <c r="AC23" s="184">
        <v>741</v>
      </c>
      <c r="AD23" s="184">
        <v>539</v>
      </c>
      <c r="AE23" s="184">
        <v>318</v>
      </c>
      <c r="AF23" s="173"/>
      <c r="AG23" s="155">
        <f>VLOOKUP($A23,'t35'!$A$11:$J$131,AG$10,FALSE)</f>
        <v>389310</v>
      </c>
      <c r="AH23" s="155">
        <f>VLOOKUP($A23,'t35'!$A$11:$J$131,AH$10,FALSE)</f>
        <v>3049</v>
      </c>
      <c r="AI23" s="156">
        <f t="shared" si="13"/>
        <v>9.2394235955922017</v>
      </c>
      <c r="AJ23" s="156">
        <f t="shared" si="14"/>
        <v>9.2628429547243165</v>
      </c>
      <c r="AK23" s="157">
        <f t="shared" si="15"/>
        <v>0.82791214901306642</v>
      </c>
      <c r="AL23" s="156">
        <f t="shared" si="16"/>
        <v>9.2625608078758326</v>
      </c>
      <c r="AM23" s="156">
        <f t="shared" si="17"/>
        <v>9.2492387188559295</v>
      </c>
      <c r="AN23" s="156">
        <f t="shared" si="0"/>
        <v>7.7709444666746528</v>
      </c>
      <c r="AO23" s="159">
        <f t="shared" si="1"/>
        <v>11.711213455024607</v>
      </c>
      <c r="AP23" s="156">
        <f t="shared" si="2"/>
        <v>3.9711284066682078</v>
      </c>
      <c r="AQ23" s="156">
        <f t="shared" si="3"/>
        <v>1.1635971333898436</v>
      </c>
      <c r="AR23" s="156">
        <f t="shared" si="4"/>
        <v>5.1347255400580512</v>
      </c>
      <c r="AS23" s="160">
        <f t="shared" si="5"/>
        <v>4.1046980555341506</v>
      </c>
      <c r="AT23" s="161">
        <f t="shared" si="6"/>
        <v>0.42980261328885183</v>
      </c>
      <c r="AU23" s="161">
        <f t="shared" si="7"/>
        <v>0.12593828190158465</v>
      </c>
      <c r="AV23" s="161">
        <f t="shared" si="8"/>
        <v>0.44425910480956354</v>
      </c>
      <c r="AW23" s="155">
        <v>1984</v>
      </c>
      <c r="AX23" s="156">
        <f>AL23/'t77_f corr'!AL23</f>
        <v>1.2674085597269444</v>
      </c>
      <c r="AY23" s="156">
        <f>AN23/'t77_f corr'!AN23</f>
        <v>1.0415603833536666</v>
      </c>
      <c r="BA23" s="156">
        <f>AO23/'t77_f corr'!AO23</f>
        <v>1.1040501823549644</v>
      </c>
      <c r="BB23" s="156">
        <f>AP23/'t77_f corr'!AP23</f>
        <v>1.2526088087106648</v>
      </c>
      <c r="BC23" s="156">
        <f>AQ23/'t77_f corr'!AQ23</f>
        <v>1.1751031115834996</v>
      </c>
      <c r="BD23" s="156">
        <f>AR23/'t77_f corr'!AR23</f>
        <v>1.2341622517420074</v>
      </c>
      <c r="BE23" s="156">
        <f>AS23/'t77_f corr'!AS23</f>
        <v>1.3114828755384196</v>
      </c>
      <c r="BF23" s="155">
        <v>1</v>
      </c>
    </row>
    <row r="24" spans="1:58" x14ac:dyDescent="0.3">
      <c r="A24" s="183">
        <v>1985</v>
      </c>
      <c r="B24" s="184">
        <v>3741</v>
      </c>
      <c r="C24" s="184">
        <v>644</v>
      </c>
      <c r="D24" s="184">
        <v>3097</v>
      </c>
      <c r="E24" s="184">
        <v>559</v>
      </c>
      <c r="F24" s="184">
        <v>322</v>
      </c>
      <c r="G24" s="184">
        <v>229</v>
      </c>
      <c r="H24" s="184">
        <v>123</v>
      </c>
      <c r="I24" s="184">
        <v>112</v>
      </c>
      <c r="J24" s="184">
        <v>87</v>
      </c>
      <c r="K24" s="184">
        <v>74</v>
      </c>
      <c r="L24" s="184">
        <v>281</v>
      </c>
      <c r="M24" s="184">
        <v>127</v>
      </c>
      <c r="N24" s="184">
        <v>97</v>
      </c>
      <c r="O24" s="184">
        <v>415</v>
      </c>
      <c r="P24" s="184">
        <v>405</v>
      </c>
      <c r="Q24" s="184">
        <v>294</v>
      </c>
      <c r="R24" s="184">
        <v>173</v>
      </c>
      <c r="S24" s="184">
        <v>113</v>
      </c>
      <c r="T24" s="184">
        <v>69</v>
      </c>
      <c r="U24" s="184">
        <v>72</v>
      </c>
      <c r="V24" s="184">
        <v>58</v>
      </c>
      <c r="W24" s="184">
        <v>54</v>
      </c>
      <c r="X24" s="184">
        <v>43</v>
      </c>
      <c r="Y24" s="184">
        <v>34</v>
      </c>
      <c r="Z24" s="184">
        <v>1506</v>
      </c>
      <c r="AA24" s="184">
        <v>505</v>
      </c>
      <c r="AB24" s="184">
        <v>2011</v>
      </c>
      <c r="AC24" s="184">
        <v>820</v>
      </c>
      <c r="AD24" s="184">
        <v>580</v>
      </c>
      <c r="AE24" s="184">
        <v>330</v>
      </c>
      <c r="AF24" s="173"/>
      <c r="AG24" s="155">
        <f>VLOOKUP($A24,'t35'!$A$11:$J$131,AG$10,FALSE)</f>
        <v>394112</v>
      </c>
      <c r="AH24" s="155">
        <f>VLOOKUP($A24,'t35'!$A$11:$J$131,AH$10,FALSE)</f>
        <v>2945</v>
      </c>
      <c r="AI24" s="156">
        <f t="shared" si="13"/>
        <v>9.4922255602468333</v>
      </c>
      <c r="AJ24" s="156">
        <f t="shared" si="14"/>
        <v>9.5123810244628881</v>
      </c>
      <c r="AK24" s="157">
        <f t="shared" si="15"/>
        <v>0.82785351510291361</v>
      </c>
      <c r="AL24" s="156">
        <f t="shared" si="16"/>
        <v>9.5121772917885412</v>
      </c>
      <c r="AM24" s="156">
        <f t="shared" si="17"/>
        <v>9.4997272688625536</v>
      </c>
      <c r="AN24" s="156">
        <f t="shared" si="0"/>
        <v>7.4170711006228327</v>
      </c>
      <c r="AO24" s="159">
        <f t="shared" si="1"/>
        <v>11.209977408785136</v>
      </c>
      <c r="AP24" s="156">
        <f t="shared" si="2"/>
        <v>3.8212487820721015</v>
      </c>
      <c r="AQ24" s="156">
        <f t="shared" si="3"/>
        <v>1.2813616433907113</v>
      </c>
      <c r="AR24" s="156">
        <f t="shared" si="4"/>
        <v>5.1026104254628128</v>
      </c>
      <c r="AS24" s="160">
        <f t="shared" si="5"/>
        <v>4.3896151347840204</v>
      </c>
      <c r="AT24" s="161">
        <f t="shared" si="6"/>
        <v>0.4025661587810746</v>
      </c>
      <c r="AU24" s="161">
        <f t="shared" si="7"/>
        <v>0.13499064421277734</v>
      </c>
      <c r="AV24" s="161">
        <f t="shared" si="8"/>
        <v>0.46244319700614805</v>
      </c>
      <c r="AW24" s="155">
        <v>1985</v>
      </c>
      <c r="AX24" s="156">
        <f>AL24/'t77_f corr'!AL24</f>
        <v>1.3422604597507168</v>
      </c>
      <c r="AY24" s="156">
        <f>AN24/'t77_f corr'!AN24</f>
        <v>1.0307678404754985</v>
      </c>
      <c r="BA24" s="156">
        <f>AO24/'t77_f corr'!AO24</f>
        <v>1.0955210477939548</v>
      </c>
      <c r="BB24" s="156">
        <f>AP24/'t77_f corr'!AP24</f>
        <v>1.2492279675602156</v>
      </c>
      <c r="BC24" s="156">
        <f>AQ24/'t77_f corr'!AQ24</f>
        <v>1.2722493607224605</v>
      </c>
      <c r="BD24" s="156">
        <f>AR24/'t77_f corr'!AR24</f>
        <v>1.2549303757219545</v>
      </c>
      <c r="BE24" s="156">
        <f>AS24/'t77_f corr'!AS24</f>
        <v>1.4592507527861633</v>
      </c>
      <c r="BF24" s="155">
        <v>1</v>
      </c>
    </row>
    <row r="25" spans="1:58" x14ac:dyDescent="0.3">
      <c r="A25" s="183">
        <v>1986</v>
      </c>
      <c r="B25" s="184">
        <v>3607</v>
      </c>
      <c r="C25" s="184">
        <v>644</v>
      </c>
      <c r="D25" s="184">
        <v>2963</v>
      </c>
      <c r="E25" s="184">
        <v>548</v>
      </c>
      <c r="F25" s="184">
        <v>276</v>
      </c>
      <c r="G25" s="184">
        <v>200</v>
      </c>
      <c r="H25" s="184">
        <v>140</v>
      </c>
      <c r="I25" s="184">
        <v>98</v>
      </c>
      <c r="J25" s="184">
        <v>76</v>
      </c>
      <c r="K25" s="184">
        <v>69</v>
      </c>
      <c r="L25" s="184">
        <v>255</v>
      </c>
      <c r="M25" s="184">
        <v>131</v>
      </c>
      <c r="N25" s="184">
        <v>89</v>
      </c>
      <c r="O25" s="184">
        <v>431</v>
      </c>
      <c r="P25" s="184">
        <v>376</v>
      </c>
      <c r="Q25" s="184">
        <v>303</v>
      </c>
      <c r="R25" s="184">
        <v>187</v>
      </c>
      <c r="S25" s="184">
        <v>110</v>
      </c>
      <c r="T25" s="184">
        <v>91</v>
      </c>
      <c r="U25" s="184">
        <v>73</v>
      </c>
      <c r="V25" s="184">
        <v>44</v>
      </c>
      <c r="W25" s="184">
        <v>45</v>
      </c>
      <c r="X25" s="184">
        <v>43</v>
      </c>
      <c r="Y25" s="184">
        <v>22</v>
      </c>
      <c r="Z25" s="184">
        <v>1407</v>
      </c>
      <c r="AA25" s="184">
        <v>475</v>
      </c>
      <c r="AB25" s="184">
        <v>1882</v>
      </c>
      <c r="AC25" s="184">
        <v>807</v>
      </c>
      <c r="AD25" s="184">
        <v>600</v>
      </c>
      <c r="AE25" s="184">
        <v>318</v>
      </c>
      <c r="AF25" s="173"/>
      <c r="AG25" s="155">
        <f>VLOOKUP($A25,'t35'!$A$11:$J$131,AG$10,FALSE)</f>
        <v>399199</v>
      </c>
      <c r="AH25" s="155">
        <f>VLOOKUP($A25,'t35'!$A$11:$J$131,AH$10,FALSE)</f>
        <v>2881</v>
      </c>
      <c r="AI25" s="156">
        <f t="shared" si="13"/>
        <v>9.0355937765375156</v>
      </c>
      <c r="AJ25" s="156">
        <f t="shared" si="14"/>
        <v>9.0564165465199213</v>
      </c>
      <c r="AK25" s="157">
        <f t="shared" si="15"/>
        <v>0.82145827557527029</v>
      </c>
      <c r="AL25" s="156">
        <f t="shared" si="16"/>
        <v>9.0561980796838082</v>
      </c>
      <c r="AM25" s="156">
        <f t="shared" si="17"/>
        <v>9.0435758744298731</v>
      </c>
      <c r="AN25" s="156">
        <f t="shared" si="0"/>
        <v>7.165240748109829</v>
      </c>
      <c r="AO25" s="159">
        <f t="shared" si="1"/>
        <v>10.664544369279746</v>
      </c>
      <c r="AP25" s="156">
        <f t="shared" si="2"/>
        <v>3.5245579272493166</v>
      </c>
      <c r="AQ25" s="156">
        <f t="shared" si="3"/>
        <v>1.189882740187225</v>
      </c>
      <c r="AR25" s="156">
        <f t="shared" si="4"/>
        <v>4.7144406674365413</v>
      </c>
      <c r="AS25" s="160">
        <f t="shared" si="5"/>
        <v>4.3211531091009743</v>
      </c>
      <c r="AT25" s="161">
        <f t="shared" si="6"/>
        <v>0.39007485444968121</v>
      </c>
      <c r="AU25" s="161">
        <f t="shared" si="7"/>
        <v>0.1316883836983643</v>
      </c>
      <c r="AV25" s="161">
        <f t="shared" si="8"/>
        <v>0.47823676185195452</v>
      </c>
      <c r="AW25" s="155">
        <v>1986</v>
      </c>
      <c r="AX25" s="156">
        <f>AL25/'t77_f corr'!AL25</f>
        <v>1.2932858258186561</v>
      </c>
      <c r="AY25" s="156">
        <f>AN25/'t77_f corr'!AN25</f>
        <v>1.0011497664594728</v>
      </c>
      <c r="BA25" s="156">
        <f>AO25/'t77_f corr'!AO25</f>
        <v>1.0598043555405752</v>
      </c>
      <c r="BB25" s="156">
        <f>AP25/'t77_f corr'!AP25</f>
        <v>1.2042842887476768</v>
      </c>
      <c r="BC25" s="156">
        <f>AQ25/'t77_f corr'!AQ25</f>
        <v>1.253571213855746</v>
      </c>
      <c r="BD25" s="156">
        <f>AR25/'t77_f corr'!AR25</f>
        <v>1.2163545561210813</v>
      </c>
      <c r="BE25" s="156">
        <f>AS25/'t77_f corr'!AS25</f>
        <v>1.3888808631657774</v>
      </c>
      <c r="BF25" s="155">
        <v>1</v>
      </c>
    </row>
    <row r="26" spans="1:58" x14ac:dyDescent="0.3">
      <c r="A26" s="183">
        <v>1987</v>
      </c>
      <c r="B26" s="184">
        <v>3572</v>
      </c>
      <c r="C26" s="184">
        <v>632</v>
      </c>
      <c r="D26" s="184">
        <v>2940</v>
      </c>
      <c r="E26" s="184">
        <v>494</v>
      </c>
      <c r="F26" s="184">
        <v>326</v>
      </c>
      <c r="G26" s="184">
        <v>209</v>
      </c>
      <c r="H26" s="184">
        <v>136</v>
      </c>
      <c r="I26" s="184">
        <v>99</v>
      </c>
      <c r="J26" s="184">
        <v>59</v>
      </c>
      <c r="K26" s="184">
        <v>63</v>
      </c>
      <c r="L26" s="184">
        <v>251</v>
      </c>
      <c r="M26" s="184">
        <v>109</v>
      </c>
      <c r="N26" s="184">
        <v>84</v>
      </c>
      <c r="O26" s="184">
        <v>419</v>
      </c>
      <c r="P26" s="184">
        <v>412</v>
      </c>
      <c r="Q26" s="184">
        <v>323</v>
      </c>
      <c r="R26" s="184">
        <v>169</v>
      </c>
      <c r="S26" s="184">
        <v>124</v>
      </c>
      <c r="T26" s="184">
        <v>82</v>
      </c>
      <c r="U26" s="184">
        <v>49</v>
      </c>
      <c r="V26" s="184">
        <v>51</v>
      </c>
      <c r="W26" s="184">
        <v>53</v>
      </c>
      <c r="X26" s="184">
        <v>34</v>
      </c>
      <c r="Y26" s="184">
        <v>26</v>
      </c>
      <c r="Z26" s="184">
        <v>1386</v>
      </c>
      <c r="AA26" s="184">
        <v>444</v>
      </c>
      <c r="AB26" s="184">
        <v>1830</v>
      </c>
      <c r="AC26" s="184">
        <v>831</v>
      </c>
      <c r="AD26" s="184">
        <v>616</v>
      </c>
      <c r="AE26" s="184">
        <v>295</v>
      </c>
      <c r="AF26" s="173"/>
      <c r="AG26" s="155">
        <f>VLOOKUP($A26,'t35'!$A$11:$J$131,AG$10,FALSE)</f>
        <v>393231</v>
      </c>
      <c r="AH26" s="155">
        <f>VLOOKUP($A26,'t35'!$A$11:$J$131,AH$10,FALSE)</f>
        <v>2732</v>
      </c>
      <c r="AI26" s="156">
        <f t="shared" si="13"/>
        <v>9.0837192388189134</v>
      </c>
      <c r="AJ26" s="156">
        <f t="shared" si="14"/>
        <v>9.0596917324890871</v>
      </c>
      <c r="AK26" s="157">
        <f t="shared" si="15"/>
        <v>0.82306830907054873</v>
      </c>
      <c r="AL26" s="156">
        <f t="shared" si="16"/>
        <v>9.0593923950659363</v>
      </c>
      <c r="AM26" s="156">
        <f t="shared" si="17"/>
        <v>9.0479408673954289</v>
      </c>
      <c r="AN26" s="156">
        <f t="shared" si="0"/>
        <v>6.8996345618151187</v>
      </c>
      <c r="AO26" s="159">
        <f t="shared" si="1"/>
        <v>10.399961612574913</v>
      </c>
      <c r="AP26" s="156">
        <f t="shared" si="2"/>
        <v>3.5246458188698244</v>
      </c>
      <c r="AQ26" s="156">
        <f t="shared" si="3"/>
        <v>1.1291073185989915</v>
      </c>
      <c r="AR26" s="156">
        <f t="shared" si="4"/>
        <v>4.6537531374688159</v>
      </c>
      <c r="AS26" s="160">
        <f t="shared" si="5"/>
        <v>4.4299661013500966</v>
      </c>
      <c r="AT26" s="161">
        <f t="shared" si="6"/>
        <v>0.38801791713325873</v>
      </c>
      <c r="AU26" s="161">
        <f t="shared" si="7"/>
        <v>0.12430011198208289</v>
      </c>
      <c r="AV26" s="161">
        <f t="shared" si="8"/>
        <v>0.48768197088465848</v>
      </c>
      <c r="AW26" s="155">
        <v>1987</v>
      </c>
      <c r="AX26" s="156">
        <f>AL26/'t77_f corr'!AL26</f>
        <v>1.391368461300752</v>
      </c>
      <c r="AY26" s="156">
        <f>AN26/'t77_f corr'!AN26</f>
        <v>1.0117917060829107</v>
      </c>
      <c r="BA26" s="156">
        <f>AO26/'t77_f corr'!AO26</f>
        <v>1.1184896268757534</v>
      </c>
      <c r="BB26" s="156">
        <f>AP26/'t77_f corr'!AP26</f>
        <v>1.412108823327465</v>
      </c>
      <c r="BC26" s="156">
        <f>AQ26/'t77_f corr'!AQ26</f>
        <v>1.2154029144403058</v>
      </c>
      <c r="BD26" s="156">
        <f>AR26/'t77_f corr'!AR26</f>
        <v>1.3587544536526937</v>
      </c>
      <c r="BE26" s="156">
        <f>AS26/'t77_f corr'!AS26</f>
        <v>1.4280998379237884</v>
      </c>
      <c r="BF26" s="155">
        <v>1</v>
      </c>
    </row>
    <row r="27" spans="1:58" x14ac:dyDescent="0.3">
      <c r="A27" s="183">
        <v>1988</v>
      </c>
      <c r="B27" s="184">
        <v>3532</v>
      </c>
      <c r="C27" s="184">
        <v>632</v>
      </c>
      <c r="D27" s="184">
        <v>2900</v>
      </c>
      <c r="E27" s="184">
        <v>445</v>
      </c>
      <c r="F27" s="184">
        <v>334</v>
      </c>
      <c r="G27" s="184">
        <v>206</v>
      </c>
      <c r="H27" s="184">
        <v>139</v>
      </c>
      <c r="I27" s="184">
        <v>89</v>
      </c>
      <c r="J27" s="184">
        <v>66</v>
      </c>
      <c r="K27" s="184">
        <v>58</v>
      </c>
      <c r="L27" s="184">
        <v>253</v>
      </c>
      <c r="M27" s="184">
        <v>127</v>
      </c>
      <c r="N27" s="184">
        <v>108</v>
      </c>
      <c r="O27" s="184">
        <v>413</v>
      </c>
      <c r="P27" s="184">
        <v>401</v>
      </c>
      <c r="Q27" s="184">
        <v>291</v>
      </c>
      <c r="R27" s="184">
        <v>170</v>
      </c>
      <c r="S27" s="184">
        <v>119</v>
      </c>
      <c r="T27" s="184">
        <v>80</v>
      </c>
      <c r="U27" s="184">
        <v>62</v>
      </c>
      <c r="V27" s="184">
        <v>52</v>
      </c>
      <c r="W27" s="184">
        <v>45</v>
      </c>
      <c r="X27" s="184">
        <v>39</v>
      </c>
      <c r="Y27" s="184">
        <v>35</v>
      </c>
      <c r="Z27" s="184">
        <v>1337</v>
      </c>
      <c r="AA27" s="184">
        <v>488</v>
      </c>
      <c r="AB27" s="184">
        <v>1825</v>
      </c>
      <c r="AC27" s="184">
        <v>814</v>
      </c>
      <c r="AD27" s="184">
        <v>580</v>
      </c>
      <c r="AE27" s="184">
        <v>313</v>
      </c>
      <c r="AF27" s="173"/>
      <c r="AG27" s="155">
        <f>VLOOKUP($A27,'t35'!$A$11:$J$131,AG$10,FALSE)</f>
        <v>395439</v>
      </c>
      <c r="AH27" s="155">
        <f>VLOOKUP($A27,'t35'!$A$11:$J$131,AH$10,FALSE)</f>
        <v>2494</v>
      </c>
      <c r="AI27" s="156">
        <f t="shared" si="13"/>
        <v>8.9318453667948781</v>
      </c>
      <c r="AJ27" s="156">
        <f t="shared" si="14"/>
        <v>8.9408194253806901</v>
      </c>
      <c r="AK27" s="157">
        <f t="shared" si="15"/>
        <v>0.82106455266138167</v>
      </c>
      <c r="AL27" s="156">
        <f t="shared" si="16"/>
        <v>8.9407782421985313</v>
      </c>
      <c r="AM27" s="156">
        <f t="shared" si="17"/>
        <v>8.9288031765440863</v>
      </c>
      <c r="AN27" s="156">
        <f t="shared" si="0"/>
        <v>6.2673867208801486</v>
      </c>
      <c r="AO27" s="159">
        <f t="shared" si="1"/>
        <v>9.6272488082164589</v>
      </c>
      <c r="AP27" s="156">
        <f t="shared" si="2"/>
        <v>3.381052450567597</v>
      </c>
      <c r="AQ27" s="156">
        <f t="shared" si="3"/>
        <v>1.2340715002819651</v>
      </c>
      <c r="AR27" s="156">
        <f t="shared" si="4"/>
        <v>4.6151239508495623</v>
      </c>
      <c r="AS27" s="160">
        <f t="shared" si="5"/>
        <v>4.3167214159453167</v>
      </c>
      <c r="AT27" s="161">
        <f t="shared" si="6"/>
        <v>0.37853907134767839</v>
      </c>
      <c r="AU27" s="161">
        <f t="shared" si="7"/>
        <v>0.13816534541336353</v>
      </c>
      <c r="AV27" s="161">
        <f t="shared" si="8"/>
        <v>0.48329558323895816</v>
      </c>
      <c r="AW27" s="155">
        <v>1988</v>
      </c>
      <c r="AX27" s="156">
        <f>AL27/'t77_f corr'!AL27</f>
        <v>1.3368944049278735</v>
      </c>
      <c r="AY27" s="156">
        <f>AN27/'t77_f corr'!AN27</f>
        <v>1.0241868698330951</v>
      </c>
      <c r="BA27" s="156">
        <f>AO27/'t77_f corr'!AO27</f>
        <v>1.1126151424466371</v>
      </c>
      <c r="BB27" s="156">
        <f>AP27/'t77_f corr'!AP27</f>
        <v>1.3264066403385901</v>
      </c>
      <c r="BC27" s="156">
        <f>AQ27/'t77_f corr'!AQ27</f>
        <v>1.2741754337348095</v>
      </c>
      <c r="BD27" s="156">
        <f>AR27/'t77_f corr'!AR27</f>
        <v>1.3120252793675038</v>
      </c>
      <c r="BE27" s="156">
        <f>AS27/'t77_f corr'!AS27</f>
        <v>1.3633185655742122</v>
      </c>
      <c r="BF27" s="155">
        <v>1</v>
      </c>
    </row>
    <row r="28" spans="1:58" x14ac:dyDescent="0.3">
      <c r="A28" s="183">
        <v>1989</v>
      </c>
      <c r="B28" s="184">
        <v>3378</v>
      </c>
      <c r="C28" s="184">
        <v>591</v>
      </c>
      <c r="D28" s="184">
        <v>2787</v>
      </c>
      <c r="E28" s="184">
        <v>405</v>
      </c>
      <c r="F28" s="184">
        <v>289</v>
      </c>
      <c r="G28" s="184">
        <v>176</v>
      </c>
      <c r="H28" s="184">
        <v>130</v>
      </c>
      <c r="I28" s="184">
        <v>82</v>
      </c>
      <c r="J28" s="184">
        <v>70</v>
      </c>
      <c r="K28" s="184">
        <v>57</v>
      </c>
      <c r="L28" s="184">
        <v>239</v>
      </c>
      <c r="M28" s="184">
        <v>138</v>
      </c>
      <c r="N28" s="184">
        <v>100</v>
      </c>
      <c r="O28" s="184">
        <v>400</v>
      </c>
      <c r="P28" s="184">
        <v>368</v>
      </c>
      <c r="Q28" s="184">
        <v>316</v>
      </c>
      <c r="R28" s="184">
        <v>203</v>
      </c>
      <c r="S28" s="184">
        <v>103</v>
      </c>
      <c r="T28" s="184">
        <v>81</v>
      </c>
      <c r="U28" s="184">
        <v>65</v>
      </c>
      <c r="V28" s="184">
        <v>39</v>
      </c>
      <c r="W28" s="184">
        <v>43</v>
      </c>
      <c r="X28" s="184">
        <v>38</v>
      </c>
      <c r="Y28" s="184">
        <v>36</v>
      </c>
      <c r="Z28" s="184">
        <v>1209</v>
      </c>
      <c r="AA28" s="184">
        <v>477</v>
      </c>
      <c r="AB28" s="184">
        <v>1686</v>
      </c>
      <c r="AC28" s="184">
        <v>768</v>
      </c>
      <c r="AD28" s="184">
        <v>622</v>
      </c>
      <c r="AE28" s="184">
        <v>302</v>
      </c>
      <c r="AF28" s="173"/>
      <c r="AG28" s="155">
        <f>VLOOKUP($A28,'t35'!$A$11:$J$131,AG$10,FALSE)</f>
        <v>391649</v>
      </c>
      <c r="AH28" s="155">
        <f>VLOOKUP($A28,'t35'!$A$11:$J$131,AH$10,FALSE)</f>
        <v>2454</v>
      </c>
      <c r="AI28" s="156">
        <f t="shared" si="13"/>
        <v>8.6250698967698121</v>
      </c>
      <c r="AJ28" s="156">
        <f t="shared" si="14"/>
        <v>8.6106071703968521</v>
      </c>
      <c r="AK28" s="157">
        <f t="shared" si="15"/>
        <v>0.82504440497335707</v>
      </c>
      <c r="AL28" s="156">
        <f t="shared" si="16"/>
        <v>8.610491895426243</v>
      </c>
      <c r="AM28" s="156">
        <f t="shared" si="17"/>
        <v>8.5996467684695475</v>
      </c>
      <c r="AN28" s="156">
        <f t="shared" si="0"/>
        <v>6.2267985780367061</v>
      </c>
      <c r="AO28" s="159">
        <f t="shared" si="1"/>
        <v>9.2945245278518556</v>
      </c>
      <c r="AP28" s="156">
        <f t="shared" si="2"/>
        <v>3.0869477516858206</v>
      </c>
      <c r="AQ28" s="156">
        <f t="shared" si="3"/>
        <v>1.2179272767197158</v>
      </c>
      <c r="AR28" s="156">
        <f t="shared" si="4"/>
        <v>4.3048750284055366</v>
      </c>
      <c r="AS28" s="160">
        <f t="shared" si="5"/>
        <v>4.3201948683642755</v>
      </c>
      <c r="AT28" s="161">
        <f t="shared" si="6"/>
        <v>0.3579040852575488</v>
      </c>
      <c r="AU28" s="161">
        <f t="shared" si="7"/>
        <v>0.14120781527531082</v>
      </c>
      <c r="AV28" s="161">
        <f t="shared" si="8"/>
        <v>0.5008880994671403</v>
      </c>
      <c r="AW28" s="155">
        <v>1989</v>
      </c>
      <c r="AX28" s="156">
        <f>AL28/'t77_f corr'!AL28</f>
        <v>1.3475412247928142</v>
      </c>
      <c r="AY28" s="156">
        <f>AN28/'t77_f corr'!AN28</f>
        <v>1.0421532568050031</v>
      </c>
      <c r="BA28" s="156">
        <f>AO28/'t77_f corr'!AO28</f>
        <v>1.107892593887092</v>
      </c>
      <c r="BB28" s="156">
        <f>AP28/'t77_f corr'!AP28</f>
        <v>1.2708977492579296</v>
      </c>
      <c r="BC28" s="156">
        <f>AQ28/'t77_f corr'!AQ28</f>
        <v>1.308305880150779</v>
      </c>
      <c r="BD28" s="156">
        <f>AR28/'t77_f corr'!AR28</f>
        <v>1.281262422467095</v>
      </c>
      <c r="BE28" s="156">
        <f>AS28/'t77_f corr'!AS28</f>
        <v>1.4229009043800942</v>
      </c>
      <c r="BF28" s="155">
        <v>1</v>
      </c>
    </row>
    <row r="29" spans="1:58" x14ac:dyDescent="0.3">
      <c r="A29" s="183">
        <v>1990</v>
      </c>
      <c r="B29" s="184">
        <v>3284</v>
      </c>
      <c r="C29" s="184">
        <v>607</v>
      </c>
      <c r="D29" s="184">
        <v>2677</v>
      </c>
      <c r="E29" s="184">
        <v>357</v>
      </c>
      <c r="F29" s="184">
        <v>211</v>
      </c>
      <c r="G29" s="184">
        <v>200</v>
      </c>
      <c r="H29" s="184">
        <v>107</v>
      </c>
      <c r="I29" s="184">
        <v>83</v>
      </c>
      <c r="J29" s="184">
        <v>66</v>
      </c>
      <c r="K29" s="184">
        <v>68</v>
      </c>
      <c r="L29" s="184">
        <v>233</v>
      </c>
      <c r="M29" s="184">
        <v>145</v>
      </c>
      <c r="N29" s="184">
        <v>87</v>
      </c>
      <c r="O29" s="184">
        <v>406</v>
      </c>
      <c r="P29" s="184">
        <v>425</v>
      </c>
      <c r="Q29" s="184">
        <v>312</v>
      </c>
      <c r="R29" s="184">
        <v>192</v>
      </c>
      <c r="S29" s="184">
        <v>107</v>
      </c>
      <c r="T29" s="184">
        <v>71</v>
      </c>
      <c r="U29" s="184">
        <v>55</v>
      </c>
      <c r="V29" s="184">
        <v>44</v>
      </c>
      <c r="W29" s="184">
        <v>44</v>
      </c>
      <c r="X29" s="184">
        <v>40</v>
      </c>
      <c r="Y29" s="184">
        <v>31</v>
      </c>
      <c r="Z29" s="184">
        <v>1092</v>
      </c>
      <c r="AA29" s="184">
        <v>465</v>
      </c>
      <c r="AB29" s="184">
        <v>1557</v>
      </c>
      <c r="AC29" s="184">
        <v>831</v>
      </c>
      <c r="AD29" s="184">
        <v>611</v>
      </c>
      <c r="AE29" s="184">
        <v>285</v>
      </c>
      <c r="AF29" s="173"/>
      <c r="AG29" s="155">
        <f>VLOOKUP($A29,'t35'!$A$11:$J$131,AG$10,FALSE)</f>
        <v>391312</v>
      </c>
      <c r="AH29" s="155">
        <f>VLOOKUP($A29,'t35'!$A$11:$J$131,AH$10,FALSE)</f>
        <v>2332</v>
      </c>
      <c r="AI29" s="156">
        <f t="shared" si="13"/>
        <v>8.3922803287402381</v>
      </c>
      <c r="AJ29" s="156">
        <f t="shared" si="14"/>
        <v>8.3909455834295397</v>
      </c>
      <c r="AK29" s="157">
        <f t="shared" si="15"/>
        <v>0.81516443361753954</v>
      </c>
      <c r="AL29" s="156">
        <f t="shared" si="16"/>
        <v>8.390944646555436</v>
      </c>
      <c r="AM29" s="156">
        <f t="shared" si="17"/>
        <v>8.3799166982386524</v>
      </c>
      <c r="AN29" s="156">
        <f t="shared" si="0"/>
        <v>5.9241344971598702</v>
      </c>
      <c r="AO29" s="159">
        <f>1000*(AH29+Z29)/(AG29+AH29)</f>
        <v>8.6982146304783008</v>
      </c>
      <c r="AP29" s="156">
        <f t="shared" si="2"/>
        <v>2.7906120946968147</v>
      </c>
      <c r="AQ29" s="156">
        <f t="shared" si="3"/>
        <v>1.188310095269248</v>
      </c>
      <c r="AR29" s="156">
        <f t="shared" si="4"/>
        <v>3.9789221899660627</v>
      </c>
      <c r="AS29" s="160">
        <f t="shared" si="5"/>
        <v>4.4133581387741749</v>
      </c>
      <c r="AT29" s="161">
        <f t="shared" si="6"/>
        <v>0.33252131546894031</v>
      </c>
      <c r="AU29" s="161">
        <f t="shared" si="7"/>
        <v>0.14159561510353227</v>
      </c>
      <c r="AV29" s="161">
        <f t="shared" si="8"/>
        <v>0.52588306942752738</v>
      </c>
      <c r="AW29" s="155">
        <v>1990</v>
      </c>
      <c r="AX29" s="156">
        <f>AL29/'t77_f corr'!AL29</f>
        <v>1.347039999198723</v>
      </c>
      <c r="AY29" s="156">
        <f>AN29/'t77_f corr'!AN29</f>
        <v>1.0255979244895261</v>
      </c>
      <c r="BA29" s="156">
        <f>AO29/'t77_f corr'!AO29</f>
        <v>1.1046673389046127</v>
      </c>
      <c r="BB29" s="156">
        <f>AP29/'t77_f corr'!AP29</f>
        <v>1.3225826248806059</v>
      </c>
      <c r="BC29" s="156">
        <f>AQ29/'t77_f corr'!AQ29</f>
        <v>1.1983041706628847</v>
      </c>
      <c r="BD29" s="156">
        <f>AR29/'t77_f corr'!AR29</f>
        <v>1.2828480713166428</v>
      </c>
      <c r="BE29" s="156">
        <f>AS29/'t77_f corr'!AS29</f>
        <v>1.4070233148697615</v>
      </c>
      <c r="BF29" s="155">
        <v>1</v>
      </c>
    </row>
    <row r="30" spans="1:58" x14ac:dyDescent="0.3">
      <c r="A30" s="183">
        <v>1991</v>
      </c>
      <c r="B30" s="184">
        <v>3242</v>
      </c>
      <c r="C30" s="184">
        <v>613</v>
      </c>
      <c r="D30" s="184">
        <v>2629</v>
      </c>
      <c r="E30" s="184">
        <v>336</v>
      </c>
      <c r="F30" s="184">
        <v>237</v>
      </c>
      <c r="G30" s="184">
        <v>176</v>
      </c>
      <c r="H30" s="184">
        <v>126</v>
      </c>
      <c r="I30" s="184">
        <v>82</v>
      </c>
      <c r="J30" s="184">
        <v>60</v>
      </c>
      <c r="K30" s="184">
        <v>66</v>
      </c>
      <c r="L30" s="184">
        <v>219</v>
      </c>
      <c r="M30" s="184">
        <v>114</v>
      </c>
      <c r="N30" s="184">
        <v>92</v>
      </c>
      <c r="O30" s="184">
        <v>407</v>
      </c>
      <c r="P30" s="184">
        <v>434</v>
      </c>
      <c r="Q30" s="184">
        <v>304</v>
      </c>
      <c r="R30" s="184">
        <v>192</v>
      </c>
      <c r="S30" s="184">
        <v>112</v>
      </c>
      <c r="T30" s="184">
        <v>83</v>
      </c>
      <c r="U30" s="184">
        <v>57</v>
      </c>
      <c r="V30" s="184">
        <v>50</v>
      </c>
      <c r="W30" s="184">
        <v>38</v>
      </c>
      <c r="X30" s="184">
        <v>28</v>
      </c>
      <c r="Y30" s="184">
        <v>29</v>
      </c>
      <c r="Z30" s="184">
        <v>1083</v>
      </c>
      <c r="AA30" s="184">
        <v>425</v>
      </c>
      <c r="AB30" s="184">
        <v>1508</v>
      </c>
      <c r="AC30" s="184">
        <v>841</v>
      </c>
      <c r="AD30" s="184">
        <v>608</v>
      </c>
      <c r="AE30" s="184">
        <v>285</v>
      </c>
      <c r="AF30" s="173"/>
      <c r="AG30" s="155">
        <f>VLOOKUP($A30,'t35'!$A$11:$J$131,AG$10,FALSE)</f>
        <v>389239</v>
      </c>
      <c r="AH30" s="155">
        <f>VLOOKUP($A30,'t35'!$A$11:$J$131,AH$10,FALSE)</f>
        <v>2272</v>
      </c>
      <c r="AI30" s="156">
        <f t="shared" si="13"/>
        <v>8.3290728832414018</v>
      </c>
      <c r="AJ30" s="156">
        <f t="shared" si="14"/>
        <v>8.3207299213032737</v>
      </c>
      <c r="AK30" s="157">
        <f t="shared" si="15"/>
        <v>0.81091918568784704</v>
      </c>
      <c r="AL30" s="156">
        <f t="shared" si="16"/>
        <v>8.3206939261790769</v>
      </c>
      <c r="AM30" s="156">
        <f t="shared" si="17"/>
        <v>8.310013185771794</v>
      </c>
      <c r="AN30" s="156">
        <f t="shared" si="0"/>
        <v>5.8031575102615252</v>
      </c>
      <c r="AO30" s="159">
        <f t="shared" si="1"/>
        <v>8.5693633129081945</v>
      </c>
      <c r="AP30" s="156">
        <f t="shared" si="2"/>
        <v>2.78235223089156</v>
      </c>
      <c r="AQ30" s="156">
        <f t="shared" si="3"/>
        <v>1.0918741441633546</v>
      </c>
      <c r="AR30" s="156">
        <f t="shared" si="4"/>
        <v>3.8742263750549149</v>
      </c>
      <c r="AS30" s="160">
        <f t="shared" si="5"/>
        <v>4.4548465081864865</v>
      </c>
      <c r="AT30" s="161">
        <f t="shared" si="6"/>
        <v>0.3340530536705737</v>
      </c>
      <c r="AU30" s="161">
        <f t="shared" si="7"/>
        <v>0.13109191856878469</v>
      </c>
      <c r="AV30" s="161">
        <f t="shared" si="8"/>
        <v>0.53485502776064153</v>
      </c>
      <c r="AW30" s="155">
        <v>1991</v>
      </c>
      <c r="AX30" s="156">
        <f>AL30/'t77_f corr'!AL30</f>
        <v>1.3570120094761249</v>
      </c>
      <c r="AY30" s="156">
        <f>AN30/'t77_f corr'!AN30</f>
        <v>1.0316665900974444</v>
      </c>
      <c r="BA30" s="156">
        <f>AO30/'t77_f corr'!AO30</f>
        <v>1.0967045217964122</v>
      </c>
      <c r="BB30" s="156">
        <f>AP30/'t77_f corr'!AP30</f>
        <v>1.2640800429626833</v>
      </c>
      <c r="BC30" s="156">
        <f>AQ30/'t77_f corr'!AQ30</f>
        <v>1.1946556815741398</v>
      </c>
      <c r="BD30" s="156">
        <f>AR30/'t77_f corr'!AR30</f>
        <v>1.2437107424858365</v>
      </c>
      <c r="BE30" s="156">
        <f>AS30/'t77_f corr'!AS30</f>
        <v>1.4749131343939139</v>
      </c>
      <c r="BF30" s="155">
        <v>1</v>
      </c>
    </row>
    <row r="31" spans="1:58" x14ac:dyDescent="0.3">
      <c r="A31" s="183">
        <v>1992</v>
      </c>
      <c r="B31" s="184">
        <v>3012</v>
      </c>
      <c r="C31" s="184">
        <v>622</v>
      </c>
      <c r="D31" s="184">
        <v>2390</v>
      </c>
      <c r="E31" s="184">
        <v>311</v>
      </c>
      <c r="F31" s="184">
        <v>181</v>
      </c>
      <c r="G31" s="184">
        <v>166</v>
      </c>
      <c r="H31" s="184">
        <v>108</v>
      </c>
      <c r="I31" s="184">
        <v>83</v>
      </c>
      <c r="J31" s="184">
        <v>68</v>
      </c>
      <c r="K31" s="184">
        <v>46</v>
      </c>
      <c r="L31" s="184">
        <v>222</v>
      </c>
      <c r="M31" s="184">
        <v>142</v>
      </c>
      <c r="N31" s="184">
        <v>83</v>
      </c>
      <c r="O31" s="184">
        <v>380</v>
      </c>
      <c r="P31" s="184">
        <v>370</v>
      </c>
      <c r="Q31" s="184">
        <v>293</v>
      </c>
      <c r="R31" s="184">
        <v>173</v>
      </c>
      <c r="S31" s="184">
        <v>102</v>
      </c>
      <c r="T31" s="184">
        <v>69</v>
      </c>
      <c r="U31" s="184">
        <v>67</v>
      </c>
      <c r="V31" s="184">
        <v>36</v>
      </c>
      <c r="W31" s="184">
        <v>40</v>
      </c>
      <c r="X31" s="184">
        <v>38</v>
      </c>
      <c r="Y31" s="184">
        <v>34</v>
      </c>
      <c r="Z31" s="184">
        <v>963</v>
      </c>
      <c r="AA31" s="184">
        <v>447</v>
      </c>
      <c r="AB31" s="184">
        <v>1410</v>
      </c>
      <c r="AC31" s="184">
        <v>750</v>
      </c>
      <c r="AD31" s="184">
        <v>568</v>
      </c>
      <c r="AE31" s="184">
        <v>284</v>
      </c>
      <c r="AF31" s="173"/>
      <c r="AG31" s="155">
        <f>VLOOKUP($A31,'t35'!$A$11:$J$131,AG$10,FALSE)</f>
        <v>381744</v>
      </c>
      <c r="AH31" s="155">
        <f>VLOOKUP($A31,'t35'!$A$11:$J$131,AH$10,FALSE)</f>
        <v>2112</v>
      </c>
      <c r="AI31" s="156">
        <f t="shared" si="13"/>
        <v>7.8901043631334087</v>
      </c>
      <c r="AJ31" s="156">
        <f t="shared" si="14"/>
        <v>7.8587301058304933</v>
      </c>
      <c r="AK31" s="157">
        <f t="shared" si="15"/>
        <v>0.79349269588313409</v>
      </c>
      <c r="AL31" s="156">
        <f t="shared" si="16"/>
        <v>7.8582432969100928</v>
      </c>
      <c r="AM31" s="156">
        <f>1000*(D31/AG31+C31/AG30*(1-D30/AG30))</f>
        <v>7.8479369542963262</v>
      </c>
      <c r="AN31" s="156">
        <f t="shared" si="0"/>
        <v>5.5020632737276483</v>
      </c>
      <c r="AO31" s="159">
        <f t="shared" si="1"/>
        <v>8.010816556208578</v>
      </c>
      <c r="AP31" s="156">
        <f t="shared" si="2"/>
        <v>2.52263296869106</v>
      </c>
      <c r="AQ31" s="156">
        <f t="shared" si="3"/>
        <v>1.170941782974978</v>
      </c>
      <c r="AR31" s="156">
        <f t="shared" si="4"/>
        <v>3.6935747516660378</v>
      </c>
      <c r="AS31" s="160">
        <f t="shared" si="5"/>
        <v>4.1965296114673709</v>
      </c>
      <c r="AT31" s="161">
        <f t="shared" si="6"/>
        <v>0.3197211155378486</v>
      </c>
      <c r="AU31" s="161">
        <f t="shared" si="7"/>
        <v>0.14840637450199204</v>
      </c>
      <c r="AV31" s="161">
        <f t="shared" si="8"/>
        <v>0.53187250996015933</v>
      </c>
      <c r="AW31" s="155">
        <v>1992</v>
      </c>
      <c r="AX31" s="156">
        <f>AL31/'t77_f corr'!AL31</f>
        <v>1.3845908588277982</v>
      </c>
      <c r="AY31" s="156">
        <f>AN31/'t77_f corr'!AN31</f>
        <v>1.0303470080230164</v>
      </c>
      <c r="BA31" s="156">
        <f>AO31/'t77_f corr'!AO31</f>
        <v>1.0892345589283949</v>
      </c>
      <c r="BB31" s="156">
        <f>AP31/'t77_f corr'!AP31</f>
        <v>1.2455336810789308</v>
      </c>
      <c r="BC31" s="156">
        <f>AQ31/'t77_f corr'!AQ31</f>
        <v>1.3201876150891159</v>
      </c>
      <c r="BD31" s="156">
        <f>AR31/'t77_f corr'!AR31</f>
        <v>1.2682698412471181</v>
      </c>
      <c r="BE31" s="156">
        <f>AS31/'t77_f corr'!AS31</f>
        <v>1.50523569653578</v>
      </c>
      <c r="BF31" s="155">
        <v>1</v>
      </c>
    </row>
    <row r="32" spans="1:58" x14ac:dyDescent="0.3">
      <c r="A32" s="183">
        <v>1993</v>
      </c>
      <c r="B32" s="184">
        <v>2732</v>
      </c>
      <c r="C32" s="184">
        <v>546</v>
      </c>
      <c r="D32" s="184">
        <v>2186</v>
      </c>
      <c r="E32" s="184">
        <v>284</v>
      </c>
      <c r="F32" s="184">
        <v>205</v>
      </c>
      <c r="G32" s="184">
        <v>143</v>
      </c>
      <c r="H32" s="184">
        <v>97</v>
      </c>
      <c r="I32" s="184">
        <v>83</v>
      </c>
      <c r="J32" s="184">
        <v>53</v>
      </c>
      <c r="K32" s="184">
        <v>55</v>
      </c>
      <c r="L32" s="184">
        <v>224</v>
      </c>
      <c r="M32" s="184">
        <v>111</v>
      </c>
      <c r="N32" s="184">
        <v>71</v>
      </c>
      <c r="O32" s="184">
        <v>314</v>
      </c>
      <c r="P32" s="184">
        <v>319</v>
      </c>
      <c r="Q32" s="184">
        <v>252</v>
      </c>
      <c r="R32" s="184">
        <v>160</v>
      </c>
      <c r="S32" s="184">
        <v>116</v>
      </c>
      <c r="T32" s="184">
        <v>68</v>
      </c>
      <c r="U32" s="184">
        <v>45</v>
      </c>
      <c r="V32" s="184">
        <v>42</v>
      </c>
      <c r="W32" s="184">
        <v>40</v>
      </c>
      <c r="X32" s="184">
        <v>24</v>
      </c>
      <c r="Y32" s="184">
        <v>26</v>
      </c>
      <c r="Z32" s="184">
        <v>920</v>
      </c>
      <c r="AA32" s="184">
        <v>406</v>
      </c>
      <c r="AB32" s="184">
        <v>1326</v>
      </c>
      <c r="AC32" s="184">
        <v>633</v>
      </c>
      <c r="AD32" s="184">
        <v>528</v>
      </c>
      <c r="AE32" s="184">
        <v>245</v>
      </c>
      <c r="AF32" s="173"/>
      <c r="AG32" s="155">
        <f>VLOOKUP($A32,'t35'!$A$11:$J$131,AG$10,FALSE)</f>
        <v>364589</v>
      </c>
      <c r="AH32" s="155">
        <f>VLOOKUP($A32,'t35'!$A$11:$J$131,AH$10,FALSE)</f>
        <v>2037</v>
      </c>
      <c r="AI32" s="156">
        <f t="shared" si="13"/>
        <v>7.4933692459180063</v>
      </c>
      <c r="AJ32" s="156">
        <f t="shared" si="14"/>
        <v>7.4260704050991189</v>
      </c>
      <c r="AK32" s="157">
        <f t="shared" si="15"/>
        <v>0.80014641288433386</v>
      </c>
      <c r="AL32" s="156">
        <f t="shared" si="16"/>
        <v>7.4235602571953496</v>
      </c>
      <c r="AM32" s="156">
        <f t="shared" si="17"/>
        <v>7.4171158068884893</v>
      </c>
      <c r="AN32" s="156">
        <f t="shared" si="0"/>
        <v>5.5560707642120306</v>
      </c>
      <c r="AO32" s="159">
        <f t="shared" si="1"/>
        <v>8.0654399851619907</v>
      </c>
      <c r="AP32" s="156">
        <f t="shared" si="2"/>
        <v>2.5233893507483769</v>
      </c>
      <c r="AQ32" s="156">
        <f t="shared" si="3"/>
        <v>1.1135826917433054</v>
      </c>
      <c r="AR32" s="156">
        <f t="shared" si="4"/>
        <v>3.6369720424916823</v>
      </c>
      <c r="AS32" s="160">
        <f t="shared" si="5"/>
        <v>3.8563972034263241</v>
      </c>
      <c r="AT32" s="161">
        <f t="shared" si="6"/>
        <v>0.33674963396778917</v>
      </c>
      <c r="AU32" s="161">
        <f t="shared" si="7"/>
        <v>0.14860907759882869</v>
      </c>
      <c r="AV32" s="161">
        <f t="shared" si="8"/>
        <v>0.51464128843338219</v>
      </c>
      <c r="AW32" s="155">
        <v>1993</v>
      </c>
      <c r="AX32" s="156">
        <f>AL32/'t77_f corr'!AL32</f>
        <v>1.3881270581696441</v>
      </c>
      <c r="AY32" s="156">
        <f>AN32/'t77_f corr'!AN32</f>
        <v>1.1047996469715227</v>
      </c>
      <c r="BA32" s="156">
        <f>AO32/'t77_f corr'!AO32</f>
        <v>1.1760133072010339</v>
      </c>
      <c r="BB32" s="156">
        <f>AP32/'t77_f corr'!AP32</f>
        <v>1.372522093865286</v>
      </c>
      <c r="BC32" s="156">
        <f>AQ32/'t77_f corr'!AQ32</f>
        <v>1.400132533592223</v>
      </c>
      <c r="BD32" s="156">
        <f>AR32/'t77_f corr'!AR32</f>
        <v>1.3808596008287815</v>
      </c>
      <c r="BE32" s="156">
        <f>AS32/'t77_f corr'!AS32</f>
        <v>1.3969215176724492</v>
      </c>
      <c r="BF32" s="155">
        <v>1</v>
      </c>
    </row>
    <row r="33" spans="1:58" x14ac:dyDescent="0.3">
      <c r="A33" s="183">
        <v>1994</v>
      </c>
      <c r="B33" s="184">
        <v>2445</v>
      </c>
      <c r="C33" s="184">
        <v>446</v>
      </c>
      <c r="D33" s="184">
        <v>1999</v>
      </c>
      <c r="E33" s="184">
        <v>330</v>
      </c>
      <c r="F33" s="184">
        <v>212</v>
      </c>
      <c r="G33" s="184">
        <v>132</v>
      </c>
      <c r="H33" s="184">
        <v>83</v>
      </c>
      <c r="I33" s="184">
        <v>64</v>
      </c>
      <c r="J33" s="184">
        <v>57</v>
      </c>
      <c r="K33" s="184">
        <v>41</v>
      </c>
      <c r="L33" s="184">
        <v>192</v>
      </c>
      <c r="M33" s="184">
        <v>90</v>
      </c>
      <c r="N33" s="184">
        <v>78</v>
      </c>
      <c r="O33" s="184">
        <v>264</v>
      </c>
      <c r="P33" s="184">
        <v>252</v>
      </c>
      <c r="Q33" s="184">
        <v>202</v>
      </c>
      <c r="R33" s="184">
        <v>150</v>
      </c>
      <c r="S33" s="184">
        <v>89</v>
      </c>
      <c r="T33" s="184">
        <v>57</v>
      </c>
      <c r="U33" s="184">
        <v>35</v>
      </c>
      <c r="V33" s="184">
        <v>28</v>
      </c>
      <c r="W33" s="184">
        <v>35</v>
      </c>
      <c r="X33" s="184">
        <v>32</v>
      </c>
      <c r="Y33" s="184">
        <v>22</v>
      </c>
      <c r="Z33" s="184">
        <v>919</v>
      </c>
      <c r="AA33" s="184">
        <v>360</v>
      </c>
      <c r="AB33" s="184">
        <v>1279</v>
      </c>
      <c r="AC33" s="184">
        <v>516</v>
      </c>
      <c r="AD33" s="184">
        <v>441</v>
      </c>
      <c r="AE33" s="184">
        <v>209</v>
      </c>
      <c r="AF33" s="173"/>
      <c r="AG33" s="155">
        <f>VLOOKUP($A33,'t35'!$A$11:$J$131,AG$10,FALSE)</f>
        <v>364277</v>
      </c>
      <c r="AH33" s="155">
        <f>VLOOKUP($A33,'t35'!$A$11:$J$131,AH$10,FALSE)</f>
        <v>1927</v>
      </c>
      <c r="AI33" s="156">
        <f t="shared" si="13"/>
        <v>6.7119252656632176</v>
      </c>
      <c r="AJ33" s="156">
        <f t="shared" si="14"/>
        <v>6.7108775241782226</v>
      </c>
      <c r="AK33" s="157">
        <f t="shared" si="15"/>
        <v>0.81758691206543965</v>
      </c>
      <c r="AL33" s="156">
        <f t="shared" si="16"/>
        <v>6.7108767906056803</v>
      </c>
      <c r="AM33" s="156">
        <f t="shared" si="17"/>
        <v>6.7035428995322448</v>
      </c>
      <c r="AN33" s="156">
        <f t="shared" si="0"/>
        <v>5.2620943517820669</v>
      </c>
      <c r="AO33" s="159">
        <f t="shared" si="1"/>
        <v>7.7716245589889787</v>
      </c>
      <c r="AP33" s="156">
        <f t="shared" si="2"/>
        <v>2.5228054475028618</v>
      </c>
      <c r="AQ33" s="156">
        <f t="shared" si="3"/>
        <v>0.98825893482157812</v>
      </c>
      <c r="AR33" s="156">
        <f t="shared" si="4"/>
        <v>3.5110643823244398</v>
      </c>
      <c r="AS33" s="160">
        <f t="shared" si="5"/>
        <v>3.2008608833387777</v>
      </c>
      <c r="AT33" s="161">
        <f t="shared" si="6"/>
        <v>0.37586912065439676</v>
      </c>
      <c r="AU33" s="161">
        <f t="shared" si="7"/>
        <v>0.14723926380368099</v>
      </c>
      <c r="AV33" s="161">
        <f t="shared" si="8"/>
        <v>0.47689161554192228</v>
      </c>
      <c r="AW33" s="155">
        <v>1994</v>
      </c>
      <c r="AX33" s="156">
        <f>AL33/'t77_f corr'!AL33</f>
        <v>1.331310841686431</v>
      </c>
      <c r="AY33" s="156">
        <f>AN33/'t77_f corr'!AN33</f>
        <v>1.0746948641480722</v>
      </c>
      <c r="BA33" s="156">
        <f>AO33/'t77_f corr'!AO33</f>
        <v>1.1235705278390282</v>
      </c>
      <c r="BB33" s="156">
        <f>AP33/'t77_f corr'!AP33</f>
        <v>1.2424673487732987</v>
      </c>
      <c r="BC33" s="156">
        <f>AQ33/'t77_f corr'!AQ33</f>
        <v>1.2785268091253668</v>
      </c>
      <c r="BD33" s="156">
        <f>AR33/'t77_f corr'!AR33</f>
        <v>1.2524096691172844</v>
      </c>
      <c r="BE33" s="156">
        <f>AS33/'t77_f corr'!AS33</f>
        <v>1.4301413428191851</v>
      </c>
      <c r="BF33" s="155">
        <v>1</v>
      </c>
    </row>
    <row r="34" spans="1:58" x14ac:dyDescent="0.3">
      <c r="A34" s="183">
        <v>1995</v>
      </c>
      <c r="B34" s="184">
        <v>2002</v>
      </c>
      <c r="C34" s="184">
        <v>282</v>
      </c>
      <c r="D34" s="184">
        <v>1720</v>
      </c>
      <c r="E34" s="184">
        <v>373</v>
      </c>
      <c r="F34" s="184">
        <v>171</v>
      </c>
      <c r="G34" s="184">
        <v>129</v>
      </c>
      <c r="H34" s="184">
        <v>89</v>
      </c>
      <c r="I34" s="184">
        <v>54</v>
      </c>
      <c r="J34" s="184">
        <v>50</v>
      </c>
      <c r="K34" s="184">
        <v>34</v>
      </c>
      <c r="L34" s="184">
        <v>150</v>
      </c>
      <c r="M34" s="184">
        <v>86</v>
      </c>
      <c r="N34" s="184">
        <v>54</v>
      </c>
      <c r="O34" s="184">
        <v>218</v>
      </c>
      <c r="P34" s="184">
        <v>132</v>
      </c>
      <c r="Q34" s="184">
        <v>125</v>
      </c>
      <c r="R34" s="184">
        <v>102</v>
      </c>
      <c r="S34" s="184">
        <v>68</v>
      </c>
      <c r="T34" s="184">
        <v>52</v>
      </c>
      <c r="U34" s="184">
        <v>34</v>
      </c>
      <c r="V34" s="184">
        <v>26</v>
      </c>
      <c r="W34" s="184">
        <v>26</v>
      </c>
      <c r="X34" s="184">
        <v>15</v>
      </c>
      <c r="Y34" s="184">
        <v>14</v>
      </c>
      <c r="Z34" s="184">
        <v>900</v>
      </c>
      <c r="AA34" s="184">
        <v>290</v>
      </c>
      <c r="AB34" s="184">
        <v>1190</v>
      </c>
      <c r="AC34" s="184">
        <v>350</v>
      </c>
      <c r="AD34" s="184">
        <v>295</v>
      </c>
      <c r="AE34" s="184">
        <v>167</v>
      </c>
      <c r="AF34" s="173"/>
      <c r="AG34" s="155">
        <f>VLOOKUP($A34,'t35'!$A$11:$J$131,AG$10,FALSE)</f>
        <v>373409</v>
      </c>
      <c r="AH34" s="155">
        <f>VLOOKUP($A34,'t35'!$A$11:$J$131,AH$10,FALSE)</f>
        <v>2059</v>
      </c>
      <c r="AI34" s="156">
        <f t="shared" si="13"/>
        <v>5.361413356400087</v>
      </c>
      <c r="AJ34" s="156">
        <f t="shared" si="14"/>
        <v>5.3803454428370836</v>
      </c>
      <c r="AK34" s="157">
        <f t="shared" si="15"/>
        <v>0.85914085914085914</v>
      </c>
      <c r="AL34" s="156">
        <f t="shared" si="16"/>
        <v>5.3799462868739081</v>
      </c>
      <c r="AM34" s="156">
        <f t="shared" si="17"/>
        <v>5.3760973069540752</v>
      </c>
      <c r="AN34" s="156">
        <f t="shared" si="0"/>
        <v>5.4838228557426998</v>
      </c>
      <c r="AO34" s="159">
        <f t="shared" si="1"/>
        <v>7.8808313890930783</v>
      </c>
      <c r="AP34" s="156">
        <f t="shared" si="2"/>
        <v>2.4102257845954438</v>
      </c>
      <c r="AQ34" s="156">
        <f t="shared" si="3"/>
        <v>0.77662830836964292</v>
      </c>
      <c r="AR34" s="156">
        <f t="shared" si="4"/>
        <v>3.1868540929650866</v>
      </c>
      <c r="AS34" s="160">
        <f t="shared" si="5"/>
        <v>2.1745592634350004</v>
      </c>
      <c r="AT34" s="161">
        <f t="shared" si="6"/>
        <v>0.44955044955044959</v>
      </c>
      <c r="AU34" s="161">
        <f t="shared" si="7"/>
        <v>0.14485514485514484</v>
      </c>
      <c r="AV34" s="161">
        <f t="shared" si="8"/>
        <v>0.40559440559440563</v>
      </c>
      <c r="AW34" s="155">
        <v>1995</v>
      </c>
      <c r="AX34" s="156">
        <f>AL34/'t77_f corr'!AL34</f>
        <v>1.2366189359924415</v>
      </c>
      <c r="AY34" s="156">
        <f>AN34/'t77_f corr'!AN34</f>
        <v>1.0906714346421591</v>
      </c>
      <c r="BA34" s="156">
        <f>AO34/'t77_f corr'!AO34</f>
        <v>1.135804201809711</v>
      </c>
      <c r="BB34" s="156">
        <f>AP34/'t77_f corr'!AP34</f>
        <v>1.2551497433814285</v>
      </c>
      <c r="BC34" s="156">
        <f>AQ34/'t77_f corr'!AQ34</f>
        <v>1.1623319472322136</v>
      </c>
      <c r="BD34" s="156">
        <f>AR34/'t77_f corr'!AR34</f>
        <v>1.2311902688873795</v>
      </c>
      <c r="BE34" s="156">
        <f>AS34/'t77_f corr'!AS34</f>
        <v>1.2473075839541821</v>
      </c>
      <c r="BF34" s="155">
        <v>1</v>
      </c>
    </row>
    <row r="35" spans="1:58" x14ac:dyDescent="0.3">
      <c r="A35" s="183">
        <v>1996</v>
      </c>
      <c r="B35" s="184">
        <v>2022</v>
      </c>
      <c r="C35" s="184">
        <v>314</v>
      </c>
      <c r="D35" s="184">
        <v>1708</v>
      </c>
      <c r="E35" s="184">
        <v>368</v>
      </c>
      <c r="F35" s="184">
        <v>163</v>
      </c>
      <c r="G35" s="184">
        <v>116</v>
      </c>
      <c r="H35" s="184">
        <v>88</v>
      </c>
      <c r="I35" s="184">
        <v>82</v>
      </c>
      <c r="J35" s="184">
        <v>56</v>
      </c>
      <c r="K35" s="184">
        <v>43</v>
      </c>
      <c r="L35" s="184">
        <v>157</v>
      </c>
      <c r="M35" s="184">
        <v>109</v>
      </c>
      <c r="N35" s="184">
        <v>57</v>
      </c>
      <c r="O35" s="184">
        <v>203</v>
      </c>
      <c r="P35" s="184">
        <v>128</v>
      </c>
      <c r="Q35" s="184">
        <v>106</v>
      </c>
      <c r="R35" s="184">
        <v>78</v>
      </c>
      <c r="S35" s="184">
        <v>69</v>
      </c>
      <c r="T35" s="184">
        <v>58</v>
      </c>
      <c r="U35" s="184">
        <v>44</v>
      </c>
      <c r="V35" s="184">
        <v>31</v>
      </c>
      <c r="W35" s="184">
        <v>24</v>
      </c>
      <c r="X35" s="184">
        <v>25</v>
      </c>
      <c r="Y35" s="184">
        <v>17</v>
      </c>
      <c r="Z35" s="184">
        <v>916</v>
      </c>
      <c r="AA35" s="184">
        <v>323</v>
      </c>
      <c r="AB35" s="184">
        <v>1239</v>
      </c>
      <c r="AC35" s="184">
        <v>331</v>
      </c>
      <c r="AD35" s="184">
        <v>253</v>
      </c>
      <c r="AE35" s="184">
        <v>199</v>
      </c>
      <c r="AF35" s="173"/>
      <c r="AG35" s="155">
        <f>VLOOKUP($A35,'t35'!$A$11:$J$131,AG$10,FALSE)</f>
        <v>377003</v>
      </c>
      <c r="AH35" s="155">
        <f>VLOOKUP($A35,'t35'!$A$11:$J$131,AH$10,FALSE)</f>
        <v>1956</v>
      </c>
      <c r="AI35" s="156">
        <f t="shared" si="13"/>
        <v>5.3633525462662099</v>
      </c>
      <c r="AJ35" s="156">
        <f t="shared" si="14"/>
        <v>5.3713689232697783</v>
      </c>
      <c r="AK35" s="157">
        <f t="shared" si="15"/>
        <v>0.8447082096933729</v>
      </c>
      <c r="AL35" s="156">
        <f t="shared" si="16"/>
        <v>5.3713042743124069</v>
      </c>
      <c r="AM35" s="156">
        <f t="shared" si="17"/>
        <v>5.3674955573009635</v>
      </c>
      <c r="AN35" s="156">
        <f t="shared" si="0"/>
        <v>5.1615082370388352</v>
      </c>
      <c r="AO35" s="159">
        <f t="shared" si="1"/>
        <v>7.5786562662451606</v>
      </c>
      <c r="AP35" s="156">
        <f t="shared" si="2"/>
        <v>2.4296888884173335</v>
      </c>
      <c r="AQ35" s="156">
        <f t="shared" si="3"/>
        <v>0.85675710803362304</v>
      </c>
      <c r="AR35" s="156">
        <f t="shared" si="4"/>
        <v>3.2864459964509565</v>
      </c>
      <c r="AS35" s="160">
        <f t="shared" si="5"/>
        <v>2.0769065498152535</v>
      </c>
      <c r="AT35" s="161">
        <f t="shared" si="6"/>
        <v>0.45301681503461921</v>
      </c>
      <c r="AU35" s="161">
        <f t="shared" si="7"/>
        <v>0.15974282888229477</v>
      </c>
      <c r="AV35" s="161">
        <f t="shared" si="8"/>
        <v>0.38724035608308605</v>
      </c>
      <c r="AW35" s="155">
        <v>1996</v>
      </c>
      <c r="AX35" s="156">
        <f>AL35/'t77_f corr'!AL35</f>
        <v>1.2971781554434729</v>
      </c>
      <c r="AY35" s="156">
        <f>AN35/'t77_f corr'!AN35</f>
        <v>1.0694359144010734</v>
      </c>
      <c r="BA35" s="156">
        <f>AO35/'t77_f corr'!AO35</f>
        <v>1.1093570926245893</v>
      </c>
      <c r="BB35" s="156">
        <f>AP35/'t77_f corr'!AP35</f>
        <v>1.2058512207536221</v>
      </c>
      <c r="BC35" s="156">
        <f>AQ35/'t77_f corr'!AQ35</f>
        <v>1.2005854948988026</v>
      </c>
      <c r="BD35" s="156">
        <f>AR35/'t77_f corr'!AR35</f>
        <v>1.2044740309146693</v>
      </c>
      <c r="BE35" s="156">
        <f>AS35/'t77_f corr'!AS35</f>
        <v>1.4725226229726855</v>
      </c>
      <c r="BF35" s="155">
        <v>1</v>
      </c>
    </row>
    <row r="36" spans="1:58" x14ac:dyDescent="0.3">
      <c r="A36" s="183">
        <v>1997</v>
      </c>
      <c r="B36" s="184">
        <v>1979</v>
      </c>
      <c r="C36" s="184">
        <v>275</v>
      </c>
      <c r="D36" s="184">
        <v>1704</v>
      </c>
      <c r="E36" s="184">
        <v>387</v>
      </c>
      <c r="F36" s="184">
        <v>171</v>
      </c>
      <c r="G36" s="184">
        <v>97</v>
      </c>
      <c r="H36" s="184">
        <v>78</v>
      </c>
      <c r="I36" s="184">
        <v>58</v>
      </c>
      <c r="J36" s="184">
        <v>48</v>
      </c>
      <c r="K36" s="184">
        <v>35</v>
      </c>
      <c r="L36" s="184">
        <v>205</v>
      </c>
      <c r="M36" s="184">
        <v>104</v>
      </c>
      <c r="N36" s="184">
        <v>73</v>
      </c>
      <c r="O36" s="184">
        <v>190</v>
      </c>
      <c r="P36" s="184">
        <v>131</v>
      </c>
      <c r="Q36" s="184">
        <v>91</v>
      </c>
      <c r="R36" s="184">
        <v>88</v>
      </c>
      <c r="S36" s="184">
        <v>53</v>
      </c>
      <c r="T36" s="184">
        <v>44</v>
      </c>
      <c r="U36" s="184">
        <v>31</v>
      </c>
      <c r="V36" s="184">
        <v>25</v>
      </c>
      <c r="W36" s="184">
        <v>27</v>
      </c>
      <c r="X36" s="184">
        <v>21</v>
      </c>
      <c r="Y36" s="184">
        <v>22</v>
      </c>
      <c r="Z36" s="184">
        <v>874</v>
      </c>
      <c r="AA36" s="184">
        <v>382</v>
      </c>
      <c r="AB36" s="184">
        <v>1256</v>
      </c>
      <c r="AC36" s="184">
        <v>321</v>
      </c>
      <c r="AD36" s="184">
        <v>232</v>
      </c>
      <c r="AE36" s="184">
        <v>170</v>
      </c>
      <c r="AF36" s="173"/>
      <c r="AG36" s="155">
        <f>VLOOKUP($A36,'t35'!$A$11:$J$131,AG$10,FALSE)</f>
        <v>373157</v>
      </c>
      <c r="AH36" s="155">
        <f>VLOOKUP($A36,'t35'!$A$11:$J$131,AH$10,FALSE)</f>
        <v>1874</v>
      </c>
      <c r="AI36" s="156">
        <f t="shared" si="13"/>
        <v>5.3033977655517655</v>
      </c>
      <c r="AJ36" s="156">
        <f t="shared" si="14"/>
        <v>5.2958797092335868</v>
      </c>
      <c r="AK36" s="157">
        <f t="shared" si="15"/>
        <v>0.86104092976250635</v>
      </c>
      <c r="AL36" s="156">
        <f t="shared" si="16"/>
        <v>5.2958130860310604</v>
      </c>
      <c r="AM36" s="156">
        <f t="shared" si="17"/>
        <v>5.2925750175467545</v>
      </c>
      <c r="AN36" s="156">
        <f t="shared" si="0"/>
        <v>4.9969202545922871</v>
      </c>
      <c r="AO36" s="159">
        <f t="shared" si="1"/>
        <v>7.3273942687404512</v>
      </c>
      <c r="AP36" s="156">
        <f t="shared" si="2"/>
        <v>2.342177689283599</v>
      </c>
      <c r="AQ36" s="156">
        <f t="shared" si="3"/>
        <v>1.0236978001216646</v>
      </c>
      <c r="AR36" s="156">
        <f t="shared" si="4"/>
        <v>3.3658754894052638</v>
      </c>
      <c r="AS36" s="160">
        <f t="shared" si="5"/>
        <v>1.9375222761465014</v>
      </c>
      <c r="AT36" s="161">
        <f t="shared" si="6"/>
        <v>0.44163719050025263</v>
      </c>
      <c r="AU36" s="161">
        <f t="shared" si="7"/>
        <v>0.19302678120262756</v>
      </c>
      <c r="AV36" s="161">
        <f t="shared" si="8"/>
        <v>0.36533602829711975</v>
      </c>
      <c r="AW36" s="155">
        <v>1997</v>
      </c>
      <c r="AX36" s="156">
        <f>AL36/'t77_f corr'!AL36</f>
        <v>1.28458522657441</v>
      </c>
      <c r="AY36" s="156">
        <f>AN36/'t77_f corr'!AN36</f>
        <v>1.043167289318419</v>
      </c>
      <c r="BA36" s="156">
        <f>AO36/'t77_f corr'!AO36</f>
        <v>1.0893382593342995</v>
      </c>
      <c r="BB36" s="156">
        <f>AP36/'t77_f corr'!AP36</f>
        <v>1.2038078414029982</v>
      </c>
      <c r="BC36" s="156">
        <f>AQ36/'t77_f corr'!AQ36</f>
        <v>1.4364714396778648</v>
      </c>
      <c r="BD36" s="156">
        <f>AR36/'t77_f corr'!AR36</f>
        <v>1.2661814868979626</v>
      </c>
      <c r="BE36" s="156">
        <f>AS36/'t77_f corr'!AS36</f>
        <v>1.3175561338277701</v>
      </c>
      <c r="BF36" s="155">
        <v>1</v>
      </c>
    </row>
    <row r="37" spans="1:58" x14ac:dyDescent="0.3">
      <c r="A37" s="183">
        <v>1998</v>
      </c>
      <c r="B37" s="184">
        <v>1911</v>
      </c>
      <c r="C37" s="184">
        <v>273</v>
      </c>
      <c r="D37" s="184">
        <v>1638</v>
      </c>
      <c r="E37" s="184">
        <v>386</v>
      </c>
      <c r="F37" s="184">
        <v>128</v>
      </c>
      <c r="G37" s="184">
        <v>79</v>
      </c>
      <c r="H37" s="184">
        <v>82</v>
      </c>
      <c r="I37" s="184">
        <v>58</v>
      </c>
      <c r="J37" s="184">
        <v>51</v>
      </c>
      <c r="K37" s="184">
        <v>46</v>
      </c>
      <c r="L37" s="184">
        <v>186</v>
      </c>
      <c r="M37" s="184">
        <v>114</v>
      </c>
      <c r="N37" s="184">
        <v>62</v>
      </c>
      <c r="O37" s="184">
        <v>190</v>
      </c>
      <c r="P37" s="184">
        <v>114</v>
      </c>
      <c r="Q37" s="184">
        <v>93</v>
      </c>
      <c r="R37" s="184">
        <v>70</v>
      </c>
      <c r="S37" s="184">
        <v>75</v>
      </c>
      <c r="T37" s="184">
        <v>45</v>
      </c>
      <c r="U37" s="184">
        <v>26</v>
      </c>
      <c r="V37" s="184">
        <v>33</v>
      </c>
      <c r="W37" s="184">
        <v>31</v>
      </c>
      <c r="X37" s="184">
        <v>24</v>
      </c>
      <c r="Y37" s="184">
        <v>18</v>
      </c>
      <c r="Z37" s="184">
        <v>830</v>
      </c>
      <c r="AA37" s="184">
        <v>362</v>
      </c>
      <c r="AB37" s="184">
        <v>1192</v>
      </c>
      <c r="AC37" s="184">
        <v>304</v>
      </c>
      <c r="AD37" s="184">
        <v>238</v>
      </c>
      <c r="AE37" s="184">
        <v>177</v>
      </c>
      <c r="AF37" s="173"/>
      <c r="AG37" s="155">
        <f>VLOOKUP($A37,'t35'!$A$11:$J$131,AG$10,FALSE)</f>
        <v>378075</v>
      </c>
      <c r="AH37" s="155">
        <f>VLOOKUP($A37,'t35'!$A$11:$J$131,AH$10,FALSE)</f>
        <v>1909</v>
      </c>
      <c r="AI37" s="156">
        <f t="shared" si="13"/>
        <v>5.0545526681214046</v>
      </c>
      <c r="AJ37" s="156">
        <f t="shared" si="14"/>
        <v>5.0640692637871201</v>
      </c>
      <c r="AK37" s="157">
        <f t="shared" si="15"/>
        <v>0.8571428571428571</v>
      </c>
      <c r="AL37" s="156">
        <f t="shared" si="16"/>
        <v>5.063962958910996</v>
      </c>
      <c r="AM37" s="156">
        <f t="shared" si="17"/>
        <v>5.0607284747513379</v>
      </c>
      <c r="AN37" s="156">
        <f t="shared" si="0"/>
        <v>5.0238957429786515</v>
      </c>
      <c r="AO37" s="159">
        <f t="shared" si="1"/>
        <v>7.2081982399258919</v>
      </c>
      <c r="AP37" s="156">
        <f t="shared" si="2"/>
        <v>2.1953316140977321</v>
      </c>
      <c r="AQ37" s="156">
        <f t="shared" si="3"/>
        <v>0.95748198108840843</v>
      </c>
      <c r="AR37" s="156">
        <f t="shared" si="4"/>
        <v>3.1528135951861405</v>
      </c>
      <c r="AS37" s="160">
        <f t="shared" si="5"/>
        <v>1.9017390729352641</v>
      </c>
      <c r="AT37" s="161">
        <f t="shared" si="6"/>
        <v>0.43432757718472009</v>
      </c>
      <c r="AU37" s="161">
        <f t="shared" si="7"/>
        <v>0.18942961800104657</v>
      </c>
      <c r="AV37" s="161">
        <f t="shared" si="8"/>
        <v>0.37624280481423339</v>
      </c>
      <c r="AW37" s="155">
        <v>1998</v>
      </c>
      <c r="AX37" s="156">
        <f>AL37/'t77_f corr'!AL37</f>
        <v>1.2224200890420462</v>
      </c>
      <c r="AY37" s="156">
        <f>AN37/'t77_f corr'!AN37</f>
        <v>1.0233952847919816</v>
      </c>
      <c r="BA37" s="156">
        <f>AO37/'t77_f corr'!AO37</f>
        <v>1.0592157463195082</v>
      </c>
      <c r="BB37" s="156">
        <f>AP37/'t77_f corr'!AP37</f>
        <v>1.1520850695820031</v>
      </c>
      <c r="BC37" s="156">
        <f>AQ37/'t77_f corr'!AQ37</f>
        <v>1.281406321939526</v>
      </c>
      <c r="BD37" s="156">
        <f>AR37/'t77_f corr'!AR37</f>
        <v>1.1885116841204046</v>
      </c>
      <c r="BE37" s="156">
        <f>AS37/'t77_f corr'!AS37</f>
        <v>1.2844945121051778</v>
      </c>
      <c r="BF37" s="155">
        <v>1</v>
      </c>
    </row>
    <row r="38" spans="1:58" x14ac:dyDescent="0.3">
      <c r="A38" s="183">
        <v>1999</v>
      </c>
      <c r="B38" s="184">
        <v>1844</v>
      </c>
      <c r="C38" s="184">
        <v>287</v>
      </c>
      <c r="D38" s="184">
        <v>1557</v>
      </c>
      <c r="E38" s="184">
        <v>380</v>
      </c>
      <c r="F38" s="184">
        <v>134</v>
      </c>
      <c r="G38" s="184">
        <v>100</v>
      </c>
      <c r="H38" s="184">
        <v>70</v>
      </c>
      <c r="I38" s="184">
        <v>54</v>
      </c>
      <c r="J38" s="184">
        <v>35</v>
      </c>
      <c r="K38" s="184">
        <v>48</v>
      </c>
      <c r="L38" s="184">
        <v>171</v>
      </c>
      <c r="M38" s="184">
        <v>77</v>
      </c>
      <c r="N38" s="184">
        <v>77</v>
      </c>
      <c r="O38" s="184">
        <v>180</v>
      </c>
      <c r="P38" s="184">
        <v>103</v>
      </c>
      <c r="Q38" s="184">
        <v>97</v>
      </c>
      <c r="R38" s="184">
        <v>85</v>
      </c>
      <c r="S38" s="184">
        <v>52</v>
      </c>
      <c r="T38" s="184">
        <v>42</v>
      </c>
      <c r="U38" s="184">
        <v>35</v>
      </c>
      <c r="V38" s="184">
        <v>27</v>
      </c>
      <c r="W38" s="184">
        <v>18</v>
      </c>
      <c r="X38" s="184">
        <v>29</v>
      </c>
      <c r="Y38" s="184">
        <v>30</v>
      </c>
      <c r="Z38" s="184">
        <v>821</v>
      </c>
      <c r="AA38" s="184">
        <v>325</v>
      </c>
      <c r="AB38" s="184">
        <v>1146</v>
      </c>
      <c r="AC38" s="184">
        <v>283</v>
      </c>
      <c r="AD38" s="184">
        <v>234</v>
      </c>
      <c r="AE38" s="184">
        <v>181</v>
      </c>
      <c r="AF38" s="173"/>
      <c r="AG38" s="155">
        <f>VLOOKUP($A38,'t35'!$A$11:$J$131,AG$10,FALSE)</f>
        <v>382132</v>
      </c>
      <c r="AH38" s="155">
        <f>VLOOKUP($A38,'t35'!$A$11:$J$131,AH$10,FALSE)</f>
        <v>1799</v>
      </c>
      <c r="AI38" s="156">
        <f t="shared" si="13"/>
        <v>4.8255576607036312</v>
      </c>
      <c r="AJ38" s="156">
        <f t="shared" si="14"/>
        <v>4.8336169275603229</v>
      </c>
      <c r="AK38" s="157">
        <f t="shared" si="15"/>
        <v>0.84436008676789587</v>
      </c>
      <c r="AL38" s="156">
        <f t="shared" si="16"/>
        <v>4.8335445618132482</v>
      </c>
      <c r="AM38" s="156">
        <f t="shared" si="17"/>
        <v>4.8303281093196082</v>
      </c>
      <c r="AN38" s="156">
        <f t="shared" si="0"/>
        <v>4.6857378018446019</v>
      </c>
      <c r="AO38" s="159">
        <f t="shared" si="1"/>
        <v>6.8241428798403883</v>
      </c>
      <c r="AP38" s="156">
        <f t="shared" si="2"/>
        <v>2.1484722556603479</v>
      </c>
      <c r="AQ38" s="156">
        <f t="shared" si="3"/>
        <v>0.85049145321511943</v>
      </c>
      <c r="AR38" s="156">
        <f t="shared" si="4"/>
        <v>2.998963708875467</v>
      </c>
      <c r="AS38" s="160">
        <f t="shared" si="5"/>
        <v>1.8265939518281642</v>
      </c>
      <c r="AT38" s="161">
        <f t="shared" si="6"/>
        <v>0.44522776572668116</v>
      </c>
      <c r="AU38" s="161">
        <f t="shared" si="7"/>
        <v>0.1762472885032538</v>
      </c>
      <c r="AV38" s="161">
        <f t="shared" si="8"/>
        <v>0.37852494577006507</v>
      </c>
      <c r="AW38" s="155">
        <v>1999</v>
      </c>
      <c r="AX38" s="156">
        <f>AL38/'t77_f corr'!AL38</f>
        <v>1.2718011451908426</v>
      </c>
      <c r="AY38" s="156">
        <f>AN38/'t77_f corr'!AN38</f>
        <v>1.0389675305463129</v>
      </c>
      <c r="BA38" s="156">
        <f>AO38/'t77_f corr'!AO38</f>
        <v>1.0908507676224717</v>
      </c>
      <c r="BB38" s="156">
        <f>AP38/'t77_f corr'!AP38</f>
        <v>1.2250987417696952</v>
      </c>
      <c r="BC38" s="156">
        <f>AQ38/'t77_f corr'!AQ38</f>
        <v>1.1727695054431255</v>
      </c>
      <c r="BD38" s="156">
        <f>AR38/'t77_f corr'!AR38</f>
        <v>1.209789966292623</v>
      </c>
      <c r="BE38" s="156">
        <f>AS38/'t77_f corr'!AS38</f>
        <v>1.3858383597825317</v>
      </c>
      <c r="BF38" s="155">
        <v>1</v>
      </c>
    </row>
    <row r="39" spans="1:58" x14ac:dyDescent="0.3">
      <c r="A39" s="183">
        <v>2000</v>
      </c>
      <c r="B39" s="184">
        <v>1992</v>
      </c>
      <c r="C39" s="184">
        <v>268</v>
      </c>
      <c r="D39" s="184">
        <v>1724</v>
      </c>
      <c r="E39" s="184">
        <v>409</v>
      </c>
      <c r="F39" s="184">
        <v>150</v>
      </c>
      <c r="G39" s="184">
        <v>98</v>
      </c>
      <c r="H39" s="184">
        <v>74</v>
      </c>
      <c r="I39" s="184">
        <v>64</v>
      </c>
      <c r="J39" s="184">
        <v>43</v>
      </c>
      <c r="K39" s="184">
        <v>40</v>
      </c>
      <c r="L39" s="184">
        <v>207</v>
      </c>
      <c r="M39" s="184">
        <v>96</v>
      </c>
      <c r="N39" s="184">
        <v>67</v>
      </c>
      <c r="O39" s="184">
        <v>221</v>
      </c>
      <c r="P39" s="184">
        <v>106</v>
      </c>
      <c r="Q39" s="184">
        <v>88</v>
      </c>
      <c r="R39" s="184">
        <v>83</v>
      </c>
      <c r="S39" s="184">
        <v>52</v>
      </c>
      <c r="T39" s="184">
        <v>54</v>
      </c>
      <c r="U39" s="184">
        <v>37</v>
      </c>
      <c r="V39" s="184">
        <v>31</v>
      </c>
      <c r="W39" s="184">
        <v>27</v>
      </c>
      <c r="X39" s="184">
        <v>23</v>
      </c>
      <c r="Y39" s="184">
        <v>22</v>
      </c>
      <c r="Z39" s="184">
        <v>878</v>
      </c>
      <c r="AA39" s="184">
        <v>370</v>
      </c>
      <c r="AB39" s="184">
        <v>1248</v>
      </c>
      <c r="AC39" s="184">
        <v>327</v>
      </c>
      <c r="AD39" s="184">
        <v>223</v>
      </c>
      <c r="AE39" s="184">
        <v>194</v>
      </c>
      <c r="AF39" s="173"/>
      <c r="AG39" s="155">
        <f>VLOOKUP($A39,'t35'!$A$11:$J$131,AG$10,FALSE)</f>
        <v>397352</v>
      </c>
      <c r="AH39" s="185">
        <f>AG39*0.0045</f>
        <v>1788.0839999999998</v>
      </c>
      <c r="AI39" s="156">
        <f t="shared" si="13"/>
        <v>5.0131872999255069</v>
      </c>
      <c r="AJ39" s="156">
        <f t="shared" si="14"/>
        <v>5.0400506787084831</v>
      </c>
      <c r="AK39" s="157">
        <f t="shared" si="15"/>
        <v>0.86546184738955823</v>
      </c>
      <c r="AL39" s="156">
        <f t="shared" si="16"/>
        <v>5.0391555373056187</v>
      </c>
      <c r="AM39" s="156">
        <f t="shared" si="17"/>
        <v>5.0371931105895991</v>
      </c>
      <c r="AN39" s="156">
        <f>1000*AH39/(AG39+AH39)</f>
        <v>4.4798407167745147</v>
      </c>
      <c r="AO39" s="159">
        <f t="shared" si="1"/>
        <v>6.6795696720853526</v>
      </c>
      <c r="AP39" s="156">
        <f t="shared" si="2"/>
        <v>2.2096277356097365</v>
      </c>
      <c r="AQ39" s="156">
        <f t="shared" si="3"/>
        <v>0.93116430771708714</v>
      </c>
      <c r="AR39" s="156">
        <f t="shared" si="4"/>
        <v>3.1407920433268237</v>
      </c>
      <c r="AS39" s="160">
        <f t="shared" si="5"/>
        <v>1.8723952565986832</v>
      </c>
      <c r="AT39" s="161">
        <f t="shared" si="6"/>
        <v>0.44076305220883533</v>
      </c>
      <c r="AU39" s="161">
        <f t="shared" si="7"/>
        <v>0.18574297188755021</v>
      </c>
      <c r="AV39" s="161">
        <f t="shared" si="8"/>
        <v>0.37349397590361444</v>
      </c>
      <c r="AW39" s="155">
        <v>2000</v>
      </c>
      <c r="AX39" s="156">
        <f>AL39/'t77_f corr'!AL39</f>
        <v>1.3277221232185175</v>
      </c>
      <c r="AY39" s="156">
        <f>AN39/'t77_f corr'!AN39</f>
        <v>1</v>
      </c>
      <c r="BA39" s="156">
        <f>AO39/'t77_f corr'!AO39</f>
        <v>1.0660846523904812</v>
      </c>
      <c r="BB39" s="156">
        <f>AP39/'t77_f corr'!AP39</f>
        <v>1.2318756222321754</v>
      </c>
      <c r="BC39" s="156">
        <f>AQ39/'t77_f corr'!AQ39</f>
        <v>1.3891278445124911</v>
      </c>
      <c r="BD39" s="156">
        <f>AR39/'t77_f corr'!AR39</f>
        <v>1.2746549902288635</v>
      </c>
      <c r="BE39" s="156">
        <f>AS39/'t77_f corr'!AS39</f>
        <v>1.427673013531396</v>
      </c>
      <c r="BF39" s="155">
        <v>1</v>
      </c>
    </row>
    <row r="40" spans="1:58" x14ac:dyDescent="0.3">
      <c r="A40" s="183">
        <v>2001</v>
      </c>
      <c r="B40" s="184">
        <v>1958</v>
      </c>
      <c r="C40" s="184">
        <v>269</v>
      </c>
      <c r="D40" s="184">
        <v>1689</v>
      </c>
      <c r="E40" s="184">
        <v>438</v>
      </c>
      <c r="F40" s="184">
        <v>139</v>
      </c>
      <c r="G40" s="184">
        <v>97</v>
      </c>
      <c r="H40" s="184">
        <v>74</v>
      </c>
      <c r="I40" s="184">
        <v>55</v>
      </c>
      <c r="J40" s="184">
        <v>49</v>
      </c>
      <c r="K40" s="184">
        <v>34</v>
      </c>
      <c r="L40" s="184">
        <v>175</v>
      </c>
      <c r="M40" s="184">
        <v>109</v>
      </c>
      <c r="N40" s="184">
        <v>72</v>
      </c>
      <c r="O40" s="184">
        <v>222</v>
      </c>
      <c r="P40" s="184">
        <v>116</v>
      </c>
      <c r="Q40" s="184">
        <v>100</v>
      </c>
      <c r="R40" s="184">
        <v>70</v>
      </c>
      <c r="S40" s="184">
        <v>45</v>
      </c>
      <c r="T40" s="184">
        <v>41</v>
      </c>
      <c r="U40" s="184">
        <v>27</v>
      </c>
      <c r="V40" s="184">
        <v>34</v>
      </c>
      <c r="W40" s="184">
        <v>17</v>
      </c>
      <c r="X40" s="184">
        <v>27</v>
      </c>
      <c r="Y40" s="184">
        <v>17</v>
      </c>
      <c r="Z40" s="184">
        <v>886</v>
      </c>
      <c r="AA40" s="184">
        <v>356</v>
      </c>
      <c r="AB40" s="184">
        <v>1242</v>
      </c>
      <c r="AC40" s="184">
        <v>338</v>
      </c>
      <c r="AD40" s="184">
        <v>215</v>
      </c>
      <c r="AE40" s="184">
        <v>163</v>
      </c>
      <c r="AF40" s="173"/>
      <c r="AG40" s="155">
        <f>VLOOKUP($A40,'t35'!$A$11:$J$131,AG$10,FALSE)</f>
        <v>394297</v>
      </c>
      <c r="AH40" s="185">
        <f>AG40*0.0045</f>
        <v>1774.3364999999999</v>
      </c>
      <c r="AI40" s="156">
        <f t="shared" si="13"/>
        <v>4.9657998919596142</v>
      </c>
      <c r="AJ40" s="156">
        <f t="shared" si="14"/>
        <v>4.9605546609688966</v>
      </c>
      <c r="AK40" s="157">
        <f t="shared" si="15"/>
        <v>0.86261491317671091</v>
      </c>
      <c r="AL40" s="156">
        <f t="shared" si="16"/>
        <v>4.9605196416833621</v>
      </c>
      <c r="AM40" s="156">
        <f t="shared" si="17"/>
        <v>4.9576174256964638</v>
      </c>
      <c r="AN40" s="156">
        <f t="shared" si="0"/>
        <v>4.4798407167745147</v>
      </c>
      <c r="AO40" s="159">
        <f t="shared" si="1"/>
        <v>6.7168114802470695</v>
      </c>
      <c r="AP40" s="156">
        <f t="shared" si="2"/>
        <v>2.247037131908181</v>
      </c>
      <c r="AQ40" s="156">
        <f t="shared" si="3"/>
        <v>0.90287270762902072</v>
      </c>
      <c r="AR40" s="156">
        <f t="shared" si="4"/>
        <v>3.1499098395372016</v>
      </c>
      <c r="AS40" s="160">
        <f t="shared" si="5"/>
        <v>1.8158900524224126</v>
      </c>
      <c r="AT40" s="161">
        <f t="shared" si="6"/>
        <v>0.45250255362614916</v>
      </c>
      <c r="AU40" s="161">
        <f t="shared" si="7"/>
        <v>0.1818181818181818</v>
      </c>
      <c r="AV40" s="161">
        <f t="shared" si="8"/>
        <v>0.36567926455566907</v>
      </c>
      <c r="AW40" s="155">
        <v>2001</v>
      </c>
      <c r="AX40" s="156">
        <f>AL40/'t77_f corr'!AL40</f>
        <v>1.2627538250312991</v>
      </c>
      <c r="AY40" s="156">
        <f>AN40/'t77_f corr'!AN40</f>
        <v>1</v>
      </c>
      <c r="BA40" s="156">
        <f>AO40/'t77_f corr'!AO40</f>
        <v>1.0562538516136692</v>
      </c>
      <c r="BB40" s="156">
        <f>AP40/'t77_f corr'!AP40</f>
        <v>1.1903544889718038</v>
      </c>
      <c r="BC40" s="156">
        <f>AQ40/'t77_f corr'!AQ40</f>
        <v>1.338839368437226</v>
      </c>
      <c r="BD40" s="156">
        <f>AR40/'t77_f corr'!AR40</f>
        <v>1.2294375556912001</v>
      </c>
      <c r="BE40" s="156">
        <f>AS40/'t77_f corr'!AS40</f>
        <v>1.3280608863394114</v>
      </c>
      <c r="BF40" s="155">
        <v>1</v>
      </c>
    </row>
    <row r="41" spans="1:58" x14ac:dyDescent="0.3">
      <c r="A41" s="183">
        <v>2002</v>
      </c>
      <c r="B41" s="184">
        <v>1754</v>
      </c>
      <c r="C41" s="184">
        <v>250</v>
      </c>
      <c r="D41" s="184">
        <v>1504</v>
      </c>
      <c r="E41" s="184">
        <v>372</v>
      </c>
      <c r="F41" s="184">
        <v>127</v>
      </c>
      <c r="G41" s="184">
        <v>104</v>
      </c>
      <c r="H41" s="184">
        <v>64</v>
      </c>
      <c r="I41" s="184">
        <v>50</v>
      </c>
      <c r="J41" s="184">
        <v>41</v>
      </c>
      <c r="K41" s="184">
        <v>30</v>
      </c>
      <c r="L41" s="184">
        <v>163</v>
      </c>
      <c r="M41" s="184">
        <v>103</v>
      </c>
      <c r="N41" s="184">
        <v>70</v>
      </c>
      <c r="O41" s="184">
        <v>178</v>
      </c>
      <c r="P41" s="184">
        <v>87</v>
      </c>
      <c r="Q41" s="184">
        <v>80</v>
      </c>
      <c r="R41" s="184">
        <v>61</v>
      </c>
      <c r="S41" s="184">
        <v>58</v>
      </c>
      <c r="T41" s="184">
        <v>41</v>
      </c>
      <c r="U41" s="184">
        <v>36</v>
      </c>
      <c r="V41" s="184">
        <v>26</v>
      </c>
      <c r="W41" s="184">
        <v>25</v>
      </c>
      <c r="X41" s="184">
        <v>21</v>
      </c>
      <c r="Y41" s="184">
        <v>17</v>
      </c>
      <c r="Z41" s="184">
        <v>788</v>
      </c>
      <c r="AA41" s="184">
        <v>336</v>
      </c>
      <c r="AB41" s="184">
        <v>1124</v>
      </c>
      <c r="AC41" s="184">
        <v>265</v>
      </c>
      <c r="AD41" s="184">
        <v>199</v>
      </c>
      <c r="AE41" s="184">
        <v>166</v>
      </c>
      <c r="AF41" s="173"/>
      <c r="AG41" s="155">
        <f>VLOOKUP($A41,'t35'!$A$11:$J$131,AG$10,FALSE)</f>
        <v>389981</v>
      </c>
      <c r="AH41" s="185">
        <f>AG41*0.008</f>
        <v>3119.848</v>
      </c>
      <c r="AI41" s="156">
        <f t="shared" si="13"/>
        <v>4.4976550139622189</v>
      </c>
      <c r="AJ41" s="156">
        <f t="shared" si="14"/>
        <v>4.4906379647339509</v>
      </c>
      <c r="AK41" s="157">
        <f t="shared" si="15"/>
        <v>0.8574686431014823</v>
      </c>
      <c r="AL41" s="156">
        <f t="shared" si="16"/>
        <v>4.4905714793423241</v>
      </c>
      <c r="AM41" s="156">
        <f t="shared" si="17"/>
        <v>4.4879220088411493</v>
      </c>
      <c r="AN41" s="156">
        <f t="shared" si="0"/>
        <v>7.9365079365079367</v>
      </c>
      <c r="AO41" s="159">
        <f t="shared" si="1"/>
        <v>9.9410825997505867</v>
      </c>
      <c r="AP41" s="156">
        <f t="shared" si="2"/>
        <v>2.0206112605485909</v>
      </c>
      <c r="AQ41" s="156">
        <f t="shared" si="3"/>
        <v>0.86158043596995748</v>
      </c>
      <c r="AR41" s="156">
        <f t="shared" si="4"/>
        <v>2.8821916965185483</v>
      </c>
      <c r="AS41" s="160">
        <f t="shared" si="5"/>
        <v>1.6154633174436703</v>
      </c>
      <c r="AT41" s="161">
        <f t="shared" si="6"/>
        <v>0.44925883694412772</v>
      </c>
      <c r="AU41" s="161">
        <f t="shared" si="7"/>
        <v>0.19156214367160773</v>
      </c>
      <c r="AV41" s="161">
        <f t="shared" si="8"/>
        <v>0.3591790193842645</v>
      </c>
      <c r="AW41" s="155">
        <v>2002</v>
      </c>
      <c r="AX41" s="156">
        <f>AL41/'t77_f corr'!AL41</f>
        <v>1.2297417031401867</v>
      </c>
      <c r="AY41" s="156">
        <f>AN41/'t77_f corr'!AN41</f>
        <v>1</v>
      </c>
      <c r="BA41" s="156">
        <f>AO41/'t77_f corr'!AO41</f>
        <v>1.0387589156652204</v>
      </c>
      <c r="BB41" s="156">
        <f>AP41/'t77_f corr'!AP41</f>
        <v>1.2270558077967699</v>
      </c>
      <c r="BC41" s="156">
        <f>AQ41/'t77_f corr'!AQ41</f>
        <v>1.1314682241971685</v>
      </c>
      <c r="BD41" s="156">
        <f>AR41/'t77_f corr'!AR41</f>
        <v>1.1968309070608067</v>
      </c>
      <c r="BE41" s="156">
        <f>AS41/'t77_f corr'!AS41</f>
        <v>1.291151239708866</v>
      </c>
      <c r="BF41" s="155">
        <v>1</v>
      </c>
    </row>
    <row r="42" spans="1:58" x14ac:dyDescent="0.3">
      <c r="A42" s="183">
        <v>2003</v>
      </c>
      <c r="B42" s="184">
        <v>1753</v>
      </c>
      <c r="C42" s="184">
        <v>252</v>
      </c>
      <c r="D42" s="184">
        <v>1501</v>
      </c>
      <c r="E42" s="184">
        <v>410</v>
      </c>
      <c r="F42" s="184">
        <v>108</v>
      </c>
      <c r="G42" s="184">
        <v>95</v>
      </c>
      <c r="H42" s="184">
        <v>68</v>
      </c>
      <c r="I42" s="184">
        <v>47</v>
      </c>
      <c r="J42" s="184">
        <v>51</v>
      </c>
      <c r="K42" s="184">
        <v>28</v>
      </c>
      <c r="L42" s="184">
        <v>155</v>
      </c>
      <c r="M42" s="184">
        <v>94</v>
      </c>
      <c r="N42" s="184">
        <v>82</v>
      </c>
      <c r="O42" s="184">
        <v>183</v>
      </c>
      <c r="P42" s="184">
        <v>96</v>
      </c>
      <c r="Q42" s="184">
        <v>76</v>
      </c>
      <c r="R42" s="184">
        <v>71</v>
      </c>
      <c r="S42" s="184">
        <v>37</v>
      </c>
      <c r="T42" s="184">
        <v>31</v>
      </c>
      <c r="U42" s="184">
        <v>31</v>
      </c>
      <c r="V42" s="184">
        <v>18</v>
      </c>
      <c r="W42" s="184">
        <v>22</v>
      </c>
      <c r="X42" s="184">
        <v>26</v>
      </c>
      <c r="Y42" s="184">
        <v>24</v>
      </c>
      <c r="Z42" s="184">
        <v>807</v>
      </c>
      <c r="AA42" s="184">
        <v>331</v>
      </c>
      <c r="AB42" s="184">
        <v>1138</v>
      </c>
      <c r="AC42" s="184">
        <v>279</v>
      </c>
      <c r="AD42" s="184">
        <v>184</v>
      </c>
      <c r="AE42" s="184">
        <v>152</v>
      </c>
      <c r="AF42" s="173"/>
      <c r="AG42" s="155">
        <f>VLOOKUP($A42,'t35'!$A$11:$J$131,AG$10,FALSE)</f>
        <v>389349</v>
      </c>
      <c r="AH42" s="155">
        <f>VLOOKUP($A42,'t35'!$A$11:$J$131,AH$10,FALSE)</f>
        <v>3595</v>
      </c>
      <c r="AI42" s="156">
        <f t="shared" si="13"/>
        <v>4.5023873183185268</v>
      </c>
      <c r="AJ42" s="156">
        <f t="shared" si="14"/>
        <v>4.5013384158514604</v>
      </c>
      <c r="AK42" s="157">
        <f t="shared" si="15"/>
        <v>0.85624643468339989</v>
      </c>
      <c r="AL42" s="156">
        <f t="shared" si="16"/>
        <v>4.5013369583447282</v>
      </c>
      <c r="AM42" s="156">
        <f t="shared" si="17"/>
        <v>4.4988463387200772</v>
      </c>
      <c r="AN42" s="156">
        <f t="shared" si="0"/>
        <v>9.1488863553076261</v>
      </c>
      <c r="AO42" s="159">
        <f t="shared" si="1"/>
        <v>11.202614112952482</v>
      </c>
      <c r="AP42" s="156">
        <f t="shared" si="2"/>
        <v>2.0726905681021397</v>
      </c>
      <c r="AQ42" s="156">
        <f t="shared" si="3"/>
        <v>0.85013702359579713</v>
      </c>
      <c r="AR42" s="156">
        <f t="shared" si="4"/>
        <v>2.9228275916979367</v>
      </c>
      <c r="AS42" s="160">
        <f t="shared" si="5"/>
        <v>1.5795597266205899</v>
      </c>
      <c r="AT42" s="161">
        <f t="shared" si="6"/>
        <v>0.46035367940673128</v>
      </c>
      <c r="AU42" s="161">
        <f t="shared" si="7"/>
        <v>0.18881916714204222</v>
      </c>
      <c r="AV42" s="161">
        <f t="shared" si="8"/>
        <v>0.35082715345122645</v>
      </c>
      <c r="AW42" s="155">
        <v>2003</v>
      </c>
      <c r="AX42" s="156">
        <f>AL42/'t77_f corr'!AL42</f>
        <v>1.2882732459314474</v>
      </c>
      <c r="AY42" s="156">
        <f>AN42/'t77_f corr'!AN42</f>
        <v>1.0512174036816917</v>
      </c>
      <c r="BA42" s="156">
        <f>AO42/'t77_f corr'!AO42</f>
        <v>1.0914247835318787</v>
      </c>
      <c r="BB42" s="156">
        <f>AP42/'t77_f corr'!AP42</f>
        <v>1.3161761958179654</v>
      </c>
      <c r="BC42" s="156">
        <f>AQ42/'t77_f corr'!AQ42</f>
        <v>1.1099955738082459</v>
      </c>
      <c r="BD42" s="156">
        <f>AR42/'t77_f corr'!AR42</f>
        <v>1.2487118131856232</v>
      </c>
      <c r="BE42" s="156">
        <f>AS42/'t77_f corr'!AS42</f>
        <v>1.3701115796536616</v>
      </c>
      <c r="BF42" s="155">
        <v>1</v>
      </c>
    </row>
    <row r="43" spans="1:58" x14ac:dyDescent="0.3">
      <c r="A43" s="183">
        <v>2004</v>
      </c>
      <c r="B43" s="184">
        <v>1683</v>
      </c>
      <c r="C43" s="184">
        <v>206</v>
      </c>
      <c r="D43" s="184">
        <v>1477</v>
      </c>
      <c r="E43" s="184">
        <v>382</v>
      </c>
      <c r="F43" s="184">
        <v>119</v>
      </c>
      <c r="G43" s="184">
        <v>87</v>
      </c>
      <c r="H43" s="184">
        <v>69</v>
      </c>
      <c r="I43" s="184">
        <v>56</v>
      </c>
      <c r="J43" s="184">
        <v>52</v>
      </c>
      <c r="K43" s="184">
        <v>24</v>
      </c>
      <c r="L43" s="184">
        <v>168</v>
      </c>
      <c r="M43" s="184">
        <v>103</v>
      </c>
      <c r="N43" s="184">
        <v>69</v>
      </c>
      <c r="O43" s="184">
        <v>172</v>
      </c>
      <c r="P43" s="184">
        <v>69</v>
      </c>
      <c r="Q43" s="184">
        <v>68</v>
      </c>
      <c r="R43" s="184">
        <v>63</v>
      </c>
      <c r="S43" s="184">
        <v>46</v>
      </c>
      <c r="T43" s="184">
        <v>37</v>
      </c>
      <c r="U43" s="184">
        <v>28</v>
      </c>
      <c r="V43" s="184">
        <v>24</v>
      </c>
      <c r="W43" s="184">
        <v>22</v>
      </c>
      <c r="X43" s="184">
        <v>5</v>
      </c>
      <c r="Y43" s="184">
        <v>20</v>
      </c>
      <c r="Z43" s="184">
        <v>789</v>
      </c>
      <c r="AA43" s="184">
        <v>340</v>
      </c>
      <c r="AB43" s="184">
        <v>1129</v>
      </c>
      <c r="AC43" s="184">
        <v>241</v>
      </c>
      <c r="AD43" s="184">
        <v>177</v>
      </c>
      <c r="AE43" s="184">
        <v>136</v>
      </c>
      <c r="AF43" s="173"/>
      <c r="AG43" s="155">
        <f>VLOOKUP($A43,'t35'!$A$11:$J$131,AG$10,FALSE)</f>
        <v>393477</v>
      </c>
      <c r="AH43" s="155">
        <f>VLOOKUP($A43,'t35'!$A$11:$J$131,AH$10,FALSE)</f>
        <v>3706</v>
      </c>
      <c r="AI43" s="156">
        <f t="shared" si="13"/>
        <v>4.2772512751698324</v>
      </c>
      <c r="AJ43" s="156">
        <f t="shared" si="14"/>
        <v>4.2828019846062713</v>
      </c>
      <c r="AK43" s="157">
        <f t="shared" si="15"/>
        <v>0.87759952465834823</v>
      </c>
      <c r="AL43" s="156">
        <f t="shared" si="16"/>
        <v>4.2827508136831005</v>
      </c>
      <c r="AM43" s="156">
        <f t="shared" si="17"/>
        <v>4.2807622682173552</v>
      </c>
      <c r="AN43" s="156">
        <f t="shared" si="0"/>
        <v>9.3307115359922257</v>
      </c>
      <c r="AO43" s="159">
        <f t="shared" si="1"/>
        <v>11.317201390794672</v>
      </c>
      <c r="AP43" s="156">
        <f t="shared" si="2"/>
        <v>2.0051997956678536</v>
      </c>
      <c r="AQ43" s="156">
        <f t="shared" si="3"/>
        <v>0.86409116670097619</v>
      </c>
      <c r="AR43" s="156">
        <f t="shared" si="4"/>
        <v>2.8692909623688299</v>
      </c>
      <c r="AS43" s="160">
        <f t="shared" si="5"/>
        <v>1.4079603128010023</v>
      </c>
      <c r="AT43" s="161">
        <f t="shared" si="6"/>
        <v>0.4688057040998217</v>
      </c>
      <c r="AU43" s="161">
        <f t="shared" si="7"/>
        <v>0.20202020202020202</v>
      </c>
      <c r="AV43" s="161">
        <f t="shared" si="8"/>
        <v>0.3291740938799762</v>
      </c>
      <c r="AW43" s="155">
        <v>2004</v>
      </c>
      <c r="AX43" s="156">
        <f>AL43/'t77_f corr'!AL43</f>
        <v>1.2274547864372627</v>
      </c>
      <c r="AY43" s="156">
        <f>AN43/'t77_f corr'!AN43</f>
        <v>1.0525951158585114</v>
      </c>
      <c r="BA43" s="156">
        <f>AO43/'t77_f corr'!AO43</f>
        <v>1.0879001887719693</v>
      </c>
      <c r="BB43" s="156">
        <f>AP43/'t77_f corr'!AP43</f>
        <v>1.2919526442521663</v>
      </c>
      <c r="BC43" s="156">
        <f>AQ43/'t77_f corr'!AQ43</f>
        <v>1.2537326482623128</v>
      </c>
      <c r="BD43" s="156">
        <f>AR43/'t77_f corr'!AR43</f>
        <v>1.280199653828588</v>
      </c>
      <c r="BE43" s="156">
        <f>AS43/'t77_f corr'!AS43</f>
        <v>1.1310181449219192</v>
      </c>
      <c r="BF43" s="155">
        <v>1</v>
      </c>
    </row>
    <row r="44" spans="1:58" x14ac:dyDescent="0.3">
      <c r="A44" s="183">
        <v>2005</v>
      </c>
      <c r="B44" s="184">
        <v>1583</v>
      </c>
      <c r="C44" s="184">
        <v>229</v>
      </c>
      <c r="D44" s="184">
        <v>1354</v>
      </c>
      <c r="E44" s="184">
        <v>340</v>
      </c>
      <c r="F44" s="184">
        <v>117</v>
      </c>
      <c r="G44" s="184">
        <v>51</v>
      </c>
      <c r="H44" s="184">
        <v>52</v>
      </c>
      <c r="I44" s="184">
        <v>38</v>
      </c>
      <c r="J44" s="184">
        <v>31</v>
      </c>
      <c r="K44" s="184">
        <v>28</v>
      </c>
      <c r="L44" s="184">
        <v>168</v>
      </c>
      <c r="M44" s="184">
        <v>106</v>
      </c>
      <c r="N44" s="184">
        <v>75</v>
      </c>
      <c r="O44" s="184">
        <v>174</v>
      </c>
      <c r="P44" s="184">
        <v>86</v>
      </c>
      <c r="Q44" s="184">
        <v>80</v>
      </c>
      <c r="R44" s="184">
        <v>47</v>
      </c>
      <c r="S44" s="184">
        <v>41</v>
      </c>
      <c r="T44" s="184">
        <v>35</v>
      </c>
      <c r="U44" s="184">
        <v>29</v>
      </c>
      <c r="V44" s="184">
        <v>27</v>
      </c>
      <c r="W44" s="184">
        <v>22</v>
      </c>
      <c r="X44" s="184">
        <v>20</v>
      </c>
      <c r="Y44" s="184">
        <v>16</v>
      </c>
      <c r="Z44" s="184">
        <v>657</v>
      </c>
      <c r="AA44" s="184">
        <v>349</v>
      </c>
      <c r="AB44" s="184">
        <v>1006</v>
      </c>
      <c r="AC44" s="184">
        <v>260</v>
      </c>
      <c r="AD44" s="184">
        <v>168</v>
      </c>
      <c r="AE44" s="184">
        <v>149</v>
      </c>
      <c r="AF44" s="173"/>
      <c r="AG44" s="155">
        <f>VLOOKUP($A44,'t35'!$A$11:$J$131,AG$10,FALSE)</f>
        <v>396346</v>
      </c>
      <c r="AH44" s="155">
        <f>VLOOKUP($A44,'t35'!$A$11:$J$131,AH$10,FALSE)</f>
        <v>3655</v>
      </c>
      <c r="AI44" s="156">
        <f t="shared" si="13"/>
        <v>3.9939850534633878</v>
      </c>
      <c r="AJ44" s="156">
        <f t="shared" si="14"/>
        <v>3.9981978666338596</v>
      </c>
      <c r="AK44" s="157">
        <f t="shared" si="15"/>
        <v>0.85533796588755528</v>
      </c>
      <c r="AL44" s="156">
        <f t="shared" si="16"/>
        <v>3.9981717557826961</v>
      </c>
      <c r="AM44" s="156">
        <f t="shared" si="17"/>
        <v>3.9960132397456838</v>
      </c>
      <c r="AN44" s="156">
        <f t="shared" si="0"/>
        <v>9.13747715630711</v>
      </c>
      <c r="AO44" s="159">
        <f t="shared" si="1"/>
        <v>10.779973050067374</v>
      </c>
      <c r="AP44" s="156">
        <f t="shared" si="2"/>
        <v>1.6576425648297195</v>
      </c>
      <c r="AQ44" s="156">
        <f t="shared" si="3"/>
        <v>0.88054376731441719</v>
      </c>
      <c r="AR44" s="156">
        <f t="shared" si="4"/>
        <v>2.5381863321441367</v>
      </c>
      <c r="AS44" s="160">
        <f t="shared" si="5"/>
        <v>1.4557987213192514</v>
      </c>
      <c r="AT44" s="161">
        <f t="shared" si="6"/>
        <v>0.41503474415666458</v>
      </c>
      <c r="AU44" s="161">
        <f t="shared" si="7"/>
        <v>0.22046746683512319</v>
      </c>
      <c r="AV44" s="161">
        <f t="shared" si="8"/>
        <v>0.36449778900821228</v>
      </c>
      <c r="AW44" s="155">
        <v>2005</v>
      </c>
      <c r="AX44" s="156">
        <f>AL44/'t77_f corr'!AL44</f>
        <v>1.2664300375693858</v>
      </c>
      <c r="AY44" s="156">
        <f>AN44/'t77_f corr'!AN44</f>
        <v>1.0529720502534645</v>
      </c>
      <c r="BA44" s="156">
        <f>AO44/'t77_f corr'!AO44</f>
        <v>1.0674104813050094</v>
      </c>
      <c r="BB44" s="156">
        <f>AP44/'t77_f corr'!AP44</f>
        <v>1.1560955872485561</v>
      </c>
      <c r="BC44" s="156">
        <f>AQ44/'t77_f corr'!AQ44</f>
        <v>1.331413875755022</v>
      </c>
      <c r="BD44" s="156">
        <f>AR44/'t77_f corr'!AR44</f>
        <v>1.2114359560952943</v>
      </c>
      <c r="BE44" s="156">
        <f>AS44/'t77_f corr'!AS44</f>
        <v>1.3757625471179222</v>
      </c>
      <c r="BF44" s="155">
        <v>1</v>
      </c>
    </row>
    <row r="45" spans="1:58" x14ac:dyDescent="0.3">
      <c r="A45" s="183">
        <v>2006</v>
      </c>
      <c r="B45" s="184">
        <v>1670</v>
      </c>
      <c r="C45" s="184">
        <v>218</v>
      </c>
      <c r="D45" s="184">
        <v>1452</v>
      </c>
      <c r="E45" s="184">
        <v>344</v>
      </c>
      <c r="F45" s="184">
        <v>125</v>
      </c>
      <c r="G45" s="184">
        <v>75</v>
      </c>
      <c r="H45" s="184">
        <v>55</v>
      </c>
      <c r="I45" s="184">
        <v>52</v>
      </c>
      <c r="J45" s="184">
        <v>44</v>
      </c>
      <c r="K45" s="184">
        <v>34</v>
      </c>
      <c r="L45" s="184">
        <v>186</v>
      </c>
      <c r="M45" s="184">
        <v>110</v>
      </c>
      <c r="N45" s="184">
        <v>66</v>
      </c>
      <c r="O45" s="184">
        <v>154</v>
      </c>
      <c r="P45" s="184">
        <v>99</v>
      </c>
      <c r="Q45" s="184">
        <v>70</v>
      </c>
      <c r="R45" s="184">
        <v>51</v>
      </c>
      <c r="S45" s="184">
        <v>50</v>
      </c>
      <c r="T45" s="184">
        <v>37</v>
      </c>
      <c r="U45" s="184">
        <v>24</v>
      </c>
      <c r="V45" s="184">
        <v>31</v>
      </c>
      <c r="W45" s="184">
        <v>25</v>
      </c>
      <c r="X45" s="184">
        <v>22</v>
      </c>
      <c r="Y45" s="184">
        <v>16</v>
      </c>
      <c r="Z45" s="184">
        <v>729</v>
      </c>
      <c r="AA45" s="184">
        <v>362</v>
      </c>
      <c r="AB45" s="184">
        <v>1091</v>
      </c>
      <c r="AC45" s="184">
        <v>253</v>
      </c>
      <c r="AD45" s="184">
        <v>171</v>
      </c>
      <c r="AE45" s="184">
        <v>155</v>
      </c>
      <c r="AF45" s="173"/>
      <c r="AG45" s="155">
        <f>VLOOKUP($A45,'t35'!$A$11:$J$131,AG$10,FALSE)</f>
        <v>407846</v>
      </c>
      <c r="AH45" s="155">
        <f>VLOOKUP($A45,'t35'!$A$11:$J$131,AH$10,FALSE)</f>
        <v>3981</v>
      </c>
      <c r="AI45" s="156">
        <f t="shared" si="13"/>
        <v>4.0946827969380601</v>
      </c>
      <c r="AJ45" s="156">
        <f t="shared" si="14"/>
        <v>4.1101917916223512</v>
      </c>
      <c r="AK45" s="157">
        <f t="shared" si="15"/>
        <v>0.86946107784431137</v>
      </c>
      <c r="AL45" s="156">
        <f t="shared" si="16"/>
        <v>4.1098101665288773</v>
      </c>
      <c r="AM45" s="156">
        <f t="shared" si="17"/>
        <v>4.1083127941373041</v>
      </c>
      <c r="AN45" s="156">
        <f t="shared" si="0"/>
        <v>9.6666804264897639</v>
      </c>
      <c r="AO45" s="159">
        <f t="shared" ref="AO45:AO51" si="18">1000*(AH45+Z45)/(AG45+AH45)</f>
        <v>11.436841197881634</v>
      </c>
      <c r="AP45" s="156">
        <f t="shared" ref="AP45:AP51" si="19">1000*Z45/AG45</f>
        <v>1.7874393766274526</v>
      </c>
      <c r="AQ45" s="156">
        <f t="shared" ref="AQ45:AQ51" si="20">1000*AA45/AG45</f>
        <v>0.88758992364765132</v>
      </c>
      <c r="AR45" s="156">
        <f t="shared" ref="AR45:AR51" si="21">1000*SUM(E45:N45)/AG45</f>
        <v>2.6750293002751038</v>
      </c>
      <c r="AS45" s="160">
        <f t="shared" ref="AS45:AS51" si="22">1000*SUM(O45:Y45)/AG45</f>
        <v>1.4196534966629561</v>
      </c>
      <c r="AT45" s="161">
        <f t="shared" ref="AT45:AT51" si="23">AP45/SUM($AR45:$AS45)</f>
        <v>0.43652694610778442</v>
      </c>
      <c r="AU45" s="161">
        <f t="shared" ref="AU45:AU51" si="24">AQ45/SUM($AR45:$AS45)</f>
        <v>0.21676646706586825</v>
      </c>
      <c r="AV45" s="161">
        <f t="shared" ref="AV45:AV51" si="25">AS45/SUM($AR45:$AS45)</f>
        <v>0.34670658682634731</v>
      </c>
      <c r="AW45" s="155">
        <v>2006</v>
      </c>
      <c r="AX45" s="156">
        <f>AL45/'t77_f corr'!AL45</f>
        <v>1.2887250115585922</v>
      </c>
      <c r="AY45" s="156">
        <f>AN45/'t77_f corr'!AN45</f>
        <v>1.0690531649126425</v>
      </c>
      <c r="BA45" s="156">
        <f>AO45/'t77_f corr'!AO45</f>
        <v>1.1018659765124734</v>
      </c>
      <c r="BB45" s="156">
        <f>AP45/'t77_f corr'!AP45</f>
        <v>1.3245776942417342</v>
      </c>
      <c r="BC45" s="156">
        <f>AQ45/'t77_f corr'!AQ45</f>
        <v>1.3980439667818574</v>
      </c>
      <c r="BD45" s="156">
        <f>AR45/'t77_f corr'!AR45</f>
        <v>1.3480830949119549</v>
      </c>
      <c r="BE45" s="156">
        <f>AS45/'t77_f corr'!AS45</f>
        <v>1.1903366225791445</v>
      </c>
      <c r="BF45" s="155">
        <v>1</v>
      </c>
    </row>
    <row r="46" spans="1:58" x14ac:dyDescent="0.3">
      <c r="A46" s="183">
        <v>2007</v>
      </c>
      <c r="B46" s="184">
        <v>1655</v>
      </c>
      <c r="C46" s="184">
        <v>217</v>
      </c>
      <c r="D46" s="184">
        <v>1438</v>
      </c>
      <c r="E46" s="186">
        <v>349</v>
      </c>
      <c r="F46" s="184">
        <v>130</v>
      </c>
      <c r="G46" s="184">
        <v>91</v>
      </c>
      <c r="H46" s="184">
        <v>55</v>
      </c>
      <c r="I46" s="184">
        <v>44</v>
      </c>
      <c r="J46" s="184">
        <v>45</v>
      </c>
      <c r="K46" s="184">
        <v>44</v>
      </c>
      <c r="L46" s="184">
        <v>172</v>
      </c>
      <c r="M46" s="184">
        <v>111</v>
      </c>
      <c r="N46" s="184">
        <v>66</v>
      </c>
      <c r="O46" s="184">
        <v>160</v>
      </c>
      <c r="P46" s="184">
        <v>80</v>
      </c>
      <c r="Q46" s="184">
        <v>60</v>
      </c>
      <c r="R46" s="184">
        <v>54</v>
      </c>
      <c r="S46" s="184">
        <v>42</v>
      </c>
      <c r="T46" s="184">
        <v>44</v>
      </c>
      <c r="U46" s="184">
        <v>28</v>
      </c>
      <c r="V46" s="184">
        <v>29</v>
      </c>
      <c r="W46" s="184">
        <v>14</v>
      </c>
      <c r="X46" s="184">
        <v>19</v>
      </c>
      <c r="Y46" s="184">
        <v>18</v>
      </c>
      <c r="Z46" s="184">
        <v>758</v>
      </c>
      <c r="AA46" s="184">
        <v>349</v>
      </c>
      <c r="AB46" s="184">
        <v>1107</v>
      </c>
      <c r="AC46" s="184">
        <v>240</v>
      </c>
      <c r="AD46" s="184">
        <v>156</v>
      </c>
      <c r="AE46" s="184">
        <v>152</v>
      </c>
      <c r="AF46" s="173"/>
      <c r="AG46" s="155">
        <f>VLOOKUP($A46,'t35'!$A$11:$J$131,AG$10,FALSE)</f>
        <v>402297</v>
      </c>
      <c r="AH46" s="155">
        <f>VLOOKUP($A46,'t35'!$A$11:$J$131,AH$10,FALSE)</f>
        <v>3838</v>
      </c>
      <c r="AI46" s="156">
        <f t="shared" si="13"/>
        <v>4.11387606668705</v>
      </c>
      <c r="AJ46" s="156">
        <f t="shared" si="14"/>
        <v>4.1065371584509407</v>
      </c>
      <c r="AK46" s="157">
        <f t="shared" si="15"/>
        <v>0.86888217522658606</v>
      </c>
      <c r="AL46" s="156">
        <f t="shared" si="16"/>
        <v>4.1064493622863782</v>
      </c>
      <c r="AM46" s="156">
        <f t="shared" si="17"/>
        <v>4.1046429231071642</v>
      </c>
      <c r="AN46" s="156">
        <f t="shared" si="0"/>
        <v>9.4500597092099916</v>
      </c>
      <c r="AO46" s="159">
        <f t="shared" si="18"/>
        <v>11.316434190601647</v>
      </c>
      <c r="AP46" s="156">
        <f t="shared" si="19"/>
        <v>1.8841800957998693</v>
      </c>
      <c r="AQ46" s="156">
        <f t="shared" si="20"/>
        <v>0.86751827629835665</v>
      </c>
      <c r="AR46" s="156">
        <f t="shared" si="21"/>
        <v>2.7516983720982258</v>
      </c>
      <c r="AS46" s="160">
        <f t="shared" si="22"/>
        <v>1.3621776945888238</v>
      </c>
      <c r="AT46" s="161">
        <f t="shared" si="23"/>
        <v>0.4580060422960725</v>
      </c>
      <c r="AU46" s="161">
        <f t="shared" si="24"/>
        <v>0.21087613293051358</v>
      </c>
      <c r="AV46" s="161">
        <f t="shared" si="25"/>
        <v>0.33111782477341389</v>
      </c>
      <c r="AW46" s="155">
        <v>2007</v>
      </c>
      <c r="AX46" s="156">
        <f>AL46/'t77_f corr'!AL46</f>
        <v>1.3528407384689951</v>
      </c>
      <c r="AY46" s="156">
        <f>AN46/'t77_f corr'!AN46</f>
        <v>1.0733803735904786</v>
      </c>
      <c r="BA46" s="156">
        <f>AO46/'t77_f corr'!AO46</f>
        <v>1.1140758925343681</v>
      </c>
      <c r="BB46" s="156">
        <f>AP46/'t77_f corr'!AP46</f>
        <v>1.3796513217504969</v>
      </c>
      <c r="BC46" s="156">
        <f>AQ46/'t77_f corr'!AQ46</f>
        <v>1.3367724995837906</v>
      </c>
      <c r="BD46" s="156">
        <f>AR46/'t77_f corr'!AR46</f>
        <v>1.3658391267705354</v>
      </c>
      <c r="BE46" s="156">
        <f>AS46/'t77_f corr'!AS46</f>
        <v>1.3265259778715648</v>
      </c>
      <c r="BF46" s="155">
        <v>1</v>
      </c>
    </row>
    <row r="47" spans="1:58" x14ac:dyDescent="0.3">
      <c r="A47" s="183">
        <v>2008</v>
      </c>
      <c r="B47" s="184">
        <v>1581</v>
      </c>
      <c r="C47" s="184">
        <v>196</v>
      </c>
      <c r="D47" s="184">
        <v>1385</v>
      </c>
      <c r="E47" s="186">
        <v>376</v>
      </c>
      <c r="F47" s="184">
        <v>112</v>
      </c>
      <c r="G47" s="184">
        <v>79</v>
      </c>
      <c r="H47" s="184">
        <v>54</v>
      </c>
      <c r="I47" s="184">
        <v>42</v>
      </c>
      <c r="J47" s="184">
        <v>39</v>
      </c>
      <c r="K47" s="184">
        <v>30</v>
      </c>
      <c r="L47" s="184">
        <v>158</v>
      </c>
      <c r="M47" s="184">
        <v>92</v>
      </c>
      <c r="N47" s="184">
        <v>65</v>
      </c>
      <c r="O47" s="184">
        <v>158</v>
      </c>
      <c r="P47" s="184">
        <v>93</v>
      </c>
      <c r="Q47" s="184">
        <v>54</v>
      </c>
      <c r="R47" s="184">
        <v>59</v>
      </c>
      <c r="S47" s="184">
        <v>36</v>
      </c>
      <c r="T47" s="184">
        <v>33</v>
      </c>
      <c r="U47" s="184">
        <v>25</v>
      </c>
      <c r="V47" s="184">
        <v>25</v>
      </c>
      <c r="W47" s="184">
        <v>20</v>
      </c>
      <c r="X47" s="184">
        <v>18</v>
      </c>
      <c r="Y47" s="184">
        <v>13</v>
      </c>
      <c r="Z47" s="184">
        <v>732</v>
      </c>
      <c r="AA47" s="184">
        <v>315</v>
      </c>
      <c r="AB47" s="184">
        <v>1047</v>
      </c>
      <c r="AC47" s="184">
        <v>251</v>
      </c>
      <c r="AD47" s="184">
        <v>149</v>
      </c>
      <c r="AE47" s="184">
        <v>134</v>
      </c>
      <c r="AF47" s="173"/>
      <c r="AG47" s="155">
        <f>VLOOKUP($A47,'t35'!$A$11:$J$131,AG$10,FALSE)</f>
        <v>406784</v>
      </c>
      <c r="AH47" s="155">
        <f>VLOOKUP($A47,'t35'!$A$11:$J$131,AH$10,FALSE)</f>
        <v>4510</v>
      </c>
      <c r="AI47" s="156">
        <f t="shared" si="13"/>
        <v>3.8865835431088733</v>
      </c>
      <c r="AJ47" s="156">
        <f t="shared" si="14"/>
        <v>3.8919575904065837</v>
      </c>
      <c r="AK47" s="157">
        <f t="shared" si="15"/>
        <v>0.87602783048703348</v>
      </c>
      <c r="AL47" s="156">
        <f t="shared" si="16"/>
        <v>3.8919055901024051</v>
      </c>
      <c r="AM47" s="156">
        <f t="shared" si="17"/>
        <v>3.8902160988648982</v>
      </c>
      <c r="AN47" s="156">
        <f t="shared" si="0"/>
        <v>10.965392152572125</v>
      </c>
      <c r="AO47" s="159">
        <f t="shared" si="18"/>
        <v>12.745140945406449</v>
      </c>
      <c r="AP47" s="156">
        <f t="shared" si="19"/>
        <v>1.7994808055380742</v>
      </c>
      <c r="AQ47" s="156">
        <f t="shared" si="20"/>
        <v>0.77436674008810569</v>
      </c>
      <c r="AR47" s="156">
        <f t="shared" si="21"/>
        <v>2.57384754562618</v>
      </c>
      <c r="AS47" s="160">
        <f t="shared" si="22"/>
        <v>1.3127359974826935</v>
      </c>
      <c r="AT47" s="161">
        <f t="shared" si="23"/>
        <v>0.46299810246679318</v>
      </c>
      <c r="AU47" s="161">
        <f t="shared" si="24"/>
        <v>0.19924098671726756</v>
      </c>
      <c r="AV47" s="161">
        <f t="shared" si="25"/>
        <v>0.33776091081593929</v>
      </c>
      <c r="AW47" s="155">
        <v>2008</v>
      </c>
      <c r="AX47" s="156">
        <f>AL47/'t77_f corr'!AL47</f>
        <v>1.1860987014092224</v>
      </c>
      <c r="AY47" s="156">
        <f>AN47/'t77_f corr'!AN47</f>
        <v>1.1207908079898643</v>
      </c>
      <c r="BA47" s="156">
        <f>AO47/'t77_f corr'!AO47</f>
        <v>1.1243696984930314</v>
      </c>
      <c r="BB47" s="156">
        <f>AP47/'t77_f corr'!AP47</f>
        <v>1.1483047514159848</v>
      </c>
      <c r="BC47" s="156">
        <f>AQ47/'t77_f corr'!AQ47</f>
        <v>1.1041391840538317</v>
      </c>
      <c r="BD47" s="156">
        <f>AR47/'t77_f corr'!AR47</f>
        <v>1.134649938403677</v>
      </c>
      <c r="BE47" s="156">
        <f>AS47/'t77_f corr'!AS47</f>
        <v>1.3035602407655951</v>
      </c>
      <c r="BF47" s="155">
        <v>1</v>
      </c>
    </row>
    <row r="48" spans="1:58" x14ac:dyDescent="0.3">
      <c r="A48" s="183">
        <v>2009</v>
      </c>
      <c r="B48" s="184">
        <v>1635</v>
      </c>
      <c r="C48" s="184">
        <v>186</v>
      </c>
      <c r="D48" s="184">
        <v>1449</v>
      </c>
      <c r="E48" s="186">
        <v>375</v>
      </c>
      <c r="F48" s="184">
        <v>94</v>
      </c>
      <c r="G48" s="184">
        <v>63</v>
      </c>
      <c r="H48" s="184">
        <v>53</v>
      </c>
      <c r="I48" s="184">
        <v>54</v>
      </c>
      <c r="J48" s="184">
        <v>48</v>
      </c>
      <c r="K48" s="184">
        <v>42</v>
      </c>
      <c r="L48" s="184">
        <v>175</v>
      </c>
      <c r="M48" s="184">
        <v>98</v>
      </c>
      <c r="N48" s="184">
        <v>62</v>
      </c>
      <c r="O48" s="184">
        <v>163</v>
      </c>
      <c r="P48" s="184">
        <v>89</v>
      </c>
      <c r="Q48" s="184">
        <v>75</v>
      </c>
      <c r="R48" s="184">
        <v>63</v>
      </c>
      <c r="S48" s="184">
        <v>45</v>
      </c>
      <c r="T48" s="184">
        <v>38</v>
      </c>
      <c r="U48" s="184">
        <v>27</v>
      </c>
      <c r="V48" s="184">
        <v>22</v>
      </c>
      <c r="W48" s="184">
        <v>17</v>
      </c>
      <c r="X48" s="184">
        <v>12</v>
      </c>
      <c r="Y48" s="184">
        <v>20</v>
      </c>
      <c r="Z48" s="184">
        <v>729</v>
      </c>
      <c r="AA48" s="184">
        <v>335</v>
      </c>
      <c r="AB48" s="184">
        <v>1064</v>
      </c>
      <c r="AC48" s="184">
        <v>252</v>
      </c>
      <c r="AD48" s="184">
        <v>183</v>
      </c>
      <c r="AE48" s="184">
        <v>136</v>
      </c>
      <c r="AF48" s="173"/>
      <c r="AG48" s="155">
        <f>VLOOKUP($A48,'t35'!$A$11:$J$131,AG$10,FALSE)</f>
        <v>405902</v>
      </c>
      <c r="AH48" s="155">
        <f>VLOOKUP($A48,'t35'!$A$11:$J$131,AH$10,FALSE)</f>
        <v>5180</v>
      </c>
      <c r="AI48" s="156">
        <f t="shared" si="13"/>
        <v>4.0280658878251403</v>
      </c>
      <c r="AJ48" s="156">
        <f t="shared" si="14"/>
        <v>4.0270723223875766</v>
      </c>
      <c r="AK48" s="157">
        <f t="shared" si="15"/>
        <v>0.88623853211009174</v>
      </c>
      <c r="AL48" s="156">
        <f t="shared" si="16"/>
        <v>4.0270704095100927</v>
      </c>
      <c r="AM48" s="156">
        <f t="shared" si="17"/>
        <v>4.0255155146100696</v>
      </c>
      <c r="AN48" s="156">
        <f t="shared" si="0"/>
        <v>12.600892279399243</v>
      </c>
      <c r="AO48" s="159">
        <f t="shared" si="18"/>
        <v>14.374261096326281</v>
      </c>
      <c r="AP48" s="156">
        <f t="shared" si="19"/>
        <v>1.796000019709191</v>
      </c>
      <c r="AQ48" s="156">
        <f t="shared" si="20"/>
        <v>0.82532236845346907</v>
      </c>
      <c r="AR48" s="156">
        <f t="shared" si="21"/>
        <v>2.6213223881626599</v>
      </c>
      <c r="AS48" s="160">
        <f t="shared" si="22"/>
        <v>1.4067434996624801</v>
      </c>
      <c r="AT48" s="161">
        <f t="shared" si="23"/>
        <v>0.44587155963302755</v>
      </c>
      <c r="AU48" s="161">
        <f t="shared" si="24"/>
        <v>0.20489296636085627</v>
      </c>
      <c r="AV48" s="161">
        <f t="shared" si="25"/>
        <v>0.34923547400611621</v>
      </c>
      <c r="AW48" s="155">
        <v>2009</v>
      </c>
      <c r="AX48" s="156">
        <f>AL48/'t77_f corr'!AL48</f>
        <v>1.2313949030091451</v>
      </c>
      <c r="AY48" s="156">
        <f>AN48/'t77_f corr'!AN48</f>
        <v>1.1760682676256553</v>
      </c>
      <c r="BA48" s="156">
        <f>AO48/'t77_f corr'!AO48</f>
        <v>1.1759844789781639</v>
      </c>
      <c r="BB48" s="156">
        <f>AP48/'t77_f corr'!AP48</f>
        <v>1.1776350856813305</v>
      </c>
      <c r="BC48" s="156">
        <f>AQ48/'t77_f corr'!AQ48</f>
        <v>1.3001108682046807</v>
      </c>
      <c r="BD48" s="156">
        <f>AR48/'t77_f corr'!AR48</f>
        <v>1.2136315522294119</v>
      </c>
      <c r="BE48" s="156">
        <f>AS48/'t77_f corr'!AS48</f>
        <v>1.2648223375921228</v>
      </c>
      <c r="BF48" s="155">
        <v>1</v>
      </c>
    </row>
    <row r="49" spans="1:58" x14ac:dyDescent="0.3">
      <c r="A49" s="183">
        <v>2010</v>
      </c>
      <c r="B49" s="184">
        <v>1558</v>
      </c>
      <c r="C49" s="184">
        <v>199</v>
      </c>
      <c r="D49" s="184">
        <v>1359</v>
      </c>
      <c r="E49" s="186">
        <v>326</v>
      </c>
      <c r="F49" s="184">
        <v>108</v>
      </c>
      <c r="G49" s="184">
        <v>74</v>
      </c>
      <c r="H49" s="184">
        <v>71</v>
      </c>
      <c r="I49" s="184">
        <v>51</v>
      </c>
      <c r="J49" s="184">
        <v>63</v>
      </c>
      <c r="K49" s="184">
        <v>42</v>
      </c>
      <c r="L49" s="184">
        <v>167</v>
      </c>
      <c r="M49" s="184">
        <v>88</v>
      </c>
      <c r="N49" s="184">
        <v>61</v>
      </c>
      <c r="O49" s="184">
        <v>152</v>
      </c>
      <c r="P49" s="184">
        <v>68</v>
      </c>
      <c r="Q49" s="184">
        <v>72</v>
      </c>
      <c r="R49" s="184">
        <v>59</v>
      </c>
      <c r="S49" s="184">
        <v>34</v>
      </c>
      <c r="T49" s="184">
        <v>27</v>
      </c>
      <c r="U49" s="184">
        <v>28</v>
      </c>
      <c r="V49" s="184">
        <v>25</v>
      </c>
      <c r="W49" s="184">
        <v>14</v>
      </c>
      <c r="X49" s="184">
        <v>17</v>
      </c>
      <c r="Y49" s="184">
        <v>11</v>
      </c>
      <c r="Z49" s="184">
        <v>735</v>
      </c>
      <c r="AA49" s="184">
        <v>316</v>
      </c>
      <c r="AB49" s="184">
        <v>1051</v>
      </c>
      <c r="AC49" s="184">
        <v>220</v>
      </c>
      <c r="AD49" s="184">
        <v>165</v>
      </c>
      <c r="AE49" s="184">
        <v>122</v>
      </c>
      <c r="AF49" s="173"/>
      <c r="AG49" s="155">
        <f>VLOOKUP($A49,'t35'!$A$11:$J$131,AG$10,FALSE)</f>
        <v>410140</v>
      </c>
      <c r="AH49" s="155">
        <f>VLOOKUP($A49,'t35'!$A$11:$J$131,AH$10,FALSE)</f>
        <v>4500</v>
      </c>
      <c r="AI49" s="156">
        <f t="shared" si="13"/>
        <v>3.7987028819427513</v>
      </c>
      <c r="AJ49" s="156">
        <f t="shared" si="14"/>
        <v>3.8037688297429098</v>
      </c>
      <c r="AK49" s="157">
        <f t="shared" si="15"/>
        <v>0.87227214377406936</v>
      </c>
      <c r="AL49" s="156">
        <f t="shared" si="16"/>
        <v>3.8037231088074095</v>
      </c>
      <c r="AM49" s="156">
        <f t="shared" si="17"/>
        <v>3.8020186644006988</v>
      </c>
      <c r="AN49" s="156">
        <f t="shared" si="0"/>
        <v>10.852787960640555</v>
      </c>
      <c r="AO49" s="159">
        <f t="shared" si="18"/>
        <v>12.625409994211847</v>
      </c>
      <c r="AP49" s="156">
        <f t="shared" si="19"/>
        <v>1.7920710001462916</v>
      </c>
      <c r="AQ49" s="156">
        <f t="shared" si="20"/>
        <v>0.77046862047105868</v>
      </c>
      <c r="AR49" s="156">
        <f t="shared" si="21"/>
        <v>2.5625396206173501</v>
      </c>
      <c r="AS49" s="160">
        <f t="shared" si="22"/>
        <v>1.236163261325401</v>
      </c>
      <c r="AT49" s="161">
        <f t="shared" si="23"/>
        <v>0.47175866495507063</v>
      </c>
      <c r="AU49" s="161">
        <f t="shared" si="24"/>
        <v>0.20282413350449294</v>
      </c>
      <c r="AV49" s="161">
        <f t="shared" si="25"/>
        <v>0.32541720154043641</v>
      </c>
      <c r="AW49" s="155">
        <v>2010</v>
      </c>
      <c r="AX49" s="156">
        <f>AL49/'t77_f corr'!AL49</f>
        <v>1.2139796388756317</v>
      </c>
      <c r="AY49" s="156">
        <f>AN49/'t77_f corr'!AN49</f>
        <v>1.159046127075533</v>
      </c>
      <c r="BA49" s="156">
        <f>AO49/'t77_f corr'!AO49</f>
        <v>1.1785403352851667</v>
      </c>
      <c r="BB49" s="156">
        <f>AP49/'t77_f corr'!AP49</f>
        <v>1.3158096741973007</v>
      </c>
      <c r="BC49" s="156">
        <f>AQ49/'t77_f corr'!AQ49</f>
        <v>1.020568981718833</v>
      </c>
      <c r="BD49" s="156">
        <f>AR49/'t77_f corr'!AR49</f>
        <v>1.21051901760257</v>
      </c>
      <c r="BE49" s="156">
        <f>AS49/'t77_f corr'!AS49</f>
        <v>1.2208560104622379</v>
      </c>
      <c r="BF49" s="155">
        <v>1</v>
      </c>
    </row>
    <row r="50" spans="1:58" x14ac:dyDescent="0.3">
      <c r="A50" s="183">
        <v>2011</v>
      </c>
      <c r="B50" s="184">
        <v>1437</v>
      </c>
      <c r="C50" s="184">
        <v>202</v>
      </c>
      <c r="D50" s="184">
        <v>1235</v>
      </c>
      <c r="E50" s="186">
        <v>321</v>
      </c>
      <c r="F50" s="184">
        <v>89</v>
      </c>
      <c r="G50" s="184">
        <v>74</v>
      </c>
      <c r="H50" s="184">
        <v>58</v>
      </c>
      <c r="I50" s="184">
        <v>45</v>
      </c>
      <c r="J50" s="184">
        <v>35</v>
      </c>
      <c r="K50" s="184">
        <v>31</v>
      </c>
      <c r="L50" s="184">
        <v>142</v>
      </c>
      <c r="M50" s="184">
        <v>94</v>
      </c>
      <c r="N50" s="184">
        <v>72</v>
      </c>
      <c r="O50" s="184">
        <v>155</v>
      </c>
      <c r="P50" s="184">
        <v>52</v>
      </c>
      <c r="Q50" s="184">
        <v>46</v>
      </c>
      <c r="R50" s="184">
        <v>56</v>
      </c>
      <c r="S50" s="184">
        <v>49</v>
      </c>
      <c r="T50" s="184">
        <v>28</v>
      </c>
      <c r="U50" s="184">
        <v>27</v>
      </c>
      <c r="V50" s="184">
        <v>16</v>
      </c>
      <c r="W50" s="184">
        <v>24</v>
      </c>
      <c r="X50" s="184">
        <v>11</v>
      </c>
      <c r="Y50" s="184">
        <v>12</v>
      </c>
      <c r="Z50" s="184">
        <v>653</v>
      </c>
      <c r="AA50" s="184">
        <v>308</v>
      </c>
      <c r="AB50" s="184">
        <v>961</v>
      </c>
      <c r="AC50" s="184">
        <v>207</v>
      </c>
      <c r="AD50" s="184">
        <v>151</v>
      </c>
      <c r="AE50" s="184">
        <v>118</v>
      </c>
      <c r="AF50" s="173"/>
      <c r="AG50" s="155">
        <f>VLOOKUP($A50,'t35'!$A$11:$J$131,AG$10,FALSE)</f>
        <v>405206</v>
      </c>
      <c r="AH50" s="155">
        <f>VLOOKUP($A50,'t35'!$A$11:$J$131,AH$10,FALSE)</f>
        <v>4240</v>
      </c>
      <c r="AI50" s="156">
        <f t="shared" si="13"/>
        <v>3.5463443285637428</v>
      </c>
      <c r="AJ50" s="156">
        <f t="shared" si="14"/>
        <v>3.5403472115868642</v>
      </c>
      <c r="AK50" s="157">
        <f t="shared" si="15"/>
        <v>0.85942936673625614</v>
      </c>
      <c r="AL50" s="156">
        <f t="shared" si="16"/>
        <v>3.5402845598294697</v>
      </c>
      <c r="AM50" s="156">
        <f t="shared" si="17"/>
        <v>3.5387152626262863</v>
      </c>
      <c r="AN50" s="156">
        <f t="shared" si="0"/>
        <v>10.35545590871568</v>
      </c>
      <c r="AO50" s="159">
        <f t="shared" si="18"/>
        <v>11.950293811638165</v>
      </c>
      <c r="AP50" s="156">
        <f t="shared" si="19"/>
        <v>1.6115259892499123</v>
      </c>
      <c r="AQ50" s="156">
        <f t="shared" si="20"/>
        <v>0.76010720473043336</v>
      </c>
      <c r="AR50" s="156">
        <f t="shared" si="21"/>
        <v>2.3716331939803457</v>
      </c>
      <c r="AS50" s="160">
        <f t="shared" si="22"/>
        <v>1.1747111345833972</v>
      </c>
      <c r="AT50" s="161">
        <f t="shared" si="23"/>
        <v>0.45441892832289488</v>
      </c>
      <c r="AU50" s="161">
        <f t="shared" si="24"/>
        <v>0.21433542101600556</v>
      </c>
      <c r="AV50" s="161">
        <f t="shared" si="25"/>
        <v>0.33124565066109951</v>
      </c>
      <c r="AW50" s="155">
        <v>2011</v>
      </c>
      <c r="AX50" s="156">
        <f>AL50/'t77_f corr'!AL50</f>
        <v>1.1780873223284374</v>
      </c>
      <c r="AY50" s="156">
        <f>AN50/'t77_f corr'!AN50</f>
        <v>1.1883379278479511</v>
      </c>
      <c r="BA50" s="156">
        <f>AO50/'t77_f corr'!AO50</f>
        <v>1.1835298705870985</v>
      </c>
      <c r="BB50" s="156">
        <f>AP50/'t77_f corr'!AP50</f>
        <v>1.1551454036436664</v>
      </c>
      <c r="BC50" s="156">
        <f>AQ50/'t77_f corr'!AQ50</f>
        <v>1.1743504897307362</v>
      </c>
      <c r="BD50" s="156">
        <f>AR50/'t77_f corr'!AR50</f>
        <v>1.1612318640071189</v>
      </c>
      <c r="BE50" s="156">
        <f>AS50/'t77_f corr'!AS50</f>
        <v>1.2147766156802549</v>
      </c>
      <c r="BF50" s="155">
        <v>1</v>
      </c>
    </row>
    <row r="51" spans="1:58" x14ac:dyDescent="0.3">
      <c r="A51" s="183">
        <v>2012</v>
      </c>
      <c r="B51" s="184">
        <v>1479</v>
      </c>
      <c r="C51" s="184">
        <v>168</v>
      </c>
      <c r="D51" s="184">
        <v>1311</v>
      </c>
      <c r="E51" s="186">
        <v>371</v>
      </c>
      <c r="F51" s="184">
        <v>111</v>
      </c>
      <c r="G51" s="184">
        <v>68</v>
      </c>
      <c r="H51" s="184">
        <v>50</v>
      </c>
      <c r="I51" s="184">
        <v>44</v>
      </c>
      <c r="J51" s="184">
        <v>38</v>
      </c>
      <c r="K51" s="184">
        <v>33</v>
      </c>
      <c r="L51" s="184">
        <v>175</v>
      </c>
      <c r="M51" s="184">
        <v>73</v>
      </c>
      <c r="N51" s="184">
        <v>62</v>
      </c>
      <c r="O51" s="184">
        <v>151</v>
      </c>
      <c r="P51" s="184">
        <v>62</v>
      </c>
      <c r="Q51" s="184">
        <v>51</v>
      </c>
      <c r="R51" s="184">
        <v>48</v>
      </c>
      <c r="S51" s="184">
        <v>31</v>
      </c>
      <c r="T51" s="184">
        <v>28</v>
      </c>
      <c r="U51" s="184">
        <v>27</v>
      </c>
      <c r="V51" s="184">
        <v>20</v>
      </c>
      <c r="W51" s="184">
        <v>15</v>
      </c>
      <c r="X51" s="184">
        <v>10</v>
      </c>
      <c r="Y51" s="184">
        <v>11</v>
      </c>
      <c r="Z51" s="184">
        <v>715</v>
      </c>
      <c r="AA51" s="184">
        <v>310</v>
      </c>
      <c r="AB51" s="184">
        <v>1025</v>
      </c>
      <c r="AC51" s="184">
        <v>213</v>
      </c>
      <c r="AD51" s="184">
        <v>130</v>
      </c>
      <c r="AE51" s="184">
        <v>111</v>
      </c>
      <c r="AF51" s="173"/>
      <c r="AG51" s="155">
        <f>VLOOKUP($A51,'t35'!$A$11:$J$131,AG$10,FALSE)</f>
        <v>404774</v>
      </c>
      <c r="AH51" s="155">
        <f>VLOOKUP($A51,'t35'!$A$11:$J$131,AH$10,FALSE)</f>
        <v>4378</v>
      </c>
      <c r="AI51" s="156">
        <f t="shared" si="13"/>
        <v>3.6538908131451131</v>
      </c>
      <c r="AJ51" s="156">
        <f t="shared" si="14"/>
        <v>3.6534483220323031</v>
      </c>
      <c r="AK51" s="157">
        <f t="shared" si="15"/>
        <v>0.88640973630831643</v>
      </c>
      <c r="AL51" s="156">
        <f t="shared" si="16"/>
        <v>3.6534479034724581</v>
      </c>
      <c r="AM51" s="156">
        <f t="shared" si="17"/>
        <v>3.6521846787166354</v>
      </c>
      <c r="AN51" s="156">
        <f t="shared" si="0"/>
        <v>10.700179884248397</v>
      </c>
      <c r="AO51" s="159">
        <f t="shared" si="18"/>
        <v>12.447696699515095</v>
      </c>
      <c r="AP51" s="156">
        <f t="shared" si="19"/>
        <v>1.766417803515048</v>
      </c>
      <c r="AQ51" s="156">
        <f t="shared" si="20"/>
        <v>0.76585946725827247</v>
      </c>
      <c r="AR51" s="156">
        <f t="shared" si="21"/>
        <v>2.5322772707733203</v>
      </c>
      <c r="AS51" s="160">
        <f t="shared" si="22"/>
        <v>1.1216135423717926</v>
      </c>
      <c r="AT51" s="161">
        <f t="shared" si="23"/>
        <v>0.48343475321162954</v>
      </c>
      <c r="AU51" s="161">
        <f t="shared" si="24"/>
        <v>0.20960108181203518</v>
      </c>
      <c r="AV51" s="161">
        <f t="shared" si="25"/>
        <v>0.30696416497633539</v>
      </c>
      <c r="AW51" s="155">
        <v>2012</v>
      </c>
      <c r="AX51" s="156">
        <f>AL51/'t77_f corr'!AL51</f>
        <v>1.2109637306462837</v>
      </c>
      <c r="AY51" s="156">
        <f>AN51/'t77_f corr'!AN51</f>
        <v>1.1474019016411803</v>
      </c>
      <c r="BA51" s="156">
        <f>AO51/'t77_f corr'!AO51</f>
        <v>1.1680634029739094</v>
      </c>
      <c r="BB51" s="156">
        <f>AP51/'t77_f corr'!AP51</f>
        <v>1.3146376948646856</v>
      </c>
      <c r="BC51" s="156">
        <f>AQ51/'t77_f corr'!AQ51</f>
        <v>1.2002076356891875</v>
      </c>
      <c r="BD51" s="156">
        <f>AR51/'t77_f corr'!AR51</f>
        <v>1.2777924140306902</v>
      </c>
      <c r="BE51" s="156">
        <f>AS51/'t77_f corr'!AS51</f>
        <v>1.0809999160025099</v>
      </c>
      <c r="BF51" s="155">
        <v>1</v>
      </c>
    </row>
    <row r="52" spans="1:58" x14ac:dyDescent="0.3">
      <c r="A52" s="183">
        <v>2013</v>
      </c>
      <c r="B52" s="184">
        <v>1512</v>
      </c>
      <c r="C52" s="184">
        <v>190</v>
      </c>
      <c r="D52" s="184">
        <v>1322</v>
      </c>
      <c r="E52" s="186">
        <v>370</v>
      </c>
      <c r="F52" s="184">
        <v>103</v>
      </c>
      <c r="G52" s="184">
        <v>93</v>
      </c>
      <c r="H52" s="184">
        <v>39</v>
      </c>
      <c r="I52" s="184">
        <v>47</v>
      </c>
      <c r="J52" s="184">
        <v>49</v>
      </c>
      <c r="K52" s="184">
        <v>23</v>
      </c>
      <c r="L52" s="184">
        <v>163</v>
      </c>
      <c r="M52" s="184">
        <v>100</v>
      </c>
      <c r="N52" s="184">
        <v>51</v>
      </c>
      <c r="O52" s="184">
        <v>138</v>
      </c>
      <c r="P52" s="184">
        <v>79</v>
      </c>
      <c r="Q52" s="184">
        <v>44</v>
      </c>
      <c r="R52" s="184">
        <v>49</v>
      </c>
      <c r="S52" s="184">
        <v>44</v>
      </c>
      <c r="T52" s="184">
        <v>26</v>
      </c>
      <c r="U52" s="184">
        <v>23</v>
      </c>
      <c r="V52" s="184">
        <v>24</v>
      </c>
      <c r="W52" s="184">
        <v>15</v>
      </c>
      <c r="X52" s="184">
        <v>17</v>
      </c>
      <c r="Y52" s="184">
        <v>15</v>
      </c>
      <c r="Z52" s="184">
        <v>724</v>
      </c>
      <c r="AA52" s="184">
        <v>314</v>
      </c>
      <c r="AB52" s="184">
        <v>1038</v>
      </c>
      <c r="AC52" s="184">
        <v>217</v>
      </c>
      <c r="AD52" s="184">
        <v>137</v>
      </c>
      <c r="AE52" s="184">
        <v>120</v>
      </c>
      <c r="AF52" s="173"/>
      <c r="AG52" s="155">
        <f>VLOOKUP($A52,'t35'!$A$11:$J$131,AG$10,FALSE)</f>
        <v>400149</v>
      </c>
      <c r="AH52" s="155">
        <f>VLOOKUP($A52,'t35'!$A$11:$J$131,AH$10,FALSE)</f>
        <v>4388</v>
      </c>
      <c r="AI52" s="156">
        <f t="shared" si="13"/>
        <v>3.7785924743033221</v>
      </c>
      <c r="AJ52" s="156">
        <f t="shared" si="14"/>
        <v>3.7731670839156508</v>
      </c>
      <c r="AK52" s="157">
        <f t="shared" si="15"/>
        <v>0.8743386243386243</v>
      </c>
      <c r="AL52" s="156">
        <f t="shared" si="16"/>
        <v>3.7731123356533898</v>
      </c>
      <c r="AM52" s="156">
        <f t="shared" si="17"/>
        <v>3.7716467776842375</v>
      </c>
      <c r="AN52" s="156">
        <f t="shared" ref="AN52:AN54" si="26">1000*AH52/(AG52+AH52)</f>
        <v>10.84696826248279</v>
      </c>
      <c r="AO52" s="159">
        <f t="shared" ref="AO52:AO54" si="27">1000*(AH52+Z52)/(AG52+AH52)</f>
        <v>12.636668586556977</v>
      </c>
      <c r="AP52" s="156">
        <f t="shared" ref="AP52:AP54" si="28">1000*Z52/AG52</f>
        <v>1.8093260260552944</v>
      </c>
      <c r="AQ52" s="156">
        <f t="shared" ref="AQ52:AQ54" si="29">1000*AA52/AG52</f>
        <v>0.78470769638309734</v>
      </c>
      <c r="AR52" s="156">
        <f t="shared" ref="AR52:AR54" si="30">1000*SUM(E52:N52)/AG52</f>
        <v>2.5940337224383918</v>
      </c>
      <c r="AS52" s="160">
        <f t="shared" ref="AS52:AS54" si="31">1000*SUM(O52:Y52)/AG52</f>
        <v>1.1845587518649303</v>
      </c>
      <c r="AT52" s="161">
        <f t="shared" ref="AT52:AT54" si="32">AP52/SUM($AR52:$AS52)</f>
        <v>0.47883597883597884</v>
      </c>
      <c r="AU52" s="161">
        <f t="shared" ref="AU52:AU54" si="33">AQ52/SUM($AR52:$AS52)</f>
        <v>0.20767195767195767</v>
      </c>
      <c r="AV52" s="161">
        <f t="shared" ref="AV52:AV54" si="34">AS52/SUM($AR52:$AS52)</f>
        <v>0.31349206349206349</v>
      </c>
      <c r="AW52" s="155">
        <v>2013</v>
      </c>
      <c r="AX52" s="156">
        <f>AL52/'t77_f corr'!AL52</f>
        <v>1.2028955665429046</v>
      </c>
      <c r="AY52" s="156">
        <f>AN52/'t77_f corr'!AN52</f>
        <v>1.1689255232655151</v>
      </c>
      <c r="BA52" s="156">
        <f>AO52/'t77_f corr'!AO52</f>
        <v>1.1733026418883123</v>
      </c>
      <c r="BB52" s="156">
        <f>AP52/'t77_f corr'!AP52</f>
        <v>1.2024515989745039</v>
      </c>
      <c r="BC52" s="156">
        <f>AQ52/'t77_f corr'!AQ52</f>
        <v>1.100529464539165</v>
      </c>
      <c r="BD52" s="156">
        <f>AR52/'t77_f corr'!AR52</f>
        <v>1.1696823075248444</v>
      </c>
      <c r="BE52" s="156">
        <f>AS52/'t77_f corr'!AS52</f>
        <v>1.2837386255438032</v>
      </c>
      <c r="BF52" s="155">
        <v>1</v>
      </c>
    </row>
    <row r="53" spans="1:58" x14ac:dyDescent="0.3">
      <c r="A53" s="183">
        <v>2014</v>
      </c>
      <c r="B53" s="184">
        <v>1446</v>
      </c>
      <c r="C53" s="184">
        <v>159</v>
      </c>
      <c r="D53" s="184">
        <v>1287</v>
      </c>
      <c r="E53" s="186">
        <v>361</v>
      </c>
      <c r="F53" s="184">
        <v>84</v>
      </c>
      <c r="G53" s="184">
        <v>64</v>
      </c>
      <c r="H53" s="184">
        <v>55</v>
      </c>
      <c r="I53" s="184">
        <v>42</v>
      </c>
      <c r="J53" s="184">
        <v>49</v>
      </c>
      <c r="K53" s="184">
        <v>45</v>
      </c>
      <c r="L53" s="184">
        <v>163</v>
      </c>
      <c r="M53" s="184">
        <v>94</v>
      </c>
      <c r="N53" s="184">
        <v>63</v>
      </c>
      <c r="O53" s="184">
        <v>147</v>
      </c>
      <c r="P53" s="184">
        <v>52</v>
      </c>
      <c r="Q53" s="184">
        <v>59</v>
      </c>
      <c r="R53" s="184">
        <v>43</v>
      </c>
      <c r="S53" s="184">
        <v>41</v>
      </c>
      <c r="T53" s="184">
        <v>21</v>
      </c>
      <c r="U53" s="184">
        <v>17</v>
      </c>
      <c r="V53" s="184">
        <v>16</v>
      </c>
      <c r="W53" s="184">
        <v>13</v>
      </c>
      <c r="X53" s="184">
        <v>11</v>
      </c>
      <c r="Y53" s="184">
        <v>6</v>
      </c>
      <c r="Z53" s="184">
        <v>700</v>
      </c>
      <c r="AA53" s="184">
        <v>320</v>
      </c>
      <c r="AB53" s="184">
        <v>1020</v>
      </c>
      <c r="AC53" s="184">
        <v>199</v>
      </c>
      <c r="AD53" s="184">
        <v>143</v>
      </c>
      <c r="AE53" s="184">
        <v>84</v>
      </c>
      <c r="AF53" s="173"/>
      <c r="AG53" s="155">
        <f>VLOOKUP($A53,'t35'!$A$11:$J$131,AG$10,FALSE)</f>
        <v>399284</v>
      </c>
      <c r="AH53" s="155">
        <f>VLOOKUP($A53,'t35'!$A$11:$J$131,AH$10,FALSE)</f>
        <v>4440</v>
      </c>
      <c r="AI53" s="156">
        <f t="shared" si="13"/>
        <v>3.6214824535919297</v>
      </c>
      <c r="AJ53" s="156">
        <f t="shared" si="14"/>
        <v>3.6206216390633656</v>
      </c>
      <c r="AK53" s="157">
        <f t="shared" si="15"/>
        <v>0.89004149377593356</v>
      </c>
      <c r="AL53" s="156">
        <f t="shared" si="16"/>
        <v>3.6206199796652205</v>
      </c>
      <c r="AM53" s="156">
        <f t="shared" si="17"/>
        <v>3.6193088797512067</v>
      </c>
      <c r="AN53" s="156">
        <f t="shared" si="26"/>
        <v>10.99761223013742</v>
      </c>
      <c r="AO53" s="159">
        <f t="shared" si="27"/>
        <v>12.731470014168096</v>
      </c>
      <c r="AP53" s="156">
        <f t="shared" si="28"/>
        <v>1.7531381172298415</v>
      </c>
      <c r="AQ53" s="156">
        <f t="shared" si="29"/>
        <v>0.80143456787649892</v>
      </c>
      <c r="AR53" s="156">
        <f t="shared" si="30"/>
        <v>2.5545726851063404</v>
      </c>
      <c r="AS53" s="160">
        <f t="shared" si="31"/>
        <v>1.0669097684855893</v>
      </c>
      <c r="AT53" s="161">
        <f t="shared" si="32"/>
        <v>0.48409405255878285</v>
      </c>
      <c r="AU53" s="161">
        <f t="shared" si="33"/>
        <v>0.22130013831258644</v>
      </c>
      <c r="AV53" s="161">
        <f t="shared" si="34"/>
        <v>0.29460580912863071</v>
      </c>
      <c r="AW53" s="155">
        <v>2014</v>
      </c>
      <c r="AX53" s="156">
        <f>AL53/'t77_f corr'!AL53</f>
        <v>1.2000448867740887</v>
      </c>
      <c r="AY53" s="156">
        <f>AN53/'t77_f corr'!AN53</f>
        <v>1.1805328813143949</v>
      </c>
      <c r="BA53" s="156">
        <f>AO53/'t77_f corr'!AO53</f>
        <v>1.1814277015506578</v>
      </c>
      <c r="BB53" s="156">
        <f>AP53/'t77_f corr'!AP53</f>
        <v>1.1891538963092072</v>
      </c>
      <c r="BC53" s="156">
        <f>AQ53/'t77_f corr'!AQ53</f>
        <v>1.4235080794622372</v>
      </c>
      <c r="BD53" s="156">
        <f>AR53/'t77_f corr'!AR53</f>
        <v>1.2539175844556101</v>
      </c>
      <c r="BE53" s="156">
        <f>AS53/'t77_f corr'!AS53</f>
        <v>1.0893976019213429</v>
      </c>
      <c r="BF53" s="155">
        <v>1</v>
      </c>
    </row>
    <row r="54" spans="1:58" x14ac:dyDescent="0.3">
      <c r="A54" s="183">
        <v>2015</v>
      </c>
      <c r="B54" s="184">
        <v>1480</v>
      </c>
      <c r="C54" s="184">
        <v>160</v>
      </c>
      <c r="D54" s="184">
        <v>1320</v>
      </c>
      <c r="E54" s="186">
        <v>362</v>
      </c>
      <c r="F54" s="184">
        <v>106</v>
      </c>
      <c r="G54" s="184">
        <v>69</v>
      </c>
      <c r="H54" s="184">
        <v>54</v>
      </c>
      <c r="I54" s="184">
        <v>63</v>
      </c>
      <c r="J54" s="184">
        <v>51</v>
      </c>
      <c r="K54" s="184">
        <v>34</v>
      </c>
      <c r="L54" s="184">
        <v>175</v>
      </c>
      <c r="M54" s="184">
        <v>90</v>
      </c>
      <c r="N54" s="184">
        <v>48</v>
      </c>
      <c r="O54" s="184">
        <v>134</v>
      </c>
      <c r="P54" s="184">
        <v>62</v>
      </c>
      <c r="Q54" s="184">
        <v>60</v>
      </c>
      <c r="R54" s="184">
        <v>49</v>
      </c>
      <c r="S54" s="184">
        <v>41</v>
      </c>
      <c r="T54" s="184">
        <v>14</v>
      </c>
      <c r="U54" s="184">
        <v>13</v>
      </c>
      <c r="V54" s="184">
        <v>11</v>
      </c>
      <c r="W54" s="184">
        <v>11</v>
      </c>
      <c r="X54" s="184">
        <v>16</v>
      </c>
      <c r="Y54" s="184">
        <v>17</v>
      </c>
      <c r="Z54" s="184">
        <v>739</v>
      </c>
      <c r="AA54" s="184">
        <v>313</v>
      </c>
      <c r="AB54" s="184">
        <v>1052</v>
      </c>
      <c r="AC54" s="184">
        <v>196</v>
      </c>
      <c r="AD54" s="184">
        <v>150</v>
      </c>
      <c r="AE54" s="184">
        <v>82</v>
      </c>
      <c r="AF54" s="173"/>
      <c r="AG54" s="155">
        <f>VLOOKUP($A54,'t35'!$A$11:$J$131,AG$10,FALSE)</f>
        <v>389181</v>
      </c>
      <c r="AH54" s="155">
        <f>VLOOKUP($A54,'t35'!$A$11:$J$131,AH$10,FALSE)</f>
        <v>4374</v>
      </c>
      <c r="AI54" s="156">
        <f t="shared" si="13"/>
        <v>3.8028577962439072</v>
      </c>
      <c r="AJ54" s="156">
        <f t="shared" si="14"/>
        <v>3.7924553184260583</v>
      </c>
      <c r="AK54" s="157">
        <f t="shared" si="15"/>
        <v>0.89189189189189189</v>
      </c>
      <c r="AL54" s="156">
        <f t="shared" si="16"/>
        <v>3.7922151418663113</v>
      </c>
      <c r="AM54" s="156">
        <f t="shared" si="17"/>
        <v>3.7911636985654367</v>
      </c>
      <c r="AN54" s="156">
        <f t="shared" si="26"/>
        <v>11.114075542173266</v>
      </c>
      <c r="AO54" s="159">
        <f t="shared" si="27"/>
        <v>12.991830874973003</v>
      </c>
      <c r="AP54" s="156">
        <f t="shared" si="28"/>
        <v>1.8988593996109779</v>
      </c>
      <c r="AQ54" s="156">
        <f t="shared" si="29"/>
        <v>0.80425303393536685</v>
      </c>
      <c r="AR54" s="156">
        <f t="shared" si="30"/>
        <v>2.7031124335463446</v>
      </c>
      <c r="AS54" s="160">
        <f t="shared" si="31"/>
        <v>1.0997453626975624</v>
      </c>
      <c r="AT54" s="161">
        <f t="shared" si="32"/>
        <v>0.49932432432432439</v>
      </c>
      <c r="AU54" s="161">
        <f t="shared" si="33"/>
        <v>0.21148648648648652</v>
      </c>
      <c r="AV54" s="161">
        <f t="shared" si="34"/>
        <v>0.28918918918918923</v>
      </c>
      <c r="AW54" s="155">
        <v>2015</v>
      </c>
      <c r="AX54" s="156">
        <f>AL54/'t77_f corr'!AL54</f>
        <v>1.2022098008134048</v>
      </c>
      <c r="AY54" s="156">
        <f>AN54/'t77_f corr'!AN54</f>
        <v>1.1872798122230179</v>
      </c>
      <c r="BA54" s="156">
        <f>AO54/'t77_f corr'!AO54</f>
        <v>1.1944707155874343</v>
      </c>
      <c r="BB54" s="156">
        <f>AP54/'t77_f corr'!AP54</f>
        <v>1.2410784568865836</v>
      </c>
      <c r="BC54" s="156">
        <f>AQ54/'t77_f corr'!AQ54</f>
        <v>1.1017376247902788</v>
      </c>
      <c r="BD54" s="156">
        <f>AR54/'t77_f corr'!AR54</f>
        <v>1.1960708698805065</v>
      </c>
      <c r="BE54" s="156">
        <f>AS54/'t77_f corr'!AS54</f>
        <v>1.2150877037138186</v>
      </c>
      <c r="BF54" s="155">
        <v>1</v>
      </c>
    </row>
    <row r="55" spans="1:58" x14ac:dyDescent="0.3">
      <c r="A55" s="183">
        <v>2016</v>
      </c>
      <c r="B55" s="184">
        <v>1448</v>
      </c>
      <c r="C55" s="184">
        <v>171</v>
      </c>
      <c r="D55" s="184">
        <v>1277</v>
      </c>
      <c r="E55" s="186">
        <v>376</v>
      </c>
      <c r="F55" s="184">
        <v>87</v>
      </c>
      <c r="G55" s="184">
        <v>63</v>
      </c>
      <c r="H55" s="184">
        <v>56</v>
      </c>
      <c r="I55" s="184">
        <v>55</v>
      </c>
      <c r="J55" s="184">
        <v>48</v>
      </c>
      <c r="K55" s="184">
        <v>40</v>
      </c>
      <c r="L55" s="184">
        <v>164</v>
      </c>
      <c r="M55" s="184">
        <v>76</v>
      </c>
      <c r="N55" s="184">
        <v>63</v>
      </c>
      <c r="O55" s="184">
        <v>113</v>
      </c>
      <c r="P55" s="184">
        <v>68</v>
      </c>
      <c r="Q55" s="184">
        <v>59</v>
      </c>
      <c r="R55" s="184">
        <v>39</v>
      </c>
      <c r="S55" s="184">
        <v>38</v>
      </c>
      <c r="T55" s="184">
        <v>22</v>
      </c>
      <c r="U55" s="184">
        <v>17</v>
      </c>
      <c r="V55" s="184">
        <v>22</v>
      </c>
      <c r="W55" s="184">
        <v>17</v>
      </c>
      <c r="X55" s="184">
        <v>13</v>
      </c>
      <c r="Y55" s="184">
        <v>12</v>
      </c>
      <c r="Z55" s="184">
        <v>725</v>
      </c>
      <c r="AA55" s="184">
        <v>303</v>
      </c>
      <c r="AB55" s="184">
        <v>1028</v>
      </c>
      <c r="AC55" s="184">
        <v>181</v>
      </c>
      <c r="AD55" s="184">
        <v>136</v>
      </c>
      <c r="AE55" s="184">
        <v>103</v>
      </c>
      <c r="AF55" s="173"/>
      <c r="AG55" s="155">
        <f>VLOOKUP($A55,'t35'!$A$11:$J$131,AG$10,FALSE)</f>
        <v>381310</v>
      </c>
      <c r="AH55" s="155">
        <f>VLOOKUP($A55,'t35'!$A$11:$J$131,AH$10,FALSE)</f>
        <v>4259</v>
      </c>
      <c r="AI55" s="156">
        <f t="shared" si="13"/>
        <v>3.7974351577456664</v>
      </c>
      <c r="AJ55" s="156">
        <f t="shared" si="14"/>
        <v>3.7883653893279456</v>
      </c>
      <c r="AK55" s="157">
        <f t="shared" ref="AK55:AK60" si="35">D55/B55</f>
        <v>0.88190607734806625</v>
      </c>
      <c r="AL55" s="156">
        <f t="shared" ref="AL55:AL60" si="36">1000*B55/(AG55*AK55+AG54*(1-AK55))</f>
        <v>3.7882006820226128</v>
      </c>
      <c r="AM55" s="156">
        <f t="shared" ref="AM55:AM60" si="37">1000*(D55/AG55+C55/AG54*(1-D54/AG54))</f>
        <v>3.7868751130711464</v>
      </c>
      <c r="AN55" s="156">
        <f t="shared" ref="AN55:AN60" si="38">1000*AH55/(AG55+AH55)</f>
        <v>11.046012516566424</v>
      </c>
      <c r="AO55" s="159">
        <f t="shared" ref="AO55:AO60" si="39">1000*(AH55+Z55)/(AG55+AH55)</f>
        <v>12.926350406801376</v>
      </c>
      <c r="AP55" s="156">
        <f t="shared" ref="AP55:AP60" si="40">1000*Z55/AG55</f>
        <v>1.9013401169651989</v>
      </c>
      <c r="AQ55" s="156">
        <f t="shared" ref="AQ55:AQ60" si="41">1000*AA55/AG55</f>
        <v>0.79462904198683482</v>
      </c>
      <c r="AR55" s="156">
        <f t="shared" ref="AR55:AR60" si="42">1000*SUM(E55:N55)/AG55</f>
        <v>2.6959691589520336</v>
      </c>
      <c r="AS55" s="160">
        <f t="shared" ref="AS55:AS60" si="43">1000*SUM(O55:Y55)/AG55</f>
        <v>1.1014659987936324</v>
      </c>
      <c r="AT55" s="161">
        <f t="shared" ref="AT55:AT60" si="44">AP55/SUM($AR55:$AS55)</f>
        <v>0.50069060773480667</v>
      </c>
      <c r="AU55" s="161">
        <f t="shared" ref="AU55:AU60" si="45">AQ55/SUM($AR55:$AS55)</f>
        <v>0.20925414364640885</v>
      </c>
      <c r="AV55" s="161">
        <f t="shared" ref="AV55:AV60" si="46">AS55/SUM($AR55:$AS55)</f>
        <v>0.29005524861878451</v>
      </c>
      <c r="AW55" s="155">
        <v>2016</v>
      </c>
      <c r="AX55" s="156">
        <f>AL55/'t77_f corr'!AL55</f>
        <v>1.2225380697559125</v>
      </c>
      <c r="AY55" s="156">
        <f>AN55/'t77_f corr'!AN55</f>
        <v>1.1180447302103125</v>
      </c>
      <c r="BA55" s="156"/>
      <c r="BB55" s="156"/>
      <c r="BC55" s="156"/>
      <c r="BD55" s="156"/>
      <c r="BE55" s="156"/>
    </row>
    <row r="56" spans="1:58" x14ac:dyDescent="0.3">
      <c r="A56" s="183">
        <v>2017</v>
      </c>
      <c r="B56" s="184">
        <v>1444</v>
      </c>
      <c r="C56" s="184">
        <v>126</v>
      </c>
      <c r="D56" s="184">
        <v>1318</v>
      </c>
      <c r="E56" s="186">
        <v>389</v>
      </c>
      <c r="F56" s="184">
        <v>93</v>
      </c>
      <c r="G56" s="184">
        <v>69</v>
      </c>
      <c r="H56" s="184">
        <v>65</v>
      </c>
      <c r="I56" s="184">
        <v>55</v>
      </c>
      <c r="J56" s="184">
        <v>53</v>
      </c>
      <c r="K56" s="184">
        <v>37</v>
      </c>
      <c r="L56" s="184">
        <v>166</v>
      </c>
      <c r="M56" s="184">
        <v>82</v>
      </c>
      <c r="N56" s="184">
        <v>58</v>
      </c>
      <c r="O56" s="184">
        <v>129</v>
      </c>
      <c r="P56" s="184">
        <v>56</v>
      </c>
      <c r="Q56" s="184">
        <v>43</v>
      </c>
      <c r="R56" s="184">
        <v>35</v>
      </c>
      <c r="S56" s="184">
        <v>31</v>
      </c>
      <c r="T56" s="184">
        <v>21</v>
      </c>
      <c r="U56" s="184">
        <v>20</v>
      </c>
      <c r="V56" s="184">
        <v>16</v>
      </c>
      <c r="W56" s="184">
        <v>11</v>
      </c>
      <c r="X56" s="184">
        <v>9</v>
      </c>
      <c r="Y56" s="184">
        <v>6</v>
      </c>
      <c r="Z56" s="184">
        <v>761</v>
      </c>
      <c r="AA56" s="184">
        <v>306</v>
      </c>
      <c r="AB56" s="184">
        <v>1067</v>
      </c>
      <c r="AC56" s="184">
        <v>185</v>
      </c>
      <c r="AD56" s="184">
        <v>109</v>
      </c>
      <c r="AE56" s="184">
        <v>83</v>
      </c>
      <c r="AF56" s="173"/>
      <c r="AG56" s="155">
        <f>VLOOKUP($A56,'t35'!$A$11:$J$131,AG$10,FALSE)</f>
        <v>373716</v>
      </c>
      <c r="AH56" s="155">
        <f>VLOOKUP($A56,'t35'!$A$11:$J$131,AH$10,FALSE)</f>
        <v>4031</v>
      </c>
      <c r="AI56" s="156">
        <f t="shared" si="13"/>
        <v>3.8638966487921311</v>
      </c>
      <c r="AJ56" s="156">
        <f t="shared" si="14"/>
        <v>3.857182031707362</v>
      </c>
      <c r="AK56" s="157">
        <f t="shared" si="35"/>
        <v>0.91274238227146809</v>
      </c>
      <c r="AL56" s="156">
        <f t="shared" si="36"/>
        <v>3.8570577151413223</v>
      </c>
      <c r="AM56" s="156">
        <f t="shared" si="37"/>
        <v>3.8560753950491629</v>
      </c>
      <c r="AN56" s="156">
        <f t="shared" si="38"/>
        <v>10.671163503614853</v>
      </c>
      <c r="AO56" s="159">
        <f t="shared" si="39"/>
        <v>12.685739397003815</v>
      </c>
      <c r="AP56" s="156">
        <f t="shared" si="40"/>
        <v>2.0363056438579026</v>
      </c>
      <c r="AQ56" s="156">
        <f t="shared" si="41"/>
        <v>0.81880358346980064</v>
      </c>
      <c r="AR56" s="156">
        <f t="shared" si="42"/>
        <v>2.8551092273277034</v>
      </c>
      <c r="AS56" s="160">
        <f t="shared" si="43"/>
        <v>1.0087874214644275</v>
      </c>
      <c r="AT56" s="161">
        <f t="shared" si="44"/>
        <v>0.5270083102493075</v>
      </c>
      <c r="AU56" s="161">
        <f t="shared" si="45"/>
        <v>0.21191135734072025</v>
      </c>
      <c r="AV56" s="161">
        <f t="shared" si="46"/>
        <v>0.2610803324099723</v>
      </c>
      <c r="AW56" s="155">
        <v>2017</v>
      </c>
      <c r="AX56" s="156">
        <f>AL56/'t77_f corr'!AL56</f>
        <v>1.1530623294874922</v>
      </c>
      <c r="AY56" s="156">
        <f>AN56/'t77_f corr'!AN56</f>
        <v>1.1077147734487676</v>
      </c>
      <c r="BA56" s="156"/>
      <c r="BB56" s="156"/>
      <c r="BC56" s="156"/>
      <c r="BD56" s="156"/>
      <c r="BE56" s="156"/>
    </row>
    <row r="57" spans="1:58" x14ac:dyDescent="0.3">
      <c r="A57" s="183">
        <v>2018</v>
      </c>
      <c r="B57" s="184">
        <v>1464</v>
      </c>
      <c r="C57" s="184">
        <v>150</v>
      </c>
      <c r="D57" s="184">
        <v>1314</v>
      </c>
      <c r="E57" s="186">
        <v>312</v>
      </c>
      <c r="F57" s="184">
        <v>109</v>
      </c>
      <c r="G57" s="184">
        <v>73</v>
      </c>
      <c r="H57" s="184">
        <v>65</v>
      </c>
      <c r="I57" s="184">
        <v>45</v>
      </c>
      <c r="J57" s="184">
        <v>37</v>
      </c>
      <c r="K57" s="184">
        <v>34</v>
      </c>
      <c r="L57" s="184">
        <v>200</v>
      </c>
      <c r="M57" s="184">
        <v>108</v>
      </c>
      <c r="N57" s="184">
        <v>44</v>
      </c>
      <c r="O57" s="184">
        <v>153</v>
      </c>
      <c r="P57" s="184">
        <v>63</v>
      </c>
      <c r="Q57" s="184">
        <v>59</v>
      </c>
      <c r="R57" s="184">
        <v>46</v>
      </c>
      <c r="S57" s="184">
        <v>28</v>
      </c>
      <c r="T57" s="184">
        <v>21</v>
      </c>
      <c r="U57" s="184">
        <v>19</v>
      </c>
      <c r="V57" s="184">
        <v>18</v>
      </c>
      <c r="W57" s="184">
        <v>11</v>
      </c>
      <c r="X57" s="184">
        <v>11</v>
      </c>
      <c r="Y57" s="184">
        <v>8</v>
      </c>
      <c r="Z57" s="184">
        <v>675</v>
      </c>
      <c r="AA57" s="184">
        <v>352</v>
      </c>
      <c r="AB57" s="184">
        <v>1027</v>
      </c>
      <c r="AC57" s="184">
        <v>216</v>
      </c>
      <c r="AD57" s="184">
        <v>133</v>
      </c>
      <c r="AE57" s="184">
        <v>88</v>
      </c>
      <c r="AF57" s="173"/>
      <c r="AG57" s="155">
        <f>VLOOKUP($A57,'t35'!$A$11:$J$131,AG$10,FALSE)</f>
        <v>369121</v>
      </c>
      <c r="AH57" s="155">
        <f>VLOOKUP($A57,'t35'!$A$11:$J$131,AH$10,FALSE)</f>
        <v>4450</v>
      </c>
      <c r="AI57" s="156">
        <f t="shared" si="13"/>
        <v>3.9661791119985046</v>
      </c>
      <c r="AJ57" s="156">
        <f t="shared" si="14"/>
        <v>3.9611826069653708</v>
      </c>
      <c r="AK57" s="157">
        <f t="shared" si="35"/>
        <v>0.89754098360655743</v>
      </c>
      <c r="AL57" s="156">
        <f t="shared" si="36"/>
        <v>3.9611268519670215</v>
      </c>
      <c r="AM57" s="156">
        <f t="shared" si="37"/>
        <v>3.9597670632508648</v>
      </c>
      <c r="AN57" s="156">
        <f t="shared" si="38"/>
        <v>11.91205955494404</v>
      </c>
      <c r="AO57" s="159">
        <f t="shared" si="39"/>
        <v>13.71894499305353</v>
      </c>
      <c r="AP57" s="156">
        <f t="shared" si="40"/>
        <v>1.8286686479501302</v>
      </c>
      <c r="AQ57" s="156">
        <f t="shared" si="41"/>
        <v>0.95361683567177158</v>
      </c>
      <c r="AR57" s="156">
        <f t="shared" si="42"/>
        <v>2.782285483621902</v>
      </c>
      <c r="AS57" s="160">
        <f t="shared" si="43"/>
        <v>1.1838936283766028</v>
      </c>
      <c r="AT57" s="161">
        <f t="shared" si="44"/>
        <v>0.46106557377049173</v>
      </c>
      <c r="AU57" s="161">
        <f t="shared" si="45"/>
        <v>0.24043715846994532</v>
      </c>
      <c r="AV57" s="161">
        <f t="shared" si="46"/>
        <v>0.29849726775956281</v>
      </c>
      <c r="AW57" s="155">
        <v>2018</v>
      </c>
      <c r="AX57" s="156">
        <f>AL57/'t77_f corr'!AL57</f>
        <v>1.2088417332813601</v>
      </c>
      <c r="AY57" s="156">
        <f>AN57/'t77_f corr'!AN57</f>
        <v>1.2232109786141843</v>
      </c>
      <c r="BA57" s="156"/>
      <c r="BB57" s="156"/>
      <c r="BC57" s="156"/>
      <c r="BD57" s="156"/>
      <c r="BE57" s="156"/>
    </row>
    <row r="58" spans="1:58" x14ac:dyDescent="0.3">
      <c r="A58" s="183">
        <v>2019</v>
      </c>
      <c r="B58" s="184">
        <v>1443</v>
      </c>
      <c r="C58" s="184">
        <v>149</v>
      </c>
      <c r="D58" s="184">
        <v>1294</v>
      </c>
      <c r="E58" s="186">
        <v>350</v>
      </c>
      <c r="F58" s="184">
        <v>105</v>
      </c>
      <c r="G58" s="184">
        <v>81</v>
      </c>
      <c r="H58" s="184">
        <v>65</v>
      </c>
      <c r="I58" s="184">
        <v>48</v>
      </c>
      <c r="J58" s="184">
        <v>56</v>
      </c>
      <c r="K58" s="184">
        <v>38</v>
      </c>
      <c r="L58" s="184">
        <v>169</v>
      </c>
      <c r="M58" s="184">
        <v>78</v>
      </c>
      <c r="N58" s="184">
        <v>56</v>
      </c>
      <c r="O58" s="184">
        <v>127</v>
      </c>
      <c r="P58" s="184">
        <v>63</v>
      </c>
      <c r="Q58" s="184">
        <v>47</v>
      </c>
      <c r="R58" s="184">
        <v>34</v>
      </c>
      <c r="S58" s="184">
        <v>23</v>
      </c>
      <c r="T58" s="184">
        <v>23</v>
      </c>
      <c r="U58" s="184">
        <v>22</v>
      </c>
      <c r="V58" s="184">
        <v>18</v>
      </c>
      <c r="W58" s="184">
        <v>14</v>
      </c>
      <c r="X58" s="184">
        <v>11</v>
      </c>
      <c r="Y58" s="184">
        <v>15</v>
      </c>
      <c r="Z58" s="184">
        <v>743</v>
      </c>
      <c r="AA58" s="184">
        <v>303</v>
      </c>
      <c r="AB58" s="184">
        <v>1046</v>
      </c>
      <c r="AC58" s="184">
        <v>190</v>
      </c>
      <c r="AD58" s="184">
        <v>104</v>
      </c>
      <c r="AE58" s="184">
        <v>103</v>
      </c>
      <c r="AF58" s="173"/>
      <c r="AG58" s="155">
        <f>VLOOKUP($A58,'t35'!$A$11:$J$131,AG$10,FALSE)</f>
        <v>364924</v>
      </c>
      <c r="AH58" s="155">
        <f>VLOOKUP($A58,'t35'!$A$11:$J$131,AH$10,FALSE)</f>
        <v>4202</v>
      </c>
      <c r="AI58" s="156">
        <f t="shared" si="13"/>
        <v>3.9542480078043649</v>
      </c>
      <c r="AJ58" s="156">
        <f t="shared" si="14"/>
        <v>3.9496054848761948</v>
      </c>
      <c r="AK58" s="157">
        <f t="shared" si="35"/>
        <v>0.89674289674289676</v>
      </c>
      <c r="AL58" s="156">
        <f t="shared" si="36"/>
        <v>3.9495576611843517</v>
      </c>
      <c r="AM58" s="156">
        <f t="shared" si="37"/>
        <v>3.9481685267055684</v>
      </c>
      <c r="AN58" s="156">
        <f t="shared" si="38"/>
        <v>11.383646776439482</v>
      </c>
      <c r="AO58" s="159">
        <f t="shared" si="39"/>
        <v>13.396509592930327</v>
      </c>
      <c r="AP58" s="156">
        <f t="shared" si="40"/>
        <v>2.0360403810108405</v>
      </c>
      <c r="AQ58" s="156">
        <f t="shared" si="41"/>
        <v>0.8303098727406254</v>
      </c>
      <c r="AR58" s="156">
        <f t="shared" si="42"/>
        <v>2.8663502537514662</v>
      </c>
      <c r="AS58" s="160">
        <f t="shared" si="43"/>
        <v>1.0878977540528987</v>
      </c>
      <c r="AT58" s="161">
        <f t="shared" si="44"/>
        <v>0.5148995148995148</v>
      </c>
      <c r="AU58" s="161">
        <f t="shared" si="45"/>
        <v>0.20997920997920996</v>
      </c>
      <c r="AV58" s="161">
        <f t="shared" si="46"/>
        <v>0.2751212751212751</v>
      </c>
      <c r="AW58" s="155">
        <v>2019</v>
      </c>
      <c r="AX58" s="156">
        <f>AL58/'t77_f corr'!AL58</f>
        <v>1.2574521948733637</v>
      </c>
      <c r="AY58" s="156">
        <f>AN58/'t77_f corr'!AN58</f>
        <v>1.1673138410431367</v>
      </c>
      <c r="BA58" s="156"/>
      <c r="BB58" s="156"/>
      <c r="BC58" s="156"/>
      <c r="BD58" s="156"/>
      <c r="BE58" s="156"/>
    </row>
    <row r="59" spans="1:58" x14ac:dyDescent="0.3">
      <c r="A59" s="183">
        <v>2020</v>
      </c>
      <c r="B59" s="184">
        <v>1300</v>
      </c>
      <c r="C59" s="184">
        <v>134</v>
      </c>
      <c r="D59" s="184">
        <v>1166</v>
      </c>
      <c r="E59" s="186">
        <v>302</v>
      </c>
      <c r="F59" s="184">
        <v>99</v>
      </c>
      <c r="G59" s="184">
        <v>59</v>
      </c>
      <c r="H59" s="184">
        <v>49</v>
      </c>
      <c r="I59" s="184">
        <v>59</v>
      </c>
      <c r="J59" s="184">
        <v>51</v>
      </c>
      <c r="K59" s="184">
        <v>34</v>
      </c>
      <c r="L59" s="184">
        <v>167</v>
      </c>
      <c r="M59" s="184">
        <v>91</v>
      </c>
      <c r="N59" s="184">
        <v>48</v>
      </c>
      <c r="O59" s="184">
        <v>110</v>
      </c>
      <c r="P59" s="184">
        <v>54</v>
      </c>
      <c r="Q59" s="184">
        <v>31</v>
      </c>
      <c r="R59" s="184">
        <v>40</v>
      </c>
      <c r="S59" s="184">
        <v>34</v>
      </c>
      <c r="T59" s="184">
        <v>18</v>
      </c>
      <c r="U59" s="184">
        <v>10</v>
      </c>
      <c r="V59" s="184">
        <v>18</v>
      </c>
      <c r="W59" s="184">
        <v>7</v>
      </c>
      <c r="X59" s="184">
        <v>10</v>
      </c>
      <c r="Y59" s="184">
        <v>9</v>
      </c>
      <c r="Z59" s="184">
        <v>653</v>
      </c>
      <c r="AA59" s="184">
        <v>306</v>
      </c>
      <c r="AB59" s="184">
        <v>959</v>
      </c>
      <c r="AC59" s="184">
        <v>164</v>
      </c>
      <c r="AD59" s="184">
        <v>105</v>
      </c>
      <c r="AE59" s="184">
        <v>72</v>
      </c>
      <c r="AF59" s="173"/>
      <c r="AG59" s="155">
        <f>VLOOKUP($A59,'t35'!$A$11:$J$131,AG$10,FALSE)</f>
        <v>356389</v>
      </c>
      <c r="AH59" s="155">
        <f>VLOOKUP($A59,'t35'!$A$11:$J$131,AH$10,FALSE)</f>
        <v>4526</v>
      </c>
      <c r="AI59" s="156">
        <f t="shared" si="13"/>
        <v>3.6476995642401984</v>
      </c>
      <c r="AJ59" s="156">
        <f t="shared" si="14"/>
        <v>3.6389056625497602</v>
      </c>
      <c r="AK59" s="157">
        <f t="shared" si="35"/>
        <v>0.89692307692307693</v>
      </c>
      <c r="AL59" s="156">
        <f t="shared" si="36"/>
        <v>3.6387172346162409</v>
      </c>
      <c r="AM59" s="156">
        <f t="shared" si="37"/>
        <v>3.6376035928833734</v>
      </c>
      <c r="AN59" s="156">
        <f t="shared" si="38"/>
        <v>12.54034883559841</v>
      </c>
      <c r="AO59" s="159">
        <f t="shared" si="39"/>
        <v>14.349639111702201</v>
      </c>
      <c r="AP59" s="156">
        <f t="shared" si="40"/>
        <v>1.8322675503452688</v>
      </c>
      <c r="AQ59" s="156">
        <f t="shared" si="41"/>
        <v>0.85861235896730814</v>
      </c>
      <c r="AR59" s="156">
        <f t="shared" si="42"/>
        <v>2.690879909312577</v>
      </c>
      <c r="AS59" s="160">
        <f t="shared" si="43"/>
        <v>0.95681965492762122</v>
      </c>
      <c r="AT59" s="161">
        <f t="shared" si="44"/>
        <v>0.50230769230769223</v>
      </c>
      <c r="AU59" s="161">
        <f t="shared" si="45"/>
        <v>0.23538461538461536</v>
      </c>
      <c r="AV59" s="161">
        <f t="shared" si="46"/>
        <v>0.2623076923076923</v>
      </c>
      <c r="AW59" s="155">
        <v>2020</v>
      </c>
      <c r="AX59" s="156">
        <f>AL59/'t77_f corr'!AL59</f>
        <v>1.1807583418802039</v>
      </c>
      <c r="AY59" s="156">
        <f>AN59/'t77_f corr'!AN59</f>
        <v>1.2380335136929357</v>
      </c>
      <c r="BA59" s="156"/>
      <c r="BB59" s="156"/>
      <c r="BC59" s="156"/>
      <c r="BD59" s="156"/>
      <c r="BE59" s="156"/>
    </row>
    <row r="60" spans="1:58" x14ac:dyDescent="0.3">
      <c r="A60" s="183">
        <v>2021</v>
      </c>
      <c r="B60" s="184">
        <v>1338</v>
      </c>
      <c r="C60" s="184">
        <v>102</v>
      </c>
      <c r="D60" s="184">
        <v>1236</v>
      </c>
      <c r="E60" s="186">
        <v>338</v>
      </c>
      <c r="F60" s="184">
        <v>102</v>
      </c>
      <c r="G60" s="184">
        <v>71</v>
      </c>
      <c r="H60" s="184">
        <v>48</v>
      </c>
      <c r="I60" s="184">
        <v>43</v>
      </c>
      <c r="J60" s="184">
        <v>35</v>
      </c>
      <c r="K60" s="184">
        <v>36</v>
      </c>
      <c r="L60" s="184">
        <v>162</v>
      </c>
      <c r="M60" s="184">
        <v>99</v>
      </c>
      <c r="N60" s="184">
        <v>64</v>
      </c>
      <c r="O60" s="184">
        <v>134</v>
      </c>
      <c r="P60" s="184">
        <v>49</v>
      </c>
      <c r="Q60" s="184">
        <v>43</v>
      </c>
      <c r="R60" s="184">
        <v>28</v>
      </c>
      <c r="S60" s="184">
        <v>22</v>
      </c>
      <c r="T60" s="184">
        <v>19</v>
      </c>
      <c r="U60" s="184">
        <v>10</v>
      </c>
      <c r="V60" s="184">
        <v>9</v>
      </c>
      <c r="W60" s="184">
        <v>14</v>
      </c>
      <c r="X60" s="184">
        <v>6</v>
      </c>
      <c r="Y60" s="184">
        <v>6</v>
      </c>
      <c r="Z60" s="184">
        <v>673</v>
      </c>
      <c r="AA60" s="184">
        <v>325</v>
      </c>
      <c r="AB60" s="184">
        <v>998</v>
      </c>
      <c r="AC60" s="184">
        <v>183</v>
      </c>
      <c r="AD60" s="184">
        <v>93</v>
      </c>
      <c r="AE60" s="184">
        <v>64</v>
      </c>
      <c r="AF60" s="173"/>
      <c r="AG60" s="155">
        <f>VLOOKUP($A60,'t35'!$A$11:$J$131,AG$10,FALSE)</f>
        <v>358833</v>
      </c>
      <c r="AH60" s="155">
        <f>VLOOKUP($A60,'t35'!$A$11:$J$131,AH$10,FALSE)</f>
        <v>4614</v>
      </c>
      <c r="AI60" s="156">
        <f t="shared" si="13"/>
        <v>3.7287540443604685</v>
      </c>
      <c r="AJ60" s="156">
        <f t="shared" si="14"/>
        <v>3.7307033713968303</v>
      </c>
      <c r="AK60" s="157">
        <f t="shared" si="35"/>
        <v>0.92376681614349776</v>
      </c>
      <c r="AL60" s="156">
        <f t="shared" si="36"/>
        <v>3.7306911003548198</v>
      </c>
      <c r="AM60" s="156">
        <f t="shared" si="37"/>
        <v>3.7297669956851252</v>
      </c>
      <c r="AN60" s="156">
        <f t="shared" si="38"/>
        <v>12.695110979042337</v>
      </c>
      <c r="AO60" s="159">
        <f t="shared" si="39"/>
        <v>14.546825259253756</v>
      </c>
      <c r="AP60" s="156">
        <f t="shared" si="40"/>
        <v>1.8755242689496228</v>
      </c>
      <c r="AQ60" s="156">
        <f t="shared" si="41"/>
        <v>0.90571380001281931</v>
      </c>
      <c r="AR60" s="156">
        <f t="shared" si="42"/>
        <v>2.7812380689624421</v>
      </c>
      <c r="AS60" s="160">
        <f t="shared" si="43"/>
        <v>0.94751597539802634</v>
      </c>
      <c r="AT60" s="161">
        <f t="shared" si="44"/>
        <v>0.50298953662182355</v>
      </c>
      <c r="AU60" s="161">
        <f t="shared" si="45"/>
        <v>0.2428998505231689</v>
      </c>
      <c r="AV60" s="161">
        <f t="shared" si="46"/>
        <v>0.25411061285500747</v>
      </c>
      <c r="AW60" s="155">
        <v>2021</v>
      </c>
      <c r="AX60" s="156">
        <f>AL60/'t77_f corr'!AL60</f>
        <v>1.1963103601708844</v>
      </c>
      <c r="AY60" s="156">
        <f>AN60/'t77_f corr'!AN60</f>
        <v>1.1442557487799299</v>
      </c>
      <c r="BA60" s="156"/>
      <c r="BB60" s="156"/>
      <c r="BC60" s="156"/>
      <c r="BD60" s="156"/>
      <c r="BE60" s="156"/>
    </row>
    <row r="61" spans="1:58" x14ac:dyDescent="0.3">
      <c r="A61" s="187"/>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3"/>
    </row>
    <row r="62" spans="1:58" x14ac:dyDescent="0.3">
      <c r="AW62" s="188" t="s">
        <v>346</v>
      </c>
      <c r="AX62" s="189">
        <f>AVERAGE(AX14:AX54)</f>
        <v>1.2899792968742809</v>
      </c>
      <c r="AY62" s="189">
        <f t="shared" ref="AY62:BE62" si="47">AVERAGE(AY14:AY54)</f>
        <v>1.0656954379941324</v>
      </c>
      <c r="AZ62" s="189" t="e">
        <f t="shared" si="47"/>
        <v>#DIV/0!</v>
      </c>
      <c r="BA62" s="189">
        <f t="shared" si="47"/>
        <v>1.1192592689949716</v>
      </c>
      <c r="BB62" s="189">
        <f t="shared" si="47"/>
        <v>1.2692636567478226</v>
      </c>
      <c r="BC62" s="189">
        <f t="shared" si="47"/>
        <v>1.2436575302452804</v>
      </c>
      <c r="BD62" s="189">
        <f t="shared" si="47"/>
        <v>1.2617964013642951</v>
      </c>
      <c r="BE62" s="189">
        <f t="shared" si="47"/>
        <v>1.3298705484393376</v>
      </c>
    </row>
    <row r="63" spans="1:58" x14ac:dyDescent="0.3">
      <c r="A63" s="190" t="s">
        <v>79</v>
      </c>
    </row>
    <row r="64" spans="1:58" x14ac:dyDescent="0.3">
      <c r="A64" s="181" t="s">
        <v>80</v>
      </c>
    </row>
    <row r="65" spans="1:1" x14ac:dyDescent="0.3">
      <c r="A65" s="181"/>
    </row>
  </sheetData>
  <sheetProtection algorithmName="SHA-512" hashValue="juN2cYSIvSZsXazuoxU9hhz6uQNuZTfYgQSaW6Eghzg58LNb6tGmxBmdzqbDaeKe4xK9njZwJNL9vxa4kfa3iw==" saltValue="xNl7T6BKupFinnRZbHsbPw==" spinCount="100000" sheet="1" objects="1" scenarios="1"/>
  <mergeCells count="2">
    <mergeCell ref="E6:Y6"/>
    <mergeCell ref="Z6:AE6"/>
  </mergeCells>
  <phoneticPr fontId="0" type="noConversion"/>
  <pageMargins left="0.78740157499999996" right="0.78740157499999996" top="0.984251969" bottom="0.984251969" header="0.4921259845" footer="0.4921259845"/>
  <pageSetup paperSize="9" scale="65" fitToWidth="2" orientation="landscape" r:id="rId1"/>
  <headerFooter alignWithMargins="0"/>
  <ignoredErrors>
    <ignoredError sqref="AG13:AG60 AH14:AH38 AH42:AH60 AH39:AH41 AI14:AI51 AJ14:AJ51 AI52:AI60 AJ52:AJ60"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65"/>
  <sheetViews>
    <sheetView zoomScaleNormal="75" workbookViewId="0">
      <pane xSplit="1" ySplit="12" topLeftCell="Z13" activePane="bottomRight" state="frozen"/>
      <selection pane="topRight" activeCell="B1" sqref="B1"/>
      <selection pane="bottomLeft" activeCell="A13" sqref="A13"/>
      <selection pane="bottomRight" activeCell="AJ26" sqref="AJ26"/>
    </sheetView>
  </sheetViews>
  <sheetFormatPr baseColWidth="10" defaultColWidth="11.3984375" defaultRowHeight="10.15" x14ac:dyDescent="0.3"/>
  <cols>
    <col min="1" max="1" width="8.19921875" style="65" customWidth="1"/>
    <col min="2" max="2" width="9.86328125" style="65" bestFit="1" customWidth="1"/>
    <col min="3" max="3" width="10.6640625" style="65" bestFit="1" customWidth="1"/>
    <col min="4" max="4" width="8.6640625" style="65" bestFit="1" customWidth="1"/>
    <col min="5" max="5" width="6.6640625" style="65" customWidth="1"/>
    <col min="6" max="6" width="5.59765625" style="65" bestFit="1" customWidth="1"/>
    <col min="7" max="11" width="6.59765625" style="65" bestFit="1" customWidth="1"/>
    <col min="12" max="12" width="6.1328125" style="65" bestFit="1" customWidth="1"/>
    <col min="13" max="15" width="7.6640625" style="65" bestFit="1" customWidth="1"/>
    <col min="16" max="16" width="7.1328125" style="65" bestFit="1" customWidth="1"/>
    <col min="17" max="17" width="8.1328125" style="65" bestFit="1" customWidth="1"/>
    <col min="18" max="25" width="9.1328125" style="65" bestFit="1" customWidth="1"/>
    <col min="26" max="26" width="10.86328125" style="65" customWidth="1"/>
    <col min="27" max="27" width="9.59765625" style="65" bestFit="1" customWidth="1"/>
    <col min="28" max="28" width="10.6640625" style="65" bestFit="1" customWidth="1"/>
    <col min="29" max="29" width="7.59765625" style="65" bestFit="1" customWidth="1"/>
    <col min="30" max="30" width="6.19921875" style="65" bestFit="1" customWidth="1"/>
    <col min="31" max="31" width="8.6640625" style="65" bestFit="1" customWidth="1"/>
    <col min="32" max="32" width="3.1328125" style="65" customWidth="1"/>
    <col min="33" max="33" width="9.59765625" style="65" customWidth="1"/>
    <col min="34" max="34" width="9.3984375" style="65" customWidth="1"/>
    <col min="35" max="35" width="9" style="65" customWidth="1"/>
    <col min="36" max="36" width="10.1328125" style="65" customWidth="1"/>
    <col min="37" max="37" width="6" style="65" customWidth="1"/>
    <col min="38" max="38" width="8.1328125" style="65" customWidth="1"/>
    <col min="39" max="39" width="9.3984375" style="65" customWidth="1"/>
    <col min="40" max="40" width="9.19921875" style="65" customWidth="1"/>
    <col min="41" max="41" width="9.86328125" style="65" customWidth="1"/>
    <col min="42" max="42" width="8.86328125" style="65" customWidth="1"/>
    <col min="43" max="43" width="8.3984375" style="65" customWidth="1"/>
    <col min="44" max="44" width="7.6640625" style="65" customWidth="1"/>
    <col min="45" max="45" width="8.59765625" style="65" customWidth="1"/>
    <col min="46" max="46" width="8.6640625" style="65" customWidth="1"/>
    <col min="47" max="47" width="8.19921875" style="65" customWidth="1"/>
    <col min="48" max="48" width="8.59765625" style="65" customWidth="1"/>
    <col min="49" max="16384" width="11.3984375" style="65"/>
  </cols>
  <sheetData>
    <row r="1" spans="1:48" ht="15" customHeight="1" x14ac:dyDescent="0.3">
      <c r="A1" s="65" t="s">
        <v>32</v>
      </c>
    </row>
    <row r="3" spans="1:48" x14ac:dyDescent="0.3">
      <c r="A3" s="65" t="s">
        <v>84</v>
      </c>
    </row>
    <row r="4" spans="1:48" x14ac:dyDescent="0.3">
      <c r="AI4" s="65" t="s">
        <v>340</v>
      </c>
    </row>
    <row r="5" spans="1:48" x14ac:dyDescent="0.3">
      <c r="A5" s="66"/>
      <c r="B5" s="67"/>
      <c r="C5" s="67"/>
      <c r="D5" s="68"/>
      <c r="E5" s="69"/>
      <c r="F5" s="67"/>
      <c r="G5" s="67"/>
      <c r="H5" s="67"/>
      <c r="I5" s="67"/>
      <c r="J5" s="67"/>
      <c r="K5" s="67"/>
      <c r="L5" s="67"/>
      <c r="M5" s="67"/>
      <c r="N5" s="67"/>
      <c r="O5" s="67"/>
      <c r="P5" s="67"/>
      <c r="Q5" s="67"/>
      <c r="R5" s="67"/>
      <c r="S5" s="67"/>
      <c r="T5" s="67"/>
      <c r="U5" s="67"/>
      <c r="V5" s="67"/>
      <c r="W5" s="67"/>
      <c r="X5" s="67"/>
      <c r="Y5" s="68"/>
      <c r="Z5" s="67"/>
      <c r="AA5" s="67"/>
      <c r="AB5" s="67"/>
      <c r="AC5" s="67"/>
      <c r="AD5" s="67"/>
      <c r="AE5" s="68"/>
      <c r="AF5" s="86"/>
      <c r="AG5" s="86" t="s">
        <v>339</v>
      </c>
      <c r="AH5" s="86"/>
      <c r="AI5" s="86"/>
      <c r="AJ5" s="86"/>
      <c r="AK5" s="86"/>
      <c r="AL5" s="86"/>
      <c r="AM5" s="86"/>
      <c r="AN5" s="86"/>
      <c r="AO5" s="86"/>
      <c r="AP5" s="86"/>
      <c r="AQ5" s="86"/>
      <c r="AR5" s="86"/>
      <c r="AS5" s="86"/>
      <c r="AT5" s="86"/>
      <c r="AU5" s="86"/>
      <c r="AV5" s="86"/>
    </row>
    <row r="6" spans="1:48" ht="13.5" customHeight="1" x14ac:dyDescent="0.3">
      <c r="A6" s="70"/>
      <c r="D6" s="71"/>
      <c r="E6" s="131" t="s">
        <v>34</v>
      </c>
      <c r="F6" s="132"/>
      <c r="G6" s="132"/>
      <c r="H6" s="132"/>
      <c r="I6" s="132"/>
      <c r="J6" s="132"/>
      <c r="K6" s="132"/>
      <c r="L6" s="132"/>
      <c r="M6" s="132"/>
      <c r="N6" s="132"/>
      <c r="O6" s="132"/>
      <c r="P6" s="132"/>
      <c r="Q6" s="132"/>
      <c r="R6" s="132"/>
      <c r="S6" s="132"/>
      <c r="T6" s="132"/>
      <c r="U6" s="132"/>
      <c r="V6" s="132"/>
      <c r="W6" s="132"/>
      <c r="X6" s="132"/>
      <c r="Y6" s="133"/>
      <c r="Z6" s="131" t="s">
        <v>35</v>
      </c>
      <c r="AA6" s="132"/>
      <c r="AB6" s="132"/>
      <c r="AC6" s="132"/>
      <c r="AD6" s="132"/>
      <c r="AE6" s="133"/>
      <c r="AF6" s="84"/>
    </row>
    <row r="7" spans="1:48" x14ac:dyDescent="0.3">
      <c r="A7" s="70"/>
      <c r="B7" s="72"/>
      <c r="C7" s="72"/>
      <c r="D7" s="73"/>
      <c r="E7" s="74"/>
      <c r="F7" s="72"/>
      <c r="G7" s="72"/>
      <c r="H7" s="72"/>
      <c r="I7" s="72"/>
      <c r="J7" s="72"/>
      <c r="K7" s="72"/>
      <c r="L7" s="72"/>
      <c r="M7" s="72"/>
      <c r="N7" s="72"/>
      <c r="O7" s="72"/>
      <c r="P7" s="72"/>
      <c r="Q7" s="72"/>
      <c r="R7" s="72"/>
      <c r="S7" s="72"/>
      <c r="T7" s="72"/>
      <c r="U7" s="72"/>
      <c r="V7" s="72"/>
      <c r="W7" s="72"/>
      <c r="X7" s="72"/>
      <c r="Y7" s="73"/>
      <c r="Z7" s="72"/>
      <c r="AA7" s="72"/>
      <c r="AB7" s="72"/>
      <c r="AC7" s="72"/>
      <c r="AD7" s="72"/>
      <c r="AE7" s="73"/>
      <c r="AF7" s="84"/>
    </row>
    <row r="8" spans="1:48" x14ac:dyDescent="0.3">
      <c r="A8" s="70"/>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84"/>
    </row>
    <row r="9" spans="1:48" x14ac:dyDescent="0.3">
      <c r="A9" s="70"/>
      <c r="B9" s="75" t="s">
        <v>82</v>
      </c>
      <c r="C9" s="75" t="s">
        <v>85</v>
      </c>
      <c r="D9" s="75" t="s">
        <v>85</v>
      </c>
      <c r="E9" s="70"/>
      <c r="F9" s="70"/>
      <c r="G9" s="70"/>
      <c r="H9" s="70"/>
      <c r="I9" s="70"/>
      <c r="J9" s="70"/>
      <c r="K9" s="70"/>
      <c r="L9" s="70"/>
      <c r="M9" s="70"/>
      <c r="N9" s="70"/>
      <c r="O9" s="70"/>
      <c r="P9" s="70"/>
      <c r="Q9" s="70"/>
      <c r="R9" s="70"/>
      <c r="S9" s="70"/>
      <c r="T9" s="70"/>
      <c r="U9" s="70"/>
      <c r="V9" s="70"/>
      <c r="W9" s="70"/>
      <c r="X9" s="70"/>
      <c r="Y9" s="70"/>
      <c r="Z9" s="70"/>
      <c r="AA9" s="75" t="s">
        <v>37</v>
      </c>
      <c r="AB9" s="70"/>
      <c r="AC9" s="70"/>
      <c r="AD9" s="75" t="s">
        <v>38</v>
      </c>
      <c r="AE9" s="70"/>
      <c r="AF9" s="84"/>
      <c r="AO9" s="77" t="s">
        <v>330</v>
      </c>
      <c r="AP9" s="77" t="s">
        <v>330</v>
      </c>
      <c r="AQ9" s="77" t="s">
        <v>330</v>
      </c>
      <c r="AR9" s="77" t="s">
        <v>330</v>
      </c>
      <c r="AS9" s="77" t="s">
        <v>330</v>
      </c>
      <c r="AT9" s="65" t="s">
        <v>338</v>
      </c>
    </row>
    <row r="10" spans="1:48" s="77" customFormat="1" x14ac:dyDescent="0.3">
      <c r="A10" s="75" t="s">
        <v>19</v>
      </c>
      <c r="B10" s="75" t="s">
        <v>39</v>
      </c>
      <c r="C10" s="75" t="s">
        <v>40</v>
      </c>
      <c r="D10" s="75" t="s">
        <v>83</v>
      </c>
      <c r="E10" s="75"/>
      <c r="F10" s="75"/>
      <c r="G10" s="75"/>
      <c r="H10" s="75"/>
      <c r="I10" s="75"/>
      <c r="J10" s="75"/>
      <c r="K10" s="75"/>
      <c r="L10" s="75" t="s">
        <v>42</v>
      </c>
      <c r="M10" s="75" t="s">
        <v>43</v>
      </c>
      <c r="N10" s="75" t="s">
        <v>44</v>
      </c>
      <c r="O10" s="75" t="s">
        <v>45</v>
      </c>
      <c r="P10" s="75" t="s">
        <v>46</v>
      </c>
      <c r="Q10" s="75" t="s">
        <v>47</v>
      </c>
      <c r="R10" s="75" t="s">
        <v>48</v>
      </c>
      <c r="S10" s="75" t="s">
        <v>49</v>
      </c>
      <c r="T10" s="76" t="s">
        <v>50</v>
      </c>
      <c r="U10" s="76" t="s">
        <v>51</v>
      </c>
      <c r="V10" s="76" t="s">
        <v>52</v>
      </c>
      <c r="W10" s="76" t="s">
        <v>53</v>
      </c>
      <c r="X10" s="76" t="s">
        <v>54</v>
      </c>
      <c r="Y10" s="76" t="s">
        <v>55</v>
      </c>
      <c r="Z10" s="75" t="s">
        <v>56</v>
      </c>
      <c r="AA10" s="75" t="s">
        <v>57</v>
      </c>
      <c r="AB10" s="75" t="s">
        <v>58</v>
      </c>
      <c r="AC10" s="75" t="s">
        <v>59</v>
      </c>
      <c r="AD10" s="75" t="s">
        <v>60</v>
      </c>
      <c r="AE10" s="75" t="s">
        <v>61</v>
      </c>
      <c r="AF10" s="85"/>
      <c r="AG10" s="77">
        <v>4</v>
      </c>
      <c r="AH10" s="77">
        <v>7</v>
      </c>
      <c r="AI10" s="83" t="s">
        <v>324</v>
      </c>
      <c r="AN10" s="77" t="s">
        <v>330</v>
      </c>
      <c r="AO10" s="77" t="s">
        <v>333</v>
      </c>
      <c r="AP10" s="77" t="s">
        <v>333</v>
      </c>
      <c r="AQ10" s="77" t="s">
        <v>333</v>
      </c>
      <c r="AR10" s="77" t="s">
        <v>333</v>
      </c>
      <c r="AS10" s="77" t="s">
        <v>333</v>
      </c>
      <c r="AT10" s="77" t="s">
        <v>333</v>
      </c>
      <c r="AU10" s="77" t="s">
        <v>333</v>
      </c>
      <c r="AV10" s="77" t="s">
        <v>333</v>
      </c>
    </row>
    <row r="11" spans="1:48" s="77" customFormat="1" x14ac:dyDescent="0.3">
      <c r="A11" s="75"/>
      <c r="B11" s="75" t="s">
        <v>62</v>
      </c>
      <c r="C11" s="75" t="s">
        <v>63</v>
      </c>
      <c r="D11" s="75" t="s">
        <v>64</v>
      </c>
      <c r="E11" s="75" t="s">
        <v>65</v>
      </c>
      <c r="F11" s="75" t="s">
        <v>66</v>
      </c>
      <c r="G11" s="75" t="s">
        <v>67</v>
      </c>
      <c r="H11" s="75" t="s">
        <v>68</v>
      </c>
      <c r="I11" s="75" t="s">
        <v>69</v>
      </c>
      <c r="J11" s="75" t="s">
        <v>70</v>
      </c>
      <c r="K11" s="75" t="s">
        <v>71</v>
      </c>
      <c r="L11" s="75" t="s">
        <v>72</v>
      </c>
      <c r="M11" s="75" t="s">
        <v>72</v>
      </c>
      <c r="N11" s="75" t="s">
        <v>72</v>
      </c>
      <c r="O11" s="75" t="s">
        <v>73</v>
      </c>
      <c r="P11" s="75" t="s">
        <v>73</v>
      </c>
      <c r="Q11" s="75" t="s">
        <v>73</v>
      </c>
      <c r="R11" s="75" t="s">
        <v>73</v>
      </c>
      <c r="S11" s="75" t="s">
        <v>73</v>
      </c>
      <c r="T11" s="76" t="s">
        <v>73</v>
      </c>
      <c r="U11" s="76" t="s">
        <v>73</v>
      </c>
      <c r="V11" s="76" t="s">
        <v>73</v>
      </c>
      <c r="W11" s="76" t="s">
        <v>73</v>
      </c>
      <c r="X11" s="76" t="s">
        <v>73</v>
      </c>
      <c r="Y11" s="76" t="s">
        <v>73</v>
      </c>
      <c r="Z11" s="75" t="s">
        <v>74</v>
      </c>
      <c r="AA11" s="75" t="s">
        <v>75</v>
      </c>
      <c r="AB11" s="75" t="s">
        <v>75</v>
      </c>
      <c r="AC11" s="75" t="s">
        <v>76</v>
      </c>
      <c r="AD11" s="75" t="s">
        <v>77</v>
      </c>
      <c r="AE11" s="75" t="s">
        <v>78</v>
      </c>
      <c r="AF11" s="85"/>
      <c r="AG11" s="77" t="s">
        <v>320</v>
      </c>
      <c r="AH11" s="77" t="s">
        <v>320</v>
      </c>
      <c r="AI11" s="77" t="s">
        <v>322</v>
      </c>
      <c r="AJ11" s="77" t="s">
        <v>323</v>
      </c>
      <c r="AK11" s="83" t="s">
        <v>327</v>
      </c>
      <c r="AL11" s="83"/>
      <c r="AM11" s="77" t="s">
        <v>328</v>
      </c>
      <c r="AN11" s="77" t="s">
        <v>331</v>
      </c>
      <c r="AO11" s="77" t="s">
        <v>332</v>
      </c>
      <c r="AP11" s="77" t="s">
        <v>334</v>
      </c>
      <c r="AQ11" s="77" t="s">
        <v>334</v>
      </c>
      <c r="AR11" s="77" t="s">
        <v>334</v>
      </c>
      <c r="AS11" s="77" t="s">
        <v>337</v>
      </c>
      <c r="AT11" s="77" t="s">
        <v>334</v>
      </c>
      <c r="AU11" s="77" t="s">
        <v>334</v>
      </c>
      <c r="AV11" s="77" t="s">
        <v>337</v>
      </c>
    </row>
    <row r="12" spans="1:48" x14ac:dyDescent="0.3">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84"/>
      <c r="AG12" s="77" t="s">
        <v>321</v>
      </c>
      <c r="AH12" s="77" t="s">
        <v>17</v>
      </c>
      <c r="AK12" s="77" t="s">
        <v>325</v>
      </c>
      <c r="AL12" s="77" t="s">
        <v>326</v>
      </c>
      <c r="AM12" s="77" t="s">
        <v>329</v>
      </c>
      <c r="AP12" s="77" t="s">
        <v>335</v>
      </c>
      <c r="AQ12" s="77" t="s">
        <v>336</v>
      </c>
      <c r="AR12" s="77"/>
      <c r="AS12" s="77" t="s">
        <v>334</v>
      </c>
      <c r="AT12" s="77" t="s">
        <v>335</v>
      </c>
      <c r="AU12" s="77" t="s">
        <v>336</v>
      </c>
      <c r="AV12" s="77" t="s">
        <v>334</v>
      </c>
    </row>
    <row r="13" spans="1:48" x14ac:dyDescent="0.3">
      <c r="A13" s="79">
        <v>1974</v>
      </c>
      <c r="AF13" s="84"/>
      <c r="AG13" s="155">
        <f>VLOOKUP($A13,'t35'!$A$11:$J$131,AG$10,FALSE)</f>
        <v>389779</v>
      </c>
      <c r="AH13" s="155"/>
      <c r="AI13" s="155"/>
      <c r="AJ13" s="155"/>
      <c r="AK13" s="155"/>
      <c r="AL13" s="155"/>
      <c r="AM13" s="155"/>
      <c r="AN13" s="155"/>
      <c r="AO13" s="155"/>
      <c r="AP13" s="155"/>
      <c r="AQ13" s="155"/>
      <c r="AR13" s="155"/>
      <c r="AS13" s="155"/>
      <c r="AT13" s="155"/>
      <c r="AU13" s="155"/>
      <c r="AV13" s="155"/>
    </row>
    <row r="14" spans="1:48" x14ac:dyDescent="0.3">
      <c r="A14" s="79">
        <v>1975</v>
      </c>
      <c r="B14" s="80">
        <v>4371</v>
      </c>
      <c r="C14" s="80">
        <v>621</v>
      </c>
      <c r="D14" s="80">
        <v>3750</v>
      </c>
      <c r="E14" s="80">
        <v>831</v>
      </c>
      <c r="F14" s="80">
        <v>577</v>
      </c>
      <c r="G14" s="80">
        <v>326</v>
      </c>
      <c r="H14" s="80">
        <v>185</v>
      </c>
      <c r="I14" s="80">
        <v>128</v>
      </c>
      <c r="J14" s="80">
        <v>112</v>
      </c>
      <c r="K14" s="80">
        <v>106</v>
      </c>
      <c r="L14" s="80">
        <v>362</v>
      </c>
      <c r="M14" s="80">
        <v>155</v>
      </c>
      <c r="N14" s="80">
        <v>103</v>
      </c>
      <c r="O14" s="80">
        <v>349</v>
      </c>
      <c r="P14" s="80">
        <v>251</v>
      </c>
      <c r="Q14" s="80">
        <v>195</v>
      </c>
      <c r="R14" s="80">
        <v>130</v>
      </c>
      <c r="S14" s="80">
        <v>122</v>
      </c>
      <c r="T14" s="80">
        <v>107</v>
      </c>
      <c r="U14" s="80">
        <v>79</v>
      </c>
      <c r="V14" s="80">
        <v>67</v>
      </c>
      <c r="W14" s="80">
        <v>75</v>
      </c>
      <c r="X14" s="80">
        <v>56</v>
      </c>
      <c r="Y14" s="80">
        <v>55</v>
      </c>
      <c r="Z14" s="80">
        <v>2265</v>
      </c>
      <c r="AA14" s="80">
        <v>620</v>
      </c>
      <c r="AB14" s="80">
        <v>2885</v>
      </c>
      <c r="AC14" s="80">
        <v>600</v>
      </c>
      <c r="AD14" s="80">
        <v>447</v>
      </c>
      <c r="AE14" s="80">
        <v>439</v>
      </c>
      <c r="AF14" s="84"/>
      <c r="AG14" s="155">
        <f>VLOOKUP($A14,'t35'!$A$11:$J$131,AG$10,FALSE)</f>
        <v>363261</v>
      </c>
      <c r="AH14" s="155">
        <f>VLOOKUP($A14,'t35'!$A$11:$J$131,AH$10,FALSE)</f>
        <v>3819</v>
      </c>
      <c r="AI14" s="156">
        <f>1000*B14/AG14</f>
        <v>12.032670724355215</v>
      </c>
      <c r="AJ14" s="156">
        <f>1000*(C14/AG13+D14/AG14)</f>
        <v>11.916366589458969</v>
      </c>
      <c r="AK14" s="157">
        <f>D14/B14</f>
        <v>0.85792724776938911</v>
      </c>
      <c r="AL14" s="156">
        <f>1000*B14/(AG14*AK14+AG13*(1-AK14))</f>
        <v>11.909157397138586</v>
      </c>
      <c r="AM14" s="158">
        <f>1000*(D14/AG14+C14/AG13*(1-D14/AG14))</f>
        <v>11.899919628682857</v>
      </c>
      <c r="AN14" s="156">
        <f t="shared" ref="AN14:AN48" si="0">1000*AH14/(AG14+AH14)</f>
        <v>10.403726708074535</v>
      </c>
      <c r="AO14" s="159">
        <f t="shared" ref="AO14:AO48" si="1">1000*(AH14+Z14)/(AG14+AH14)</f>
        <v>16.574043805165086</v>
      </c>
      <c r="AP14" s="156">
        <f t="shared" ref="AP14:AP48" si="2">1000*Z14/AG14</f>
        <v>6.2351862710282688</v>
      </c>
      <c r="AQ14" s="156">
        <f t="shared" ref="AQ14:AQ48" si="3">1000*AA14/AG14</f>
        <v>1.7067618048730802</v>
      </c>
      <c r="AR14" s="156">
        <f t="shared" ref="AR14:AR48" si="4">1000*SUM(E14:N14)/AG14</f>
        <v>7.9419480759013492</v>
      </c>
      <c r="AS14" s="160">
        <f t="shared" ref="AS14:AS48" si="5">1000*SUM(O14:Y14)/AG14</f>
        <v>4.0907226484538661</v>
      </c>
      <c r="AT14" s="161">
        <f t="shared" ref="AT14:AT48" si="6">AP14/SUM($AR14:$AS14)</f>
        <v>0.51818805765271103</v>
      </c>
      <c r="AU14" s="161">
        <f t="shared" ref="AU14:AU48" si="7">AQ14/SUM($AR14:$AS14)</f>
        <v>0.14184397163120568</v>
      </c>
      <c r="AV14" s="161">
        <f t="shared" ref="AV14:AV48" si="8">AS14/SUM($AR14:$AS14)</f>
        <v>0.33996797071608326</v>
      </c>
    </row>
    <row r="15" spans="1:48" x14ac:dyDescent="0.3">
      <c r="A15" s="79">
        <v>1976</v>
      </c>
      <c r="B15" s="80">
        <v>3771</v>
      </c>
      <c r="C15" s="80">
        <v>546</v>
      </c>
      <c r="D15" s="80">
        <v>3225</v>
      </c>
      <c r="E15" s="80">
        <v>694</v>
      </c>
      <c r="F15" s="80">
        <v>471</v>
      </c>
      <c r="G15" s="80">
        <v>273</v>
      </c>
      <c r="H15" s="80">
        <v>151</v>
      </c>
      <c r="I15" s="80">
        <v>133</v>
      </c>
      <c r="J15" s="80">
        <v>106</v>
      </c>
      <c r="K15" s="80">
        <v>64</v>
      </c>
      <c r="L15" s="80">
        <v>296</v>
      </c>
      <c r="M15" s="80">
        <v>155</v>
      </c>
      <c r="N15" s="80">
        <v>93</v>
      </c>
      <c r="O15" s="80">
        <v>349</v>
      </c>
      <c r="P15" s="80">
        <v>215</v>
      </c>
      <c r="Q15" s="80">
        <v>167</v>
      </c>
      <c r="R15" s="80">
        <v>126</v>
      </c>
      <c r="S15" s="80">
        <v>85</v>
      </c>
      <c r="T15" s="80">
        <v>76</v>
      </c>
      <c r="U15" s="80">
        <v>88</v>
      </c>
      <c r="V15" s="80">
        <v>59</v>
      </c>
      <c r="W15" s="80">
        <v>59</v>
      </c>
      <c r="X15" s="80">
        <v>49</v>
      </c>
      <c r="Y15" s="80">
        <v>62</v>
      </c>
      <c r="Z15" s="80">
        <v>1892</v>
      </c>
      <c r="AA15" s="80">
        <v>544</v>
      </c>
      <c r="AB15" s="80">
        <v>2436</v>
      </c>
      <c r="AC15" s="80">
        <v>564</v>
      </c>
      <c r="AD15" s="80">
        <v>378</v>
      </c>
      <c r="AE15" s="80">
        <v>393</v>
      </c>
      <c r="AF15" s="84"/>
      <c r="AG15" s="155">
        <f>VLOOKUP($A15,'t35'!$A$11:$J$131,AG$10,FALSE)</f>
        <v>350956</v>
      </c>
      <c r="AH15" s="155">
        <f>VLOOKUP($A15,'t35'!$A$11:$J$131,AH$10,FALSE)</f>
        <v>3630</v>
      </c>
      <c r="AI15" s="156">
        <f t="shared" ref="AI15" si="9">1000*B15/AG15</f>
        <v>10.744936687220051</v>
      </c>
      <c r="AJ15" s="156">
        <f t="shared" ref="AJ15" si="10">1000*(C15/AG14+D15/AG15)</f>
        <v>10.69223763373658</v>
      </c>
      <c r="AK15" s="157">
        <f t="shared" ref="AK15" si="11">D15/B15</f>
        <v>0.85521081941129673</v>
      </c>
      <c r="AL15" s="156">
        <f t="shared" ref="AL15" si="12">1000*B15/(AG15*AK15+AG14*(1-AK15))</f>
        <v>10.69066544085374</v>
      </c>
      <c r="AM15" s="156">
        <f>1000*(D15/AG15+C15/AG14*(1-D14/AG14))</f>
        <v>10.676721398251592</v>
      </c>
      <c r="AN15" s="156">
        <f t="shared" si="0"/>
        <v>10.237290812384019</v>
      </c>
      <c r="AO15" s="159">
        <f t="shared" si="1"/>
        <v>15.573090872172054</v>
      </c>
      <c r="AP15" s="156">
        <f t="shared" si="2"/>
        <v>5.390989183829312</v>
      </c>
      <c r="AQ15" s="156">
        <f t="shared" si="3"/>
        <v>1.5500518583526139</v>
      </c>
      <c r="AR15" s="156">
        <f t="shared" si="4"/>
        <v>6.9410410421819257</v>
      </c>
      <c r="AS15" s="160">
        <f t="shared" si="5"/>
        <v>3.8038956450381245</v>
      </c>
      <c r="AT15" s="161">
        <f t="shared" si="6"/>
        <v>0.50172368072129403</v>
      </c>
      <c r="AU15" s="161">
        <f t="shared" si="7"/>
        <v>0.14425881728984352</v>
      </c>
      <c r="AV15" s="161">
        <f t="shared" si="8"/>
        <v>0.35401750198886239</v>
      </c>
    </row>
    <row r="16" spans="1:48" x14ac:dyDescent="0.3">
      <c r="A16" s="79">
        <v>1977</v>
      </c>
      <c r="B16" s="80">
        <v>3509</v>
      </c>
      <c r="C16" s="80">
        <v>493</v>
      </c>
      <c r="D16" s="80">
        <v>3016</v>
      </c>
      <c r="E16" s="80">
        <v>654</v>
      </c>
      <c r="F16" s="80">
        <v>419</v>
      </c>
      <c r="G16" s="80">
        <v>264</v>
      </c>
      <c r="H16" s="80">
        <v>153</v>
      </c>
      <c r="I16" s="80">
        <v>116</v>
      </c>
      <c r="J16" s="80">
        <v>78</v>
      </c>
      <c r="K16" s="80">
        <v>65</v>
      </c>
      <c r="L16" s="80">
        <v>283</v>
      </c>
      <c r="M16" s="80">
        <v>148</v>
      </c>
      <c r="N16" s="80">
        <v>92</v>
      </c>
      <c r="O16" s="80">
        <v>324</v>
      </c>
      <c r="P16" s="80">
        <v>231</v>
      </c>
      <c r="Q16" s="80">
        <v>165</v>
      </c>
      <c r="R16" s="80">
        <v>128</v>
      </c>
      <c r="S16" s="80">
        <v>76</v>
      </c>
      <c r="T16" s="80">
        <v>64</v>
      </c>
      <c r="U16" s="80">
        <v>74</v>
      </c>
      <c r="V16" s="80">
        <v>45</v>
      </c>
      <c r="W16" s="80">
        <v>52</v>
      </c>
      <c r="X16" s="80">
        <v>44</v>
      </c>
      <c r="Y16" s="80">
        <v>34</v>
      </c>
      <c r="Z16" s="80">
        <v>1749</v>
      </c>
      <c r="AA16" s="80">
        <v>523</v>
      </c>
      <c r="AB16" s="80">
        <v>2272</v>
      </c>
      <c r="AC16" s="80">
        <v>555</v>
      </c>
      <c r="AD16" s="80">
        <v>369</v>
      </c>
      <c r="AE16" s="80">
        <v>313</v>
      </c>
      <c r="AF16" s="84"/>
      <c r="AG16" s="155">
        <f>VLOOKUP($A16,'t35'!$A$11:$J$131,AG$10,FALSE)</f>
        <v>362407</v>
      </c>
      <c r="AH16" s="155">
        <f>VLOOKUP($A16,'t35'!$A$11:$J$131,AH$10,FALSE)</f>
        <v>3555</v>
      </c>
      <c r="AI16" s="156">
        <f t="shared" ref="AI16:AI54" si="13">1000*B16/AG16</f>
        <v>9.6824840579790123</v>
      </c>
      <c r="AJ16" s="156">
        <f t="shared" ref="AJ16:AJ54" si="14">1000*(C16/AG15+D16/AG16)</f>
        <v>9.7268695547297188</v>
      </c>
      <c r="AK16" s="157">
        <f t="shared" ref="AK16:AK54" si="15">D16/B16</f>
        <v>0.85950413223140498</v>
      </c>
      <c r="AL16" s="156">
        <f t="shared" ref="AL16:AL54" si="16">1000*B16/(AG16*AK16+AG15*(1-AK16))</f>
        <v>9.7256587666738898</v>
      </c>
      <c r="AM16" s="156">
        <f t="shared" ref="AM16:AM54" si="17">1000*(D16/AG16+C16/AG15*(1-D15/AG15))</f>
        <v>9.7139611880067154</v>
      </c>
      <c r="AN16" s="156">
        <f t="shared" si="0"/>
        <v>9.7141233242795693</v>
      </c>
      <c r="AO16" s="159">
        <f t="shared" si="1"/>
        <v>14.493308048376607</v>
      </c>
      <c r="AP16" s="156">
        <f t="shared" si="2"/>
        <v>4.8260657216885985</v>
      </c>
      <c r="AQ16" s="156">
        <f t="shared" si="3"/>
        <v>1.4431288578862991</v>
      </c>
      <c r="AR16" s="156">
        <f t="shared" si="4"/>
        <v>6.269194579574898</v>
      </c>
      <c r="AS16" s="160">
        <f t="shared" si="5"/>
        <v>3.4132894784041148</v>
      </c>
      <c r="AT16" s="161">
        <f t="shared" si="6"/>
        <v>0.49843260188087773</v>
      </c>
      <c r="AU16" s="161">
        <f t="shared" si="7"/>
        <v>0.14904531205471644</v>
      </c>
      <c r="AV16" s="161">
        <f t="shared" si="8"/>
        <v>0.35252208606440583</v>
      </c>
    </row>
    <row r="17" spans="1:48" x14ac:dyDescent="0.3">
      <c r="A17" s="79">
        <v>1978</v>
      </c>
      <c r="B17" s="80">
        <v>3314</v>
      </c>
      <c r="C17" s="80">
        <v>503</v>
      </c>
      <c r="D17" s="80">
        <v>2811</v>
      </c>
      <c r="E17" s="80">
        <v>630</v>
      </c>
      <c r="F17" s="80">
        <v>367</v>
      </c>
      <c r="G17" s="80">
        <v>240</v>
      </c>
      <c r="H17" s="80">
        <v>128</v>
      </c>
      <c r="I17" s="80">
        <v>89</v>
      </c>
      <c r="J17" s="80">
        <v>81</v>
      </c>
      <c r="K17" s="80">
        <v>54</v>
      </c>
      <c r="L17" s="80">
        <v>251</v>
      </c>
      <c r="M17" s="80">
        <v>136</v>
      </c>
      <c r="N17" s="80">
        <v>88</v>
      </c>
      <c r="O17" s="80">
        <v>299</v>
      </c>
      <c r="P17" s="80">
        <v>226</v>
      </c>
      <c r="Q17" s="80">
        <v>182</v>
      </c>
      <c r="R17" s="80">
        <v>132</v>
      </c>
      <c r="S17" s="80">
        <v>92</v>
      </c>
      <c r="T17" s="80">
        <v>72</v>
      </c>
      <c r="U17" s="80">
        <v>57</v>
      </c>
      <c r="V17" s="80">
        <v>54</v>
      </c>
      <c r="W17" s="80">
        <v>62</v>
      </c>
      <c r="X17" s="80">
        <v>40</v>
      </c>
      <c r="Y17" s="80">
        <v>34</v>
      </c>
      <c r="Z17" s="80">
        <v>1589</v>
      </c>
      <c r="AA17" s="80">
        <v>475</v>
      </c>
      <c r="AB17" s="80">
        <v>2064</v>
      </c>
      <c r="AC17" s="80">
        <v>525</v>
      </c>
      <c r="AD17" s="80">
        <v>406</v>
      </c>
      <c r="AE17" s="80">
        <v>319</v>
      </c>
      <c r="AF17" s="84"/>
      <c r="AG17" s="155">
        <f>VLOOKUP($A17,'t35'!$A$11:$J$131,AG$10,FALSE)</f>
        <v>358781</v>
      </c>
      <c r="AH17" s="155">
        <f>VLOOKUP($A17,'t35'!$A$11:$J$131,AH$10,FALSE)</f>
        <v>3356</v>
      </c>
      <c r="AI17" s="156">
        <f t="shared" si="13"/>
        <v>9.2368324967041175</v>
      </c>
      <c r="AJ17" s="156">
        <f t="shared" si="14"/>
        <v>9.2228053360445195</v>
      </c>
      <c r="AK17" s="157">
        <f t="shared" si="15"/>
        <v>0.84821967410983701</v>
      </c>
      <c r="AL17" s="156">
        <f t="shared" si="16"/>
        <v>9.2226852726005273</v>
      </c>
      <c r="AM17" s="156">
        <f t="shared" si="17"/>
        <v>9.2112546928885557</v>
      </c>
      <c r="AN17" s="156">
        <f t="shared" si="0"/>
        <v>9.2672110278706672</v>
      </c>
      <c r="AO17" s="159">
        <f t="shared" si="1"/>
        <v>13.655053198099061</v>
      </c>
      <c r="AP17" s="156">
        <f t="shared" si="2"/>
        <v>4.4288855875868567</v>
      </c>
      <c r="AQ17" s="156">
        <f t="shared" si="3"/>
        <v>1.3239274097569269</v>
      </c>
      <c r="AR17" s="156">
        <f t="shared" si="4"/>
        <v>5.7528129973437832</v>
      </c>
      <c r="AS17" s="160">
        <f t="shared" si="5"/>
        <v>3.4840194993603339</v>
      </c>
      <c r="AT17" s="161">
        <f t="shared" si="6"/>
        <v>0.47948098974049486</v>
      </c>
      <c r="AU17" s="161">
        <f t="shared" si="7"/>
        <v>0.14333132166566084</v>
      </c>
      <c r="AV17" s="161">
        <f t="shared" si="8"/>
        <v>0.37718768859384427</v>
      </c>
    </row>
    <row r="18" spans="1:48" x14ac:dyDescent="0.3">
      <c r="A18" s="79">
        <v>1979</v>
      </c>
      <c r="B18" s="80">
        <v>3211</v>
      </c>
      <c r="C18" s="80">
        <v>485</v>
      </c>
      <c r="D18" s="80">
        <v>2726</v>
      </c>
      <c r="E18" s="80">
        <v>609</v>
      </c>
      <c r="F18" s="80">
        <v>351</v>
      </c>
      <c r="G18" s="80">
        <v>215</v>
      </c>
      <c r="H18" s="80">
        <v>125</v>
      </c>
      <c r="I18" s="80">
        <v>81</v>
      </c>
      <c r="J18" s="80">
        <v>74</v>
      </c>
      <c r="K18" s="80">
        <v>56</v>
      </c>
      <c r="L18" s="80">
        <v>235</v>
      </c>
      <c r="M18" s="80">
        <v>104</v>
      </c>
      <c r="N18" s="80">
        <v>87</v>
      </c>
      <c r="O18" s="80">
        <v>334</v>
      </c>
      <c r="P18" s="80">
        <v>239</v>
      </c>
      <c r="Q18" s="80">
        <v>170</v>
      </c>
      <c r="R18" s="80">
        <v>125</v>
      </c>
      <c r="S18" s="80">
        <v>94</v>
      </c>
      <c r="T18" s="80">
        <v>76</v>
      </c>
      <c r="U18" s="80">
        <v>58</v>
      </c>
      <c r="V18" s="80">
        <v>56</v>
      </c>
      <c r="W18" s="80">
        <v>49</v>
      </c>
      <c r="X18" s="80">
        <v>42</v>
      </c>
      <c r="Y18" s="80">
        <v>31</v>
      </c>
      <c r="Z18" s="80">
        <v>1511</v>
      </c>
      <c r="AA18" s="80">
        <v>426</v>
      </c>
      <c r="AB18" s="80">
        <v>1937</v>
      </c>
      <c r="AC18" s="80">
        <v>573</v>
      </c>
      <c r="AD18" s="80">
        <v>389</v>
      </c>
      <c r="AE18" s="80">
        <v>312</v>
      </c>
      <c r="AF18" s="84"/>
      <c r="AG18" s="155">
        <f>VLOOKUP($A18,'t35'!$A$11:$J$131,AG$10,FALSE)</f>
        <v>368750</v>
      </c>
      <c r="AH18" s="155">
        <f>VLOOKUP($A18,'t35'!$A$11:$J$131,AH$10,FALSE)</f>
        <v>3347</v>
      </c>
      <c r="AI18" s="156">
        <f t="shared" si="13"/>
        <v>8.7077966101694919</v>
      </c>
      <c r="AJ18" s="156">
        <f t="shared" si="14"/>
        <v>8.7443419386331644</v>
      </c>
      <c r="AK18" s="157">
        <f t="shared" si="15"/>
        <v>0.84895671130488948</v>
      </c>
      <c r="AL18" s="156">
        <f t="shared" si="16"/>
        <v>8.7434997410176507</v>
      </c>
      <c r="AM18" s="156">
        <f t="shared" si="17"/>
        <v>8.7337507741642337</v>
      </c>
      <c r="AN18" s="156">
        <f t="shared" si="0"/>
        <v>8.9949663662969606</v>
      </c>
      <c r="AO18" s="159">
        <f t="shared" si="1"/>
        <v>13.055735466827198</v>
      </c>
      <c r="AP18" s="156">
        <f t="shared" si="2"/>
        <v>4.097627118644068</v>
      </c>
      <c r="AQ18" s="156">
        <f t="shared" si="3"/>
        <v>1.1552542372881356</v>
      </c>
      <c r="AR18" s="156">
        <f t="shared" si="4"/>
        <v>5.2528813559322032</v>
      </c>
      <c r="AS18" s="160">
        <f t="shared" si="5"/>
        <v>3.4549152542372883</v>
      </c>
      <c r="AT18" s="161">
        <f t="shared" si="6"/>
        <v>0.47056991591404546</v>
      </c>
      <c r="AU18" s="161">
        <f t="shared" si="7"/>
        <v>0.13266895048271565</v>
      </c>
      <c r="AV18" s="161">
        <f t="shared" si="8"/>
        <v>0.39676113360323889</v>
      </c>
    </row>
    <row r="19" spans="1:48" x14ac:dyDescent="0.3">
      <c r="A19" s="79">
        <v>1980</v>
      </c>
      <c r="B19" s="80">
        <v>3282</v>
      </c>
      <c r="C19" s="80">
        <v>512</v>
      </c>
      <c r="D19" s="80">
        <v>2770</v>
      </c>
      <c r="E19" s="80">
        <v>567</v>
      </c>
      <c r="F19" s="80">
        <v>307</v>
      </c>
      <c r="G19" s="80">
        <v>200</v>
      </c>
      <c r="H19" s="80">
        <v>134</v>
      </c>
      <c r="I19" s="80">
        <v>111</v>
      </c>
      <c r="J19" s="80">
        <v>67</v>
      </c>
      <c r="K19" s="80">
        <v>53</v>
      </c>
      <c r="L19" s="80">
        <v>237</v>
      </c>
      <c r="M19" s="80">
        <v>133</v>
      </c>
      <c r="N19" s="80">
        <v>102</v>
      </c>
      <c r="O19" s="80">
        <v>346</v>
      </c>
      <c r="P19" s="80">
        <v>279</v>
      </c>
      <c r="Q19" s="80">
        <v>204</v>
      </c>
      <c r="R19" s="80">
        <v>140</v>
      </c>
      <c r="S19" s="80">
        <v>86</v>
      </c>
      <c r="T19" s="80">
        <v>73</v>
      </c>
      <c r="U19" s="80">
        <v>78</v>
      </c>
      <c r="V19" s="80">
        <v>39</v>
      </c>
      <c r="W19" s="80">
        <v>48</v>
      </c>
      <c r="X19" s="80">
        <v>37</v>
      </c>
      <c r="Y19" s="80">
        <v>41</v>
      </c>
      <c r="Z19" s="80">
        <v>1439</v>
      </c>
      <c r="AA19" s="80">
        <v>472</v>
      </c>
      <c r="AB19" s="80">
        <v>1911</v>
      </c>
      <c r="AC19" s="80">
        <v>625</v>
      </c>
      <c r="AD19" s="80">
        <v>430</v>
      </c>
      <c r="AE19" s="80">
        <v>316</v>
      </c>
      <c r="AF19" s="84"/>
      <c r="AG19" s="155">
        <f>VLOOKUP($A19,'t35'!$A$11:$J$131,AG$10,FALSE)</f>
        <v>389829</v>
      </c>
      <c r="AH19" s="155">
        <f>VLOOKUP($A19,'t35'!$A$11:$J$131,AH$10,FALSE)</f>
        <v>3297</v>
      </c>
      <c r="AI19" s="156">
        <f t="shared" si="13"/>
        <v>8.4190760564247409</v>
      </c>
      <c r="AJ19" s="156">
        <f t="shared" si="14"/>
        <v>8.4941542460751265</v>
      </c>
      <c r="AK19" s="157">
        <f t="shared" si="15"/>
        <v>0.84399756246191349</v>
      </c>
      <c r="AL19" s="156">
        <f t="shared" si="16"/>
        <v>8.4906987544551438</v>
      </c>
      <c r="AM19" s="156">
        <f t="shared" si="17"/>
        <v>8.483889888936373</v>
      </c>
      <c r="AN19" s="156">
        <f t="shared" si="0"/>
        <v>8.386624135773264</v>
      </c>
      <c r="AO19" s="159">
        <f t="shared" si="1"/>
        <v>12.047028179260593</v>
      </c>
      <c r="AP19" s="156">
        <f t="shared" si="2"/>
        <v>3.6913621100533822</v>
      </c>
      <c r="AQ19" s="156">
        <f t="shared" si="3"/>
        <v>1.2107872939160504</v>
      </c>
      <c r="AR19" s="156">
        <f t="shared" si="4"/>
        <v>4.9021494039694327</v>
      </c>
      <c r="AS19" s="160">
        <f t="shared" si="5"/>
        <v>3.5169266524553073</v>
      </c>
      <c r="AT19" s="161">
        <f t="shared" si="6"/>
        <v>0.43845216331505182</v>
      </c>
      <c r="AU19" s="161">
        <f t="shared" si="7"/>
        <v>0.14381474710542355</v>
      </c>
      <c r="AV19" s="161">
        <f t="shared" si="8"/>
        <v>0.41773308957952471</v>
      </c>
    </row>
    <row r="20" spans="1:48" x14ac:dyDescent="0.3">
      <c r="A20" s="79">
        <v>1981</v>
      </c>
      <c r="B20" s="80">
        <v>3200</v>
      </c>
      <c r="C20" s="80">
        <v>560</v>
      </c>
      <c r="D20" s="80">
        <v>2640</v>
      </c>
      <c r="E20" s="80">
        <v>561</v>
      </c>
      <c r="F20" s="80">
        <v>315</v>
      </c>
      <c r="G20" s="80">
        <v>193</v>
      </c>
      <c r="H20" s="80">
        <v>143</v>
      </c>
      <c r="I20" s="80">
        <v>82</v>
      </c>
      <c r="J20" s="80">
        <v>49</v>
      </c>
      <c r="K20" s="80">
        <v>66</v>
      </c>
      <c r="L20" s="80">
        <v>227</v>
      </c>
      <c r="M20" s="80">
        <v>108</v>
      </c>
      <c r="N20" s="80">
        <v>85</v>
      </c>
      <c r="O20" s="80">
        <v>324</v>
      </c>
      <c r="P20" s="80">
        <v>262</v>
      </c>
      <c r="Q20" s="80">
        <v>236</v>
      </c>
      <c r="R20" s="80">
        <v>133</v>
      </c>
      <c r="S20" s="80">
        <v>91</v>
      </c>
      <c r="T20" s="80">
        <v>64</v>
      </c>
      <c r="U20" s="80">
        <v>77</v>
      </c>
      <c r="V20" s="80">
        <v>52</v>
      </c>
      <c r="W20" s="80">
        <v>49</v>
      </c>
      <c r="X20" s="80">
        <v>52</v>
      </c>
      <c r="Y20" s="80">
        <v>31</v>
      </c>
      <c r="Z20" s="80">
        <v>1409</v>
      </c>
      <c r="AA20" s="80">
        <v>420</v>
      </c>
      <c r="AB20" s="80">
        <v>1829</v>
      </c>
      <c r="AC20" s="80">
        <v>586</v>
      </c>
      <c r="AD20" s="80">
        <v>460</v>
      </c>
      <c r="AE20" s="80">
        <v>325</v>
      </c>
      <c r="AF20" s="84"/>
      <c r="AG20" s="155">
        <f>VLOOKUP($A20,'t35'!$A$11:$J$131,AG$10,FALSE)</f>
        <v>392003</v>
      </c>
      <c r="AH20" s="155">
        <f>VLOOKUP($A20,'t35'!$A$11:$J$131,AH$10,FALSE)</f>
        <v>3245</v>
      </c>
      <c r="AI20" s="156">
        <f t="shared" si="13"/>
        <v>8.1632028326313826</v>
      </c>
      <c r="AJ20" s="156">
        <f t="shared" si="14"/>
        <v>8.1711696347873914</v>
      </c>
      <c r="AK20" s="157">
        <f t="shared" si="15"/>
        <v>0.82499999999999996</v>
      </c>
      <c r="AL20" s="156">
        <f t="shared" si="16"/>
        <v>8.1711331484869802</v>
      </c>
      <c r="AM20" s="156">
        <f t="shared" si="17"/>
        <v>8.1609621319718233</v>
      </c>
      <c r="AN20" s="156">
        <f t="shared" si="0"/>
        <v>8.2100352183945269</v>
      </c>
      <c r="AO20" s="159">
        <f t="shared" si="1"/>
        <v>11.77488564142007</v>
      </c>
      <c r="AP20" s="156">
        <f t="shared" si="2"/>
        <v>3.5943602472430056</v>
      </c>
      <c r="AQ20" s="156">
        <f t="shared" si="3"/>
        <v>1.071420371782869</v>
      </c>
      <c r="AR20" s="156">
        <f t="shared" si="4"/>
        <v>4.6657806190258748</v>
      </c>
      <c r="AS20" s="160">
        <f t="shared" si="5"/>
        <v>3.4974222136055082</v>
      </c>
      <c r="AT20" s="161">
        <f t="shared" si="6"/>
        <v>0.4403125</v>
      </c>
      <c r="AU20" s="161">
        <f t="shared" si="7"/>
        <v>0.13125000000000001</v>
      </c>
      <c r="AV20" s="161">
        <f t="shared" si="8"/>
        <v>0.42843750000000003</v>
      </c>
    </row>
    <row r="21" spans="1:48" x14ac:dyDescent="0.3">
      <c r="A21" s="79">
        <v>1982</v>
      </c>
      <c r="B21" s="80">
        <v>3152</v>
      </c>
      <c r="C21" s="80">
        <v>525</v>
      </c>
      <c r="D21" s="80">
        <v>2627</v>
      </c>
      <c r="E21" s="80">
        <v>541</v>
      </c>
      <c r="F21" s="80">
        <v>296</v>
      </c>
      <c r="G21" s="80">
        <v>199</v>
      </c>
      <c r="H21" s="80">
        <v>112</v>
      </c>
      <c r="I21" s="80">
        <v>88</v>
      </c>
      <c r="J21" s="80">
        <v>55</v>
      </c>
      <c r="K21" s="80">
        <v>65</v>
      </c>
      <c r="L21" s="80">
        <v>214</v>
      </c>
      <c r="M21" s="80">
        <v>119</v>
      </c>
      <c r="N21" s="80">
        <v>98</v>
      </c>
      <c r="O21" s="80">
        <v>343</v>
      </c>
      <c r="P21" s="80">
        <v>250</v>
      </c>
      <c r="Q21" s="80">
        <v>206</v>
      </c>
      <c r="R21" s="80">
        <v>145</v>
      </c>
      <c r="S21" s="80">
        <v>103</v>
      </c>
      <c r="T21" s="80">
        <v>71</v>
      </c>
      <c r="U21" s="80">
        <v>58</v>
      </c>
      <c r="V21" s="80">
        <v>49</v>
      </c>
      <c r="W21" s="80">
        <v>51</v>
      </c>
      <c r="X21" s="80">
        <v>47</v>
      </c>
      <c r="Y21" s="80">
        <v>42</v>
      </c>
      <c r="Z21" s="80">
        <v>1356</v>
      </c>
      <c r="AA21" s="80">
        <v>431</v>
      </c>
      <c r="AB21" s="80">
        <v>1787</v>
      </c>
      <c r="AC21" s="80">
        <v>593</v>
      </c>
      <c r="AD21" s="80">
        <v>454</v>
      </c>
      <c r="AE21" s="80">
        <v>318</v>
      </c>
      <c r="AF21" s="84"/>
      <c r="AG21" s="155">
        <f>VLOOKUP($A21,'t35'!$A$11:$J$131,AG$10,FALSE)</f>
        <v>388018</v>
      </c>
      <c r="AH21" s="155">
        <f>VLOOKUP($A21,'t35'!$A$11:$J$131,AH$10,FALSE)</f>
        <v>2987</v>
      </c>
      <c r="AI21" s="156">
        <f t="shared" si="13"/>
        <v>8.1233344844826778</v>
      </c>
      <c r="AJ21" s="156">
        <f t="shared" si="14"/>
        <v>8.1095799351397524</v>
      </c>
      <c r="AK21" s="157">
        <f t="shared" si="15"/>
        <v>0.83343908629441621</v>
      </c>
      <c r="AL21" s="156">
        <f t="shared" si="16"/>
        <v>8.1094624036039384</v>
      </c>
      <c r="AM21" s="156">
        <f t="shared" si="17"/>
        <v>8.1005603938941917</v>
      </c>
      <c r="AN21" s="156">
        <f t="shared" si="0"/>
        <v>7.6392885001470567</v>
      </c>
      <c r="AO21" s="159">
        <f t="shared" si="1"/>
        <v>11.107274843032698</v>
      </c>
      <c r="AP21" s="156">
        <f t="shared" si="2"/>
        <v>3.4946832363447058</v>
      </c>
      <c r="AQ21" s="156">
        <f t="shared" si="3"/>
        <v>1.1107732115520415</v>
      </c>
      <c r="AR21" s="156">
        <f t="shared" si="4"/>
        <v>4.6054564478967475</v>
      </c>
      <c r="AS21" s="160">
        <f t="shared" si="5"/>
        <v>3.5178780365859317</v>
      </c>
      <c r="AT21" s="161">
        <f t="shared" si="6"/>
        <v>0.43020304568527917</v>
      </c>
      <c r="AU21" s="161">
        <f t="shared" si="7"/>
        <v>0.13673857868020303</v>
      </c>
      <c r="AV21" s="161">
        <f t="shared" si="8"/>
        <v>0.43305837563451771</v>
      </c>
    </row>
    <row r="22" spans="1:48" x14ac:dyDescent="0.3">
      <c r="A22" s="79">
        <v>1983</v>
      </c>
      <c r="B22" s="80">
        <v>2877</v>
      </c>
      <c r="C22" s="80">
        <v>525</v>
      </c>
      <c r="D22" s="80">
        <v>2352</v>
      </c>
      <c r="E22" s="80">
        <v>527</v>
      </c>
      <c r="F22" s="80">
        <v>258</v>
      </c>
      <c r="G22" s="80">
        <v>146</v>
      </c>
      <c r="H22" s="80">
        <v>112</v>
      </c>
      <c r="I22" s="80">
        <v>59</v>
      </c>
      <c r="J22" s="80">
        <v>47</v>
      </c>
      <c r="K22" s="80">
        <v>44</v>
      </c>
      <c r="L22" s="80">
        <v>214</v>
      </c>
      <c r="M22" s="80">
        <v>122</v>
      </c>
      <c r="N22" s="80">
        <v>77</v>
      </c>
      <c r="O22" s="80">
        <v>306</v>
      </c>
      <c r="P22" s="80">
        <v>240</v>
      </c>
      <c r="Q22" s="80">
        <v>187</v>
      </c>
      <c r="R22" s="80">
        <v>154</v>
      </c>
      <c r="S22" s="80">
        <v>91</v>
      </c>
      <c r="T22" s="80">
        <v>54</v>
      </c>
      <c r="U22" s="80">
        <v>47</v>
      </c>
      <c r="V22" s="80">
        <v>56</v>
      </c>
      <c r="W22" s="80">
        <v>51</v>
      </c>
      <c r="X22" s="80">
        <v>35</v>
      </c>
      <c r="Y22" s="80">
        <v>50</v>
      </c>
      <c r="Z22" s="80">
        <v>1193</v>
      </c>
      <c r="AA22" s="80">
        <v>413</v>
      </c>
      <c r="AB22" s="80">
        <v>1606</v>
      </c>
      <c r="AC22" s="80">
        <v>546</v>
      </c>
      <c r="AD22" s="80">
        <v>432</v>
      </c>
      <c r="AE22" s="80">
        <v>293</v>
      </c>
      <c r="AF22" s="84"/>
      <c r="AG22" s="155">
        <f>VLOOKUP($A22,'t35'!$A$11:$J$131,AG$10,FALSE)</f>
        <v>364866</v>
      </c>
      <c r="AH22" s="155">
        <f>VLOOKUP($A22,'t35'!$A$11:$J$131,AH$10,FALSE)</f>
        <v>2749</v>
      </c>
      <c r="AI22" s="156">
        <f t="shared" si="13"/>
        <v>7.8850865797306406</v>
      </c>
      <c r="AJ22" s="156">
        <f t="shared" si="14"/>
        <v>7.7992321814425472</v>
      </c>
      <c r="AK22" s="157">
        <f t="shared" si="15"/>
        <v>0.81751824817518248</v>
      </c>
      <c r="AL22" s="156">
        <f t="shared" si="16"/>
        <v>7.7948295201295776</v>
      </c>
      <c r="AM22" s="156">
        <f t="shared" si="17"/>
        <v>7.7900717562896782</v>
      </c>
      <c r="AN22" s="156">
        <f t="shared" si="0"/>
        <v>7.4779320756769989</v>
      </c>
      <c r="AO22" s="159">
        <f t="shared" si="1"/>
        <v>10.723175060865307</v>
      </c>
      <c r="AP22" s="156">
        <f t="shared" si="2"/>
        <v>3.2696935313238287</v>
      </c>
      <c r="AQ22" s="156">
        <f t="shared" si="3"/>
        <v>1.1319224043895568</v>
      </c>
      <c r="AR22" s="156">
        <f t="shared" si="4"/>
        <v>4.4016159357133855</v>
      </c>
      <c r="AS22" s="160">
        <f t="shared" si="5"/>
        <v>3.4834706440172556</v>
      </c>
      <c r="AT22" s="161">
        <f t="shared" si="6"/>
        <v>0.41466805700382342</v>
      </c>
      <c r="AU22" s="161">
        <f t="shared" si="7"/>
        <v>0.14355231143552311</v>
      </c>
      <c r="AV22" s="161">
        <f t="shared" si="8"/>
        <v>0.44177963156065342</v>
      </c>
    </row>
    <row r="23" spans="1:48" x14ac:dyDescent="0.3">
      <c r="A23" s="79">
        <v>1984</v>
      </c>
      <c r="B23" s="80">
        <v>2702</v>
      </c>
      <c r="C23" s="80">
        <v>427</v>
      </c>
      <c r="D23" s="80">
        <v>2275</v>
      </c>
      <c r="E23" s="80">
        <v>464</v>
      </c>
      <c r="F23" s="80">
        <v>254</v>
      </c>
      <c r="G23" s="80">
        <v>171</v>
      </c>
      <c r="H23" s="80">
        <v>108</v>
      </c>
      <c r="I23" s="80">
        <v>78</v>
      </c>
      <c r="J23" s="80">
        <v>52</v>
      </c>
      <c r="K23" s="80">
        <v>48</v>
      </c>
      <c r="L23" s="80">
        <v>184</v>
      </c>
      <c r="M23" s="80">
        <v>103</v>
      </c>
      <c r="N23" s="80">
        <v>80</v>
      </c>
      <c r="O23" s="80">
        <v>273</v>
      </c>
      <c r="P23" s="80">
        <v>244</v>
      </c>
      <c r="Q23" s="80">
        <v>186</v>
      </c>
      <c r="R23" s="80">
        <v>118</v>
      </c>
      <c r="S23" s="80">
        <v>83</v>
      </c>
      <c r="T23" s="80">
        <v>51</v>
      </c>
      <c r="U23" s="80">
        <v>50</v>
      </c>
      <c r="V23" s="80">
        <v>44</v>
      </c>
      <c r="W23" s="80">
        <v>35</v>
      </c>
      <c r="X23" s="80">
        <v>46</v>
      </c>
      <c r="Y23" s="80">
        <v>30</v>
      </c>
      <c r="Z23" s="80">
        <v>1175</v>
      </c>
      <c r="AA23" s="80">
        <v>367</v>
      </c>
      <c r="AB23" s="80">
        <v>1542</v>
      </c>
      <c r="AC23" s="80">
        <v>517</v>
      </c>
      <c r="AD23" s="80">
        <v>387</v>
      </c>
      <c r="AE23" s="80">
        <v>256</v>
      </c>
      <c r="AF23" s="84"/>
      <c r="AG23" s="155">
        <f>VLOOKUP($A23,'t35'!$A$11:$J$131,AG$10,FALSE)</f>
        <v>370629</v>
      </c>
      <c r="AH23" s="155">
        <f>VLOOKUP($A23,'t35'!$A$11:$J$131,AH$10,FALSE)</f>
        <v>2786</v>
      </c>
      <c r="AI23" s="156">
        <f t="shared" si="13"/>
        <v>7.29030917710163</v>
      </c>
      <c r="AJ23" s="156">
        <f t="shared" si="14"/>
        <v>7.3085063407693101</v>
      </c>
      <c r="AK23" s="157">
        <f t="shared" si="15"/>
        <v>0.84196891191709844</v>
      </c>
      <c r="AL23" s="156">
        <f t="shared" si="16"/>
        <v>7.3082675170439089</v>
      </c>
      <c r="AM23" s="156">
        <f t="shared" si="17"/>
        <v>7.3009623977177025</v>
      </c>
      <c r="AN23" s="156">
        <f t="shared" si="0"/>
        <v>7.4608679351391887</v>
      </c>
      <c r="AO23" s="159">
        <f t="shared" si="1"/>
        <v>10.607501037719427</v>
      </c>
      <c r="AP23" s="156">
        <f t="shared" si="2"/>
        <v>3.1702861891541136</v>
      </c>
      <c r="AQ23" s="156">
        <f t="shared" si="3"/>
        <v>0.99020853737834869</v>
      </c>
      <c r="AR23" s="156">
        <f t="shared" si="4"/>
        <v>4.1604947265324626</v>
      </c>
      <c r="AS23" s="160">
        <f t="shared" si="5"/>
        <v>3.1298144505691674</v>
      </c>
      <c r="AT23" s="161">
        <f t="shared" si="6"/>
        <v>0.43486306439674316</v>
      </c>
      <c r="AU23" s="161">
        <f t="shared" si="7"/>
        <v>0.13582531458179126</v>
      </c>
      <c r="AV23" s="161">
        <f t="shared" si="8"/>
        <v>0.42931162102146558</v>
      </c>
    </row>
    <row r="24" spans="1:48" x14ac:dyDescent="0.3">
      <c r="A24" s="79">
        <v>1985</v>
      </c>
      <c r="B24" s="80">
        <v>2648</v>
      </c>
      <c r="C24" s="80">
        <v>474</v>
      </c>
      <c r="D24" s="80">
        <v>2174</v>
      </c>
      <c r="E24" s="80">
        <v>444</v>
      </c>
      <c r="F24" s="80">
        <v>239</v>
      </c>
      <c r="G24" s="80">
        <v>166</v>
      </c>
      <c r="H24" s="80">
        <v>108</v>
      </c>
      <c r="I24" s="80">
        <v>79</v>
      </c>
      <c r="J24" s="80">
        <v>54</v>
      </c>
      <c r="K24" s="80">
        <v>55</v>
      </c>
      <c r="L24" s="80">
        <v>206</v>
      </c>
      <c r="M24" s="80">
        <v>104</v>
      </c>
      <c r="N24" s="80">
        <v>67</v>
      </c>
      <c r="O24" s="80">
        <v>281</v>
      </c>
      <c r="P24" s="80">
        <v>193</v>
      </c>
      <c r="Q24" s="80">
        <v>188</v>
      </c>
      <c r="R24" s="80">
        <v>129</v>
      </c>
      <c r="S24" s="80">
        <v>95</v>
      </c>
      <c r="T24" s="80">
        <v>57</v>
      </c>
      <c r="U24" s="80">
        <v>45</v>
      </c>
      <c r="V24" s="80">
        <v>34</v>
      </c>
      <c r="W24" s="80">
        <v>39</v>
      </c>
      <c r="X24" s="80">
        <v>36</v>
      </c>
      <c r="Y24" s="80">
        <v>29</v>
      </c>
      <c r="Z24" s="80">
        <v>1145</v>
      </c>
      <c r="AA24" s="80">
        <v>377</v>
      </c>
      <c r="AB24" s="80">
        <v>1522</v>
      </c>
      <c r="AC24" s="80">
        <v>474</v>
      </c>
      <c r="AD24" s="80">
        <v>412</v>
      </c>
      <c r="AE24" s="80">
        <v>240</v>
      </c>
      <c r="AF24" s="84"/>
      <c r="AG24" s="155">
        <f>VLOOKUP($A24,'t35'!$A$11:$J$131,AG$10,FALSE)</f>
        <v>374319</v>
      </c>
      <c r="AH24" s="155">
        <f>VLOOKUP($A24,'t35'!$A$11:$J$131,AH$10,FALSE)</f>
        <v>2713</v>
      </c>
      <c r="AI24" s="156">
        <f t="shared" si="13"/>
        <v>7.0741800442937706</v>
      </c>
      <c r="AJ24" s="156">
        <f t="shared" si="14"/>
        <v>7.0867873835043351</v>
      </c>
      <c r="AK24" s="157">
        <f t="shared" si="15"/>
        <v>0.82099697885196377</v>
      </c>
      <c r="AL24" s="156">
        <f t="shared" si="16"/>
        <v>7.0866851680598062</v>
      </c>
      <c r="AM24" s="156">
        <f t="shared" si="17"/>
        <v>7.078937179427288</v>
      </c>
      <c r="AN24" s="156">
        <f t="shared" si="0"/>
        <v>7.1956756986144415</v>
      </c>
      <c r="AO24" s="159">
        <f t="shared" si="1"/>
        <v>10.232553205032994</v>
      </c>
      <c r="AP24" s="156">
        <f t="shared" si="2"/>
        <v>3.0588882744397159</v>
      </c>
      <c r="AQ24" s="156">
        <f t="shared" si="3"/>
        <v>1.0071623401430332</v>
      </c>
      <c r="AR24" s="156">
        <f t="shared" si="4"/>
        <v>4.0660506145827489</v>
      </c>
      <c r="AS24" s="160">
        <f t="shared" si="5"/>
        <v>3.0081294297110217</v>
      </c>
      <c r="AT24" s="161">
        <f t="shared" si="6"/>
        <v>0.43240181268882177</v>
      </c>
      <c r="AU24" s="161">
        <f t="shared" si="7"/>
        <v>0.14237160120845924</v>
      </c>
      <c r="AV24" s="161">
        <f t="shared" si="8"/>
        <v>0.42522658610271902</v>
      </c>
    </row>
    <row r="25" spans="1:48" x14ac:dyDescent="0.3">
      <c r="A25" s="79">
        <v>1986</v>
      </c>
      <c r="B25" s="80">
        <v>2650</v>
      </c>
      <c r="C25" s="80">
        <v>445</v>
      </c>
      <c r="D25" s="80">
        <v>2205</v>
      </c>
      <c r="E25" s="80">
        <v>423</v>
      </c>
      <c r="F25" s="80">
        <v>264</v>
      </c>
      <c r="G25" s="80">
        <v>160</v>
      </c>
      <c r="H25" s="80">
        <v>104</v>
      </c>
      <c r="I25" s="80">
        <v>79</v>
      </c>
      <c r="J25" s="80">
        <v>48</v>
      </c>
      <c r="K25" s="80">
        <v>32</v>
      </c>
      <c r="L25" s="80">
        <v>187</v>
      </c>
      <c r="M25" s="80">
        <v>103</v>
      </c>
      <c r="N25" s="80">
        <v>70</v>
      </c>
      <c r="O25" s="80">
        <v>280</v>
      </c>
      <c r="P25" s="80">
        <v>243</v>
      </c>
      <c r="Q25" s="80">
        <v>183</v>
      </c>
      <c r="R25" s="80">
        <v>127</v>
      </c>
      <c r="S25" s="80">
        <v>72</v>
      </c>
      <c r="T25" s="80">
        <v>66</v>
      </c>
      <c r="U25" s="80">
        <v>51</v>
      </c>
      <c r="V25" s="80">
        <v>45</v>
      </c>
      <c r="W25" s="80">
        <v>45</v>
      </c>
      <c r="X25" s="80">
        <v>39</v>
      </c>
      <c r="Y25" s="80">
        <v>29</v>
      </c>
      <c r="Z25" s="80">
        <v>1110</v>
      </c>
      <c r="AA25" s="80">
        <v>360</v>
      </c>
      <c r="AB25" s="80">
        <v>1470</v>
      </c>
      <c r="AC25" s="80">
        <v>523</v>
      </c>
      <c r="AD25" s="80">
        <v>382</v>
      </c>
      <c r="AE25" s="80">
        <v>275</v>
      </c>
      <c r="AF25" s="84"/>
      <c r="AG25" s="155">
        <f>VLOOKUP($A25,'t35'!$A$11:$J$131,AG$10,FALSE)</f>
        <v>379269</v>
      </c>
      <c r="AH25" s="155">
        <f>VLOOKUP($A25,'t35'!$A$11:$J$131,AH$10,FALSE)</f>
        <v>2734</v>
      </c>
      <c r="AI25" s="156">
        <f t="shared" si="13"/>
        <v>6.9871252330140345</v>
      </c>
      <c r="AJ25" s="156">
        <f t="shared" si="14"/>
        <v>7.0026410979828269</v>
      </c>
      <c r="AK25" s="157">
        <f t="shared" si="15"/>
        <v>0.83207547169811324</v>
      </c>
      <c r="AL25" s="156">
        <f t="shared" si="16"/>
        <v>7.0024722291773296</v>
      </c>
      <c r="AM25" s="156">
        <f t="shared" si="17"/>
        <v>6.9957365411805332</v>
      </c>
      <c r="AN25" s="156">
        <f t="shared" si="0"/>
        <v>7.1570118559278333</v>
      </c>
      <c r="AO25" s="159">
        <f t="shared" si="1"/>
        <v>10.062748198312578</v>
      </c>
      <c r="AP25" s="156">
        <f t="shared" si="2"/>
        <v>2.9266826447719163</v>
      </c>
      <c r="AQ25" s="156">
        <f t="shared" si="3"/>
        <v>0.94919437127737838</v>
      </c>
      <c r="AR25" s="156">
        <f t="shared" si="4"/>
        <v>3.8758770160492948</v>
      </c>
      <c r="AS25" s="160">
        <f t="shared" si="5"/>
        <v>3.1112482169647402</v>
      </c>
      <c r="AT25" s="161">
        <f t="shared" si="6"/>
        <v>0.41886792452830185</v>
      </c>
      <c r="AU25" s="161">
        <f t="shared" si="7"/>
        <v>0.13584905660377358</v>
      </c>
      <c r="AV25" s="161">
        <f t="shared" si="8"/>
        <v>0.44528301886792448</v>
      </c>
    </row>
    <row r="26" spans="1:48" x14ac:dyDescent="0.3">
      <c r="A26" s="79">
        <v>1987</v>
      </c>
      <c r="B26" s="80">
        <v>2445</v>
      </c>
      <c r="C26" s="80">
        <v>478</v>
      </c>
      <c r="D26" s="80">
        <v>1967</v>
      </c>
      <c r="E26" s="80">
        <v>351</v>
      </c>
      <c r="F26" s="80">
        <v>199</v>
      </c>
      <c r="G26" s="80">
        <v>147</v>
      </c>
      <c r="H26" s="80">
        <v>81</v>
      </c>
      <c r="I26" s="80">
        <v>56</v>
      </c>
      <c r="J26" s="80">
        <v>57</v>
      </c>
      <c r="K26" s="80">
        <v>44</v>
      </c>
      <c r="L26" s="80">
        <v>180</v>
      </c>
      <c r="M26" s="80">
        <v>98</v>
      </c>
      <c r="N26" s="80">
        <v>70</v>
      </c>
      <c r="O26" s="80">
        <v>278</v>
      </c>
      <c r="P26" s="80">
        <v>243</v>
      </c>
      <c r="Q26" s="80">
        <v>178</v>
      </c>
      <c r="R26" s="80">
        <v>107</v>
      </c>
      <c r="S26" s="80">
        <v>87</v>
      </c>
      <c r="T26" s="80">
        <v>62</v>
      </c>
      <c r="U26" s="80">
        <v>56</v>
      </c>
      <c r="V26" s="80">
        <v>40</v>
      </c>
      <c r="W26" s="80">
        <v>44</v>
      </c>
      <c r="X26" s="80">
        <v>42</v>
      </c>
      <c r="Y26" s="80">
        <v>25</v>
      </c>
      <c r="Z26" s="80">
        <v>935</v>
      </c>
      <c r="AA26" s="80">
        <v>348</v>
      </c>
      <c r="AB26" s="80">
        <v>1283</v>
      </c>
      <c r="AC26" s="80">
        <v>521</v>
      </c>
      <c r="AD26" s="80">
        <v>372</v>
      </c>
      <c r="AE26" s="80">
        <v>269</v>
      </c>
      <c r="AF26" s="84"/>
      <c r="AG26" s="155">
        <f>VLOOKUP($A26,'t35'!$A$11:$J$131,AG$10,FALSE)</f>
        <v>374597</v>
      </c>
      <c r="AH26" s="155">
        <f>VLOOKUP($A26,'t35'!$A$11:$J$131,AH$10,FALSE)</f>
        <v>2572</v>
      </c>
      <c r="AI26" s="156">
        <f t="shared" si="13"/>
        <v>6.5270143647706735</v>
      </c>
      <c r="AJ26" s="156">
        <f t="shared" si="14"/>
        <v>6.5112955755930404</v>
      </c>
      <c r="AK26" s="157">
        <f t="shared" si="15"/>
        <v>0.80449897750511246</v>
      </c>
      <c r="AL26" s="156">
        <f t="shared" si="16"/>
        <v>6.5111382405466918</v>
      </c>
      <c r="AM26" s="156">
        <f t="shared" si="17"/>
        <v>6.5039683123036411</v>
      </c>
      <c r="AN26" s="156">
        <f t="shared" si="0"/>
        <v>6.8192242734689223</v>
      </c>
      <c r="AO26" s="159">
        <f t="shared" si="1"/>
        <v>9.2982191007214272</v>
      </c>
      <c r="AP26" s="156">
        <f t="shared" si="2"/>
        <v>2.4960157182251859</v>
      </c>
      <c r="AQ26" s="156">
        <f t="shared" si="3"/>
        <v>0.92899836357472165</v>
      </c>
      <c r="AR26" s="156">
        <f t="shared" si="4"/>
        <v>3.4250140817999077</v>
      </c>
      <c r="AS26" s="160">
        <f t="shared" si="5"/>
        <v>3.1020002829707658</v>
      </c>
      <c r="AT26" s="161">
        <f t="shared" si="6"/>
        <v>0.3824130879345603</v>
      </c>
      <c r="AU26" s="161">
        <f t="shared" si="7"/>
        <v>0.14233128834355829</v>
      </c>
      <c r="AV26" s="161">
        <f t="shared" si="8"/>
        <v>0.47525562372188135</v>
      </c>
    </row>
    <row r="27" spans="1:48" x14ac:dyDescent="0.3">
      <c r="A27" s="79">
        <v>1988</v>
      </c>
      <c r="B27" s="80">
        <v>2512</v>
      </c>
      <c r="C27" s="80">
        <v>439</v>
      </c>
      <c r="D27" s="80">
        <v>2073</v>
      </c>
      <c r="E27" s="80">
        <v>367</v>
      </c>
      <c r="F27" s="80">
        <v>207</v>
      </c>
      <c r="G27" s="80">
        <v>152</v>
      </c>
      <c r="H27" s="80">
        <v>68</v>
      </c>
      <c r="I27" s="80">
        <v>70</v>
      </c>
      <c r="J27" s="80">
        <v>52</v>
      </c>
      <c r="K27" s="80">
        <v>42</v>
      </c>
      <c r="L27" s="80">
        <v>193</v>
      </c>
      <c r="M27" s="80">
        <v>92</v>
      </c>
      <c r="N27" s="80">
        <v>79</v>
      </c>
      <c r="O27" s="80">
        <v>278</v>
      </c>
      <c r="P27" s="80">
        <v>276</v>
      </c>
      <c r="Q27" s="80">
        <v>180</v>
      </c>
      <c r="R27" s="80">
        <v>111</v>
      </c>
      <c r="S27" s="80">
        <v>79</v>
      </c>
      <c r="T27" s="80">
        <v>69</v>
      </c>
      <c r="U27" s="80">
        <v>45</v>
      </c>
      <c r="V27" s="80">
        <v>45</v>
      </c>
      <c r="W27" s="80">
        <v>35</v>
      </c>
      <c r="X27" s="80">
        <v>43</v>
      </c>
      <c r="Y27" s="80">
        <v>29</v>
      </c>
      <c r="Z27" s="80">
        <v>958</v>
      </c>
      <c r="AA27" s="80">
        <v>364</v>
      </c>
      <c r="AB27" s="80">
        <v>1322</v>
      </c>
      <c r="AC27" s="80">
        <v>554</v>
      </c>
      <c r="AD27" s="80">
        <v>370</v>
      </c>
      <c r="AE27" s="80">
        <v>266</v>
      </c>
      <c r="AF27" s="84"/>
      <c r="AG27" s="155">
        <f>VLOOKUP($A27,'t35'!$A$11:$J$131,AG$10,FALSE)</f>
        <v>375829</v>
      </c>
      <c r="AH27" s="155">
        <f>VLOOKUP($A27,'t35'!$A$11:$J$131,AH$10,FALSE)</f>
        <v>2314</v>
      </c>
      <c r="AI27" s="156">
        <f t="shared" si="13"/>
        <v>6.6838908120448393</v>
      </c>
      <c r="AJ27" s="156">
        <f t="shared" si="14"/>
        <v>6.6877324872508099</v>
      </c>
      <c r="AK27" s="157">
        <f t="shared" si="15"/>
        <v>0.82523885350318471</v>
      </c>
      <c r="AL27" s="156">
        <f t="shared" si="16"/>
        <v>6.687722088777007</v>
      </c>
      <c r="AM27" s="156">
        <f t="shared" si="17"/>
        <v>6.6815787309955015</v>
      </c>
      <c r="AN27" s="156">
        <f t="shared" si="0"/>
        <v>6.119378118859796</v>
      </c>
      <c r="AO27" s="159">
        <f t="shared" si="1"/>
        <v>8.6528112380766</v>
      </c>
      <c r="AP27" s="156">
        <f t="shared" si="2"/>
        <v>2.5490316074597756</v>
      </c>
      <c r="AQ27" s="156">
        <f t="shared" si="3"/>
        <v>0.96852557945235729</v>
      </c>
      <c r="AR27" s="156">
        <f t="shared" si="4"/>
        <v>3.5175571869121329</v>
      </c>
      <c r="AS27" s="160">
        <f t="shared" si="5"/>
        <v>3.1663336251327068</v>
      </c>
      <c r="AT27" s="161">
        <f t="shared" si="6"/>
        <v>0.38136942675159236</v>
      </c>
      <c r="AU27" s="161">
        <f t="shared" si="7"/>
        <v>0.14490445859872611</v>
      </c>
      <c r="AV27" s="161">
        <f t="shared" si="8"/>
        <v>0.47372611464968151</v>
      </c>
    </row>
    <row r="28" spans="1:48" x14ac:dyDescent="0.3">
      <c r="A28" s="79">
        <v>1989</v>
      </c>
      <c r="B28" s="80">
        <v>2391</v>
      </c>
      <c r="C28" s="80">
        <v>438</v>
      </c>
      <c r="D28" s="80">
        <v>1953</v>
      </c>
      <c r="E28" s="80">
        <v>316</v>
      </c>
      <c r="F28" s="80">
        <v>218</v>
      </c>
      <c r="G28" s="80">
        <v>133</v>
      </c>
      <c r="H28" s="80">
        <v>78</v>
      </c>
      <c r="I28" s="80">
        <v>72</v>
      </c>
      <c r="J28" s="80">
        <v>47</v>
      </c>
      <c r="K28" s="80">
        <v>44</v>
      </c>
      <c r="L28" s="80">
        <v>181</v>
      </c>
      <c r="M28" s="80">
        <v>98</v>
      </c>
      <c r="N28" s="80">
        <v>69</v>
      </c>
      <c r="O28" s="80">
        <v>261</v>
      </c>
      <c r="P28" s="80">
        <v>262</v>
      </c>
      <c r="Q28" s="80">
        <v>205</v>
      </c>
      <c r="R28" s="80">
        <v>108</v>
      </c>
      <c r="S28" s="80">
        <v>65</v>
      </c>
      <c r="T28" s="80">
        <v>50</v>
      </c>
      <c r="U28" s="80">
        <v>41</v>
      </c>
      <c r="V28" s="80">
        <v>44</v>
      </c>
      <c r="W28" s="80">
        <v>39</v>
      </c>
      <c r="X28" s="80">
        <v>33</v>
      </c>
      <c r="Y28" s="80">
        <v>27</v>
      </c>
      <c r="Z28" s="80">
        <v>908</v>
      </c>
      <c r="AA28" s="80">
        <v>348</v>
      </c>
      <c r="AB28" s="80">
        <v>1256</v>
      </c>
      <c r="AC28" s="80">
        <v>523</v>
      </c>
      <c r="AD28" s="80">
        <v>378</v>
      </c>
      <c r="AE28" s="80">
        <v>234</v>
      </c>
      <c r="AF28" s="84"/>
      <c r="AG28" s="155">
        <f>VLOOKUP($A28,'t35'!$A$11:$J$131,AG$10,FALSE)</f>
        <v>373824</v>
      </c>
      <c r="AH28" s="155">
        <f>VLOOKUP($A28,'t35'!$A$11:$J$131,AH$10,FALSE)</f>
        <v>2247</v>
      </c>
      <c r="AI28" s="156">
        <f t="shared" si="13"/>
        <v>6.3960580380071903</v>
      </c>
      <c r="AJ28" s="156">
        <f t="shared" si="14"/>
        <v>6.3898073039938277</v>
      </c>
      <c r="AK28" s="157">
        <f t="shared" si="15"/>
        <v>0.8168130489335006</v>
      </c>
      <c r="AL28" s="156">
        <f t="shared" si="16"/>
        <v>6.3897799466210126</v>
      </c>
      <c r="AM28" s="156">
        <f t="shared" si="17"/>
        <v>6.3833790528500503</v>
      </c>
      <c r="AN28" s="156">
        <f t="shared" si="0"/>
        <v>5.9749355839721758</v>
      </c>
      <c r="AO28" s="159">
        <f t="shared" si="1"/>
        <v>8.3893732832364094</v>
      </c>
      <c r="AP28" s="156">
        <f t="shared" si="2"/>
        <v>2.4289505221708612</v>
      </c>
      <c r="AQ28" s="156">
        <f t="shared" si="3"/>
        <v>0.93091936312275292</v>
      </c>
      <c r="AR28" s="156">
        <f t="shared" si="4"/>
        <v>3.3598698852936142</v>
      </c>
      <c r="AS28" s="160">
        <f t="shared" si="5"/>
        <v>3.0361881527135766</v>
      </c>
      <c r="AT28" s="161">
        <f t="shared" si="6"/>
        <v>0.37975742367210374</v>
      </c>
      <c r="AU28" s="161">
        <f t="shared" si="7"/>
        <v>0.14554579673776663</v>
      </c>
      <c r="AV28" s="161">
        <f t="shared" si="8"/>
        <v>0.47469677959012968</v>
      </c>
    </row>
    <row r="29" spans="1:48" x14ac:dyDescent="0.3">
      <c r="A29" s="79">
        <v>1990</v>
      </c>
      <c r="B29" s="80">
        <v>2315</v>
      </c>
      <c r="C29" s="80">
        <v>461</v>
      </c>
      <c r="D29" s="80">
        <v>1854</v>
      </c>
      <c r="E29" s="80">
        <v>241</v>
      </c>
      <c r="F29" s="80">
        <v>187</v>
      </c>
      <c r="G29" s="80">
        <v>144</v>
      </c>
      <c r="H29" s="80">
        <v>80</v>
      </c>
      <c r="I29" s="80">
        <v>48</v>
      </c>
      <c r="J29" s="80">
        <v>41</v>
      </c>
      <c r="K29" s="80">
        <v>42</v>
      </c>
      <c r="L29" s="80">
        <v>188</v>
      </c>
      <c r="M29" s="80">
        <v>91</v>
      </c>
      <c r="N29" s="80">
        <v>89</v>
      </c>
      <c r="O29" s="80">
        <v>310</v>
      </c>
      <c r="P29" s="80">
        <v>233</v>
      </c>
      <c r="Q29" s="80">
        <v>182</v>
      </c>
      <c r="R29" s="80">
        <v>114</v>
      </c>
      <c r="S29" s="80">
        <v>86</v>
      </c>
      <c r="T29" s="80">
        <v>63</v>
      </c>
      <c r="U29" s="80">
        <v>47</v>
      </c>
      <c r="V29" s="80">
        <v>39</v>
      </c>
      <c r="W29" s="80">
        <v>40</v>
      </c>
      <c r="X29" s="80">
        <v>22</v>
      </c>
      <c r="Y29" s="80">
        <v>28</v>
      </c>
      <c r="Z29" s="80">
        <v>783</v>
      </c>
      <c r="AA29" s="80">
        <v>368</v>
      </c>
      <c r="AB29" s="80">
        <v>1151</v>
      </c>
      <c r="AC29" s="80">
        <v>543</v>
      </c>
      <c r="AD29" s="80">
        <v>382</v>
      </c>
      <c r="AE29" s="80">
        <v>239</v>
      </c>
      <c r="AF29" s="84"/>
      <c r="AG29" s="155">
        <f>VLOOKUP($A29,'t35'!$A$11:$J$131,AG$10,FALSE)</f>
        <v>371095</v>
      </c>
      <c r="AH29" s="155">
        <f>VLOOKUP($A29,'t35'!$A$11:$J$131,AH$10,FALSE)</f>
        <v>2156</v>
      </c>
      <c r="AI29" s="156">
        <f t="shared" si="13"/>
        <v>6.2382947762702274</v>
      </c>
      <c r="AJ29" s="156">
        <f t="shared" si="14"/>
        <v>6.2292259271199688</v>
      </c>
      <c r="AK29" s="157">
        <f t="shared" si="15"/>
        <v>0.80086393088552921</v>
      </c>
      <c r="AL29" s="156">
        <f t="shared" si="16"/>
        <v>6.2291725943897207</v>
      </c>
      <c r="AM29" s="156">
        <f t="shared" si="17"/>
        <v>6.2227832137827566</v>
      </c>
      <c r="AN29" s="156">
        <f t="shared" si="0"/>
        <v>5.7762738746848639</v>
      </c>
      <c r="AO29" s="159">
        <f t="shared" si="1"/>
        <v>7.8740579395634569</v>
      </c>
      <c r="AP29" s="156">
        <f t="shared" si="2"/>
        <v>2.1099718400948544</v>
      </c>
      <c r="AQ29" s="156">
        <f t="shared" si="3"/>
        <v>0.99165981756693033</v>
      </c>
      <c r="AR29" s="156">
        <f t="shared" si="4"/>
        <v>3.1016316576617848</v>
      </c>
      <c r="AS29" s="160">
        <f t="shared" si="5"/>
        <v>3.1366631186084426</v>
      </c>
      <c r="AT29" s="161">
        <f t="shared" si="6"/>
        <v>0.33822894168466522</v>
      </c>
      <c r="AU29" s="161">
        <f t="shared" si="7"/>
        <v>0.158963282937365</v>
      </c>
      <c r="AV29" s="161">
        <f t="shared" si="8"/>
        <v>0.50280777537796972</v>
      </c>
    </row>
    <row r="30" spans="1:48" x14ac:dyDescent="0.3">
      <c r="A30" s="79">
        <v>1991</v>
      </c>
      <c r="B30" s="80">
        <v>2269</v>
      </c>
      <c r="C30" s="80">
        <v>411</v>
      </c>
      <c r="D30" s="80">
        <v>1858</v>
      </c>
      <c r="E30" s="80">
        <v>270</v>
      </c>
      <c r="F30" s="80">
        <v>215</v>
      </c>
      <c r="G30" s="80">
        <v>122</v>
      </c>
      <c r="H30" s="80">
        <v>75</v>
      </c>
      <c r="I30" s="80">
        <v>56</v>
      </c>
      <c r="J30" s="80">
        <v>44</v>
      </c>
      <c r="K30" s="80">
        <v>32</v>
      </c>
      <c r="L30" s="80">
        <v>164</v>
      </c>
      <c r="M30" s="80">
        <v>102</v>
      </c>
      <c r="N30" s="80">
        <v>72</v>
      </c>
      <c r="O30" s="80">
        <v>312</v>
      </c>
      <c r="P30" s="80">
        <v>231</v>
      </c>
      <c r="Q30" s="80">
        <v>175</v>
      </c>
      <c r="R30" s="80">
        <v>122</v>
      </c>
      <c r="S30" s="80">
        <v>69</v>
      </c>
      <c r="T30" s="80">
        <v>50</v>
      </c>
      <c r="U30" s="80">
        <v>40</v>
      </c>
      <c r="V30" s="80">
        <v>32</v>
      </c>
      <c r="W30" s="80">
        <v>31</v>
      </c>
      <c r="X30" s="80">
        <v>25</v>
      </c>
      <c r="Y30" s="80">
        <v>30</v>
      </c>
      <c r="Z30" s="80">
        <v>814</v>
      </c>
      <c r="AA30" s="80">
        <v>338</v>
      </c>
      <c r="AB30" s="80">
        <v>1152</v>
      </c>
      <c r="AC30" s="80">
        <v>543</v>
      </c>
      <c r="AD30" s="80">
        <v>366</v>
      </c>
      <c r="AE30" s="80">
        <v>208</v>
      </c>
      <c r="AF30" s="84"/>
      <c r="AG30" s="155">
        <f>VLOOKUP($A30,'t35'!$A$11:$J$131,AG$10,FALSE)</f>
        <v>369817</v>
      </c>
      <c r="AH30" s="155">
        <f>VLOOKUP($A30,'t35'!$A$11:$J$131,AH$10,FALSE)</f>
        <v>2092</v>
      </c>
      <c r="AI30" s="156">
        <f t="shared" si="13"/>
        <v>6.1354670012465622</v>
      </c>
      <c r="AJ30" s="156">
        <f t="shared" si="14"/>
        <v>6.1316396290152833</v>
      </c>
      <c r="AK30" s="157">
        <f t="shared" si="15"/>
        <v>0.81886293521375053</v>
      </c>
      <c r="AL30" s="156">
        <f t="shared" si="16"/>
        <v>6.1316288051063639</v>
      </c>
      <c r="AM30" s="156">
        <f t="shared" si="17"/>
        <v>6.1261063655957795</v>
      </c>
      <c r="AN30" s="156">
        <f t="shared" si="0"/>
        <v>5.6250319298538081</v>
      </c>
      <c r="AO30" s="159">
        <f t="shared" si="1"/>
        <v>7.813739382483349</v>
      </c>
      <c r="AP30" s="156">
        <f t="shared" si="2"/>
        <v>2.2010886465468054</v>
      </c>
      <c r="AQ30" s="156">
        <f t="shared" si="3"/>
        <v>0.9139655559371257</v>
      </c>
      <c r="AR30" s="156">
        <f t="shared" si="4"/>
        <v>3.1150542024839312</v>
      </c>
      <c r="AS30" s="160">
        <f t="shared" si="5"/>
        <v>3.0204127987626315</v>
      </c>
      <c r="AT30" s="161">
        <f t="shared" si="6"/>
        <v>0.35874834728955485</v>
      </c>
      <c r="AU30" s="161">
        <f t="shared" si="7"/>
        <v>0.14896430145438522</v>
      </c>
      <c r="AV30" s="161">
        <f t="shared" si="8"/>
        <v>0.49228735125605999</v>
      </c>
    </row>
    <row r="31" spans="1:48" x14ac:dyDescent="0.3">
      <c r="A31" s="79">
        <v>1992</v>
      </c>
      <c r="B31" s="80">
        <v>2063</v>
      </c>
      <c r="C31" s="80">
        <v>412</v>
      </c>
      <c r="D31" s="80">
        <v>1651</v>
      </c>
      <c r="E31" s="80">
        <v>245</v>
      </c>
      <c r="F31" s="80">
        <v>174</v>
      </c>
      <c r="G31" s="80">
        <v>115</v>
      </c>
      <c r="H31" s="80">
        <v>81</v>
      </c>
      <c r="I31" s="80">
        <v>46</v>
      </c>
      <c r="J31" s="80">
        <v>44</v>
      </c>
      <c r="K31" s="80">
        <v>28</v>
      </c>
      <c r="L31" s="80">
        <v>140</v>
      </c>
      <c r="M31" s="80">
        <v>111</v>
      </c>
      <c r="N31" s="80">
        <v>70</v>
      </c>
      <c r="O31" s="80">
        <v>250</v>
      </c>
      <c r="P31" s="80">
        <v>219</v>
      </c>
      <c r="Q31" s="80">
        <v>132</v>
      </c>
      <c r="R31" s="80">
        <v>105</v>
      </c>
      <c r="S31" s="80">
        <v>83</v>
      </c>
      <c r="T31" s="80">
        <v>52</v>
      </c>
      <c r="U31" s="80">
        <v>49</v>
      </c>
      <c r="V31" s="80">
        <v>38</v>
      </c>
      <c r="W31" s="80">
        <v>21</v>
      </c>
      <c r="X31" s="80">
        <v>31</v>
      </c>
      <c r="Y31" s="80">
        <v>29</v>
      </c>
      <c r="Z31" s="80">
        <v>733</v>
      </c>
      <c r="AA31" s="80">
        <v>321</v>
      </c>
      <c r="AB31" s="80">
        <v>1054</v>
      </c>
      <c r="AC31" s="80">
        <v>469</v>
      </c>
      <c r="AD31" s="80">
        <v>320</v>
      </c>
      <c r="AE31" s="80">
        <v>220</v>
      </c>
      <c r="AF31" s="84"/>
      <c r="AG31" s="155">
        <f>VLOOKUP($A31,'t35'!$A$11:$J$131,AG$10,FALSE)</f>
        <v>361914</v>
      </c>
      <c r="AH31" s="155">
        <f>VLOOKUP($A31,'t35'!$A$11:$J$131,AH$10,FALSE)</f>
        <v>1943</v>
      </c>
      <c r="AI31" s="156">
        <f t="shared" si="13"/>
        <v>5.7002492304801695</v>
      </c>
      <c r="AJ31" s="156">
        <f t="shared" si="14"/>
        <v>5.6759217606071308</v>
      </c>
      <c r="AK31" s="157">
        <f t="shared" si="15"/>
        <v>0.80029083858458561</v>
      </c>
      <c r="AL31" s="156">
        <f t="shared" si="16"/>
        <v>5.6754984671521829</v>
      </c>
      <c r="AM31" s="156">
        <f t="shared" si="17"/>
        <v>5.6703245817721122</v>
      </c>
      <c r="AN31" s="156">
        <f t="shared" si="0"/>
        <v>5.3400099489634663</v>
      </c>
      <c r="AO31" s="159">
        <f t="shared" si="1"/>
        <v>7.3545376342903941</v>
      </c>
      <c r="AP31" s="156">
        <f t="shared" si="2"/>
        <v>2.0253430372961532</v>
      </c>
      <c r="AQ31" s="156">
        <f t="shared" si="3"/>
        <v>0.88695104361809707</v>
      </c>
      <c r="AR31" s="156">
        <f t="shared" si="4"/>
        <v>2.9122940809142501</v>
      </c>
      <c r="AS31" s="160">
        <f t="shared" si="5"/>
        <v>2.7879551495659189</v>
      </c>
      <c r="AT31" s="161">
        <f t="shared" si="6"/>
        <v>0.35530780416868635</v>
      </c>
      <c r="AU31" s="161">
        <f t="shared" si="7"/>
        <v>0.15559864275327193</v>
      </c>
      <c r="AV31" s="161">
        <f t="shared" si="8"/>
        <v>0.48909355307804164</v>
      </c>
    </row>
    <row r="32" spans="1:48" x14ac:dyDescent="0.3">
      <c r="A32" s="79">
        <v>1993</v>
      </c>
      <c r="B32" s="80">
        <v>1872</v>
      </c>
      <c r="C32" s="80">
        <v>380</v>
      </c>
      <c r="D32" s="80">
        <v>1492</v>
      </c>
      <c r="E32" s="80">
        <v>221</v>
      </c>
      <c r="F32" s="80">
        <v>135</v>
      </c>
      <c r="G32" s="80">
        <v>96</v>
      </c>
      <c r="H32" s="80">
        <v>73</v>
      </c>
      <c r="I32" s="80">
        <v>41</v>
      </c>
      <c r="J32" s="80">
        <v>40</v>
      </c>
      <c r="K32" s="80">
        <v>32</v>
      </c>
      <c r="L32" s="80">
        <v>134</v>
      </c>
      <c r="M32" s="80">
        <v>85</v>
      </c>
      <c r="N32" s="80">
        <v>57</v>
      </c>
      <c r="O32" s="80">
        <v>238</v>
      </c>
      <c r="P32" s="80">
        <v>173</v>
      </c>
      <c r="Q32" s="80">
        <v>164</v>
      </c>
      <c r="R32" s="80">
        <v>96</v>
      </c>
      <c r="S32" s="80">
        <v>62</v>
      </c>
      <c r="T32" s="80">
        <v>57</v>
      </c>
      <c r="U32" s="80">
        <v>40</v>
      </c>
      <c r="V32" s="80">
        <v>30</v>
      </c>
      <c r="W32" s="80">
        <v>32</v>
      </c>
      <c r="X32" s="80">
        <v>33</v>
      </c>
      <c r="Y32" s="80">
        <v>33</v>
      </c>
      <c r="Z32" s="80">
        <v>638</v>
      </c>
      <c r="AA32" s="80">
        <v>276</v>
      </c>
      <c r="AB32" s="80">
        <v>914</v>
      </c>
      <c r="AC32" s="80">
        <v>411</v>
      </c>
      <c r="AD32" s="80">
        <v>322</v>
      </c>
      <c r="AE32" s="80">
        <v>225</v>
      </c>
      <c r="AF32" s="84"/>
      <c r="AG32" s="155">
        <f>VLOOKUP($A32,'t35'!$A$11:$J$131,AG$10,FALSE)</f>
        <v>347021</v>
      </c>
      <c r="AH32" s="155">
        <f>VLOOKUP($A32,'t35'!$A$11:$J$131,AH$10,FALSE)</f>
        <v>1754</v>
      </c>
      <c r="AI32" s="156">
        <f t="shared" si="13"/>
        <v>5.3944862126499551</v>
      </c>
      <c r="AJ32" s="156">
        <f t="shared" si="14"/>
        <v>5.3494248162543565</v>
      </c>
      <c r="AK32" s="157">
        <f t="shared" si="15"/>
        <v>0.79700854700854706</v>
      </c>
      <c r="AL32" s="156">
        <f t="shared" si="16"/>
        <v>5.34789680346978</v>
      </c>
      <c r="AM32" s="156">
        <f t="shared" si="17"/>
        <v>5.3446349884223725</v>
      </c>
      <c r="AN32" s="156">
        <f t="shared" si="0"/>
        <v>5.0290301770482406</v>
      </c>
      <c r="AO32" s="159">
        <f t="shared" si="1"/>
        <v>6.8582897283348867</v>
      </c>
      <c r="AP32" s="156">
        <f t="shared" si="2"/>
        <v>1.8385054506787775</v>
      </c>
      <c r="AQ32" s="156">
        <f t="shared" si="3"/>
        <v>0.79534091596762158</v>
      </c>
      <c r="AR32" s="156">
        <f t="shared" si="4"/>
        <v>2.6338463666463987</v>
      </c>
      <c r="AS32" s="160">
        <f t="shared" si="5"/>
        <v>2.7606398460035559</v>
      </c>
      <c r="AT32" s="161">
        <f t="shared" si="6"/>
        <v>0.34081196581196582</v>
      </c>
      <c r="AU32" s="161">
        <f t="shared" si="7"/>
        <v>0.14743589743589744</v>
      </c>
      <c r="AV32" s="161">
        <f t="shared" si="8"/>
        <v>0.51175213675213671</v>
      </c>
    </row>
    <row r="33" spans="1:48" x14ac:dyDescent="0.3">
      <c r="A33" s="79">
        <v>1994</v>
      </c>
      <c r="B33" s="80">
        <v>1748</v>
      </c>
      <c r="C33" s="80">
        <v>310</v>
      </c>
      <c r="D33" s="80">
        <v>1438</v>
      </c>
      <c r="E33" s="80">
        <v>292</v>
      </c>
      <c r="F33" s="80">
        <v>138</v>
      </c>
      <c r="G33" s="80">
        <v>86</v>
      </c>
      <c r="H33" s="80">
        <v>72</v>
      </c>
      <c r="I33" s="80">
        <v>43</v>
      </c>
      <c r="J33" s="80">
        <v>43</v>
      </c>
      <c r="K33" s="80">
        <v>30</v>
      </c>
      <c r="L33" s="80">
        <v>139</v>
      </c>
      <c r="M33" s="80">
        <v>79</v>
      </c>
      <c r="N33" s="80">
        <v>50</v>
      </c>
      <c r="O33" s="80">
        <v>187</v>
      </c>
      <c r="P33" s="80">
        <v>139</v>
      </c>
      <c r="Q33" s="80">
        <v>124</v>
      </c>
      <c r="R33" s="80">
        <v>87</v>
      </c>
      <c r="S33" s="80">
        <v>57</v>
      </c>
      <c r="T33" s="80">
        <v>45</v>
      </c>
      <c r="U33" s="80">
        <v>36</v>
      </c>
      <c r="V33" s="80">
        <v>33</v>
      </c>
      <c r="W33" s="80">
        <v>32</v>
      </c>
      <c r="X33" s="80">
        <v>20</v>
      </c>
      <c r="Y33" s="80">
        <v>16</v>
      </c>
      <c r="Z33" s="80">
        <v>704</v>
      </c>
      <c r="AA33" s="80">
        <v>268</v>
      </c>
      <c r="AB33" s="80">
        <v>972</v>
      </c>
      <c r="AC33" s="80">
        <v>326</v>
      </c>
      <c r="AD33" s="80">
        <v>268</v>
      </c>
      <c r="AE33" s="80">
        <v>182</v>
      </c>
      <c r="AF33" s="84"/>
      <c r="AG33" s="155">
        <f>VLOOKUP($A33,'t35'!$A$11:$J$131,AG$10,FALSE)</f>
        <v>346716</v>
      </c>
      <c r="AH33" s="155">
        <f>VLOOKUP($A33,'t35'!$A$11:$J$131,AH$10,FALSE)</f>
        <v>1706</v>
      </c>
      <c r="AI33" s="156">
        <f t="shared" si="13"/>
        <v>5.0415902352357547</v>
      </c>
      <c r="AJ33" s="156">
        <f t="shared" si="14"/>
        <v>5.0408043992861051</v>
      </c>
      <c r="AK33" s="157">
        <f t="shared" si="15"/>
        <v>0.82265446224256289</v>
      </c>
      <c r="AL33" s="156">
        <f t="shared" si="16"/>
        <v>5.0408038306851859</v>
      </c>
      <c r="AM33" s="156">
        <f t="shared" si="17"/>
        <v>5.0369636230747448</v>
      </c>
      <c r="AN33" s="156">
        <f t="shared" si="0"/>
        <v>4.8963613089873776</v>
      </c>
      <c r="AO33" s="159">
        <f t="shared" si="1"/>
        <v>6.9168996217230827</v>
      </c>
      <c r="AP33" s="156">
        <f t="shared" si="2"/>
        <v>2.0304802778066198</v>
      </c>
      <c r="AQ33" s="156">
        <f t="shared" si="3"/>
        <v>0.77296692393774735</v>
      </c>
      <c r="AR33" s="156">
        <f t="shared" si="4"/>
        <v>2.8034472017443672</v>
      </c>
      <c r="AS33" s="160">
        <f t="shared" si="5"/>
        <v>2.2381430334913879</v>
      </c>
      <c r="AT33" s="161">
        <f t="shared" si="6"/>
        <v>0.40274599542334089</v>
      </c>
      <c r="AU33" s="161">
        <f t="shared" si="7"/>
        <v>0.15331807780320364</v>
      </c>
      <c r="AV33" s="161">
        <f t="shared" si="8"/>
        <v>0.44393592677345534</v>
      </c>
    </row>
    <row r="34" spans="1:48" x14ac:dyDescent="0.3">
      <c r="A34" s="79">
        <v>1995</v>
      </c>
      <c r="B34" s="80">
        <v>1543</v>
      </c>
      <c r="C34" s="80">
        <v>249</v>
      </c>
      <c r="D34" s="80">
        <v>1294</v>
      </c>
      <c r="E34" s="80">
        <v>274</v>
      </c>
      <c r="F34" s="80">
        <v>142</v>
      </c>
      <c r="G34" s="80">
        <v>90</v>
      </c>
      <c r="H34" s="80">
        <v>74</v>
      </c>
      <c r="I34" s="80">
        <v>38</v>
      </c>
      <c r="J34" s="80">
        <v>39</v>
      </c>
      <c r="K34" s="80">
        <v>27</v>
      </c>
      <c r="L34" s="80">
        <v>117</v>
      </c>
      <c r="M34" s="80">
        <v>67</v>
      </c>
      <c r="N34" s="80">
        <v>54</v>
      </c>
      <c r="O34" s="80">
        <v>161</v>
      </c>
      <c r="P34" s="80">
        <v>120</v>
      </c>
      <c r="Q34" s="80">
        <v>80</v>
      </c>
      <c r="R34" s="80">
        <v>57</v>
      </c>
      <c r="S34" s="80">
        <v>54</v>
      </c>
      <c r="T34" s="80">
        <v>37</v>
      </c>
      <c r="U34" s="80">
        <v>28</v>
      </c>
      <c r="V34" s="80">
        <v>25</v>
      </c>
      <c r="W34" s="80">
        <v>14</v>
      </c>
      <c r="X34" s="80">
        <v>28</v>
      </c>
      <c r="Y34" s="80">
        <v>17</v>
      </c>
      <c r="Z34" s="80">
        <v>684</v>
      </c>
      <c r="AA34" s="80">
        <v>238</v>
      </c>
      <c r="AB34" s="80">
        <v>922</v>
      </c>
      <c r="AC34" s="80">
        <v>281</v>
      </c>
      <c r="AD34" s="80">
        <v>191</v>
      </c>
      <c r="AE34" s="80">
        <v>149</v>
      </c>
      <c r="AF34" s="84"/>
      <c r="AG34" s="155">
        <f>VLOOKUP($A34,'t35'!$A$11:$J$131,AG$10,FALSE)</f>
        <v>356200</v>
      </c>
      <c r="AH34" s="155">
        <f>VLOOKUP($A34,'t35'!$A$11:$J$131,AH$10,FALSE)</f>
        <v>1800</v>
      </c>
      <c r="AI34" s="156">
        <f t="shared" si="13"/>
        <v>4.3318360471645141</v>
      </c>
      <c r="AJ34" s="156">
        <f t="shared" si="14"/>
        <v>4.3509575971736254</v>
      </c>
      <c r="AK34" s="157">
        <f t="shared" si="15"/>
        <v>0.83862605314322747</v>
      </c>
      <c r="AL34" s="156">
        <f t="shared" si="16"/>
        <v>4.3505287928946865</v>
      </c>
      <c r="AM34" s="156">
        <f t="shared" si="17"/>
        <v>4.3479790089652646</v>
      </c>
      <c r="AN34" s="156">
        <f t="shared" si="0"/>
        <v>5.027932960893855</v>
      </c>
      <c r="AO34" s="159">
        <f t="shared" si="1"/>
        <v>6.9385474860335199</v>
      </c>
      <c r="AP34" s="156">
        <f t="shared" si="2"/>
        <v>1.9202695115103874</v>
      </c>
      <c r="AQ34" s="156">
        <f t="shared" si="3"/>
        <v>0.66816395283548569</v>
      </c>
      <c r="AR34" s="156">
        <f t="shared" si="4"/>
        <v>2.5884334643458731</v>
      </c>
      <c r="AS34" s="160">
        <f t="shared" si="5"/>
        <v>1.7434025828186412</v>
      </c>
      <c r="AT34" s="161">
        <f t="shared" si="6"/>
        <v>0.44329228775113416</v>
      </c>
      <c r="AU34" s="161">
        <f t="shared" si="7"/>
        <v>0.15424497731691511</v>
      </c>
      <c r="AV34" s="161">
        <f t="shared" si="8"/>
        <v>0.40246273493195078</v>
      </c>
    </row>
    <row r="35" spans="1:48" x14ac:dyDescent="0.3">
      <c r="A35" s="79">
        <v>1996</v>
      </c>
      <c r="B35" s="80">
        <v>1479</v>
      </c>
      <c r="C35" s="80">
        <v>201</v>
      </c>
      <c r="D35" s="80">
        <v>1278</v>
      </c>
      <c r="E35" s="80">
        <v>330</v>
      </c>
      <c r="F35" s="80">
        <v>142</v>
      </c>
      <c r="G35" s="80">
        <v>75</v>
      </c>
      <c r="H35" s="80">
        <v>54</v>
      </c>
      <c r="I35" s="80">
        <v>51</v>
      </c>
      <c r="J35" s="80">
        <v>39</v>
      </c>
      <c r="K35" s="80">
        <v>29</v>
      </c>
      <c r="L35" s="80">
        <v>139</v>
      </c>
      <c r="M35" s="80">
        <v>70</v>
      </c>
      <c r="N35" s="80">
        <v>46</v>
      </c>
      <c r="O35" s="80">
        <v>147</v>
      </c>
      <c r="P35" s="80">
        <v>77</v>
      </c>
      <c r="Q35" s="80">
        <v>66</v>
      </c>
      <c r="R35" s="80">
        <v>53</v>
      </c>
      <c r="S35" s="80">
        <v>48</v>
      </c>
      <c r="T35" s="80">
        <v>30</v>
      </c>
      <c r="U35" s="80">
        <v>28</v>
      </c>
      <c r="V35" s="80">
        <v>10</v>
      </c>
      <c r="W35" s="80">
        <v>12</v>
      </c>
      <c r="X35" s="80">
        <v>11</v>
      </c>
      <c r="Y35" s="80">
        <v>22</v>
      </c>
      <c r="Z35" s="80">
        <v>720</v>
      </c>
      <c r="AA35" s="80">
        <v>255</v>
      </c>
      <c r="AB35" s="80">
        <v>975</v>
      </c>
      <c r="AC35" s="80">
        <v>224</v>
      </c>
      <c r="AD35" s="80">
        <v>167</v>
      </c>
      <c r="AE35" s="80">
        <v>113</v>
      </c>
      <c r="AF35" s="84"/>
      <c r="AG35" s="155">
        <f>VLOOKUP($A35,'t35'!$A$11:$J$131,AG$10,FALSE)</f>
        <v>357335</v>
      </c>
      <c r="AH35" s="155">
        <f>VLOOKUP($A35,'t35'!$A$11:$J$131,AH$10,FALSE)</f>
        <v>1733</v>
      </c>
      <c r="AI35" s="156">
        <f t="shared" si="13"/>
        <v>4.1389732324009687</v>
      </c>
      <c r="AJ35" s="156">
        <f t="shared" si="14"/>
        <v>4.1407655808631443</v>
      </c>
      <c r="AK35" s="157">
        <f t="shared" si="15"/>
        <v>0.86409736308316432</v>
      </c>
      <c r="AL35" s="156">
        <f t="shared" si="16"/>
        <v>4.14076065941466</v>
      </c>
      <c r="AM35" s="156">
        <f t="shared" si="17"/>
        <v>4.1387156344735132</v>
      </c>
      <c r="AN35" s="156">
        <f t="shared" si="0"/>
        <v>4.8263838604386917</v>
      </c>
      <c r="AO35" s="159">
        <f t="shared" si="1"/>
        <v>6.8315750777011592</v>
      </c>
      <c r="AP35" s="156">
        <f t="shared" si="2"/>
        <v>2.0149159752053394</v>
      </c>
      <c r="AQ35" s="156">
        <f t="shared" si="3"/>
        <v>0.71361607455189113</v>
      </c>
      <c r="AR35" s="156">
        <f t="shared" si="4"/>
        <v>2.7285320497572307</v>
      </c>
      <c r="AS35" s="160">
        <f t="shared" si="5"/>
        <v>1.4104411826437377</v>
      </c>
      <c r="AT35" s="161">
        <f t="shared" si="6"/>
        <v>0.48681541582150095</v>
      </c>
      <c r="AU35" s="161">
        <f t="shared" si="7"/>
        <v>0.17241379310344826</v>
      </c>
      <c r="AV35" s="161">
        <f t="shared" si="8"/>
        <v>0.34077079107505071</v>
      </c>
    </row>
    <row r="36" spans="1:48" x14ac:dyDescent="0.3">
      <c r="A36" s="79">
        <v>1997</v>
      </c>
      <c r="B36" s="80">
        <v>1460</v>
      </c>
      <c r="C36" s="80">
        <v>210</v>
      </c>
      <c r="D36" s="80">
        <v>1250</v>
      </c>
      <c r="E36" s="80">
        <v>331</v>
      </c>
      <c r="F36" s="80">
        <v>127</v>
      </c>
      <c r="G36" s="80">
        <v>70</v>
      </c>
      <c r="H36" s="80">
        <v>61</v>
      </c>
      <c r="I36" s="80">
        <v>38</v>
      </c>
      <c r="J36" s="80">
        <v>36</v>
      </c>
      <c r="K36" s="80">
        <v>25</v>
      </c>
      <c r="L36" s="80">
        <v>136</v>
      </c>
      <c r="M36" s="80">
        <v>67</v>
      </c>
      <c r="N36" s="80">
        <v>49</v>
      </c>
      <c r="O36" s="80">
        <v>138</v>
      </c>
      <c r="P36" s="80">
        <v>83</v>
      </c>
      <c r="Q36" s="80">
        <v>67</v>
      </c>
      <c r="R36" s="80">
        <v>61</v>
      </c>
      <c r="S36" s="80">
        <v>33</v>
      </c>
      <c r="T36" s="80">
        <v>46</v>
      </c>
      <c r="U36" s="80">
        <v>15</v>
      </c>
      <c r="V36" s="80">
        <v>23</v>
      </c>
      <c r="W36" s="80">
        <v>19</v>
      </c>
      <c r="X36" s="80">
        <v>19</v>
      </c>
      <c r="Y36" s="80">
        <v>16</v>
      </c>
      <c r="Z36" s="80">
        <v>688</v>
      </c>
      <c r="AA36" s="80">
        <v>252</v>
      </c>
      <c r="AB36" s="80">
        <v>940</v>
      </c>
      <c r="AC36" s="80">
        <v>221</v>
      </c>
      <c r="AD36" s="80">
        <v>161</v>
      </c>
      <c r="AE36" s="80">
        <v>138</v>
      </c>
      <c r="AF36" s="84"/>
      <c r="AG36" s="155">
        <f>VLOOKUP($A36,'t35'!$A$11:$J$131,AG$10,FALSE)</f>
        <v>353611</v>
      </c>
      <c r="AH36" s="155">
        <f>VLOOKUP($A36,'t35'!$A$11:$J$131,AH$10,FALSE)</f>
        <v>1702</v>
      </c>
      <c r="AI36" s="156">
        <f t="shared" si="13"/>
        <v>4.1288308338824304</v>
      </c>
      <c r="AJ36" s="156">
        <f t="shared" si="14"/>
        <v>4.1226417318228163</v>
      </c>
      <c r="AK36" s="157">
        <f t="shared" si="15"/>
        <v>0.85616438356164382</v>
      </c>
      <c r="AL36" s="156">
        <f t="shared" si="16"/>
        <v>4.1225860117925768</v>
      </c>
      <c r="AM36" s="156">
        <f t="shared" si="17"/>
        <v>4.1205398948078091</v>
      </c>
      <c r="AN36" s="156">
        <f t="shared" si="0"/>
        <v>4.7901427755246786</v>
      </c>
      <c r="AO36" s="159">
        <f t="shared" si="1"/>
        <v>6.7264637094617985</v>
      </c>
      <c r="AP36" s="156">
        <f t="shared" si="2"/>
        <v>1.9456408313089808</v>
      </c>
      <c r="AQ36" s="156">
        <f t="shared" si="3"/>
        <v>0.71264751379340574</v>
      </c>
      <c r="AR36" s="156">
        <f t="shared" si="4"/>
        <v>2.6582883451023864</v>
      </c>
      <c r="AS36" s="160">
        <f t="shared" si="5"/>
        <v>1.4705424887800436</v>
      </c>
      <c r="AT36" s="161">
        <f t="shared" si="6"/>
        <v>0.47123287671232872</v>
      </c>
      <c r="AU36" s="161">
        <f t="shared" si="7"/>
        <v>0.17260273972602738</v>
      </c>
      <c r="AV36" s="161">
        <f t="shared" si="8"/>
        <v>0.35616438356164382</v>
      </c>
    </row>
    <row r="37" spans="1:48" x14ac:dyDescent="0.3">
      <c r="A37" s="79">
        <v>1998</v>
      </c>
      <c r="B37" s="80">
        <v>1488</v>
      </c>
      <c r="C37" s="80">
        <v>188</v>
      </c>
      <c r="D37" s="80">
        <v>1300</v>
      </c>
      <c r="E37" s="80">
        <v>347</v>
      </c>
      <c r="F37" s="80">
        <v>105</v>
      </c>
      <c r="G37" s="80">
        <v>82</v>
      </c>
      <c r="H37" s="80">
        <v>49</v>
      </c>
      <c r="I37" s="80">
        <v>40</v>
      </c>
      <c r="J37" s="80">
        <v>36</v>
      </c>
      <c r="K37" s="80">
        <v>27</v>
      </c>
      <c r="L37" s="80">
        <v>144</v>
      </c>
      <c r="M37" s="80">
        <v>70</v>
      </c>
      <c r="N37" s="80">
        <v>55</v>
      </c>
      <c r="O37" s="80">
        <v>159</v>
      </c>
      <c r="P37" s="80">
        <v>82</v>
      </c>
      <c r="Q37" s="80">
        <v>56</v>
      </c>
      <c r="R37" s="80">
        <v>55</v>
      </c>
      <c r="S37" s="80">
        <v>47</v>
      </c>
      <c r="T37" s="80">
        <v>45</v>
      </c>
      <c r="U37" s="80">
        <v>14</v>
      </c>
      <c r="V37" s="80">
        <v>21</v>
      </c>
      <c r="W37" s="80">
        <v>23</v>
      </c>
      <c r="X37" s="80">
        <v>15</v>
      </c>
      <c r="Y37" s="80">
        <v>16</v>
      </c>
      <c r="Z37" s="80">
        <v>686</v>
      </c>
      <c r="AA37" s="80">
        <v>269</v>
      </c>
      <c r="AB37" s="80">
        <v>955</v>
      </c>
      <c r="AC37" s="80">
        <v>241</v>
      </c>
      <c r="AD37" s="80">
        <v>158</v>
      </c>
      <c r="AE37" s="80">
        <v>134</v>
      </c>
      <c r="AF37" s="84"/>
      <c r="AG37" s="155">
        <f>VLOOKUP($A37,'t35'!$A$11:$J$131,AG$10,FALSE)</f>
        <v>360005</v>
      </c>
      <c r="AH37" s="155">
        <f>VLOOKUP($A37,'t35'!$A$11:$J$131,AH$10,FALSE)</f>
        <v>1776</v>
      </c>
      <c r="AI37" s="156">
        <f t="shared" si="13"/>
        <v>4.1332759267232397</v>
      </c>
      <c r="AJ37" s="156">
        <f t="shared" si="14"/>
        <v>4.1427186265071789</v>
      </c>
      <c r="AK37" s="157">
        <f t="shared" si="15"/>
        <v>0.87365591397849462</v>
      </c>
      <c r="AL37" s="156">
        <f t="shared" si="16"/>
        <v>4.1425717756973288</v>
      </c>
      <c r="AM37" s="156">
        <f t="shared" si="17"/>
        <v>4.1408392390269375</v>
      </c>
      <c r="AN37" s="156">
        <f t="shared" si="0"/>
        <v>4.9090471860047931</v>
      </c>
      <c r="AO37" s="159">
        <f t="shared" si="1"/>
        <v>6.8052219436620494</v>
      </c>
      <c r="AP37" s="156">
        <f t="shared" si="2"/>
        <v>1.9055290898737518</v>
      </c>
      <c r="AQ37" s="156">
        <f t="shared" si="3"/>
        <v>0.74721184427994058</v>
      </c>
      <c r="AR37" s="156">
        <f t="shared" si="4"/>
        <v>2.6527409341536923</v>
      </c>
      <c r="AS37" s="160">
        <f t="shared" si="5"/>
        <v>1.4805349925695477</v>
      </c>
      <c r="AT37" s="161">
        <f t="shared" si="6"/>
        <v>0.46102150537634412</v>
      </c>
      <c r="AU37" s="161">
        <f t="shared" si="7"/>
        <v>0.18077956989247312</v>
      </c>
      <c r="AV37" s="161">
        <f t="shared" si="8"/>
        <v>0.35819892473118281</v>
      </c>
    </row>
    <row r="38" spans="1:48" x14ac:dyDescent="0.3">
      <c r="A38" s="79">
        <v>1999</v>
      </c>
      <c r="B38" s="80">
        <v>1377</v>
      </c>
      <c r="C38" s="80">
        <v>178</v>
      </c>
      <c r="D38" s="80">
        <v>1199</v>
      </c>
      <c r="E38" s="80">
        <v>317</v>
      </c>
      <c r="F38" s="80">
        <v>101</v>
      </c>
      <c r="G38" s="80">
        <v>62</v>
      </c>
      <c r="H38" s="80">
        <v>69</v>
      </c>
      <c r="I38" s="80">
        <v>34</v>
      </c>
      <c r="J38" s="80">
        <v>26</v>
      </c>
      <c r="K38" s="80">
        <v>27</v>
      </c>
      <c r="L38" s="80">
        <v>134</v>
      </c>
      <c r="M38" s="80">
        <v>69</v>
      </c>
      <c r="N38" s="80">
        <v>60</v>
      </c>
      <c r="O38" s="80">
        <v>136</v>
      </c>
      <c r="P38" s="80">
        <v>77</v>
      </c>
      <c r="Q38" s="80">
        <v>60</v>
      </c>
      <c r="R38" s="80">
        <v>45</v>
      </c>
      <c r="S38" s="80">
        <v>33</v>
      </c>
      <c r="T38" s="80">
        <v>37</v>
      </c>
      <c r="U38" s="80">
        <v>30</v>
      </c>
      <c r="V38" s="80">
        <v>26</v>
      </c>
      <c r="W38" s="80">
        <v>8</v>
      </c>
      <c r="X38" s="80">
        <v>16</v>
      </c>
      <c r="Y38" s="80">
        <v>10</v>
      </c>
      <c r="Z38" s="80">
        <v>636</v>
      </c>
      <c r="AA38" s="80">
        <v>263</v>
      </c>
      <c r="AB38" s="80">
        <v>899</v>
      </c>
      <c r="AC38" s="80">
        <v>213</v>
      </c>
      <c r="AD38" s="80">
        <v>138</v>
      </c>
      <c r="AE38" s="80">
        <v>127</v>
      </c>
      <c r="AF38" s="84"/>
      <c r="AG38" s="155">
        <f>VLOOKUP($A38,'t35'!$A$11:$J$131,AG$10,FALSE)</f>
        <v>362659</v>
      </c>
      <c r="AH38" s="155">
        <f>VLOOKUP($A38,'t35'!$A$11:$J$131,AH$10,FALSE)</f>
        <v>1643</v>
      </c>
      <c r="AI38" s="156">
        <f t="shared" si="13"/>
        <v>3.7969552665175827</v>
      </c>
      <c r="AJ38" s="156">
        <f t="shared" si="14"/>
        <v>3.8005736444705276</v>
      </c>
      <c r="AK38" s="157">
        <f t="shared" si="15"/>
        <v>0.87073347857661587</v>
      </c>
      <c r="AL38" s="156">
        <f t="shared" si="16"/>
        <v>3.8005505657002225</v>
      </c>
      <c r="AM38" s="156">
        <f t="shared" si="17"/>
        <v>3.7987882002393847</v>
      </c>
      <c r="AN38" s="156">
        <f t="shared" si="0"/>
        <v>4.5099944551498483</v>
      </c>
      <c r="AO38" s="159">
        <f t="shared" si="1"/>
        <v>6.2557987603691441</v>
      </c>
      <c r="AP38" s="156">
        <f t="shared" si="2"/>
        <v>1.7537135435767484</v>
      </c>
      <c r="AQ38" s="156">
        <f t="shared" si="3"/>
        <v>0.72519915402623403</v>
      </c>
      <c r="AR38" s="156">
        <f t="shared" si="4"/>
        <v>2.4789126976029823</v>
      </c>
      <c r="AS38" s="160">
        <f t="shared" si="5"/>
        <v>1.3180425689146003</v>
      </c>
      <c r="AT38" s="161">
        <f t="shared" si="6"/>
        <v>0.46187363834422657</v>
      </c>
      <c r="AU38" s="161">
        <f t="shared" si="7"/>
        <v>0.19099491648511258</v>
      </c>
      <c r="AV38" s="161">
        <f t="shared" si="8"/>
        <v>0.34713144517066086</v>
      </c>
    </row>
    <row r="39" spans="1:48" x14ac:dyDescent="0.3">
      <c r="A39" s="79">
        <v>2000</v>
      </c>
      <c r="B39" s="80">
        <v>1425</v>
      </c>
      <c r="C39" s="80">
        <v>190</v>
      </c>
      <c r="D39" s="80">
        <v>1235</v>
      </c>
      <c r="E39" s="80">
        <v>333</v>
      </c>
      <c r="F39" s="80">
        <v>101</v>
      </c>
      <c r="G39" s="80">
        <v>69</v>
      </c>
      <c r="H39" s="80">
        <v>59</v>
      </c>
      <c r="I39" s="80">
        <v>44</v>
      </c>
      <c r="J39" s="80">
        <v>39</v>
      </c>
      <c r="K39" s="80">
        <v>32</v>
      </c>
      <c r="L39" s="80">
        <v>129</v>
      </c>
      <c r="M39" s="80">
        <v>77</v>
      </c>
      <c r="N39" s="80">
        <v>47</v>
      </c>
      <c r="O39" s="80">
        <v>131</v>
      </c>
      <c r="P39" s="80">
        <v>82</v>
      </c>
      <c r="Q39" s="80">
        <v>66</v>
      </c>
      <c r="R39" s="80">
        <v>52</v>
      </c>
      <c r="S39" s="80">
        <v>33</v>
      </c>
      <c r="T39" s="80">
        <v>29</v>
      </c>
      <c r="U39" s="80">
        <v>25</v>
      </c>
      <c r="V39" s="80">
        <v>27</v>
      </c>
      <c r="W39" s="80">
        <v>18</v>
      </c>
      <c r="X39" s="80">
        <v>16</v>
      </c>
      <c r="Y39" s="80">
        <v>16</v>
      </c>
      <c r="Z39" s="80">
        <v>677</v>
      </c>
      <c r="AA39" s="80">
        <v>253</v>
      </c>
      <c r="AB39" s="80">
        <v>930</v>
      </c>
      <c r="AC39" s="80">
        <v>213</v>
      </c>
      <c r="AD39" s="80">
        <v>151</v>
      </c>
      <c r="AE39" s="80">
        <v>131</v>
      </c>
      <c r="AF39" s="84"/>
      <c r="AG39" s="155">
        <f>VLOOKUP($A39,'t35'!$A$11:$J$131,AG$10,FALSE)</f>
        <v>377430</v>
      </c>
      <c r="AH39" s="162">
        <f>AG39*0.0045</f>
        <v>1698.4349999999999</v>
      </c>
      <c r="AI39" s="156">
        <f t="shared" si="13"/>
        <v>3.7755345362053889</v>
      </c>
      <c r="AJ39" s="156">
        <f t="shared" si="14"/>
        <v>3.7960380654653973</v>
      </c>
      <c r="AK39" s="157">
        <f t="shared" si="15"/>
        <v>0.8666666666666667</v>
      </c>
      <c r="AL39" s="156">
        <f t="shared" si="16"/>
        <v>3.795338986361283</v>
      </c>
      <c r="AM39" s="156">
        <f t="shared" si="17"/>
        <v>3.7943059538873838</v>
      </c>
      <c r="AN39" s="156">
        <f t="shared" si="0"/>
        <v>4.4798407167745147</v>
      </c>
      <c r="AO39" s="159">
        <f t="shared" si="1"/>
        <v>6.2655152732081412</v>
      </c>
      <c r="AP39" s="156">
        <f t="shared" si="2"/>
        <v>1.7937100919375779</v>
      </c>
      <c r="AQ39" s="156">
        <f t="shared" si="3"/>
        <v>0.67032297379646555</v>
      </c>
      <c r="AR39" s="156">
        <f t="shared" si="4"/>
        <v>2.4640330657340432</v>
      </c>
      <c r="AS39" s="160">
        <f t="shared" si="5"/>
        <v>1.3115014704713457</v>
      </c>
      <c r="AT39" s="161">
        <f t="shared" si="6"/>
        <v>0.47508771929824567</v>
      </c>
      <c r="AU39" s="161">
        <f t="shared" si="7"/>
        <v>0.17754385964912281</v>
      </c>
      <c r="AV39" s="161">
        <f t="shared" si="8"/>
        <v>0.3473684210526316</v>
      </c>
    </row>
    <row r="40" spans="1:48" x14ac:dyDescent="0.3">
      <c r="A40" s="79">
        <v>2001</v>
      </c>
      <c r="B40" s="80">
        <v>1480</v>
      </c>
      <c r="C40" s="80">
        <v>193</v>
      </c>
      <c r="D40" s="80">
        <v>1287</v>
      </c>
      <c r="E40" s="80">
        <v>376</v>
      </c>
      <c r="F40" s="80">
        <v>114</v>
      </c>
      <c r="G40" s="80">
        <v>64</v>
      </c>
      <c r="H40" s="80">
        <v>55</v>
      </c>
      <c r="I40" s="80">
        <v>34</v>
      </c>
      <c r="J40" s="80">
        <v>33</v>
      </c>
      <c r="K40" s="80">
        <v>35</v>
      </c>
      <c r="L40" s="80">
        <v>134</v>
      </c>
      <c r="M40" s="80">
        <v>68</v>
      </c>
      <c r="N40" s="80">
        <v>52</v>
      </c>
      <c r="O40" s="80">
        <v>151</v>
      </c>
      <c r="P40" s="80">
        <v>84</v>
      </c>
      <c r="Q40" s="80">
        <v>69</v>
      </c>
      <c r="R40" s="80">
        <v>44</v>
      </c>
      <c r="S40" s="80">
        <v>39</v>
      </c>
      <c r="T40" s="80">
        <v>32</v>
      </c>
      <c r="U40" s="80">
        <v>21</v>
      </c>
      <c r="V40" s="80">
        <v>27</v>
      </c>
      <c r="W40" s="80">
        <v>22</v>
      </c>
      <c r="X40" s="80">
        <v>13</v>
      </c>
      <c r="Y40" s="80">
        <v>13</v>
      </c>
      <c r="Z40" s="80">
        <v>711</v>
      </c>
      <c r="AA40" s="80">
        <v>254</v>
      </c>
      <c r="AB40" s="80">
        <v>965</v>
      </c>
      <c r="AC40" s="80">
        <v>235</v>
      </c>
      <c r="AD40" s="80">
        <v>152</v>
      </c>
      <c r="AE40" s="80">
        <v>128</v>
      </c>
      <c r="AF40" s="84"/>
      <c r="AG40" s="155">
        <f>VLOOKUP($A40,'t35'!$A$11:$J$131,AG$10,FALSE)</f>
        <v>376648</v>
      </c>
      <c r="AH40" s="162">
        <f>AG40*0.0045</f>
        <v>1694.9159999999999</v>
      </c>
      <c r="AI40" s="156">
        <f t="shared" si="13"/>
        <v>3.9293982710647608</v>
      </c>
      <c r="AJ40" s="156">
        <f t="shared" si="14"/>
        <v>3.9283365951150788</v>
      </c>
      <c r="AK40" s="157">
        <f t="shared" si="15"/>
        <v>0.86959459459459465</v>
      </c>
      <c r="AL40" s="156">
        <f t="shared" si="16"/>
        <v>3.9283346788202431</v>
      </c>
      <c r="AM40" s="156">
        <f t="shared" si="17"/>
        <v>3.9266633813356866</v>
      </c>
      <c r="AN40" s="156">
        <f t="shared" si="0"/>
        <v>4.4798407167745147</v>
      </c>
      <c r="AO40" s="159">
        <f t="shared" si="1"/>
        <v>6.359088272185331</v>
      </c>
      <c r="AP40" s="156">
        <f t="shared" si="2"/>
        <v>1.8877041694101655</v>
      </c>
      <c r="AQ40" s="156">
        <f t="shared" si="3"/>
        <v>0.67436970327733059</v>
      </c>
      <c r="AR40" s="156">
        <f t="shared" si="4"/>
        <v>2.5620738726874959</v>
      </c>
      <c r="AS40" s="160">
        <f t="shared" si="5"/>
        <v>1.3673243983772647</v>
      </c>
      <c r="AT40" s="161">
        <f t="shared" si="6"/>
        <v>0.48040540540540538</v>
      </c>
      <c r="AU40" s="161">
        <f t="shared" si="7"/>
        <v>0.17162162162162162</v>
      </c>
      <c r="AV40" s="161">
        <f t="shared" si="8"/>
        <v>0.34797297297297297</v>
      </c>
    </row>
    <row r="41" spans="1:48" x14ac:dyDescent="0.3">
      <c r="A41" s="79">
        <v>2002</v>
      </c>
      <c r="B41" s="80">
        <v>1360</v>
      </c>
      <c r="C41" s="80">
        <v>214</v>
      </c>
      <c r="D41" s="80">
        <v>1146</v>
      </c>
      <c r="E41" s="80">
        <v>322</v>
      </c>
      <c r="F41" s="80">
        <v>85</v>
      </c>
      <c r="G41" s="80">
        <v>62</v>
      </c>
      <c r="H41" s="80">
        <v>58</v>
      </c>
      <c r="I41" s="80">
        <v>38</v>
      </c>
      <c r="J41" s="80">
        <v>28</v>
      </c>
      <c r="K41" s="80">
        <v>19</v>
      </c>
      <c r="L41" s="80">
        <v>137</v>
      </c>
      <c r="M41" s="80">
        <v>75</v>
      </c>
      <c r="N41" s="80">
        <v>71</v>
      </c>
      <c r="O41" s="80">
        <v>121</v>
      </c>
      <c r="P41" s="80">
        <v>74</v>
      </c>
      <c r="Q41" s="80">
        <v>63</v>
      </c>
      <c r="R41" s="80">
        <v>41</v>
      </c>
      <c r="S41" s="80">
        <v>34</v>
      </c>
      <c r="T41" s="80">
        <v>34</v>
      </c>
      <c r="U41" s="80">
        <v>24</v>
      </c>
      <c r="V41" s="80">
        <v>18</v>
      </c>
      <c r="W41" s="80">
        <v>26</v>
      </c>
      <c r="X41" s="80">
        <v>17</v>
      </c>
      <c r="Y41" s="80">
        <v>13</v>
      </c>
      <c r="Z41" s="80">
        <v>612</v>
      </c>
      <c r="AA41" s="80">
        <v>283</v>
      </c>
      <c r="AB41" s="80">
        <v>895</v>
      </c>
      <c r="AC41" s="80">
        <v>195</v>
      </c>
      <c r="AD41" s="80">
        <v>138</v>
      </c>
      <c r="AE41" s="80">
        <v>132</v>
      </c>
      <c r="AF41" s="84"/>
      <c r="AG41" s="155">
        <f>VLOOKUP($A41,'t35'!$A$11:$J$131,AG$10,FALSE)</f>
        <v>371649</v>
      </c>
      <c r="AH41" s="162">
        <f>AG41*0.008</f>
        <v>2973.192</v>
      </c>
      <c r="AI41" s="156">
        <f t="shared" si="13"/>
        <v>3.6593667681064659</v>
      </c>
      <c r="AJ41" s="156">
        <f t="shared" si="14"/>
        <v>3.6517243943067879</v>
      </c>
      <c r="AK41" s="157">
        <f t="shared" si="15"/>
        <v>0.84264705882352942</v>
      </c>
      <c r="AL41" s="156">
        <f t="shared" si="16"/>
        <v>3.651637956064675</v>
      </c>
      <c r="AM41" s="156">
        <f t="shared" si="17"/>
        <v>3.6497829676477944</v>
      </c>
      <c r="AN41" s="156">
        <f t="shared" si="0"/>
        <v>7.9365079365079367</v>
      </c>
      <c r="AO41" s="159">
        <f t="shared" si="1"/>
        <v>9.5701538151268952</v>
      </c>
      <c r="AP41" s="156">
        <f t="shared" si="2"/>
        <v>1.6467150456479098</v>
      </c>
      <c r="AQ41" s="156">
        <f t="shared" si="3"/>
        <v>0.76147117306921319</v>
      </c>
      <c r="AR41" s="156">
        <f t="shared" si="4"/>
        <v>2.4081862187171228</v>
      </c>
      <c r="AS41" s="160">
        <f t="shared" si="5"/>
        <v>1.2511805493893431</v>
      </c>
      <c r="AT41" s="161">
        <f t="shared" si="6"/>
        <v>0.45000000000000007</v>
      </c>
      <c r="AU41" s="161">
        <f t="shared" si="7"/>
        <v>0.20808823529411766</v>
      </c>
      <c r="AV41" s="161">
        <f t="shared" si="8"/>
        <v>0.34191176470588236</v>
      </c>
    </row>
    <row r="42" spans="1:48" x14ac:dyDescent="0.3">
      <c r="A42" s="79">
        <v>2003</v>
      </c>
      <c r="B42" s="80">
        <v>1300</v>
      </c>
      <c r="C42" s="80">
        <v>161</v>
      </c>
      <c r="D42" s="80">
        <v>1139</v>
      </c>
      <c r="E42" s="80">
        <v>287</v>
      </c>
      <c r="F42" s="80">
        <v>87</v>
      </c>
      <c r="G42" s="80">
        <v>55</v>
      </c>
      <c r="H42" s="80">
        <v>59</v>
      </c>
      <c r="I42" s="80">
        <v>32</v>
      </c>
      <c r="J42" s="80">
        <v>37</v>
      </c>
      <c r="K42" s="80">
        <v>29</v>
      </c>
      <c r="L42" s="80">
        <v>134</v>
      </c>
      <c r="M42" s="80">
        <v>97</v>
      </c>
      <c r="N42" s="80">
        <v>54</v>
      </c>
      <c r="O42" s="80">
        <v>126</v>
      </c>
      <c r="P42" s="80">
        <v>63</v>
      </c>
      <c r="Q42" s="80">
        <v>42</v>
      </c>
      <c r="R42" s="80">
        <v>46</v>
      </c>
      <c r="S42" s="80">
        <v>30</v>
      </c>
      <c r="T42" s="80">
        <v>33</v>
      </c>
      <c r="U42" s="80">
        <v>21</v>
      </c>
      <c r="V42" s="80">
        <v>18</v>
      </c>
      <c r="W42" s="80">
        <v>17</v>
      </c>
      <c r="X42" s="80">
        <v>18</v>
      </c>
      <c r="Y42" s="80">
        <v>15</v>
      </c>
      <c r="Z42" s="80">
        <v>586</v>
      </c>
      <c r="AA42" s="80">
        <v>285</v>
      </c>
      <c r="AB42" s="80">
        <v>871</v>
      </c>
      <c r="AC42" s="80">
        <v>189</v>
      </c>
      <c r="AD42" s="80">
        <v>118</v>
      </c>
      <c r="AE42" s="80">
        <v>122</v>
      </c>
      <c r="AF42" s="84"/>
      <c r="AG42" s="155">
        <f>VLOOKUP($A42,'t35'!$A$11:$J$131,AG$10,FALSE)</f>
        <v>372115</v>
      </c>
      <c r="AH42" s="155">
        <f>VLOOKUP($A42,'t35'!$A$11:$J$131,AH$10,FALSE)</f>
        <v>3267</v>
      </c>
      <c r="AI42" s="156">
        <f t="shared" si="13"/>
        <v>3.4935436625774292</v>
      </c>
      <c r="AJ42" s="156">
        <f t="shared" si="14"/>
        <v>3.4940861649568009</v>
      </c>
      <c r="AK42" s="157">
        <f t="shared" si="15"/>
        <v>0.87615384615384617</v>
      </c>
      <c r="AL42" s="156">
        <f t="shared" si="16"/>
        <v>3.4940855696263187</v>
      </c>
      <c r="AM42" s="156">
        <f t="shared" si="17"/>
        <v>3.492750355368365</v>
      </c>
      <c r="AN42" s="156">
        <f t="shared" si="0"/>
        <v>8.7031344070839847</v>
      </c>
      <c r="AO42" s="159">
        <f t="shared" si="1"/>
        <v>10.264210857206791</v>
      </c>
      <c r="AP42" s="156">
        <f t="shared" si="2"/>
        <v>1.5747819894387487</v>
      </c>
      <c r="AQ42" s="156">
        <f t="shared" si="3"/>
        <v>0.76589226448812864</v>
      </c>
      <c r="AR42" s="156">
        <f t="shared" si="4"/>
        <v>2.3406742539268772</v>
      </c>
      <c r="AS42" s="160">
        <f t="shared" si="5"/>
        <v>1.1528694086505515</v>
      </c>
      <c r="AT42" s="161">
        <f t="shared" si="6"/>
        <v>0.45076923076923076</v>
      </c>
      <c r="AU42" s="161">
        <f t="shared" si="7"/>
        <v>0.21923076923076923</v>
      </c>
      <c r="AV42" s="161">
        <f t="shared" si="8"/>
        <v>0.33</v>
      </c>
    </row>
    <row r="43" spans="1:48" x14ac:dyDescent="0.3">
      <c r="A43" s="79">
        <v>2004</v>
      </c>
      <c r="B43" s="80">
        <v>1305</v>
      </c>
      <c r="C43" s="80">
        <v>188</v>
      </c>
      <c r="D43" s="80">
        <v>1117</v>
      </c>
      <c r="E43" s="80">
        <v>307</v>
      </c>
      <c r="F43" s="80">
        <v>95</v>
      </c>
      <c r="G43" s="80">
        <v>57</v>
      </c>
      <c r="H43" s="80">
        <v>40</v>
      </c>
      <c r="I43" s="80">
        <v>26</v>
      </c>
      <c r="J43" s="80">
        <v>26</v>
      </c>
      <c r="K43" s="80">
        <v>30</v>
      </c>
      <c r="L43" s="80">
        <v>119</v>
      </c>
      <c r="M43" s="80">
        <v>85</v>
      </c>
      <c r="N43" s="80">
        <v>54</v>
      </c>
      <c r="O43" s="80">
        <v>121</v>
      </c>
      <c r="P43" s="80">
        <v>76</v>
      </c>
      <c r="Q43" s="80">
        <v>50</v>
      </c>
      <c r="R43" s="80">
        <v>52</v>
      </c>
      <c r="S43" s="80">
        <v>37</v>
      </c>
      <c r="T43" s="80">
        <v>27</v>
      </c>
      <c r="U43" s="80">
        <v>23</v>
      </c>
      <c r="V43" s="80">
        <v>28</v>
      </c>
      <c r="W43" s="80">
        <v>21</v>
      </c>
      <c r="X43" s="80">
        <v>12</v>
      </c>
      <c r="Y43" s="80">
        <v>19</v>
      </c>
      <c r="Z43" s="80">
        <v>581</v>
      </c>
      <c r="AA43" s="80">
        <v>258</v>
      </c>
      <c r="AB43" s="80">
        <v>839</v>
      </c>
      <c r="AC43" s="80">
        <v>197</v>
      </c>
      <c r="AD43" s="80">
        <v>139</v>
      </c>
      <c r="AE43" s="80">
        <v>130</v>
      </c>
      <c r="AF43" s="84"/>
      <c r="AG43" s="155">
        <f>VLOOKUP($A43,'t35'!$A$11:$J$131,AG$10,FALSE)</f>
        <v>374339</v>
      </c>
      <c r="AH43" s="155">
        <f>VLOOKUP($A43,'t35'!$A$11:$J$131,AH$10,FALSE)</f>
        <v>3348</v>
      </c>
      <c r="AI43" s="156">
        <f t="shared" si="13"/>
        <v>3.4861449114305483</v>
      </c>
      <c r="AJ43" s="156">
        <f t="shared" si="14"/>
        <v>3.4891464945859392</v>
      </c>
      <c r="AK43" s="157">
        <f t="shared" si="15"/>
        <v>0.85593869731800765</v>
      </c>
      <c r="AL43" s="156">
        <f t="shared" si="16"/>
        <v>3.4891312177077891</v>
      </c>
      <c r="AM43" s="156">
        <f t="shared" si="17"/>
        <v>3.4876000754339711</v>
      </c>
      <c r="AN43" s="156">
        <f t="shared" si="0"/>
        <v>8.8644830243031922</v>
      </c>
      <c r="AO43" s="159">
        <f t="shared" si="1"/>
        <v>10.402793847815785</v>
      </c>
      <c r="AP43" s="156">
        <f t="shared" si="2"/>
        <v>1.552069113824635</v>
      </c>
      <c r="AQ43" s="156">
        <f t="shared" si="3"/>
        <v>0.68921485605293598</v>
      </c>
      <c r="AR43" s="156">
        <f t="shared" si="4"/>
        <v>2.2412839698775708</v>
      </c>
      <c r="AS43" s="160">
        <f t="shared" si="5"/>
        <v>1.2448609415529774</v>
      </c>
      <c r="AT43" s="161">
        <f t="shared" si="6"/>
        <v>0.44521072796934869</v>
      </c>
      <c r="AU43" s="161">
        <f t="shared" si="7"/>
        <v>0.19770114942528735</v>
      </c>
      <c r="AV43" s="161">
        <f t="shared" si="8"/>
        <v>0.35708812260536399</v>
      </c>
    </row>
    <row r="44" spans="1:48" x14ac:dyDescent="0.3">
      <c r="A44" s="79">
        <v>2005</v>
      </c>
      <c r="B44" s="80">
        <v>1192</v>
      </c>
      <c r="C44" s="80">
        <v>143</v>
      </c>
      <c r="D44" s="80">
        <v>1049</v>
      </c>
      <c r="E44" s="80">
        <v>274</v>
      </c>
      <c r="F44" s="80">
        <v>87</v>
      </c>
      <c r="G44" s="80">
        <v>59</v>
      </c>
      <c r="H44" s="80">
        <v>42</v>
      </c>
      <c r="I44" s="80">
        <v>27</v>
      </c>
      <c r="J44" s="80">
        <v>31</v>
      </c>
      <c r="K44" s="80">
        <v>22</v>
      </c>
      <c r="L44" s="80">
        <v>116</v>
      </c>
      <c r="M44" s="80">
        <v>76</v>
      </c>
      <c r="N44" s="80">
        <v>58</v>
      </c>
      <c r="O44" s="80">
        <v>136</v>
      </c>
      <c r="P44" s="80">
        <v>61</v>
      </c>
      <c r="Q44" s="80">
        <v>42</v>
      </c>
      <c r="R44" s="80">
        <v>38</v>
      </c>
      <c r="S44" s="80">
        <v>23</v>
      </c>
      <c r="T44" s="80">
        <v>32</v>
      </c>
      <c r="U44" s="80">
        <v>19</v>
      </c>
      <c r="V44" s="80">
        <v>18</v>
      </c>
      <c r="W44" s="80">
        <v>11</v>
      </c>
      <c r="X44" s="80">
        <v>11</v>
      </c>
      <c r="Y44" s="80">
        <v>9</v>
      </c>
      <c r="Z44" s="80">
        <v>542</v>
      </c>
      <c r="AA44" s="80">
        <v>250</v>
      </c>
      <c r="AB44" s="80">
        <v>792</v>
      </c>
      <c r="AC44" s="80">
        <v>197</v>
      </c>
      <c r="AD44" s="80">
        <v>103</v>
      </c>
      <c r="AE44" s="80">
        <v>100</v>
      </c>
      <c r="AF44" s="84"/>
      <c r="AG44" s="155">
        <f>VLOOKUP($A44,'t35'!$A$11:$J$131,AG$10,FALSE)</f>
        <v>378009</v>
      </c>
      <c r="AH44" s="155">
        <f>VLOOKUP($A44,'t35'!$A$11:$J$131,AH$10,FALSE)</f>
        <v>3309</v>
      </c>
      <c r="AI44" s="156">
        <f t="shared" si="13"/>
        <v>3.1533640733421691</v>
      </c>
      <c r="AJ44" s="156">
        <f t="shared" si="14"/>
        <v>3.1570728859087409</v>
      </c>
      <c r="AK44" s="157">
        <f t="shared" si="15"/>
        <v>0.88003355704697983</v>
      </c>
      <c r="AL44" s="156">
        <f t="shared" si="16"/>
        <v>3.1570411607231343</v>
      </c>
      <c r="AM44" s="156">
        <f t="shared" si="17"/>
        <v>3.1559330061051836</v>
      </c>
      <c r="AN44" s="156">
        <f t="shared" si="0"/>
        <v>8.6777964848236913</v>
      </c>
      <c r="AO44" s="159">
        <f t="shared" si="1"/>
        <v>10.09918230977819</v>
      </c>
      <c r="AP44" s="156">
        <f t="shared" si="2"/>
        <v>1.4338282950935031</v>
      </c>
      <c r="AQ44" s="156">
        <f t="shared" si="3"/>
        <v>0.6613599147110254</v>
      </c>
      <c r="AR44" s="156">
        <f t="shared" si="4"/>
        <v>2.0951882098045282</v>
      </c>
      <c r="AS44" s="160">
        <f t="shared" si="5"/>
        <v>1.0581758635376406</v>
      </c>
      <c r="AT44" s="161">
        <f t="shared" si="6"/>
        <v>0.4546979865771813</v>
      </c>
      <c r="AU44" s="161">
        <f t="shared" si="7"/>
        <v>0.2097315436241611</v>
      </c>
      <c r="AV44" s="161">
        <f t="shared" si="8"/>
        <v>0.33557046979865773</v>
      </c>
    </row>
    <row r="45" spans="1:48" x14ac:dyDescent="0.3">
      <c r="A45" s="79">
        <v>2006</v>
      </c>
      <c r="B45" s="80">
        <v>1236</v>
      </c>
      <c r="C45" s="80">
        <v>165</v>
      </c>
      <c r="D45" s="80">
        <v>1071</v>
      </c>
      <c r="E45" s="80">
        <v>277</v>
      </c>
      <c r="F45" s="80">
        <v>81</v>
      </c>
      <c r="G45" s="80">
        <v>55</v>
      </c>
      <c r="H45" s="80">
        <v>41</v>
      </c>
      <c r="I45" s="80">
        <v>23</v>
      </c>
      <c r="J45" s="80">
        <v>33</v>
      </c>
      <c r="K45" s="80">
        <v>15</v>
      </c>
      <c r="L45" s="80">
        <v>125</v>
      </c>
      <c r="M45" s="80">
        <v>74</v>
      </c>
      <c r="N45" s="80">
        <v>48</v>
      </c>
      <c r="O45" s="80">
        <v>132</v>
      </c>
      <c r="P45" s="80">
        <v>58</v>
      </c>
      <c r="Q45" s="80">
        <v>61</v>
      </c>
      <c r="R45" s="80">
        <v>41</v>
      </c>
      <c r="S45" s="80">
        <v>43</v>
      </c>
      <c r="T45" s="80">
        <v>39</v>
      </c>
      <c r="U45" s="80">
        <v>17</v>
      </c>
      <c r="V45" s="80">
        <v>19</v>
      </c>
      <c r="W45" s="80">
        <v>17</v>
      </c>
      <c r="X45" s="80">
        <v>17</v>
      </c>
      <c r="Y45" s="80">
        <v>20</v>
      </c>
      <c r="Z45" s="80">
        <v>525</v>
      </c>
      <c r="AA45" s="80">
        <v>247</v>
      </c>
      <c r="AB45" s="80">
        <v>772</v>
      </c>
      <c r="AC45" s="80">
        <v>190</v>
      </c>
      <c r="AD45" s="80">
        <v>145</v>
      </c>
      <c r="AE45" s="80">
        <v>129</v>
      </c>
      <c r="AF45" s="84"/>
      <c r="AG45" s="155">
        <f>VLOOKUP($A45,'t35'!$A$11:$J$131,AG$10,FALSE)</f>
        <v>389050</v>
      </c>
      <c r="AH45" s="155">
        <f>VLOOKUP($A45,'t35'!$A$11:$J$131,AH$10,FALSE)</f>
        <v>3550</v>
      </c>
      <c r="AI45" s="156">
        <f t="shared" si="13"/>
        <v>3.1769695411900782</v>
      </c>
      <c r="AJ45" s="156">
        <f t="shared" si="14"/>
        <v>3.1893570733327188</v>
      </c>
      <c r="AK45" s="157">
        <f t="shared" si="15"/>
        <v>0.86650485436893199</v>
      </c>
      <c r="AL45" s="156">
        <f t="shared" si="16"/>
        <v>3.1890512946268084</v>
      </c>
      <c r="AM45" s="156">
        <f t="shared" si="17"/>
        <v>3.1881457637518595</v>
      </c>
      <c r="AN45" s="156">
        <f t="shared" si="0"/>
        <v>9.0422822210901685</v>
      </c>
      <c r="AO45" s="159">
        <f t="shared" si="1"/>
        <v>10.379521141110546</v>
      </c>
      <c r="AP45" s="156">
        <f t="shared" si="2"/>
        <v>1.3494409458938439</v>
      </c>
      <c r="AQ45" s="156">
        <f t="shared" si="3"/>
        <v>0.63487983549672278</v>
      </c>
      <c r="AR45" s="156">
        <f t="shared" si="4"/>
        <v>1.9843207813905668</v>
      </c>
      <c r="AS45" s="160">
        <f t="shared" si="5"/>
        <v>1.1926487597995117</v>
      </c>
      <c r="AT45" s="161">
        <f t="shared" si="6"/>
        <v>0.42475728155339804</v>
      </c>
      <c r="AU45" s="161">
        <f t="shared" si="7"/>
        <v>0.19983818770226539</v>
      </c>
      <c r="AV45" s="161">
        <f t="shared" si="8"/>
        <v>0.37540453074433661</v>
      </c>
    </row>
    <row r="46" spans="1:48" x14ac:dyDescent="0.3">
      <c r="A46" s="79">
        <v>2007</v>
      </c>
      <c r="B46" s="80">
        <v>1167</v>
      </c>
      <c r="C46" s="80">
        <v>168</v>
      </c>
      <c r="D46" s="80">
        <v>999</v>
      </c>
      <c r="E46" s="80">
        <v>297</v>
      </c>
      <c r="F46" s="80">
        <v>68</v>
      </c>
      <c r="G46" s="80">
        <v>50</v>
      </c>
      <c r="H46" s="80">
        <v>32</v>
      </c>
      <c r="I46" s="80">
        <v>30</v>
      </c>
      <c r="J46" s="80">
        <v>26</v>
      </c>
      <c r="K46" s="80">
        <v>21</v>
      </c>
      <c r="L46" s="80">
        <v>120</v>
      </c>
      <c r="M46" s="80">
        <v>67</v>
      </c>
      <c r="N46" s="80">
        <v>62</v>
      </c>
      <c r="O46" s="80">
        <v>121</v>
      </c>
      <c r="P46" s="80">
        <v>47</v>
      </c>
      <c r="Q46" s="80">
        <v>43</v>
      </c>
      <c r="R46" s="80">
        <v>46</v>
      </c>
      <c r="S46" s="80">
        <v>30</v>
      </c>
      <c r="T46" s="80">
        <v>19</v>
      </c>
      <c r="U46" s="80">
        <v>21</v>
      </c>
      <c r="V46" s="80">
        <v>18</v>
      </c>
      <c r="W46" s="80">
        <v>21</v>
      </c>
      <c r="X46" s="80">
        <v>9</v>
      </c>
      <c r="Y46" s="80">
        <v>19</v>
      </c>
      <c r="Z46" s="80">
        <v>524</v>
      </c>
      <c r="AA46" s="80">
        <v>249</v>
      </c>
      <c r="AB46" s="80">
        <v>773</v>
      </c>
      <c r="AC46" s="80">
        <v>168</v>
      </c>
      <c r="AD46" s="80">
        <v>119</v>
      </c>
      <c r="AE46" s="80">
        <v>107</v>
      </c>
      <c r="AF46" s="84"/>
      <c r="AG46" s="155">
        <f>VLOOKUP($A46,'t35'!$A$11:$J$131,AG$10,FALSE)</f>
        <v>383688</v>
      </c>
      <c r="AH46" s="155">
        <f>VLOOKUP($A46,'t35'!$A$11:$J$131,AH$10,FALSE)</f>
        <v>3408</v>
      </c>
      <c r="AI46" s="156">
        <f t="shared" si="13"/>
        <v>3.0415337461687622</v>
      </c>
      <c r="AJ46" s="156">
        <f t="shared" si="14"/>
        <v>3.0354990910515771</v>
      </c>
      <c r="AK46" s="157">
        <f t="shared" si="15"/>
        <v>0.85604113110539848</v>
      </c>
      <c r="AL46" s="156">
        <f t="shared" si="16"/>
        <v>3.0354270429005794</v>
      </c>
      <c r="AM46" s="156">
        <f t="shared" si="17"/>
        <v>3.0343103482139551</v>
      </c>
      <c r="AN46" s="156">
        <f t="shared" si="0"/>
        <v>8.8040176080352168</v>
      </c>
      <c r="AO46" s="159">
        <f t="shared" si="1"/>
        <v>10.15768698204063</v>
      </c>
      <c r="AP46" s="156">
        <f t="shared" si="2"/>
        <v>1.3656929588624089</v>
      </c>
      <c r="AQ46" s="156">
        <f t="shared" si="3"/>
        <v>0.64896478388690815</v>
      </c>
      <c r="AR46" s="156">
        <f t="shared" si="4"/>
        <v>2.0146577427493173</v>
      </c>
      <c r="AS46" s="160">
        <f t="shared" si="5"/>
        <v>1.0268760034194451</v>
      </c>
      <c r="AT46" s="161">
        <f t="shared" si="6"/>
        <v>0.44901456726649519</v>
      </c>
      <c r="AU46" s="161">
        <f t="shared" si="7"/>
        <v>0.21336760925449869</v>
      </c>
      <c r="AV46" s="161">
        <f t="shared" si="8"/>
        <v>0.33761782347900599</v>
      </c>
    </row>
    <row r="47" spans="1:48" x14ac:dyDescent="0.3">
      <c r="A47" s="79">
        <v>2008</v>
      </c>
      <c r="B47" s="80">
        <v>1275</v>
      </c>
      <c r="C47" s="80">
        <v>158</v>
      </c>
      <c r="D47" s="80">
        <v>1117</v>
      </c>
      <c r="E47" s="80">
        <v>318</v>
      </c>
      <c r="F47" s="80">
        <v>82</v>
      </c>
      <c r="G47" s="80">
        <v>58</v>
      </c>
      <c r="H47" s="80">
        <v>52</v>
      </c>
      <c r="I47" s="80">
        <v>31</v>
      </c>
      <c r="J47" s="80">
        <v>34</v>
      </c>
      <c r="K47" s="80">
        <v>35</v>
      </c>
      <c r="L47" s="80">
        <v>143</v>
      </c>
      <c r="M47" s="80">
        <v>74</v>
      </c>
      <c r="N47" s="80">
        <v>56</v>
      </c>
      <c r="O47" s="80">
        <v>122</v>
      </c>
      <c r="P47" s="80">
        <v>67</v>
      </c>
      <c r="Q47" s="80">
        <v>37</v>
      </c>
      <c r="R47" s="80">
        <v>30</v>
      </c>
      <c r="S47" s="80">
        <v>21</v>
      </c>
      <c r="T47" s="80">
        <v>16</v>
      </c>
      <c r="U47" s="80">
        <v>24</v>
      </c>
      <c r="V47" s="80">
        <v>23</v>
      </c>
      <c r="W47" s="80">
        <v>23</v>
      </c>
      <c r="X47" s="80">
        <v>15</v>
      </c>
      <c r="Y47" s="80">
        <v>14</v>
      </c>
      <c r="Z47" s="80">
        <v>610</v>
      </c>
      <c r="AA47" s="80">
        <v>273</v>
      </c>
      <c r="AB47" s="80">
        <v>883</v>
      </c>
      <c r="AC47" s="80">
        <v>189</v>
      </c>
      <c r="AD47" s="80">
        <v>88</v>
      </c>
      <c r="AE47" s="80">
        <v>115</v>
      </c>
      <c r="AF47" s="84"/>
      <c r="AG47" s="155">
        <f>VLOOKUP($A47,'t35'!$A$11:$J$131,AG$10,FALSE)</f>
        <v>389260</v>
      </c>
      <c r="AH47" s="155">
        <f>VLOOKUP($A47,'t35'!$A$11:$J$131,AH$10,FALSE)</f>
        <v>3846</v>
      </c>
      <c r="AI47" s="156">
        <f t="shared" si="13"/>
        <v>3.2754457175152853</v>
      </c>
      <c r="AJ47" s="156">
        <f t="shared" si="14"/>
        <v>3.2813402613235576</v>
      </c>
      <c r="AK47" s="157">
        <f t="shared" si="15"/>
        <v>0.87607843137254904</v>
      </c>
      <c r="AL47" s="156">
        <f t="shared" si="16"/>
        <v>3.2812662095307679</v>
      </c>
      <c r="AM47" s="156">
        <f t="shared" si="17"/>
        <v>3.2802680851748076</v>
      </c>
      <c r="AN47" s="156">
        <f t="shared" si="0"/>
        <v>9.783620702812982</v>
      </c>
      <c r="AO47" s="159">
        <f t="shared" si="1"/>
        <v>11.33536501605165</v>
      </c>
      <c r="AP47" s="156">
        <f t="shared" si="2"/>
        <v>1.5670759903406464</v>
      </c>
      <c r="AQ47" s="156">
        <f t="shared" si="3"/>
        <v>0.70133073010327285</v>
      </c>
      <c r="AR47" s="156">
        <f t="shared" si="4"/>
        <v>2.2684067204439193</v>
      </c>
      <c r="AS47" s="160">
        <f t="shared" si="5"/>
        <v>1.0070389970713662</v>
      </c>
      <c r="AT47" s="161">
        <f t="shared" si="6"/>
        <v>0.47843137254901957</v>
      </c>
      <c r="AU47" s="161">
        <f t="shared" si="7"/>
        <v>0.2141176470588235</v>
      </c>
      <c r="AV47" s="161">
        <f t="shared" si="8"/>
        <v>0.30745098039215685</v>
      </c>
    </row>
    <row r="48" spans="1:48" x14ac:dyDescent="0.3">
      <c r="A48" s="79">
        <v>2009</v>
      </c>
      <c r="B48" s="80">
        <v>1268</v>
      </c>
      <c r="C48" s="80">
        <v>153</v>
      </c>
      <c r="D48" s="80">
        <v>1115</v>
      </c>
      <c r="E48" s="80">
        <v>321</v>
      </c>
      <c r="F48" s="80">
        <v>94</v>
      </c>
      <c r="G48" s="80">
        <v>52</v>
      </c>
      <c r="H48" s="80">
        <v>35</v>
      </c>
      <c r="I48" s="80">
        <v>40</v>
      </c>
      <c r="J48" s="80">
        <v>26</v>
      </c>
      <c r="K48" s="80">
        <v>23</v>
      </c>
      <c r="L48" s="80">
        <v>136</v>
      </c>
      <c r="M48" s="80">
        <v>62</v>
      </c>
      <c r="N48" s="80">
        <v>48</v>
      </c>
      <c r="O48" s="80">
        <v>123</v>
      </c>
      <c r="P48" s="80">
        <v>68</v>
      </c>
      <c r="Q48" s="80">
        <v>52</v>
      </c>
      <c r="R48" s="80">
        <v>33</v>
      </c>
      <c r="S48" s="80">
        <v>30</v>
      </c>
      <c r="T48" s="80">
        <v>21</v>
      </c>
      <c r="U48" s="80">
        <v>27</v>
      </c>
      <c r="V48" s="80">
        <v>28</v>
      </c>
      <c r="W48" s="80">
        <v>22</v>
      </c>
      <c r="X48" s="80">
        <v>10</v>
      </c>
      <c r="Y48" s="80">
        <v>17</v>
      </c>
      <c r="Z48" s="80">
        <v>591</v>
      </c>
      <c r="AA48" s="80">
        <v>246</v>
      </c>
      <c r="AB48" s="80">
        <v>837</v>
      </c>
      <c r="AC48" s="80">
        <v>191</v>
      </c>
      <c r="AD48" s="80">
        <v>115</v>
      </c>
      <c r="AE48" s="80">
        <v>125</v>
      </c>
      <c r="AF48" s="84"/>
      <c r="AG48" s="155">
        <f>VLOOKUP($A48,'t35'!$A$11:$J$131,AG$10,FALSE)</f>
        <v>387518</v>
      </c>
      <c r="AH48" s="155">
        <f>VLOOKUP($A48,'t35'!$A$11:$J$131,AH$10,FALSE)</f>
        <v>4197</v>
      </c>
      <c r="AI48" s="156">
        <f t="shared" si="13"/>
        <v>3.2721060699115911</v>
      </c>
      <c r="AJ48" s="156">
        <f t="shared" si="14"/>
        <v>3.2703391863789828</v>
      </c>
      <c r="AK48" s="157">
        <f t="shared" si="15"/>
        <v>0.87933753943217663</v>
      </c>
      <c r="AL48" s="156">
        <f t="shared" si="16"/>
        <v>3.2703322059147624</v>
      </c>
      <c r="AM48" s="156">
        <f t="shared" si="17"/>
        <v>3.2692113007910066</v>
      </c>
      <c r="AN48" s="156">
        <f t="shared" si="0"/>
        <v>10.714422475524296</v>
      </c>
      <c r="AO48" s="159">
        <f t="shared" si="1"/>
        <v>12.223172459568818</v>
      </c>
      <c r="AP48" s="156">
        <f t="shared" si="2"/>
        <v>1.525090447411475</v>
      </c>
      <c r="AQ48" s="156">
        <f t="shared" si="3"/>
        <v>0.63480922176518251</v>
      </c>
      <c r="AR48" s="156">
        <f t="shared" si="4"/>
        <v>2.1598996691766574</v>
      </c>
      <c r="AS48" s="160">
        <f t="shared" si="5"/>
        <v>1.1122064007349337</v>
      </c>
      <c r="AT48" s="161">
        <f t="shared" si="6"/>
        <v>0.46608832807570977</v>
      </c>
      <c r="AU48" s="161">
        <f t="shared" si="7"/>
        <v>0.19400630914826497</v>
      </c>
      <c r="AV48" s="161">
        <f t="shared" si="8"/>
        <v>0.33990536277602529</v>
      </c>
    </row>
    <row r="49" spans="1:48" x14ac:dyDescent="0.3">
      <c r="A49" s="79">
        <v>2010</v>
      </c>
      <c r="B49" s="80">
        <v>1227</v>
      </c>
      <c r="C49" s="80">
        <v>129</v>
      </c>
      <c r="D49" s="80">
        <v>1098</v>
      </c>
      <c r="E49" s="80">
        <v>263</v>
      </c>
      <c r="F49" s="80">
        <v>81</v>
      </c>
      <c r="G49" s="80">
        <v>54</v>
      </c>
      <c r="H49" s="80">
        <v>49</v>
      </c>
      <c r="I49" s="80">
        <v>35</v>
      </c>
      <c r="J49" s="80">
        <v>24</v>
      </c>
      <c r="K49" s="80">
        <v>28</v>
      </c>
      <c r="L49" s="80">
        <v>158</v>
      </c>
      <c r="M49" s="80">
        <v>77</v>
      </c>
      <c r="N49" s="80">
        <v>61</v>
      </c>
      <c r="O49" s="80">
        <v>136</v>
      </c>
      <c r="P49" s="80">
        <v>54</v>
      </c>
      <c r="Q49" s="80">
        <v>43</v>
      </c>
      <c r="R49" s="80">
        <v>39</v>
      </c>
      <c r="S49" s="80">
        <v>24</v>
      </c>
      <c r="T49" s="80">
        <v>24</v>
      </c>
      <c r="U49" s="80">
        <v>17</v>
      </c>
      <c r="V49" s="80">
        <v>21</v>
      </c>
      <c r="W49" s="80">
        <v>13</v>
      </c>
      <c r="X49" s="80">
        <v>11</v>
      </c>
      <c r="Y49" s="80">
        <v>15</v>
      </c>
      <c r="Z49" s="80">
        <v>534</v>
      </c>
      <c r="AA49" s="80">
        <v>296</v>
      </c>
      <c r="AB49" s="80">
        <v>830</v>
      </c>
      <c r="AC49" s="80">
        <v>190</v>
      </c>
      <c r="AD49" s="80">
        <v>106</v>
      </c>
      <c r="AE49" s="80">
        <v>101</v>
      </c>
      <c r="AF49" s="84"/>
      <c r="AG49" s="155">
        <f>VLOOKUP($A49,'t35'!$A$11:$J$131,AG$10,FALSE)</f>
        <v>392084</v>
      </c>
      <c r="AH49" s="155">
        <f>VLOOKUP($A49,'t35'!$A$11:$J$131,AH$10,FALSE)</f>
        <v>3706</v>
      </c>
      <c r="AI49" s="156">
        <f t="shared" si="13"/>
        <v>3.129431448363106</v>
      </c>
      <c r="AJ49" s="156">
        <f t="shared" si="14"/>
        <v>3.1333080807280638</v>
      </c>
      <c r="AK49" s="157">
        <f t="shared" si="15"/>
        <v>0.89486552567237165</v>
      </c>
      <c r="AL49" s="156">
        <f t="shared" si="16"/>
        <v>3.1332676323388395</v>
      </c>
      <c r="AM49" s="156">
        <f t="shared" si="17"/>
        <v>3.1323502675288428</v>
      </c>
      <c r="AN49" s="156">
        <f t="shared" ref="AN49:AN51" si="18">1000*AH49/(AG49+AH49)</f>
        <v>9.3635513782561457</v>
      </c>
      <c r="AO49" s="159">
        <f t="shared" ref="AO49:AO51" si="19">1000*(AH49+Z49)/(AG49+AH49)</f>
        <v>10.712751711766341</v>
      </c>
      <c r="AP49" s="156">
        <f t="shared" ref="AP49:AP51" si="20">1000*Z49/AG49</f>
        <v>1.3619530508768529</v>
      </c>
      <c r="AQ49" s="156">
        <f t="shared" ref="AQ49:AQ51" si="21">1000*AA49/AG49</f>
        <v>0.75494026790177615</v>
      </c>
      <c r="AR49" s="156">
        <f t="shared" ref="AR49:AR51" si="22">1000*SUM(E49:N49)/AG49</f>
        <v>2.116893318778629</v>
      </c>
      <c r="AS49" s="160">
        <f t="shared" ref="AS49:AS51" si="23">1000*SUM(O49:Y49)/AG49</f>
        <v>1.0125381295844769</v>
      </c>
      <c r="AT49" s="161">
        <f t="shared" ref="AT49:AT51" si="24">AP49/SUM($AR49:$AS49)</f>
        <v>0.43520782396088015</v>
      </c>
      <c r="AU49" s="161">
        <f t="shared" ref="AU49:AU51" si="25">AQ49/SUM($AR49:$AS49)</f>
        <v>0.24123879380603094</v>
      </c>
      <c r="AV49" s="161">
        <f t="shared" ref="AV49:AV51" si="26">AS49/SUM($AR49:$AS49)</f>
        <v>0.32355338223308883</v>
      </c>
    </row>
    <row r="50" spans="1:48" x14ac:dyDescent="0.3">
      <c r="A50" s="79">
        <v>2011</v>
      </c>
      <c r="B50" s="80">
        <v>1167</v>
      </c>
      <c r="C50" s="80">
        <v>149</v>
      </c>
      <c r="D50" s="80">
        <v>1018</v>
      </c>
      <c r="E50" s="80">
        <v>312</v>
      </c>
      <c r="F50" s="80">
        <v>69</v>
      </c>
      <c r="G50" s="80">
        <v>48</v>
      </c>
      <c r="H50" s="80">
        <v>27</v>
      </c>
      <c r="I50" s="80">
        <v>41</v>
      </c>
      <c r="J50" s="80">
        <v>27</v>
      </c>
      <c r="K50" s="80">
        <v>17</v>
      </c>
      <c r="L50" s="80">
        <v>140</v>
      </c>
      <c r="M50" s="80">
        <v>76</v>
      </c>
      <c r="N50" s="80">
        <v>35</v>
      </c>
      <c r="O50" s="80">
        <v>96</v>
      </c>
      <c r="P50" s="80">
        <v>60</v>
      </c>
      <c r="Q50" s="80">
        <v>38</v>
      </c>
      <c r="R50" s="80">
        <v>39</v>
      </c>
      <c r="S50" s="80">
        <v>29</v>
      </c>
      <c r="T50" s="80">
        <v>31</v>
      </c>
      <c r="U50" s="80">
        <v>24</v>
      </c>
      <c r="V50" s="80">
        <v>14</v>
      </c>
      <c r="W50" s="80">
        <v>17</v>
      </c>
      <c r="X50" s="80">
        <v>16</v>
      </c>
      <c r="Y50" s="80">
        <v>11</v>
      </c>
      <c r="Z50" s="80">
        <v>541</v>
      </c>
      <c r="AA50" s="80">
        <v>251</v>
      </c>
      <c r="AB50" s="80">
        <v>792</v>
      </c>
      <c r="AC50" s="80">
        <v>156</v>
      </c>
      <c r="AD50" s="80">
        <v>106</v>
      </c>
      <c r="AE50" s="80">
        <v>113</v>
      </c>
      <c r="AF50" s="84"/>
      <c r="AG50" s="155">
        <f>VLOOKUP($A50,'t35'!$A$11:$J$131,AG$10,FALSE)</f>
        <v>387790</v>
      </c>
      <c r="AH50" s="155">
        <f>VLOOKUP($A50,'t35'!$A$11:$J$131,AH$10,FALSE)</f>
        <v>3409</v>
      </c>
      <c r="AI50" s="156">
        <f t="shared" si="13"/>
        <v>3.009360736481085</v>
      </c>
      <c r="AJ50" s="156">
        <f t="shared" si="14"/>
        <v>3.005152766987242</v>
      </c>
      <c r="AK50" s="157">
        <f t="shared" si="15"/>
        <v>0.87232219365895458</v>
      </c>
      <c r="AL50" s="156">
        <f t="shared" si="16"/>
        <v>3.0051121786390622</v>
      </c>
      <c r="AM50" s="156">
        <f t="shared" si="17"/>
        <v>3.004088549555783</v>
      </c>
      <c r="AN50" s="156">
        <f t="shared" si="18"/>
        <v>8.7142349545883295</v>
      </c>
      <c r="AO50" s="159">
        <f t="shared" si="19"/>
        <v>10.097162825058346</v>
      </c>
      <c r="AP50" s="156">
        <f t="shared" si="20"/>
        <v>1.3950849686686093</v>
      </c>
      <c r="AQ50" s="156">
        <f t="shared" si="21"/>
        <v>0.6472575362954176</v>
      </c>
      <c r="AR50" s="156">
        <f t="shared" si="22"/>
        <v>2.0423425049640271</v>
      </c>
      <c r="AS50" s="160">
        <f t="shared" si="23"/>
        <v>0.96701823151705824</v>
      </c>
      <c r="AT50" s="161">
        <f t="shared" si="24"/>
        <v>0.4635818337617823</v>
      </c>
      <c r="AU50" s="161">
        <f t="shared" si="25"/>
        <v>0.21508140531276776</v>
      </c>
      <c r="AV50" s="161">
        <f t="shared" si="26"/>
        <v>0.32133676092544983</v>
      </c>
    </row>
    <row r="51" spans="1:48" x14ac:dyDescent="0.3">
      <c r="A51" s="79">
        <v>2012</v>
      </c>
      <c r="B51" s="80">
        <v>1164</v>
      </c>
      <c r="C51" s="80">
        <v>154</v>
      </c>
      <c r="D51" s="80">
        <v>1010</v>
      </c>
      <c r="E51" s="80">
        <v>294</v>
      </c>
      <c r="F51" s="80">
        <v>63</v>
      </c>
      <c r="G51" s="80">
        <v>46</v>
      </c>
      <c r="H51" s="80">
        <v>35</v>
      </c>
      <c r="I51" s="80">
        <v>29</v>
      </c>
      <c r="J51" s="80">
        <v>29</v>
      </c>
      <c r="K51" s="80">
        <v>22</v>
      </c>
      <c r="L51" s="80">
        <v>132</v>
      </c>
      <c r="M51" s="80">
        <v>64</v>
      </c>
      <c r="N51" s="80">
        <v>50</v>
      </c>
      <c r="O51" s="80">
        <v>125</v>
      </c>
      <c r="P51" s="80">
        <v>63</v>
      </c>
      <c r="Q51" s="80">
        <v>49</v>
      </c>
      <c r="R51" s="80">
        <v>31</v>
      </c>
      <c r="S51" s="80">
        <v>25</v>
      </c>
      <c r="T51" s="80">
        <v>25</v>
      </c>
      <c r="U51" s="80">
        <v>24</v>
      </c>
      <c r="V51" s="80">
        <v>19</v>
      </c>
      <c r="W51" s="80">
        <v>14</v>
      </c>
      <c r="X51" s="80">
        <v>12</v>
      </c>
      <c r="Y51" s="80">
        <v>13</v>
      </c>
      <c r="Z51" s="80">
        <v>518</v>
      </c>
      <c r="AA51" s="80">
        <v>246</v>
      </c>
      <c r="AB51" s="80">
        <v>764</v>
      </c>
      <c r="AC51" s="80">
        <v>188</v>
      </c>
      <c r="AD51" s="80">
        <v>105</v>
      </c>
      <c r="AE51" s="80">
        <v>107</v>
      </c>
      <c r="AF51" s="84"/>
      <c r="AG51" s="155">
        <f>VLOOKUP($A51,'t35'!$A$11:$J$131,AG$10,FALSE)</f>
        <v>385516</v>
      </c>
      <c r="AH51" s="155">
        <f>VLOOKUP($A51,'t35'!$A$11:$J$131,AH$10,FALSE)</f>
        <v>3629</v>
      </c>
      <c r="AI51" s="156">
        <f t="shared" si="13"/>
        <v>3.0193299370194753</v>
      </c>
      <c r="AJ51" s="156">
        <f t="shared" si="14"/>
        <v>3.0169874771018281</v>
      </c>
      <c r="AK51" s="157">
        <f t="shared" si="15"/>
        <v>0.86769759450171824</v>
      </c>
      <c r="AL51" s="156">
        <f t="shared" si="16"/>
        <v>3.0169754972947342</v>
      </c>
      <c r="AM51" s="156">
        <f t="shared" si="17"/>
        <v>3.0159449789649235</v>
      </c>
      <c r="AN51" s="156">
        <f t="shared" si="18"/>
        <v>9.3255727299592692</v>
      </c>
      <c r="AO51" s="159">
        <f t="shared" si="19"/>
        <v>10.656696090146346</v>
      </c>
      <c r="AP51" s="156">
        <f t="shared" si="20"/>
        <v>1.3436537004949212</v>
      </c>
      <c r="AQ51" s="156">
        <f t="shared" si="21"/>
        <v>0.638105811431951</v>
      </c>
      <c r="AR51" s="156">
        <f t="shared" si="22"/>
        <v>1.9817595119268721</v>
      </c>
      <c r="AS51" s="160">
        <f t="shared" si="23"/>
        <v>1.0375704250926032</v>
      </c>
      <c r="AT51" s="161">
        <f t="shared" si="24"/>
        <v>0.44501718213058422</v>
      </c>
      <c r="AU51" s="161">
        <f t="shared" si="25"/>
        <v>0.21134020618556704</v>
      </c>
      <c r="AV51" s="161">
        <f t="shared" si="26"/>
        <v>0.3436426116838488</v>
      </c>
    </row>
    <row r="52" spans="1:48" x14ac:dyDescent="0.3">
      <c r="A52" s="79">
        <v>2013</v>
      </c>
      <c r="B52" s="80">
        <v>1198</v>
      </c>
      <c r="C52" s="80">
        <v>136</v>
      </c>
      <c r="D52" s="80">
        <v>1062</v>
      </c>
      <c r="E52" s="80">
        <v>293</v>
      </c>
      <c r="F52" s="80">
        <v>94</v>
      </c>
      <c r="G52" s="80">
        <v>62</v>
      </c>
      <c r="H52" s="80">
        <v>36</v>
      </c>
      <c r="I52" s="80">
        <v>40</v>
      </c>
      <c r="J52" s="80">
        <v>30</v>
      </c>
      <c r="K52" s="80">
        <v>19</v>
      </c>
      <c r="L52" s="80">
        <v>139</v>
      </c>
      <c r="M52" s="80">
        <v>67</v>
      </c>
      <c r="N52" s="80">
        <v>66</v>
      </c>
      <c r="O52" s="80">
        <v>107</v>
      </c>
      <c r="P52" s="80">
        <v>50</v>
      </c>
      <c r="Q52" s="80">
        <v>46</v>
      </c>
      <c r="R52" s="80">
        <v>41</v>
      </c>
      <c r="S52" s="80">
        <v>32</v>
      </c>
      <c r="T52" s="80">
        <v>15</v>
      </c>
      <c r="U52" s="80">
        <v>14</v>
      </c>
      <c r="V52" s="80">
        <v>16</v>
      </c>
      <c r="W52" s="80">
        <v>14</v>
      </c>
      <c r="X52" s="80">
        <v>6</v>
      </c>
      <c r="Y52" s="80">
        <v>11</v>
      </c>
      <c r="Z52" s="80">
        <v>574</v>
      </c>
      <c r="AA52" s="80">
        <v>272</v>
      </c>
      <c r="AB52" s="80">
        <v>846</v>
      </c>
      <c r="AC52" s="80">
        <v>157</v>
      </c>
      <c r="AD52" s="80">
        <v>119</v>
      </c>
      <c r="AE52" s="80">
        <v>76</v>
      </c>
      <c r="AF52" s="84"/>
      <c r="AG52" s="155">
        <f>VLOOKUP($A52,'t35'!$A$11:$J$131,AG$10,FALSE)</f>
        <v>381472</v>
      </c>
      <c r="AH52" s="155">
        <f>VLOOKUP($A52,'t35'!$A$11:$J$131,AH$10,FALSE)</f>
        <v>3573</v>
      </c>
      <c r="AI52" s="156">
        <f t="shared" si="13"/>
        <v>3.1404664038251826</v>
      </c>
      <c r="AJ52" s="156">
        <f t="shared" si="14"/>
        <v>3.1367266330643262</v>
      </c>
      <c r="AK52" s="157">
        <f t="shared" si="15"/>
        <v>0.88647746243739567</v>
      </c>
      <c r="AL52" s="156">
        <f t="shared" si="16"/>
        <v>3.1366915305018801</v>
      </c>
      <c r="AM52" s="156">
        <f t="shared" si="17"/>
        <v>3.1358024128400639</v>
      </c>
      <c r="AN52" s="156">
        <f t="shared" ref="AN52:AN54" si="27">1000*AH52/(AG52+AH52)</f>
        <v>9.2794348712488155</v>
      </c>
      <c r="AO52" s="159">
        <f t="shared" ref="AO52:AO54" si="28">1000*(AH52+Z52)/(AG52+AH52)</f>
        <v>10.770169720422288</v>
      </c>
      <c r="AP52" s="156">
        <f t="shared" ref="AP52:AP54" si="29">1000*Z52/AG52</f>
        <v>1.5046975924838519</v>
      </c>
      <c r="AQ52" s="156">
        <f t="shared" ref="AQ52:AQ54" si="30">1000*AA52/AG52</f>
        <v>0.71302743058468254</v>
      </c>
      <c r="AR52" s="156">
        <f t="shared" ref="AR52:AR54" si="31">1000*SUM(E52:N52)/AG52</f>
        <v>2.2177250230685344</v>
      </c>
      <c r="AS52" s="160">
        <f t="shared" ref="AS52:AS54" si="32">1000*SUM(O52:Y52)/AG52</f>
        <v>0.92274138075664791</v>
      </c>
      <c r="AT52" s="161">
        <f t="shared" ref="AT52:AT54" si="33">AP52/SUM($AR52:$AS52)</f>
        <v>0.47913188647746247</v>
      </c>
      <c r="AU52" s="161">
        <f t="shared" ref="AU52:AU54" si="34">AQ52/SUM($AR52:$AS52)</f>
        <v>0.22704507512520872</v>
      </c>
      <c r="AV52" s="161">
        <f t="shared" ref="AV52:AV54" si="35">AS52/SUM($AR52:$AS52)</f>
        <v>0.29382303839732893</v>
      </c>
    </row>
    <row r="53" spans="1:48" x14ac:dyDescent="0.3">
      <c r="A53" s="79">
        <v>2014</v>
      </c>
      <c r="B53" s="80">
        <v>1152</v>
      </c>
      <c r="C53" s="80">
        <v>156</v>
      </c>
      <c r="D53" s="80">
        <v>996</v>
      </c>
      <c r="E53" s="80">
        <v>317</v>
      </c>
      <c r="F53" s="80">
        <v>73</v>
      </c>
      <c r="G53" s="80">
        <v>49</v>
      </c>
      <c r="H53" s="80">
        <v>42</v>
      </c>
      <c r="I53" s="80">
        <v>30</v>
      </c>
      <c r="J53" s="80">
        <v>24</v>
      </c>
      <c r="K53" s="80">
        <v>28</v>
      </c>
      <c r="L53" s="80">
        <v>115</v>
      </c>
      <c r="M53" s="80">
        <v>58</v>
      </c>
      <c r="N53" s="80">
        <v>42</v>
      </c>
      <c r="O53" s="80">
        <v>110</v>
      </c>
      <c r="P53" s="80">
        <v>60</v>
      </c>
      <c r="Q53" s="80">
        <v>46</v>
      </c>
      <c r="R53" s="80">
        <v>30</v>
      </c>
      <c r="S53" s="80">
        <v>18</v>
      </c>
      <c r="T53" s="80">
        <v>34</v>
      </c>
      <c r="U53" s="80">
        <v>23</v>
      </c>
      <c r="V53" s="80">
        <v>19</v>
      </c>
      <c r="W53" s="80">
        <v>13</v>
      </c>
      <c r="X53" s="80">
        <v>16</v>
      </c>
      <c r="Y53" s="80">
        <v>5</v>
      </c>
      <c r="Z53" s="80">
        <v>563</v>
      </c>
      <c r="AA53" s="80">
        <v>215</v>
      </c>
      <c r="AB53" s="80">
        <v>778</v>
      </c>
      <c r="AC53" s="80">
        <v>170</v>
      </c>
      <c r="AD53" s="80">
        <v>94</v>
      </c>
      <c r="AE53" s="80">
        <v>110</v>
      </c>
      <c r="AF53" s="84"/>
      <c r="AG53" s="155">
        <f>VLOOKUP($A53,'t35'!$A$11:$J$131,AG$10,FALSE)</f>
        <v>381883</v>
      </c>
      <c r="AH53" s="155">
        <f>VLOOKUP($A53,'t35'!$A$11:$J$131,AH$10,FALSE)</f>
        <v>3591</v>
      </c>
      <c r="AI53" s="156">
        <f t="shared" si="13"/>
        <v>3.0166307481610861</v>
      </c>
      <c r="AJ53" s="156">
        <f t="shared" si="14"/>
        <v>3.0170708705162714</v>
      </c>
      <c r="AK53" s="157">
        <f t="shared" si="15"/>
        <v>0.86458333333333337</v>
      </c>
      <c r="AL53" s="156">
        <f t="shared" si="16"/>
        <v>3.0170704609208596</v>
      </c>
      <c r="AM53" s="156">
        <f t="shared" si="17"/>
        <v>3.0159323947712338</v>
      </c>
      <c r="AN53" s="156">
        <f t="shared" si="27"/>
        <v>9.3158034004887487</v>
      </c>
      <c r="AO53" s="159">
        <f t="shared" si="28"/>
        <v>10.776342892127614</v>
      </c>
      <c r="AP53" s="156">
        <f t="shared" si="29"/>
        <v>1.4742735340405306</v>
      </c>
      <c r="AQ53" s="156">
        <f t="shared" si="30"/>
        <v>0.5629996622002027</v>
      </c>
      <c r="AR53" s="156">
        <f t="shared" si="31"/>
        <v>2.0372731962407333</v>
      </c>
      <c r="AS53" s="160">
        <f t="shared" si="32"/>
        <v>0.97935755192035256</v>
      </c>
      <c r="AT53" s="161">
        <f t="shared" si="33"/>
        <v>0.48871527777777773</v>
      </c>
      <c r="AU53" s="161">
        <f t="shared" si="34"/>
        <v>0.18663194444444445</v>
      </c>
      <c r="AV53" s="161">
        <f t="shared" si="35"/>
        <v>0.32465277777777779</v>
      </c>
    </row>
    <row r="54" spans="1:48" x14ac:dyDescent="0.3">
      <c r="A54" s="79">
        <v>2015</v>
      </c>
      <c r="B54" s="80">
        <v>1175</v>
      </c>
      <c r="C54" s="80">
        <v>139</v>
      </c>
      <c r="D54" s="80">
        <v>1036</v>
      </c>
      <c r="E54" s="80">
        <v>319</v>
      </c>
      <c r="F54" s="80">
        <v>66</v>
      </c>
      <c r="G54" s="80">
        <v>51</v>
      </c>
      <c r="H54" s="80">
        <v>38</v>
      </c>
      <c r="I54" s="80">
        <v>35</v>
      </c>
      <c r="J54" s="80">
        <v>32</v>
      </c>
      <c r="K54" s="80">
        <v>27</v>
      </c>
      <c r="L54" s="80">
        <v>162</v>
      </c>
      <c r="M54" s="80">
        <v>63</v>
      </c>
      <c r="N54" s="80">
        <v>46</v>
      </c>
      <c r="O54" s="80">
        <v>94</v>
      </c>
      <c r="P54" s="80">
        <v>50</v>
      </c>
      <c r="Q54" s="80">
        <v>29</v>
      </c>
      <c r="R54" s="80">
        <v>40</v>
      </c>
      <c r="S54" s="80">
        <v>24</v>
      </c>
      <c r="T54" s="80">
        <v>31</v>
      </c>
      <c r="U54" s="80">
        <v>15</v>
      </c>
      <c r="V54" s="80">
        <v>22</v>
      </c>
      <c r="W54" s="80">
        <v>15</v>
      </c>
      <c r="X54" s="80">
        <v>6</v>
      </c>
      <c r="Y54" s="80">
        <v>10</v>
      </c>
      <c r="Z54" s="80">
        <v>568</v>
      </c>
      <c r="AA54" s="80">
        <v>271</v>
      </c>
      <c r="AB54" s="80">
        <v>839</v>
      </c>
      <c r="AC54" s="80">
        <v>144</v>
      </c>
      <c r="AD54" s="80">
        <v>93</v>
      </c>
      <c r="AE54" s="80">
        <v>99</v>
      </c>
      <c r="AF54" s="84"/>
      <c r="AG54" s="155">
        <f>VLOOKUP($A54,'t35'!$A$11:$J$131,AG$10,FALSE)</f>
        <v>371240</v>
      </c>
      <c r="AH54" s="155">
        <f>VLOOKUP($A54,'t35'!$A$11:$J$131,AH$10,FALSE)</f>
        <v>3508</v>
      </c>
      <c r="AI54" s="156">
        <f t="shared" si="13"/>
        <v>3.1650684193513632</v>
      </c>
      <c r="AJ54" s="156">
        <f t="shared" si="14"/>
        <v>3.1546333876503541</v>
      </c>
      <c r="AK54" s="157">
        <f t="shared" si="15"/>
        <v>0.88170212765957445</v>
      </c>
      <c r="AL54" s="156">
        <f t="shared" si="16"/>
        <v>3.1543705094572774</v>
      </c>
      <c r="AM54" s="156">
        <f t="shared" si="17"/>
        <v>3.1536840657774046</v>
      </c>
      <c r="AN54" s="156">
        <f t="shared" si="27"/>
        <v>9.3609572299251766</v>
      </c>
      <c r="AO54" s="159">
        <f t="shared" si="28"/>
        <v>10.876642437051032</v>
      </c>
      <c r="AP54" s="156">
        <f t="shared" si="29"/>
        <v>1.5300075422907014</v>
      </c>
      <c r="AQ54" s="156">
        <f t="shared" si="30"/>
        <v>0.72998599288869737</v>
      </c>
      <c r="AR54" s="156">
        <f t="shared" si="31"/>
        <v>2.2599935351793987</v>
      </c>
      <c r="AS54" s="160">
        <f t="shared" si="32"/>
        <v>0.90507488417196424</v>
      </c>
      <c r="AT54" s="161">
        <f t="shared" si="33"/>
        <v>0.48340425531914888</v>
      </c>
      <c r="AU54" s="161">
        <f t="shared" si="34"/>
        <v>0.23063829787234041</v>
      </c>
      <c r="AV54" s="161">
        <f t="shared" si="35"/>
        <v>0.28595744680851065</v>
      </c>
    </row>
    <row r="55" spans="1:48" x14ac:dyDescent="0.3">
      <c r="A55" s="79">
        <v>2016</v>
      </c>
      <c r="B55" s="80">
        <v>1129</v>
      </c>
      <c r="C55" s="80">
        <v>139</v>
      </c>
      <c r="D55" s="80">
        <v>990</v>
      </c>
      <c r="E55" s="80">
        <v>313</v>
      </c>
      <c r="F55" s="80">
        <v>78</v>
      </c>
      <c r="G55" s="80">
        <v>48</v>
      </c>
      <c r="H55" s="80">
        <v>33</v>
      </c>
      <c r="I55" s="80">
        <v>34</v>
      </c>
      <c r="J55" s="80">
        <v>34</v>
      </c>
      <c r="K55" s="80">
        <v>25</v>
      </c>
      <c r="L55" s="80">
        <v>128</v>
      </c>
      <c r="M55" s="80">
        <v>60</v>
      </c>
      <c r="N55" s="80">
        <v>40</v>
      </c>
      <c r="O55" s="80">
        <v>109</v>
      </c>
      <c r="P55" s="80">
        <v>50</v>
      </c>
      <c r="Q55" s="80">
        <v>42</v>
      </c>
      <c r="R55" s="80">
        <v>25</v>
      </c>
      <c r="S55" s="80">
        <v>21</v>
      </c>
      <c r="T55" s="80">
        <v>23</v>
      </c>
      <c r="U55" s="80">
        <v>18</v>
      </c>
      <c r="V55" s="80">
        <v>14</v>
      </c>
      <c r="W55" s="80">
        <v>12</v>
      </c>
      <c r="X55" s="80">
        <v>11</v>
      </c>
      <c r="Y55" s="80">
        <v>11</v>
      </c>
      <c r="Z55" s="80">
        <v>565</v>
      </c>
      <c r="AA55" s="80">
        <v>228</v>
      </c>
      <c r="AB55" s="80">
        <v>793</v>
      </c>
      <c r="AC55" s="80">
        <v>159</v>
      </c>
      <c r="AD55" s="80">
        <v>88</v>
      </c>
      <c r="AE55" s="80">
        <v>89</v>
      </c>
      <c r="AF55" s="84"/>
      <c r="AG55" s="155">
        <f>VLOOKUP($A55,'t35'!$A$11:$J$131,AG$10,FALSE)</f>
        <v>363387</v>
      </c>
      <c r="AH55" s="155">
        <f>VLOOKUP($A55,'t35'!$A$11:$J$131,AH$10,FALSE)</f>
        <v>3626</v>
      </c>
      <c r="AI55" s="156">
        <f t="shared" ref="AI55:AI60" si="36">1000*B55/AG55</f>
        <v>3.1068805433325903</v>
      </c>
      <c r="AJ55" s="156">
        <f t="shared" ref="AJ55:AJ60" si="37">1000*(C55/AG54+D55/AG55)</f>
        <v>3.0987890953386459</v>
      </c>
      <c r="AK55" s="157">
        <f t="shared" ref="AK55:AK60" si="38">D55/B55</f>
        <v>0.87688219663418954</v>
      </c>
      <c r="AL55" s="156">
        <f t="shared" ref="AL55:AL60" si="39">1000*B55/(AG55*AK55+AG54*(1-AK55))</f>
        <v>3.0986361698977203</v>
      </c>
      <c r="AM55" s="156">
        <f t="shared" ref="AM55:AM60" si="40">1000*(D55/AG55+C55/AG54*(1-D54/AG54))</f>
        <v>3.0977442186799489</v>
      </c>
      <c r="AN55" s="156">
        <f t="shared" ref="AN55:AN60" si="41">1000*AH55/(AG55+AH55)</f>
        <v>9.8797590276093761</v>
      </c>
      <c r="AO55" s="159">
        <f t="shared" ref="AO55:AO60" si="42">1000*(AH55+Z55)/(AG55+AH55)</f>
        <v>11.419214033290373</v>
      </c>
      <c r="AP55" s="156">
        <f t="shared" ref="AP55:AP60" si="43">1000*Z55/AG55</f>
        <v>1.5548162152195868</v>
      </c>
      <c r="AQ55" s="156">
        <f t="shared" ref="AQ55:AQ60" si="44">1000*AA55/AG55</f>
        <v>0.62743026030100146</v>
      </c>
      <c r="AR55" s="156">
        <f t="shared" ref="AR55:AR60" si="45">1000*SUM(E55:N55)/AG55</f>
        <v>2.1822464755205884</v>
      </c>
      <c r="AS55" s="160">
        <f t="shared" ref="AS55:AS60" si="46">1000*SUM(O55:Y55)/AG55</f>
        <v>0.92463406781200208</v>
      </c>
      <c r="AT55" s="161">
        <f t="shared" ref="AT55:AT60" si="47">AP55/SUM($AR55:$AS55)</f>
        <v>0.50044286979627983</v>
      </c>
      <c r="AU55" s="161">
        <f t="shared" ref="AU55:AU60" si="48">AQ55/SUM($AR55:$AS55)</f>
        <v>0.20194862710363154</v>
      </c>
      <c r="AV55" s="161">
        <f t="shared" ref="AV55:AV60" si="49">AS55/SUM($AR55:$AS55)</f>
        <v>0.29760850310008857</v>
      </c>
    </row>
    <row r="56" spans="1:48" x14ac:dyDescent="0.3">
      <c r="A56" s="79">
        <v>2017</v>
      </c>
      <c r="B56" s="80">
        <v>1195</v>
      </c>
      <c r="C56" s="80">
        <v>125</v>
      </c>
      <c r="D56" s="80">
        <v>1070</v>
      </c>
      <c r="E56" s="80">
        <v>322</v>
      </c>
      <c r="F56" s="80">
        <v>79</v>
      </c>
      <c r="G56" s="80">
        <v>56</v>
      </c>
      <c r="H56" s="80">
        <v>33</v>
      </c>
      <c r="I56" s="80">
        <v>37</v>
      </c>
      <c r="J56" s="80">
        <v>37</v>
      </c>
      <c r="K56" s="80">
        <v>29</v>
      </c>
      <c r="L56" s="80">
        <v>153</v>
      </c>
      <c r="M56" s="80">
        <v>70</v>
      </c>
      <c r="N56" s="80">
        <v>52</v>
      </c>
      <c r="O56" s="80">
        <v>111</v>
      </c>
      <c r="P56" s="80">
        <v>47</v>
      </c>
      <c r="Q56" s="80">
        <v>41</v>
      </c>
      <c r="R56" s="80">
        <v>28</v>
      </c>
      <c r="S56" s="80">
        <v>17</v>
      </c>
      <c r="T56" s="80">
        <v>18</v>
      </c>
      <c r="U56" s="80">
        <v>15</v>
      </c>
      <c r="V56" s="80">
        <v>12</v>
      </c>
      <c r="W56" s="80">
        <v>13</v>
      </c>
      <c r="X56" s="80">
        <v>15</v>
      </c>
      <c r="Y56" s="80">
        <v>10</v>
      </c>
      <c r="Z56" s="80">
        <v>593</v>
      </c>
      <c r="AA56" s="80">
        <v>275</v>
      </c>
      <c r="AB56" s="80">
        <v>868</v>
      </c>
      <c r="AC56" s="80">
        <v>158</v>
      </c>
      <c r="AD56" s="80">
        <v>86</v>
      </c>
      <c r="AE56" s="80">
        <v>83</v>
      </c>
      <c r="AF56" s="84"/>
      <c r="AG56" s="155">
        <f>VLOOKUP($A56,'t35'!$A$11:$J$131,AG$10,FALSE)</f>
        <v>356526</v>
      </c>
      <c r="AH56" s="155">
        <f>VLOOKUP($A56,'t35'!$A$11:$J$131,AH$10,FALSE)</f>
        <v>3468</v>
      </c>
      <c r="AI56" s="156">
        <f t="shared" si="36"/>
        <v>3.3517892103240716</v>
      </c>
      <c r="AJ56" s="156">
        <f t="shared" si="37"/>
        <v>3.3451695327135091</v>
      </c>
      <c r="AK56" s="157">
        <f t="shared" si="38"/>
        <v>0.89539748953974896</v>
      </c>
      <c r="AL56" s="156">
        <f t="shared" si="39"/>
        <v>3.3450556977745425</v>
      </c>
      <c r="AM56" s="156">
        <f t="shared" si="40"/>
        <v>3.3442323884858958</v>
      </c>
      <c r="AN56" s="156">
        <f t="shared" si="41"/>
        <v>9.6334938915648589</v>
      </c>
      <c r="AO56" s="159">
        <f t="shared" si="42"/>
        <v>11.280743567948354</v>
      </c>
      <c r="AP56" s="156">
        <f t="shared" si="43"/>
        <v>1.6632728047884306</v>
      </c>
      <c r="AQ56" s="156">
        <f t="shared" si="44"/>
        <v>0.77133224505365672</v>
      </c>
      <c r="AR56" s="156">
        <f t="shared" si="45"/>
        <v>2.4346050498420873</v>
      </c>
      <c r="AS56" s="160">
        <f t="shared" si="46"/>
        <v>0.91718416048198448</v>
      </c>
      <c r="AT56" s="161">
        <f t="shared" si="47"/>
        <v>0.49623430962343101</v>
      </c>
      <c r="AU56" s="161">
        <f t="shared" si="48"/>
        <v>0.23012552301255232</v>
      </c>
      <c r="AV56" s="161">
        <f t="shared" si="49"/>
        <v>0.27364016736401675</v>
      </c>
    </row>
    <row r="57" spans="1:48" x14ac:dyDescent="0.3">
      <c r="A57" s="79">
        <v>2018</v>
      </c>
      <c r="B57" s="80">
        <v>1151</v>
      </c>
      <c r="C57" s="80">
        <v>125</v>
      </c>
      <c r="D57" s="80">
        <v>1026</v>
      </c>
      <c r="E57" s="80">
        <v>282</v>
      </c>
      <c r="F57" s="80">
        <v>80</v>
      </c>
      <c r="G57" s="80">
        <v>54</v>
      </c>
      <c r="H57" s="80">
        <v>47</v>
      </c>
      <c r="I57" s="80">
        <v>35</v>
      </c>
      <c r="J57" s="80">
        <v>38</v>
      </c>
      <c r="K57" s="80">
        <v>24</v>
      </c>
      <c r="L57" s="80">
        <v>152</v>
      </c>
      <c r="M57" s="80">
        <v>56</v>
      </c>
      <c r="N57" s="80">
        <v>48</v>
      </c>
      <c r="O57" s="80">
        <v>108</v>
      </c>
      <c r="P57" s="80">
        <v>46</v>
      </c>
      <c r="Q57" s="80">
        <v>51</v>
      </c>
      <c r="R57" s="80">
        <v>27</v>
      </c>
      <c r="S57" s="80">
        <v>25</v>
      </c>
      <c r="T57" s="80">
        <v>16</v>
      </c>
      <c r="U57" s="80">
        <v>12</v>
      </c>
      <c r="V57" s="80">
        <v>19</v>
      </c>
      <c r="W57" s="80">
        <v>14</v>
      </c>
      <c r="X57" s="80">
        <v>6</v>
      </c>
      <c r="Y57" s="80">
        <v>11</v>
      </c>
      <c r="Z57" s="80">
        <v>560</v>
      </c>
      <c r="AA57" s="80">
        <v>256</v>
      </c>
      <c r="AB57" s="80">
        <v>816</v>
      </c>
      <c r="AC57" s="80">
        <v>154</v>
      </c>
      <c r="AD57" s="80">
        <v>103</v>
      </c>
      <c r="AE57" s="80">
        <v>78</v>
      </c>
      <c r="AF57" s="84"/>
      <c r="AG57" s="155">
        <f>VLOOKUP($A57,'t35'!$A$11:$J$131,AG$10,FALSE)</f>
        <v>350616</v>
      </c>
      <c r="AH57" s="155">
        <f>VLOOKUP($A57,'t35'!$A$11:$J$131,AH$10,FALSE)</f>
        <v>3448</v>
      </c>
      <c r="AI57" s="156">
        <f t="shared" si="36"/>
        <v>3.2827937116389441</v>
      </c>
      <c r="AJ57" s="156">
        <f t="shared" si="37"/>
        <v>3.2768838875160662</v>
      </c>
      <c r="AK57" s="157">
        <f t="shared" si="38"/>
        <v>0.89139878366637704</v>
      </c>
      <c r="AL57" s="156">
        <f t="shared" si="39"/>
        <v>3.2767952519430943</v>
      </c>
      <c r="AM57" s="156">
        <f t="shared" si="40"/>
        <v>3.2758316558259546</v>
      </c>
      <c r="AN57" s="156">
        <f t="shared" si="41"/>
        <v>9.7383523882687868</v>
      </c>
      <c r="AO57" s="159">
        <f t="shared" si="42"/>
        <v>11.31998734692033</v>
      </c>
      <c r="AP57" s="156">
        <f t="shared" si="43"/>
        <v>1.5971889474524836</v>
      </c>
      <c r="AQ57" s="156">
        <f t="shared" si="44"/>
        <v>0.73014351883542106</v>
      </c>
      <c r="AR57" s="156">
        <f t="shared" si="45"/>
        <v>2.3273324662879049</v>
      </c>
      <c r="AS57" s="160">
        <f t="shared" si="46"/>
        <v>0.95546124535103927</v>
      </c>
      <c r="AT57" s="161">
        <f t="shared" si="47"/>
        <v>0.48653344917463076</v>
      </c>
      <c r="AU57" s="161">
        <f t="shared" si="48"/>
        <v>0.22241529105125976</v>
      </c>
      <c r="AV57" s="161">
        <f t="shared" si="49"/>
        <v>0.29105125977410945</v>
      </c>
    </row>
    <row r="58" spans="1:48" x14ac:dyDescent="0.3">
      <c r="A58" s="79">
        <v>2019</v>
      </c>
      <c r="B58" s="80">
        <v>1097</v>
      </c>
      <c r="C58" s="80">
        <v>113</v>
      </c>
      <c r="D58" s="80">
        <v>984</v>
      </c>
      <c r="E58" s="80">
        <v>306</v>
      </c>
      <c r="F58" s="80">
        <v>67</v>
      </c>
      <c r="G58" s="80">
        <v>46</v>
      </c>
      <c r="H58" s="80">
        <v>41</v>
      </c>
      <c r="I58" s="80">
        <v>44</v>
      </c>
      <c r="J58" s="80">
        <v>38</v>
      </c>
      <c r="K58" s="80">
        <v>27</v>
      </c>
      <c r="L58" s="80">
        <v>123</v>
      </c>
      <c r="M58" s="80">
        <v>65</v>
      </c>
      <c r="N58" s="80">
        <v>39</v>
      </c>
      <c r="O58" s="80">
        <v>101</v>
      </c>
      <c r="P58" s="80">
        <v>45</v>
      </c>
      <c r="Q58" s="80">
        <v>29</v>
      </c>
      <c r="R58" s="80">
        <v>28</v>
      </c>
      <c r="S58" s="80">
        <v>23</v>
      </c>
      <c r="T58" s="80">
        <v>20</v>
      </c>
      <c r="U58" s="80">
        <v>12</v>
      </c>
      <c r="V58" s="80">
        <v>10</v>
      </c>
      <c r="W58" s="80">
        <v>14</v>
      </c>
      <c r="X58" s="80">
        <v>11</v>
      </c>
      <c r="Y58" s="80">
        <v>8</v>
      </c>
      <c r="Z58" s="80">
        <v>569</v>
      </c>
      <c r="AA58" s="80">
        <v>227</v>
      </c>
      <c r="AB58" s="80">
        <v>796</v>
      </c>
      <c r="AC58" s="80">
        <v>146</v>
      </c>
      <c r="AD58" s="80">
        <v>80</v>
      </c>
      <c r="AE58" s="80">
        <v>75</v>
      </c>
      <c r="AF58" s="84"/>
      <c r="AG58" s="155">
        <f>VLOOKUP($A58,'t35'!$A$11:$J$131,AG$10,FALSE)</f>
        <v>349105</v>
      </c>
      <c r="AH58" s="155">
        <f>VLOOKUP($A58,'t35'!$A$11:$J$131,AH$10,FALSE)</f>
        <v>3438</v>
      </c>
      <c r="AI58" s="156">
        <f t="shared" si="36"/>
        <v>3.1423210781856463</v>
      </c>
      <c r="AJ58" s="156">
        <f t="shared" si="37"/>
        <v>3.1409261395340797</v>
      </c>
      <c r="AK58" s="157">
        <f t="shared" si="38"/>
        <v>0.89699179580674571</v>
      </c>
      <c r="AL58" s="156">
        <f t="shared" si="39"/>
        <v>3.1409207262802594</v>
      </c>
      <c r="AM58" s="156">
        <f t="shared" si="40"/>
        <v>3.1399830295495414</v>
      </c>
      <c r="AN58" s="156">
        <f t="shared" si="41"/>
        <v>9.7520018834581883</v>
      </c>
      <c r="AO58" s="159">
        <f t="shared" si="42"/>
        <v>11.365989397038092</v>
      </c>
      <c r="AP58" s="156">
        <f t="shared" si="43"/>
        <v>1.6298821271537216</v>
      </c>
      <c r="AQ58" s="156">
        <f t="shared" si="44"/>
        <v>0.65023417023531604</v>
      </c>
      <c r="AR58" s="156">
        <f t="shared" si="45"/>
        <v>2.2801162973890379</v>
      </c>
      <c r="AS58" s="160">
        <f t="shared" si="46"/>
        <v>0.86220478079660845</v>
      </c>
      <c r="AT58" s="161">
        <f t="shared" si="47"/>
        <v>0.51868732907930715</v>
      </c>
      <c r="AU58" s="161">
        <f t="shared" si="48"/>
        <v>0.20692798541476753</v>
      </c>
      <c r="AV58" s="161">
        <f t="shared" si="49"/>
        <v>0.27438468550592521</v>
      </c>
    </row>
    <row r="59" spans="1:48" x14ac:dyDescent="0.3">
      <c r="A59" s="79">
        <v>2020</v>
      </c>
      <c r="B59" s="80">
        <v>1051</v>
      </c>
      <c r="C59" s="80">
        <v>92</v>
      </c>
      <c r="D59" s="80">
        <v>959</v>
      </c>
      <c r="E59" s="80">
        <v>277</v>
      </c>
      <c r="F59" s="80">
        <v>81</v>
      </c>
      <c r="G59" s="80">
        <v>57</v>
      </c>
      <c r="H59" s="80">
        <v>41</v>
      </c>
      <c r="I59" s="80">
        <v>31</v>
      </c>
      <c r="J59" s="80">
        <v>29</v>
      </c>
      <c r="K59" s="80">
        <v>26</v>
      </c>
      <c r="L59" s="80">
        <v>132</v>
      </c>
      <c r="M59" s="80">
        <v>71</v>
      </c>
      <c r="N59" s="80">
        <v>33</v>
      </c>
      <c r="O59" s="80">
        <v>83</v>
      </c>
      <c r="P59" s="80">
        <v>48</v>
      </c>
      <c r="Q59" s="80">
        <v>34</v>
      </c>
      <c r="R59" s="80">
        <v>25</v>
      </c>
      <c r="S59" s="80">
        <v>23</v>
      </c>
      <c r="T59" s="80">
        <v>10</v>
      </c>
      <c r="U59" s="80">
        <v>21</v>
      </c>
      <c r="V59" s="80">
        <v>6</v>
      </c>
      <c r="W59" s="80">
        <v>7</v>
      </c>
      <c r="X59" s="80">
        <v>9</v>
      </c>
      <c r="Y59" s="80">
        <v>7</v>
      </c>
      <c r="Z59" s="80">
        <v>542</v>
      </c>
      <c r="AA59" s="80">
        <v>236</v>
      </c>
      <c r="AB59" s="80">
        <v>778</v>
      </c>
      <c r="AC59" s="80">
        <v>131</v>
      </c>
      <c r="AD59" s="80">
        <v>82</v>
      </c>
      <c r="AE59" s="80">
        <v>60</v>
      </c>
      <c r="AF59" s="84"/>
      <c r="AG59" s="155">
        <f>VLOOKUP($A59,'t35'!$A$11:$J$131,AG$10,FALSE)</f>
        <v>340275</v>
      </c>
      <c r="AH59" s="155">
        <f>VLOOKUP($A59,'t35'!$A$11:$J$131,AH$10,FALSE)</f>
        <v>3482</v>
      </c>
      <c r="AI59" s="156">
        <f t="shared" si="36"/>
        <v>3.088678274924693</v>
      </c>
      <c r="AJ59" s="156">
        <f t="shared" si="37"/>
        <v>3.0818397502339892</v>
      </c>
      <c r="AK59" s="157">
        <f t="shared" si="38"/>
        <v>0.9124643196955281</v>
      </c>
      <c r="AL59" s="156">
        <f t="shared" si="39"/>
        <v>3.0816781940511699</v>
      </c>
      <c r="AM59" s="156">
        <f t="shared" si="40"/>
        <v>3.0810969521277549</v>
      </c>
      <c r="AN59" s="156">
        <f t="shared" si="41"/>
        <v>10.129248277125994</v>
      </c>
      <c r="AO59" s="159">
        <f t="shared" si="42"/>
        <v>11.705943442606261</v>
      </c>
      <c r="AP59" s="156">
        <f t="shared" si="43"/>
        <v>1.5928293292190141</v>
      </c>
      <c r="AQ59" s="156">
        <f t="shared" si="44"/>
        <v>0.69355668209536403</v>
      </c>
      <c r="AR59" s="156">
        <f t="shared" si="45"/>
        <v>2.2863860113143781</v>
      </c>
      <c r="AS59" s="160">
        <f t="shared" si="46"/>
        <v>0.80229226361031514</v>
      </c>
      <c r="AT59" s="161">
        <f t="shared" si="47"/>
        <v>0.51569933396764989</v>
      </c>
      <c r="AU59" s="161">
        <f t="shared" si="48"/>
        <v>0.22454804947668885</v>
      </c>
      <c r="AV59" s="161">
        <f t="shared" si="49"/>
        <v>0.25975261655566123</v>
      </c>
    </row>
    <row r="60" spans="1:48" x14ac:dyDescent="0.3">
      <c r="A60" s="79">
        <v>2021</v>
      </c>
      <c r="B60" s="80">
        <v>1069</v>
      </c>
      <c r="C60" s="80">
        <v>76</v>
      </c>
      <c r="D60" s="80">
        <v>993</v>
      </c>
      <c r="E60" s="80">
        <v>288</v>
      </c>
      <c r="F60" s="80">
        <v>87</v>
      </c>
      <c r="G60" s="80">
        <v>53</v>
      </c>
      <c r="H60" s="80">
        <v>50</v>
      </c>
      <c r="I60" s="80">
        <v>29</v>
      </c>
      <c r="J60" s="80">
        <v>39</v>
      </c>
      <c r="K60" s="80">
        <v>34</v>
      </c>
      <c r="L60" s="80">
        <v>123</v>
      </c>
      <c r="M60" s="80">
        <v>59</v>
      </c>
      <c r="N60" s="80">
        <v>43</v>
      </c>
      <c r="O60" s="80">
        <v>106</v>
      </c>
      <c r="P60" s="80">
        <v>39</v>
      </c>
      <c r="Q60" s="80">
        <v>26</v>
      </c>
      <c r="R60" s="80">
        <v>18</v>
      </c>
      <c r="S60" s="80">
        <v>17</v>
      </c>
      <c r="T60" s="80">
        <v>17</v>
      </c>
      <c r="U60" s="80">
        <v>8</v>
      </c>
      <c r="V60" s="80">
        <v>8</v>
      </c>
      <c r="W60" s="80">
        <v>10</v>
      </c>
      <c r="X60" s="80">
        <v>6</v>
      </c>
      <c r="Y60" s="80">
        <v>9</v>
      </c>
      <c r="Z60" s="80">
        <v>580</v>
      </c>
      <c r="AA60" s="80">
        <v>225</v>
      </c>
      <c r="AB60" s="80">
        <v>805</v>
      </c>
      <c r="AC60" s="80">
        <v>145</v>
      </c>
      <c r="AD60" s="80">
        <v>61</v>
      </c>
      <c r="AE60" s="80">
        <v>58</v>
      </c>
      <c r="AF60" s="84"/>
      <c r="AG60" s="155">
        <f>VLOOKUP($A60,'t35'!$A$11:$J$131,AG$10,FALSE)</f>
        <v>342986</v>
      </c>
      <c r="AH60" s="155">
        <f>VLOOKUP($A60,'t35'!$A$11:$J$131,AH$10,FALSE)</f>
        <v>3848</v>
      </c>
      <c r="AI60" s="156">
        <f t="shared" si="36"/>
        <v>3.1167452898952144</v>
      </c>
      <c r="AJ60" s="156">
        <f t="shared" si="37"/>
        <v>3.1185106636826734</v>
      </c>
      <c r="AK60" s="157">
        <f t="shared" si="38"/>
        <v>0.92890551917680075</v>
      </c>
      <c r="AL60" s="156">
        <f t="shared" si="39"/>
        <v>3.1184976947135334</v>
      </c>
      <c r="AM60" s="156">
        <f t="shared" si="40"/>
        <v>3.1178811979188423</v>
      </c>
      <c r="AN60" s="156">
        <f t="shared" si="41"/>
        <v>11.094644700346564</v>
      </c>
      <c r="AO60" s="159">
        <f t="shared" si="42"/>
        <v>12.766914431687782</v>
      </c>
      <c r="AP60" s="156">
        <f t="shared" si="43"/>
        <v>1.6910311208037645</v>
      </c>
      <c r="AQ60" s="156">
        <f t="shared" si="44"/>
        <v>0.65600345203594312</v>
      </c>
      <c r="AR60" s="156">
        <f t="shared" si="45"/>
        <v>2.347034572839708</v>
      </c>
      <c r="AS60" s="160">
        <f t="shared" si="46"/>
        <v>0.76971071705550664</v>
      </c>
      <c r="AT60" s="161">
        <f t="shared" si="47"/>
        <v>0.54256314312441534</v>
      </c>
      <c r="AU60" s="161">
        <f t="shared" si="48"/>
        <v>0.21047708138447146</v>
      </c>
      <c r="AV60" s="161">
        <f t="shared" si="49"/>
        <v>0.2469597754911132</v>
      </c>
    </row>
    <row r="61" spans="1:48" x14ac:dyDescent="0.3">
      <c r="A61" s="81"/>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84"/>
      <c r="AG61" s="89"/>
      <c r="AH61" s="89"/>
      <c r="AI61" s="90"/>
      <c r="AJ61" s="90"/>
      <c r="AK61" s="91"/>
      <c r="AL61" s="90"/>
      <c r="AM61" s="90"/>
      <c r="AN61" s="90"/>
      <c r="AO61" s="92"/>
      <c r="AP61" s="90"/>
      <c r="AQ61" s="90"/>
      <c r="AR61" s="90"/>
      <c r="AS61" s="93"/>
      <c r="AT61" s="94"/>
      <c r="AU61" s="94"/>
      <c r="AV61" s="94"/>
    </row>
    <row r="63" spans="1:48" x14ac:dyDescent="0.3">
      <c r="A63" s="82" t="s">
        <v>79</v>
      </c>
    </row>
    <row r="64" spans="1:48" x14ac:dyDescent="0.3">
      <c r="A64" s="83" t="s">
        <v>80</v>
      </c>
    </row>
    <row r="65" spans="1:1" x14ac:dyDescent="0.3">
      <c r="A65" s="83"/>
    </row>
  </sheetData>
  <sheetProtection algorithmName="SHA-512" hashValue="lypSfHgr4AagMYHoVP1lhjioKF+cgId2qE4w3T1QunO62TemZBikS1YByhbtoT38VzvSP+CPJEvTOiIbG8jpmQ==" saltValue="b4xRls1FUr3KbcAn0we5Yw==" spinCount="100000" sheet="1" objects="1" scenarios="1"/>
  <mergeCells count="2">
    <mergeCell ref="E6:Y6"/>
    <mergeCell ref="Z6:AE6"/>
  </mergeCells>
  <phoneticPr fontId="0" type="noConversion"/>
  <pageMargins left="0.78740157499999996" right="0.78740157499999996" top="0.984251969" bottom="0.984251969" header="0.4921259845" footer="0.4921259845"/>
  <pageSetup paperSize="9" scale="65" fitToWidth="2" orientation="landscape" r:id="rId1"/>
  <headerFooter alignWithMargins="0"/>
  <ignoredErrors>
    <ignoredError sqref="AG13:AH14 AG15:AH38 AG39:AG60 AH42:AH60 AI14:AQ51 AT14:AV51 AI52:AQ60 AT52:AV60" unlockedFormula="1"/>
    <ignoredError sqref="AR14:AS51 AR52:AS60" formulaRange="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51"/>
  <sheetViews>
    <sheetView zoomScale="85" zoomScaleNormal="85" zoomScaleSheetLayoutView="55" workbookViewId="0">
      <pane xSplit="1" ySplit="11" topLeftCell="F72" activePane="bottomRight" state="frozen"/>
      <selection activeCell="L12" sqref="L12"/>
      <selection pane="topRight" activeCell="L12" sqref="L12"/>
      <selection pane="bottomLeft" activeCell="L12" sqref="L12"/>
      <selection pane="bottomRight" activeCell="O21" sqref="O21"/>
    </sheetView>
  </sheetViews>
  <sheetFormatPr baseColWidth="10" defaultColWidth="11.3984375" defaultRowHeight="13.15" x14ac:dyDescent="0.4"/>
  <cols>
    <col min="1" max="1" width="26.59765625" style="193" customWidth="1"/>
    <col min="2" max="2" width="9.19921875" style="193" customWidth="1"/>
    <col min="3" max="3" width="10" style="193" customWidth="1"/>
    <col min="4" max="4" width="10.1328125" style="193" customWidth="1"/>
    <col min="5" max="5" width="4.59765625" style="193" customWidth="1"/>
    <col min="6" max="6" width="5.59765625" style="193" customWidth="1"/>
    <col min="7" max="7" width="6.1328125" style="193" customWidth="1"/>
    <col min="8" max="8" width="6.19921875" style="193" customWidth="1"/>
    <col min="9" max="10" width="6.1328125" style="193" customWidth="1"/>
    <col min="11" max="11" width="8.1328125" style="193" customWidth="1"/>
    <col min="12" max="16384" width="11.3984375" style="193"/>
  </cols>
  <sheetData>
    <row r="1" spans="1:33" x14ac:dyDescent="0.4">
      <c r="A1" s="192" t="s">
        <v>93</v>
      </c>
      <c r="B1" s="192"/>
      <c r="C1" s="192"/>
      <c r="D1" s="192"/>
      <c r="E1" s="192"/>
      <c r="F1" s="192"/>
      <c r="G1" s="192"/>
      <c r="H1" s="192"/>
      <c r="I1" s="192"/>
      <c r="J1" s="192"/>
      <c r="K1" s="192"/>
    </row>
    <row r="2" spans="1:33" x14ac:dyDescent="0.4">
      <c r="A2" s="192" t="s">
        <v>94</v>
      </c>
      <c r="B2" s="192"/>
      <c r="C2" s="192"/>
      <c r="D2" s="192"/>
      <c r="E2" s="192"/>
      <c r="F2" s="192"/>
      <c r="G2" s="192"/>
      <c r="H2" s="192"/>
      <c r="I2" s="192"/>
      <c r="J2" s="192"/>
      <c r="K2" s="192"/>
    </row>
    <row r="3" spans="1:33" x14ac:dyDescent="0.4">
      <c r="A3" s="192" t="s">
        <v>30</v>
      </c>
      <c r="B3" s="192"/>
      <c r="C3" s="192"/>
      <c r="D3" s="192"/>
      <c r="E3" s="192"/>
      <c r="F3" s="192"/>
      <c r="G3" s="192"/>
      <c r="H3" s="192"/>
      <c r="I3" s="192"/>
      <c r="J3" s="192"/>
      <c r="K3" s="192"/>
    </row>
    <row r="4" spans="1:33" x14ac:dyDescent="0.4">
      <c r="A4" s="192"/>
      <c r="B4" s="192"/>
      <c r="C4" s="192"/>
      <c r="D4" s="192"/>
      <c r="E4" s="192"/>
      <c r="F4" s="192"/>
      <c r="G4" s="192"/>
      <c r="H4" s="192"/>
      <c r="I4" s="192"/>
      <c r="J4" s="192"/>
      <c r="K4" s="192"/>
    </row>
    <row r="5" spans="1:33" x14ac:dyDescent="0.4">
      <c r="A5" s="194"/>
      <c r="B5" s="195"/>
      <c r="C5" s="194"/>
      <c r="D5" s="196"/>
      <c r="E5" s="197"/>
      <c r="F5" s="197"/>
      <c r="G5" s="197"/>
      <c r="H5" s="197"/>
      <c r="I5" s="197"/>
      <c r="J5" s="197"/>
      <c r="K5" s="198"/>
      <c r="L5" s="194"/>
    </row>
    <row r="6" spans="1:33" x14ac:dyDescent="0.4">
      <c r="A6" s="199"/>
      <c r="B6" s="192"/>
      <c r="C6" s="200" t="s">
        <v>95</v>
      </c>
      <c r="D6" s="200" t="s">
        <v>95</v>
      </c>
      <c r="E6" s="201" t="s">
        <v>96</v>
      </c>
      <c r="F6" s="201"/>
      <c r="G6" s="201"/>
      <c r="H6" s="201"/>
      <c r="I6" s="201"/>
      <c r="J6" s="201"/>
      <c r="K6" s="202"/>
      <c r="L6" s="203" t="s">
        <v>97</v>
      </c>
    </row>
    <row r="7" spans="1:33" x14ac:dyDescent="0.4">
      <c r="A7" s="200" t="s">
        <v>98</v>
      </c>
      <c r="B7" s="204" t="s">
        <v>31</v>
      </c>
      <c r="C7" s="200" t="s">
        <v>99</v>
      </c>
      <c r="D7" s="200" t="s">
        <v>99</v>
      </c>
      <c r="E7" s="205"/>
      <c r="F7" s="205"/>
      <c r="G7" s="205"/>
      <c r="H7" s="205"/>
      <c r="I7" s="205"/>
      <c r="J7" s="205"/>
      <c r="K7" s="206"/>
      <c r="L7" s="200" t="s">
        <v>17</v>
      </c>
    </row>
    <row r="8" spans="1:33" x14ac:dyDescent="0.4">
      <c r="A8" s="200" t="s">
        <v>100</v>
      </c>
      <c r="B8" s="204" t="s">
        <v>101</v>
      </c>
      <c r="C8" s="200" t="s">
        <v>22</v>
      </c>
      <c r="D8" s="200" t="s">
        <v>22</v>
      </c>
      <c r="E8" s="192"/>
      <c r="F8" s="196"/>
      <c r="G8" s="192"/>
      <c r="H8" s="196"/>
      <c r="I8" s="192"/>
      <c r="J8" s="196"/>
      <c r="K8" s="207"/>
      <c r="L8" s="200" t="s">
        <v>102</v>
      </c>
      <c r="M8" s="193" t="s">
        <v>320</v>
      </c>
    </row>
    <row r="9" spans="1:33" x14ac:dyDescent="0.4">
      <c r="A9" s="200" t="s">
        <v>103</v>
      </c>
      <c r="B9" s="204" t="s">
        <v>104</v>
      </c>
      <c r="C9" s="203" t="s">
        <v>105</v>
      </c>
      <c r="D9" s="203" t="s">
        <v>40</v>
      </c>
      <c r="E9" s="208">
        <v>0</v>
      </c>
      <c r="F9" s="203">
        <v>1</v>
      </c>
      <c r="G9" s="208">
        <v>2</v>
      </c>
      <c r="H9" s="203" t="s">
        <v>106</v>
      </c>
      <c r="I9" s="208" t="s">
        <v>107</v>
      </c>
      <c r="J9" s="203" t="s">
        <v>108</v>
      </c>
      <c r="K9" s="207" t="s">
        <v>109</v>
      </c>
      <c r="L9" s="199"/>
      <c r="M9" s="193" t="s">
        <v>351</v>
      </c>
      <c r="S9" s="193" t="s">
        <v>353</v>
      </c>
      <c r="T9" s="193" t="s">
        <v>353</v>
      </c>
    </row>
    <row r="10" spans="1:33" x14ac:dyDescent="0.4">
      <c r="A10" s="199"/>
      <c r="B10" s="208"/>
      <c r="C10" s="203" t="s">
        <v>110</v>
      </c>
      <c r="D10" s="203" t="s">
        <v>111</v>
      </c>
      <c r="E10" s="192"/>
      <c r="F10" s="199"/>
      <c r="G10" s="192"/>
      <c r="H10" s="199"/>
      <c r="I10" s="192"/>
      <c r="J10" s="199"/>
      <c r="K10" s="207"/>
      <c r="L10" s="199"/>
      <c r="M10" s="193">
        <v>2001</v>
      </c>
      <c r="O10" s="193">
        <v>2002</v>
      </c>
      <c r="Q10" s="193" t="s">
        <v>325</v>
      </c>
      <c r="S10" s="193" t="s">
        <v>354</v>
      </c>
      <c r="T10" s="193" t="s">
        <v>356</v>
      </c>
      <c r="AD10" s="193" t="s">
        <v>373</v>
      </c>
    </row>
    <row r="11" spans="1:33" x14ac:dyDescent="0.4">
      <c r="A11" s="209"/>
      <c r="B11" s="210"/>
      <c r="C11" s="211"/>
      <c r="D11" s="209"/>
      <c r="E11" s="205"/>
      <c r="F11" s="209"/>
      <c r="G11" s="205"/>
      <c r="H11" s="209"/>
      <c r="I11" s="205"/>
      <c r="J11" s="209"/>
      <c r="K11" s="206"/>
      <c r="L11" s="200"/>
      <c r="M11" s="193" t="s">
        <v>350</v>
      </c>
      <c r="N11" s="193" t="s">
        <v>23</v>
      </c>
      <c r="O11" s="193" t="s">
        <v>350</v>
      </c>
      <c r="P11" s="193" t="s">
        <v>23</v>
      </c>
      <c r="Q11" s="193" t="s">
        <v>352</v>
      </c>
      <c r="R11" s="193" t="s">
        <v>355</v>
      </c>
      <c r="V11" s="193" t="s">
        <v>369</v>
      </c>
      <c r="AG11" s="193" t="s">
        <v>379</v>
      </c>
    </row>
    <row r="12" spans="1:33" x14ac:dyDescent="0.4">
      <c r="A12" s="192"/>
      <c r="B12" s="208"/>
      <c r="C12" s="208"/>
      <c r="D12" s="192"/>
      <c r="E12" s="192"/>
      <c r="F12" s="192"/>
      <c r="G12" s="192"/>
      <c r="H12" s="192"/>
      <c r="I12" s="192"/>
      <c r="J12" s="192"/>
      <c r="K12" s="208"/>
      <c r="L12" s="204"/>
      <c r="AD12" s="193" t="s">
        <v>372</v>
      </c>
      <c r="AG12" s="193" t="s">
        <v>372</v>
      </c>
    </row>
    <row r="13" spans="1:33" x14ac:dyDescent="0.4">
      <c r="A13" s="212" t="s">
        <v>112</v>
      </c>
      <c r="B13" s="213">
        <v>132</v>
      </c>
      <c r="C13" s="213">
        <v>111</v>
      </c>
      <c r="D13" s="213">
        <v>21</v>
      </c>
      <c r="E13" s="213">
        <v>28</v>
      </c>
      <c r="F13" s="213">
        <v>11</v>
      </c>
      <c r="G13" s="213">
        <v>9</v>
      </c>
      <c r="H13" s="213">
        <v>12</v>
      </c>
      <c r="I13" s="213">
        <v>60</v>
      </c>
      <c r="J13" s="213">
        <v>89</v>
      </c>
      <c r="K13" s="213">
        <v>43</v>
      </c>
      <c r="L13" s="213">
        <v>274</v>
      </c>
      <c r="M13" s="193">
        <f>VLOOKUP($A13,n1d_2001!$A$16:$G$148,2,FALSE)</f>
        <v>16358</v>
      </c>
      <c r="N13" s="193">
        <f>VLOOKUP($A13,n1d_2001!$A$16:$G$148,4,FALSE)</f>
        <v>15619</v>
      </c>
      <c r="O13" s="193">
        <f>VLOOKUP($A13,n1d_2002!$A$16:$G$148,2,FALSE)</f>
        <v>16635</v>
      </c>
      <c r="P13" s="193">
        <f>VLOOKUP($A13,n1d_2002!$A$16:$G$148,4,FALSE)</f>
        <v>15602</v>
      </c>
      <c r="Q13" s="193">
        <f>C13/B13</f>
        <v>0.84090909090909094</v>
      </c>
      <c r="R13" s="214">
        <f>(M13+N13)*(1-Q13)+(O13+P13)*Q13</f>
        <v>32195.636363636364</v>
      </c>
      <c r="S13" s="215">
        <f>1000*B13/R13</f>
        <v>4.0999344914048201</v>
      </c>
      <c r="T13" s="215">
        <f>1000*(C13/(O13+P13)+D13/(M13+N13))</f>
        <v>4.0999704601832452</v>
      </c>
      <c r="AB13" s="193" t="s">
        <v>8</v>
      </c>
      <c r="AC13" s="212" t="s">
        <v>112</v>
      </c>
      <c r="AD13" s="216">
        <f>VLOOKUP(AC13,$A$13:$T$130,19,FALSE)</f>
        <v>4.0999344914048201</v>
      </c>
      <c r="AE13" s="193" t="s">
        <v>8</v>
      </c>
      <c r="AF13" s="212" t="s">
        <v>112</v>
      </c>
      <c r="AG13" s="215">
        <f>VLOOKUP(AC13,'dc2d2009 cor'!$A$13:$T$144,19,FALSE)</f>
        <v>3.0298086560282709</v>
      </c>
    </row>
    <row r="14" spans="1:33" x14ac:dyDescent="0.4">
      <c r="A14" s="212" t="s">
        <v>113</v>
      </c>
      <c r="B14" s="213">
        <v>83</v>
      </c>
      <c r="C14" s="213">
        <v>71</v>
      </c>
      <c r="D14" s="213">
        <v>12</v>
      </c>
      <c r="E14" s="213">
        <v>15</v>
      </c>
      <c r="F14" s="213">
        <v>3</v>
      </c>
      <c r="G14" s="213">
        <v>4</v>
      </c>
      <c r="H14" s="213">
        <v>8</v>
      </c>
      <c r="I14" s="213">
        <v>30</v>
      </c>
      <c r="J14" s="213">
        <v>55</v>
      </c>
      <c r="K14" s="213">
        <v>28</v>
      </c>
      <c r="L14" s="213">
        <v>142</v>
      </c>
      <c r="M14" s="193">
        <f>VLOOKUP($A14,n1d_2001!$A$16:$G$148,2,FALSE)</f>
        <v>8883</v>
      </c>
      <c r="N14" s="193">
        <f>VLOOKUP($A14,n1d_2001!$A$16:$G$148,4,FALSE)</f>
        <v>8668</v>
      </c>
      <c r="O14" s="193">
        <f>VLOOKUP($A14,n1d_2002!$A$16:$G$148,2,FALSE)</f>
        <v>8999</v>
      </c>
      <c r="P14" s="193">
        <f>VLOOKUP($A14,n1d_2002!$A$16:$G$148,4,FALSE)</f>
        <v>8729</v>
      </c>
      <c r="Q14" s="193">
        <f t="shared" ref="Q14:Q77" si="0">C14/B14</f>
        <v>0.85542168674698793</v>
      </c>
      <c r="R14" s="214">
        <f t="shared" ref="R14:R77" si="1">(M14+N14)*(1-Q14)+(O14+P14)*Q14</f>
        <v>17702.409638554218</v>
      </c>
      <c r="S14" s="215">
        <f t="shared" ref="S14:S77" si="2">1000*B14/R14</f>
        <v>4.6886272374600146</v>
      </c>
      <c r="T14" s="215">
        <f t="shared" ref="T14:T77" si="3">1000*(C14/(O14+P14)+D14/(M14+N14))</f>
        <v>4.688685624174787</v>
      </c>
      <c r="AB14" s="193" t="s">
        <v>8</v>
      </c>
      <c r="AC14" s="212" t="s">
        <v>113</v>
      </c>
      <c r="AD14" s="216">
        <f t="shared" ref="AD14:AD77" si="4">VLOOKUP(AC14,$A$13:$T$130,19,FALSE)</f>
        <v>4.6886272374600146</v>
      </c>
      <c r="AE14" s="193" t="s">
        <v>8</v>
      </c>
      <c r="AF14" s="212" t="s">
        <v>113</v>
      </c>
      <c r="AG14" s="215">
        <f>VLOOKUP(AC14,'dc2d2009 cor'!$A$13:$T$144,19,FALSE)</f>
        <v>3.8827146426339434</v>
      </c>
    </row>
    <row r="15" spans="1:33" x14ac:dyDescent="0.4">
      <c r="A15" s="212" t="s">
        <v>114</v>
      </c>
      <c r="B15" s="213">
        <v>79</v>
      </c>
      <c r="C15" s="213">
        <v>63</v>
      </c>
      <c r="D15" s="213">
        <v>16</v>
      </c>
      <c r="E15" s="213">
        <v>15</v>
      </c>
      <c r="F15" s="213">
        <v>3</v>
      </c>
      <c r="G15" s="213">
        <v>4</v>
      </c>
      <c r="H15" s="213">
        <v>8</v>
      </c>
      <c r="I15" s="213">
        <v>30</v>
      </c>
      <c r="J15" s="213">
        <v>45</v>
      </c>
      <c r="K15" s="213">
        <v>34</v>
      </c>
      <c r="L15" s="213">
        <v>188</v>
      </c>
      <c r="M15" s="193">
        <f>VLOOKUP($A15,n1d_2001!$A$16:$G$148,2,FALSE)</f>
        <v>10258</v>
      </c>
      <c r="N15" s="193">
        <f>VLOOKUP($A15,n1d_2001!$A$16:$G$148,4,FALSE)</f>
        <v>9569</v>
      </c>
      <c r="O15" s="193">
        <f>VLOOKUP($A15,n1d_2002!$A$16:$G$148,2,FALSE)</f>
        <v>10024</v>
      </c>
      <c r="P15" s="193">
        <f>VLOOKUP($A15,n1d_2002!$A$16:$G$148,4,FALSE)</f>
        <v>9631</v>
      </c>
      <c r="Q15" s="193">
        <f t="shared" si="0"/>
        <v>0.79746835443037978</v>
      </c>
      <c r="R15" s="214">
        <f t="shared" si="1"/>
        <v>19689.835443037977</v>
      </c>
      <c r="S15" s="215">
        <f t="shared" si="2"/>
        <v>4.012222460088319</v>
      </c>
      <c r="T15" s="215">
        <f t="shared" si="3"/>
        <v>4.0122716547743682</v>
      </c>
      <c r="AB15" s="193" t="s">
        <v>8</v>
      </c>
      <c r="AC15" s="212" t="s">
        <v>114</v>
      </c>
      <c r="AD15" s="216">
        <f t="shared" si="4"/>
        <v>4.012222460088319</v>
      </c>
      <c r="AE15" s="193" t="s">
        <v>8</v>
      </c>
      <c r="AF15" s="212" t="s">
        <v>114</v>
      </c>
      <c r="AG15" s="215">
        <f>VLOOKUP(AC15,'dc2d2009 cor'!$A$13:$T$144,19,FALSE)</f>
        <v>3.1200494765831466</v>
      </c>
    </row>
    <row r="16" spans="1:33" x14ac:dyDescent="0.4">
      <c r="A16" s="212" t="s">
        <v>115</v>
      </c>
      <c r="B16" s="213">
        <v>62</v>
      </c>
      <c r="C16" s="213">
        <v>55</v>
      </c>
      <c r="D16" s="213">
        <v>7</v>
      </c>
      <c r="E16" s="213">
        <v>10</v>
      </c>
      <c r="F16" s="213">
        <v>1</v>
      </c>
      <c r="G16" s="213">
        <v>7</v>
      </c>
      <c r="H16" s="213">
        <v>6</v>
      </c>
      <c r="I16" s="213">
        <v>24</v>
      </c>
      <c r="J16" s="213">
        <v>36</v>
      </c>
      <c r="K16" s="213">
        <v>26</v>
      </c>
      <c r="L16" s="213">
        <v>150</v>
      </c>
      <c r="M16" s="193">
        <f>VLOOKUP($A16,n1d_2001!$A$16:$G$148,2,FALSE)</f>
        <v>8754</v>
      </c>
      <c r="N16" s="193">
        <f>VLOOKUP($A16,n1d_2001!$A$16:$G$148,4,FALSE)</f>
        <v>8395</v>
      </c>
      <c r="O16" s="193">
        <f>VLOOKUP($A16,n1d_2002!$A$16:$G$148,2,FALSE)</f>
        <v>8671</v>
      </c>
      <c r="P16" s="193">
        <f>VLOOKUP($A16,n1d_2002!$A$16:$G$148,4,FALSE)</f>
        <v>8256</v>
      </c>
      <c r="Q16" s="193">
        <f t="shared" si="0"/>
        <v>0.88709677419354838</v>
      </c>
      <c r="R16" s="214">
        <f t="shared" si="1"/>
        <v>16952.06451612903</v>
      </c>
      <c r="S16" s="215">
        <f t="shared" si="2"/>
        <v>3.6573716399563097</v>
      </c>
      <c r="T16" s="215">
        <f t="shared" si="3"/>
        <v>3.6574338318237802</v>
      </c>
      <c r="AB16" s="193" t="s">
        <v>8</v>
      </c>
      <c r="AC16" s="212" t="s">
        <v>115</v>
      </c>
      <c r="AD16" s="216">
        <f t="shared" si="4"/>
        <v>3.6573716399563097</v>
      </c>
      <c r="AE16" s="193" t="s">
        <v>8</v>
      </c>
      <c r="AF16" s="212" t="s">
        <v>115</v>
      </c>
      <c r="AG16" s="215">
        <f>VLOOKUP(AC16,'dc2d2009 cor'!$A$13:$T$144,19,FALSE)</f>
        <v>3.1030634960189198</v>
      </c>
    </row>
    <row r="17" spans="1:33" x14ac:dyDescent="0.4">
      <c r="A17" s="212" t="s">
        <v>116</v>
      </c>
      <c r="B17" s="213">
        <v>107</v>
      </c>
      <c r="C17" s="213">
        <v>99</v>
      </c>
      <c r="D17" s="213">
        <v>8</v>
      </c>
      <c r="E17" s="213">
        <v>31</v>
      </c>
      <c r="F17" s="213">
        <v>9</v>
      </c>
      <c r="G17" s="213">
        <v>6</v>
      </c>
      <c r="H17" s="213">
        <v>13</v>
      </c>
      <c r="I17" s="213">
        <v>59</v>
      </c>
      <c r="J17" s="213">
        <v>77</v>
      </c>
      <c r="K17" s="213">
        <v>30</v>
      </c>
      <c r="L17" s="213">
        <v>211</v>
      </c>
      <c r="M17" s="193">
        <f>VLOOKUP($A17,n1d_2001!$A$16:$G$148,2,FALSE)</f>
        <v>12600</v>
      </c>
      <c r="N17" s="193">
        <f>VLOOKUP($A17,n1d_2001!$A$16:$G$148,4,FALSE)</f>
        <v>11977</v>
      </c>
      <c r="O17" s="193">
        <f>VLOOKUP($A17,n1d_2002!$A$16:$G$148,2,FALSE)</f>
        <v>12479</v>
      </c>
      <c r="P17" s="193">
        <f>VLOOKUP($A17,n1d_2002!$A$16:$G$148,4,FALSE)</f>
        <v>12036</v>
      </c>
      <c r="Q17" s="193">
        <f t="shared" si="0"/>
        <v>0.92523364485981308</v>
      </c>
      <c r="R17" s="214">
        <f t="shared" si="1"/>
        <v>24519.635514018693</v>
      </c>
      <c r="S17" s="215">
        <f t="shared" si="2"/>
        <v>4.363849533522818</v>
      </c>
      <c r="T17" s="215">
        <f t="shared" si="3"/>
        <v>4.3638514594949811</v>
      </c>
      <c r="AB17" s="193" t="s">
        <v>8</v>
      </c>
      <c r="AC17" s="212" t="s">
        <v>116</v>
      </c>
      <c r="AD17" s="216">
        <f t="shared" si="4"/>
        <v>4.363849533522818</v>
      </c>
      <c r="AE17" s="193" t="s">
        <v>8</v>
      </c>
      <c r="AF17" s="212" t="s">
        <v>116</v>
      </c>
      <c r="AG17" s="215">
        <f>VLOOKUP(AC17,'dc2d2009 cor'!$A$13:$T$144,19,FALSE)</f>
        <v>3.2545293451759023</v>
      </c>
    </row>
    <row r="18" spans="1:33" x14ac:dyDescent="0.4">
      <c r="A18" s="212" t="s">
        <v>117</v>
      </c>
      <c r="B18" s="213">
        <v>119</v>
      </c>
      <c r="C18" s="213">
        <v>102</v>
      </c>
      <c r="D18" s="213">
        <v>17</v>
      </c>
      <c r="E18" s="213">
        <v>27</v>
      </c>
      <c r="F18" s="213">
        <v>11</v>
      </c>
      <c r="G18" s="213">
        <v>6</v>
      </c>
      <c r="H18" s="213">
        <v>17</v>
      </c>
      <c r="I18" s="213">
        <v>61</v>
      </c>
      <c r="J18" s="213">
        <v>81</v>
      </c>
      <c r="K18" s="213">
        <v>38</v>
      </c>
      <c r="L18" s="213">
        <v>280</v>
      </c>
      <c r="M18" s="193">
        <f>VLOOKUP($A18,n1d_2001!$A$16:$G$148,2,FALSE)</f>
        <v>12849</v>
      </c>
      <c r="N18" s="193">
        <f>VLOOKUP($A18,n1d_2001!$A$16:$G$148,4,FALSE)</f>
        <v>12432</v>
      </c>
      <c r="O18" s="193">
        <f>VLOOKUP($A18,n1d_2002!$A$16:$G$148,2,FALSE)</f>
        <v>13110</v>
      </c>
      <c r="P18" s="193">
        <f>VLOOKUP($A18,n1d_2002!$A$16:$G$148,4,FALSE)</f>
        <v>12592</v>
      </c>
      <c r="Q18" s="193">
        <f t="shared" si="0"/>
        <v>0.8571428571428571</v>
      </c>
      <c r="R18" s="214">
        <f t="shared" si="1"/>
        <v>25641.857142857145</v>
      </c>
      <c r="S18" s="215">
        <f t="shared" si="2"/>
        <v>4.6408495038803741</v>
      </c>
      <c r="T18" s="215">
        <f t="shared" si="3"/>
        <v>4.6410045124394674</v>
      </c>
      <c r="AB18" s="193" t="s">
        <v>8</v>
      </c>
      <c r="AC18" s="212" t="s">
        <v>117</v>
      </c>
      <c r="AD18" s="216">
        <f t="shared" si="4"/>
        <v>4.6408495038803741</v>
      </c>
      <c r="AE18" s="193" t="s">
        <v>8</v>
      </c>
      <c r="AF18" s="212" t="s">
        <v>117</v>
      </c>
      <c r="AG18" s="215">
        <f>VLOOKUP(AC18,'dc2d2009 cor'!$A$13:$T$144,19,FALSE)</f>
        <v>5.0207345092839688</v>
      </c>
    </row>
    <row r="19" spans="1:33" x14ac:dyDescent="0.4">
      <c r="A19" s="212" t="s">
        <v>118</v>
      </c>
      <c r="B19" s="213">
        <v>70</v>
      </c>
      <c r="C19" s="213">
        <v>64</v>
      </c>
      <c r="D19" s="213">
        <v>6</v>
      </c>
      <c r="E19" s="213">
        <v>15</v>
      </c>
      <c r="F19" s="213">
        <v>2</v>
      </c>
      <c r="G19" s="213">
        <v>4</v>
      </c>
      <c r="H19" s="213">
        <v>7</v>
      </c>
      <c r="I19" s="213">
        <v>28</v>
      </c>
      <c r="J19" s="213">
        <v>50</v>
      </c>
      <c r="K19" s="213">
        <v>20</v>
      </c>
      <c r="L19" s="213">
        <v>184</v>
      </c>
      <c r="M19" s="193">
        <f>VLOOKUP($A19,n1d_2001!$A$16:$G$148,2,FALSE)</f>
        <v>9755</v>
      </c>
      <c r="N19" s="193">
        <f>VLOOKUP($A19,n1d_2001!$A$16:$G$148,4,FALSE)</f>
        <v>9596</v>
      </c>
      <c r="O19" s="193">
        <f>VLOOKUP($A19,n1d_2002!$A$16:$G$148,2,FALSE)</f>
        <v>10004</v>
      </c>
      <c r="P19" s="193">
        <f>VLOOKUP($A19,n1d_2002!$A$16:$G$148,4,FALSE)</f>
        <v>9604</v>
      </c>
      <c r="Q19" s="193">
        <f t="shared" si="0"/>
        <v>0.91428571428571426</v>
      </c>
      <c r="R19" s="214">
        <f t="shared" si="1"/>
        <v>19585.971428571429</v>
      </c>
      <c r="S19" s="215">
        <f t="shared" si="2"/>
        <v>3.5739866289136977</v>
      </c>
      <c r="T19" s="215">
        <f t="shared" si="3"/>
        <v>3.574035383738841</v>
      </c>
      <c r="AB19" s="193" t="s">
        <v>8</v>
      </c>
      <c r="AC19" s="212" t="s">
        <v>118</v>
      </c>
      <c r="AD19" s="216">
        <f t="shared" si="4"/>
        <v>3.5739866289136977</v>
      </c>
      <c r="AE19" s="193" t="s">
        <v>8</v>
      </c>
      <c r="AF19" s="212" t="s">
        <v>118</v>
      </c>
      <c r="AG19" s="215">
        <f>VLOOKUP(AC19,'dc2d2009 cor'!$A$13:$T$144,19,FALSE)</f>
        <v>3.7176156798110389</v>
      </c>
    </row>
    <row r="20" spans="1:33" x14ac:dyDescent="0.4">
      <c r="A20" s="212" t="s">
        <v>119</v>
      </c>
      <c r="B20" s="213">
        <v>57</v>
      </c>
      <c r="C20" s="213">
        <v>49</v>
      </c>
      <c r="D20" s="213">
        <v>8</v>
      </c>
      <c r="E20" s="213">
        <v>11</v>
      </c>
      <c r="F20" s="213">
        <v>5</v>
      </c>
      <c r="G20" s="213">
        <v>2</v>
      </c>
      <c r="H20" s="213">
        <v>4</v>
      </c>
      <c r="I20" s="213">
        <v>22</v>
      </c>
      <c r="J20" s="213">
        <v>37</v>
      </c>
      <c r="K20" s="213">
        <v>20</v>
      </c>
      <c r="L20" s="213">
        <v>154</v>
      </c>
      <c r="M20" s="193">
        <f>VLOOKUP($A20,n1d_2001!$A$16:$G$148,2,FALSE)</f>
        <v>8767</v>
      </c>
      <c r="N20" s="193">
        <f>VLOOKUP($A20,n1d_2001!$A$16:$G$148,4,FALSE)</f>
        <v>8516</v>
      </c>
      <c r="O20" s="193">
        <f>VLOOKUP($A20,n1d_2002!$A$16:$G$148,2,FALSE)</f>
        <v>8887</v>
      </c>
      <c r="P20" s="193">
        <f>VLOOKUP($A20,n1d_2002!$A$16:$G$148,4,FALSE)</f>
        <v>8265</v>
      </c>
      <c r="Q20" s="193">
        <f t="shared" si="0"/>
        <v>0.85964912280701755</v>
      </c>
      <c r="R20" s="214">
        <f t="shared" si="1"/>
        <v>17170.385964912282</v>
      </c>
      <c r="S20" s="215">
        <f t="shared" si="2"/>
        <v>3.3196691161444836</v>
      </c>
      <c r="T20" s="215">
        <f t="shared" si="3"/>
        <v>3.3196923028927574</v>
      </c>
      <c r="AB20" s="193" t="s">
        <v>8</v>
      </c>
      <c r="AC20" s="212" t="s">
        <v>119</v>
      </c>
      <c r="AD20" s="216">
        <f t="shared" si="4"/>
        <v>3.3196691161444836</v>
      </c>
      <c r="AE20" s="193" t="s">
        <v>8</v>
      </c>
      <c r="AF20" s="212" t="s">
        <v>119</v>
      </c>
      <c r="AG20" s="215">
        <f>VLOOKUP(AC20,'dc2d2009 cor'!$A$13:$T$144,19,FALSE)</f>
        <v>3.470363313098662</v>
      </c>
    </row>
    <row r="21" spans="1:33" s="219" customFormat="1" x14ac:dyDescent="0.4">
      <c r="A21" s="217" t="s">
        <v>120</v>
      </c>
      <c r="B21" s="218">
        <v>709</v>
      </c>
      <c r="C21" s="218">
        <v>614</v>
      </c>
      <c r="D21" s="218">
        <v>95</v>
      </c>
      <c r="E21" s="218">
        <v>152</v>
      </c>
      <c r="F21" s="218">
        <v>45</v>
      </c>
      <c r="G21" s="218">
        <v>42</v>
      </c>
      <c r="H21" s="218">
        <v>75</v>
      </c>
      <c r="I21" s="218">
        <v>314</v>
      </c>
      <c r="J21" s="218">
        <v>470</v>
      </c>
      <c r="K21" s="218">
        <v>239</v>
      </c>
      <c r="L21" s="218">
        <v>1583</v>
      </c>
      <c r="M21" s="193">
        <f>VLOOKUP($A21,n1d_2001!$A$16:$G$148,2,FALSE)</f>
        <v>88224</v>
      </c>
      <c r="N21" s="193">
        <f>VLOOKUP($A21,n1d_2001!$A$16:$G$148,4,FALSE)</f>
        <v>84772</v>
      </c>
      <c r="O21" s="193">
        <f>VLOOKUP($A21,n1d_2002!$A$16:$G$148,2,FALSE)</f>
        <v>88809</v>
      </c>
      <c r="P21" s="193">
        <f>VLOOKUP($A21,n1d_2002!$A$16:$G$148,4,FALSE)</f>
        <v>84715</v>
      </c>
      <c r="Q21" s="193">
        <f t="shared" si="0"/>
        <v>0.86600846262341324</v>
      </c>
      <c r="R21" s="214">
        <f t="shared" si="1"/>
        <v>173453.25246826516</v>
      </c>
      <c r="S21" s="215"/>
      <c r="T21" s="215">
        <f>1000*(C21/(O21+P21)+D21/(M21+N21))</f>
        <v>4.0875610803148419</v>
      </c>
      <c r="AB21" s="193" t="s">
        <v>8</v>
      </c>
      <c r="AC21" s="212" t="s">
        <v>121</v>
      </c>
      <c r="AD21" s="216">
        <f t="shared" si="4"/>
        <v>3.3329475755120939</v>
      </c>
      <c r="AE21" s="193" t="s">
        <v>8</v>
      </c>
      <c r="AF21" s="212" t="s">
        <v>121</v>
      </c>
      <c r="AG21" s="215">
        <f>VLOOKUP(AC21,'dc2d2009 cor'!$A$13:$T$144,19,FALSE)</f>
        <v>5.1328502415458939</v>
      </c>
    </row>
    <row r="22" spans="1:33" x14ac:dyDescent="0.4">
      <c r="A22" s="212" t="s">
        <v>121</v>
      </c>
      <c r="B22" s="213">
        <v>12</v>
      </c>
      <c r="C22" s="213">
        <v>11</v>
      </c>
      <c r="D22" s="213">
        <v>1</v>
      </c>
      <c r="E22" s="213">
        <v>3</v>
      </c>
      <c r="F22" s="213">
        <v>0</v>
      </c>
      <c r="G22" s="213">
        <v>1</v>
      </c>
      <c r="H22" s="213">
        <v>1</v>
      </c>
      <c r="I22" s="213">
        <v>5</v>
      </c>
      <c r="J22" s="213">
        <v>6</v>
      </c>
      <c r="K22" s="213">
        <v>6</v>
      </c>
      <c r="L22" s="213">
        <v>33</v>
      </c>
      <c r="M22" s="193">
        <f>VLOOKUP($A22,n1d_2001!$A$16:$G$148,2,FALSE)</f>
        <v>1908</v>
      </c>
      <c r="N22" s="193">
        <f>VLOOKUP($A22,n1d_2001!$A$16:$G$148,4,FALSE)</f>
        <v>1840</v>
      </c>
      <c r="O22" s="193">
        <f>VLOOKUP($A22,n1d_2002!$A$16:$G$148,2,FALSE)</f>
        <v>1852</v>
      </c>
      <c r="P22" s="193">
        <f>VLOOKUP($A22,n1d_2002!$A$16:$G$148,4,FALSE)</f>
        <v>1735</v>
      </c>
      <c r="Q22" s="193">
        <f t="shared" si="0"/>
        <v>0.91666666666666663</v>
      </c>
      <c r="R22" s="214">
        <f t="shared" si="1"/>
        <v>3600.4166666666665</v>
      </c>
      <c r="S22" s="215">
        <f t="shared" si="2"/>
        <v>3.3329475755120939</v>
      </c>
      <c r="T22" s="215">
        <f t="shared" si="3"/>
        <v>3.3334384601812723</v>
      </c>
      <c r="AB22" s="193" t="s">
        <v>8</v>
      </c>
      <c r="AC22" s="212" t="s">
        <v>122</v>
      </c>
      <c r="AD22" s="216">
        <f t="shared" si="4"/>
        <v>3.5067212156633549</v>
      </c>
      <c r="AE22" s="193" t="s">
        <v>8</v>
      </c>
      <c r="AF22" s="212" t="s">
        <v>122</v>
      </c>
      <c r="AG22" s="215">
        <f>VLOOKUP(AC22,'dc2d2009 cor'!$A$13:$T$144,19,FALSE)</f>
        <v>5.8779438606487409</v>
      </c>
    </row>
    <row r="23" spans="1:33" x14ac:dyDescent="0.4">
      <c r="A23" s="212" t="s">
        <v>122</v>
      </c>
      <c r="B23" s="213">
        <v>12</v>
      </c>
      <c r="C23" s="213">
        <v>8</v>
      </c>
      <c r="D23" s="213">
        <v>4</v>
      </c>
      <c r="E23" s="213">
        <v>1</v>
      </c>
      <c r="F23" s="213">
        <v>2</v>
      </c>
      <c r="G23" s="213">
        <v>1</v>
      </c>
      <c r="H23" s="213">
        <v>0</v>
      </c>
      <c r="I23" s="213">
        <v>4</v>
      </c>
      <c r="J23" s="213">
        <v>7</v>
      </c>
      <c r="K23" s="213">
        <v>5</v>
      </c>
      <c r="L23" s="213">
        <v>30</v>
      </c>
      <c r="M23" s="193">
        <f>VLOOKUP($A23,n1d_2001!$A$16:$G$148,2,FALSE)</f>
        <v>1768</v>
      </c>
      <c r="N23" s="193">
        <f>VLOOKUP($A23,n1d_2001!$A$16:$G$148,4,FALSE)</f>
        <v>1724</v>
      </c>
      <c r="O23" s="193">
        <f>VLOOKUP($A23,n1d_2002!$A$16:$G$148,2,FALSE)</f>
        <v>1766</v>
      </c>
      <c r="P23" s="193">
        <f>VLOOKUP($A23,n1d_2002!$A$16:$G$148,4,FALSE)</f>
        <v>1621</v>
      </c>
      <c r="Q23" s="193">
        <f t="shared" si="0"/>
        <v>0.66666666666666663</v>
      </c>
      <c r="R23" s="214">
        <f t="shared" si="1"/>
        <v>3422</v>
      </c>
      <c r="S23" s="215">
        <f t="shared" si="2"/>
        <v>3.5067212156633549</v>
      </c>
      <c r="T23" s="215">
        <f t="shared" si="3"/>
        <v>3.5074476191055961</v>
      </c>
      <c r="AB23" s="193" t="s">
        <v>8</v>
      </c>
      <c r="AC23" s="212" t="s">
        <v>123</v>
      </c>
      <c r="AD23" s="216">
        <f t="shared" si="4"/>
        <v>6.6305672451779056</v>
      </c>
      <c r="AE23" s="193" t="s">
        <v>8</v>
      </c>
      <c r="AF23" s="212" t="s">
        <v>123</v>
      </c>
      <c r="AG23" s="215">
        <f>VLOOKUP(AC23,'dc2d2009 cor'!$A$13:$T$144,19,FALSE)</f>
        <v>4.2482890728885367</v>
      </c>
    </row>
    <row r="24" spans="1:33" x14ac:dyDescent="0.4">
      <c r="A24" s="212" t="s">
        <v>123</v>
      </c>
      <c r="B24" s="213">
        <v>47</v>
      </c>
      <c r="C24" s="213">
        <v>44</v>
      </c>
      <c r="D24" s="213">
        <v>3</v>
      </c>
      <c r="E24" s="213">
        <v>7</v>
      </c>
      <c r="F24" s="213">
        <v>4</v>
      </c>
      <c r="G24" s="213">
        <v>5</v>
      </c>
      <c r="H24" s="213">
        <v>9</v>
      </c>
      <c r="I24" s="213">
        <v>25</v>
      </c>
      <c r="J24" s="213">
        <v>32</v>
      </c>
      <c r="K24" s="213">
        <v>15</v>
      </c>
      <c r="L24" s="213">
        <v>72</v>
      </c>
      <c r="M24" s="193">
        <f>VLOOKUP($A24,n1d_2001!$A$16:$G$148,2,FALSE)</f>
        <v>3882</v>
      </c>
      <c r="N24" s="193">
        <f>VLOOKUP($A24,n1d_2001!$A$16:$G$148,4,FALSE)</f>
        <v>3564</v>
      </c>
      <c r="O24" s="193">
        <f>VLOOKUP($A24,n1d_2002!$A$16:$G$148,2,FALSE)</f>
        <v>3683</v>
      </c>
      <c r="P24" s="193">
        <f>VLOOKUP($A24,n1d_2002!$A$16:$G$148,4,FALSE)</f>
        <v>3381</v>
      </c>
      <c r="Q24" s="193">
        <f t="shared" si="0"/>
        <v>0.93617021276595747</v>
      </c>
      <c r="R24" s="214">
        <f t="shared" si="1"/>
        <v>7088.3829787234044</v>
      </c>
      <c r="S24" s="215">
        <f t="shared" si="2"/>
        <v>6.6305672451779056</v>
      </c>
      <c r="T24" s="215">
        <f t="shared" si="3"/>
        <v>6.6316664582958804</v>
      </c>
      <c r="AB24" s="193" t="s">
        <v>8</v>
      </c>
      <c r="AC24" s="212" t="s">
        <v>124</v>
      </c>
      <c r="AD24" s="216">
        <f t="shared" si="4"/>
        <v>5.0364203954214366</v>
      </c>
      <c r="AE24" s="193" t="s">
        <v>8</v>
      </c>
      <c r="AF24" s="212" t="s">
        <v>124</v>
      </c>
      <c r="AG24" s="215">
        <f>VLOOKUP(AC24,'dc2d2009 cor'!$A$13:$T$144,19,FALSE)</f>
        <v>4.6063854730084817</v>
      </c>
    </row>
    <row r="25" spans="1:33" x14ac:dyDescent="0.4">
      <c r="A25" s="212" t="s">
        <v>124</v>
      </c>
      <c r="B25" s="213">
        <v>11</v>
      </c>
      <c r="C25" s="213">
        <v>8</v>
      </c>
      <c r="D25" s="213">
        <v>3</v>
      </c>
      <c r="E25" s="213">
        <v>3</v>
      </c>
      <c r="F25" s="213">
        <v>0</v>
      </c>
      <c r="G25" s="213">
        <v>0</v>
      </c>
      <c r="H25" s="213">
        <v>1</v>
      </c>
      <c r="I25" s="213">
        <v>4</v>
      </c>
      <c r="J25" s="213">
        <v>8</v>
      </c>
      <c r="K25" s="213">
        <v>3</v>
      </c>
      <c r="L25" s="213">
        <v>20</v>
      </c>
      <c r="M25" s="193">
        <f>VLOOKUP($A25,n1d_2001!$A$16:$G$148,2,FALSE)</f>
        <v>1107</v>
      </c>
      <c r="N25" s="193">
        <f>VLOOKUP($A25,n1d_2001!$A$16:$G$148,4,FALSE)</f>
        <v>1072</v>
      </c>
      <c r="O25" s="193">
        <f>VLOOKUP($A25,n1d_2002!$A$16:$G$148,2,FALSE)</f>
        <v>1104</v>
      </c>
      <c r="P25" s="193">
        <f>VLOOKUP($A25,n1d_2002!$A$16:$G$148,4,FALSE)</f>
        <v>1082</v>
      </c>
      <c r="Q25" s="193">
        <f t="shared" si="0"/>
        <v>0.72727272727272729</v>
      </c>
      <c r="R25" s="214">
        <f t="shared" si="1"/>
        <v>2184.090909090909</v>
      </c>
      <c r="S25" s="215">
        <f t="shared" si="2"/>
        <v>5.0364203954214366</v>
      </c>
      <c r="T25" s="215">
        <f t="shared" si="3"/>
        <v>5.0364306717158334</v>
      </c>
      <c r="AB25" s="193" t="s">
        <v>8</v>
      </c>
      <c r="AC25" s="212" t="s">
        <v>126</v>
      </c>
      <c r="AD25" s="216">
        <f t="shared" si="4"/>
        <v>4.9125848865770845</v>
      </c>
      <c r="AE25" s="193" t="s">
        <v>8</v>
      </c>
      <c r="AF25" s="212" t="s">
        <v>126</v>
      </c>
      <c r="AG25" s="215">
        <f>VLOOKUP(AC25,'dc2d2009 cor'!$A$13:$T$144,19,FALSE)</f>
        <v>3.3078083854520539</v>
      </c>
    </row>
    <row r="26" spans="1:33" s="219" customFormat="1" x14ac:dyDescent="0.4">
      <c r="A26" s="217" t="s">
        <v>125</v>
      </c>
      <c r="B26" s="218">
        <v>82</v>
      </c>
      <c r="C26" s="218">
        <v>71</v>
      </c>
      <c r="D26" s="218">
        <v>11</v>
      </c>
      <c r="E26" s="218">
        <v>14</v>
      </c>
      <c r="F26" s="218">
        <v>6</v>
      </c>
      <c r="G26" s="218">
        <v>7</v>
      </c>
      <c r="H26" s="218">
        <v>11</v>
      </c>
      <c r="I26" s="218">
        <v>38</v>
      </c>
      <c r="J26" s="218">
        <v>53</v>
      </c>
      <c r="K26" s="218">
        <v>29</v>
      </c>
      <c r="L26" s="218">
        <v>155</v>
      </c>
      <c r="M26" s="193">
        <f>VLOOKUP($A26,n1d_2001!$A$16:$G$148,2,FALSE)</f>
        <v>8665</v>
      </c>
      <c r="N26" s="193">
        <f>VLOOKUP($A26,n1d_2001!$A$16:$G$148,4,FALSE)</f>
        <v>8200</v>
      </c>
      <c r="O26" s="193">
        <f>VLOOKUP($A26,n1d_2002!$A$16:$G$148,2,FALSE)</f>
        <v>8405</v>
      </c>
      <c r="P26" s="193">
        <f>VLOOKUP($A26,n1d_2002!$A$16:$G$148,4,FALSE)</f>
        <v>7819</v>
      </c>
      <c r="Q26" s="193">
        <f t="shared" si="0"/>
        <v>0.86585365853658536</v>
      </c>
      <c r="R26" s="214">
        <f t="shared" si="1"/>
        <v>16309.987804878048</v>
      </c>
      <c r="S26" s="215"/>
      <c r="T26" s="215">
        <f t="shared" si="3"/>
        <v>5.0284711050920086</v>
      </c>
      <c r="AB26" s="193" t="s">
        <v>8</v>
      </c>
      <c r="AC26" s="212" t="s">
        <v>127</v>
      </c>
      <c r="AD26" s="216">
        <f t="shared" si="4"/>
        <v>4.5799121389655264</v>
      </c>
      <c r="AE26" s="193" t="s">
        <v>8</v>
      </c>
      <c r="AF26" s="212" t="s">
        <v>127</v>
      </c>
      <c r="AG26" s="215">
        <f>VLOOKUP(AC26,'dc2d2009 cor'!$A$13:$T$144,19,FALSE)</f>
        <v>4.5352405839603849</v>
      </c>
    </row>
    <row r="27" spans="1:33" x14ac:dyDescent="0.4">
      <c r="A27" s="212" t="s">
        <v>126</v>
      </c>
      <c r="B27" s="213">
        <v>34</v>
      </c>
      <c r="C27" s="213">
        <v>29</v>
      </c>
      <c r="D27" s="213">
        <v>5</v>
      </c>
      <c r="E27" s="213">
        <v>6</v>
      </c>
      <c r="F27" s="213">
        <v>3</v>
      </c>
      <c r="G27" s="213">
        <v>1</v>
      </c>
      <c r="H27" s="213">
        <v>4</v>
      </c>
      <c r="I27" s="213">
        <v>14</v>
      </c>
      <c r="J27" s="213">
        <v>25</v>
      </c>
      <c r="K27" s="213">
        <v>9</v>
      </c>
      <c r="L27" s="213">
        <v>53</v>
      </c>
      <c r="M27" s="193">
        <f>VLOOKUP($A27,n1d_2001!$A$16:$G$148,2,FALSE)</f>
        <v>3573</v>
      </c>
      <c r="N27" s="193">
        <f>VLOOKUP($A27,n1d_2001!$A$16:$G$148,4,FALSE)</f>
        <v>3435</v>
      </c>
      <c r="O27" s="193">
        <f>VLOOKUP($A27,n1d_2002!$A$16:$G$148,2,FALSE)</f>
        <v>3524</v>
      </c>
      <c r="P27" s="193">
        <f>VLOOKUP($A27,n1d_2002!$A$16:$G$148,4,FALSE)</f>
        <v>3382</v>
      </c>
      <c r="Q27" s="193">
        <f t="shared" si="0"/>
        <v>0.8529411764705882</v>
      </c>
      <c r="R27" s="214">
        <f t="shared" si="1"/>
        <v>6921</v>
      </c>
      <c r="S27" s="215">
        <f t="shared" si="2"/>
        <v>4.9125848865770845</v>
      </c>
      <c r="T27" s="215">
        <f t="shared" si="3"/>
        <v>4.9127173512014561</v>
      </c>
      <c r="AB27" s="193" t="s">
        <v>8</v>
      </c>
      <c r="AC27" s="212" t="s">
        <v>128</v>
      </c>
      <c r="AD27" s="216">
        <f t="shared" si="4"/>
        <v>4.664530719939691</v>
      </c>
      <c r="AE27" s="193" t="s">
        <v>8</v>
      </c>
      <c r="AF27" s="212" t="s">
        <v>128</v>
      </c>
      <c r="AG27" s="215">
        <f>VLOOKUP(AC27,'dc2d2009 cor'!$A$13:$T$144,19,FALSE)</f>
        <v>3.3477244074535633</v>
      </c>
    </row>
    <row r="28" spans="1:33" x14ac:dyDescent="0.4">
      <c r="A28" s="212" t="s">
        <v>127</v>
      </c>
      <c r="B28" s="213">
        <v>50</v>
      </c>
      <c r="C28" s="213">
        <v>36</v>
      </c>
      <c r="D28" s="213">
        <v>14</v>
      </c>
      <c r="E28" s="213">
        <v>9</v>
      </c>
      <c r="F28" s="213">
        <v>3</v>
      </c>
      <c r="G28" s="213">
        <v>1</v>
      </c>
      <c r="H28" s="213">
        <v>4</v>
      </c>
      <c r="I28" s="213">
        <v>17</v>
      </c>
      <c r="J28" s="213">
        <v>25</v>
      </c>
      <c r="K28" s="213">
        <v>25</v>
      </c>
      <c r="L28" s="213">
        <v>93</v>
      </c>
      <c r="M28" s="193">
        <f>VLOOKUP($A28,n1d_2001!$A$16:$G$148,2,FALSE)</f>
        <v>5694</v>
      </c>
      <c r="N28" s="193">
        <f>VLOOKUP($A28,n1d_2001!$A$16:$G$148,4,FALSE)</f>
        <v>5373</v>
      </c>
      <c r="O28" s="193">
        <f>VLOOKUP($A28,n1d_2002!$A$16:$G$148,2,FALSE)</f>
        <v>5463</v>
      </c>
      <c r="P28" s="193">
        <f>VLOOKUP($A28,n1d_2002!$A$16:$G$148,4,FALSE)</f>
        <v>5396</v>
      </c>
      <c r="Q28" s="193">
        <f t="shared" si="0"/>
        <v>0.72</v>
      </c>
      <c r="R28" s="214">
        <f t="shared" si="1"/>
        <v>10917.24</v>
      </c>
      <c r="S28" s="215">
        <f t="shared" si="2"/>
        <v>4.5799121389655264</v>
      </c>
      <c r="T28" s="215">
        <f t="shared" si="3"/>
        <v>4.5802445340564892</v>
      </c>
      <c r="AB28" s="193" t="s">
        <v>8</v>
      </c>
      <c r="AC28" s="217" t="s">
        <v>129</v>
      </c>
      <c r="AD28" s="216">
        <f t="shared" si="4"/>
        <v>4.6932115911938093</v>
      </c>
      <c r="AE28" s="193" t="s">
        <v>8</v>
      </c>
      <c r="AF28" s="217" t="s">
        <v>129</v>
      </c>
      <c r="AG28" s="215">
        <f>VLOOKUP(AC28,'dc2d2009 cor'!$A$13:$T$144,19,FALSE)</f>
        <v>3.863858558549861</v>
      </c>
    </row>
    <row r="29" spans="1:33" x14ac:dyDescent="0.4">
      <c r="A29" s="212" t="s">
        <v>128</v>
      </c>
      <c r="B29" s="213">
        <v>33</v>
      </c>
      <c r="C29" s="213">
        <v>29</v>
      </c>
      <c r="D29" s="213">
        <v>4</v>
      </c>
      <c r="E29" s="213">
        <v>7</v>
      </c>
      <c r="F29" s="213">
        <v>1</v>
      </c>
      <c r="G29" s="213">
        <v>0</v>
      </c>
      <c r="H29" s="213">
        <v>5</v>
      </c>
      <c r="I29" s="213">
        <v>13</v>
      </c>
      <c r="J29" s="213">
        <v>25</v>
      </c>
      <c r="K29" s="213">
        <v>8</v>
      </c>
      <c r="L29" s="213">
        <v>64</v>
      </c>
      <c r="M29" s="193">
        <f>VLOOKUP($A29,n1d_2001!$A$16:$G$148,2,FALSE)</f>
        <v>3742</v>
      </c>
      <c r="N29" s="193">
        <f>VLOOKUP($A29,n1d_2001!$A$16:$G$148,4,FALSE)</f>
        <v>3671</v>
      </c>
      <c r="O29" s="193">
        <f>VLOOKUP($A29,n1d_2002!$A$16:$G$148,2,FALSE)</f>
        <v>3588</v>
      </c>
      <c r="P29" s="193">
        <f>VLOOKUP($A29,n1d_2002!$A$16:$G$148,4,FALSE)</f>
        <v>3440</v>
      </c>
      <c r="Q29" s="193">
        <f t="shared" si="0"/>
        <v>0.87878787878787878</v>
      </c>
      <c r="R29" s="214">
        <f t="shared" si="1"/>
        <v>7074.666666666667</v>
      </c>
      <c r="S29" s="215">
        <f t="shared" si="2"/>
        <v>4.664530719939691</v>
      </c>
      <c r="T29" s="215">
        <f t="shared" si="3"/>
        <v>4.6659443434947656</v>
      </c>
      <c r="AB29" s="193" t="s">
        <v>8</v>
      </c>
      <c r="AC29" s="212" t="s">
        <v>130</v>
      </c>
      <c r="AD29" s="216">
        <f t="shared" si="4"/>
        <v>4.3031071030372505</v>
      </c>
      <c r="AE29" s="193" t="s">
        <v>8</v>
      </c>
      <c r="AF29" s="212" t="s">
        <v>130</v>
      </c>
      <c r="AG29" s="215">
        <f>VLOOKUP(AC29,'dc2d2009 cor'!$A$13:$T$144,19,FALSE)</f>
        <v>2.9814407238375393</v>
      </c>
    </row>
    <row r="30" spans="1:33" s="219" customFormat="1" x14ac:dyDescent="0.4">
      <c r="A30" s="217" t="s">
        <v>129</v>
      </c>
      <c r="B30" s="218">
        <v>117</v>
      </c>
      <c r="C30" s="218">
        <v>94</v>
      </c>
      <c r="D30" s="218">
        <v>23</v>
      </c>
      <c r="E30" s="218">
        <v>22</v>
      </c>
      <c r="F30" s="218">
        <v>7</v>
      </c>
      <c r="G30" s="218">
        <v>2</v>
      </c>
      <c r="H30" s="218">
        <v>13</v>
      </c>
      <c r="I30" s="218">
        <v>44</v>
      </c>
      <c r="J30" s="218">
        <v>75</v>
      </c>
      <c r="K30" s="218">
        <v>42</v>
      </c>
      <c r="L30" s="218">
        <v>210</v>
      </c>
      <c r="M30" s="193">
        <f>VLOOKUP($A30,n1d_2001!$A$16:$G$148,2,FALSE)</f>
        <v>13009</v>
      </c>
      <c r="N30" s="193">
        <f>VLOOKUP($A30,n1d_2001!$A$16:$G$148,4,FALSE)</f>
        <v>12479</v>
      </c>
      <c r="O30" s="193">
        <f>VLOOKUP($A30,n1d_2002!$A$16:$G$148,2,FALSE)</f>
        <v>12575</v>
      </c>
      <c r="P30" s="193">
        <f>VLOOKUP($A30,n1d_2002!$A$16:$G$148,4,FALSE)</f>
        <v>12218</v>
      </c>
      <c r="Q30" s="193">
        <f t="shared" si="0"/>
        <v>0.80341880341880345</v>
      </c>
      <c r="R30" s="214">
        <f t="shared" si="1"/>
        <v>24929.62393162393</v>
      </c>
      <c r="S30" s="215">
        <f t="shared" si="2"/>
        <v>4.6932115911938093</v>
      </c>
      <c r="T30" s="215">
        <f t="shared" si="3"/>
        <v>4.6937781681032069</v>
      </c>
      <c r="AB30" s="193" t="s">
        <v>8</v>
      </c>
      <c r="AC30" s="212" t="s">
        <v>131</v>
      </c>
      <c r="AD30" s="216">
        <f t="shared" si="4"/>
        <v>4.7244651544812104</v>
      </c>
      <c r="AE30" s="193" t="s">
        <v>8</v>
      </c>
      <c r="AF30" s="212" t="s">
        <v>131</v>
      </c>
      <c r="AG30" s="215">
        <f>VLOOKUP(AC30,'dc2d2009 cor'!$A$13:$T$144,19,FALSE)</f>
        <v>3.9469116549874377</v>
      </c>
    </row>
    <row r="31" spans="1:33" x14ac:dyDescent="0.4">
      <c r="A31" s="212" t="s">
        <v>130</v>
      </c>
      <c r="B31" s="213">
        <v>31</v>
      </c>
      <c r="C31" s="213">
        <v>29</v>
      </c>
      <c r="D31" s="213">
        <v>2</v>
      </c>
      <c r="E31" s="213">
        <v>5</v>
      </c>
      <c r="F31" s="213">
        <v>1</v>
      </c>
      <c r="G31" s="213">
        <v>2</v>
      </c>
      <c r="H31" s="213">
        <v>3</v>
      </c>
      <c r="I31" s="213">
        <v>11</v>
      </c>
      <c r="J31" s="213">
        <v>17</v>
      </c>
      <c r="K31" s="213">
        <v>14</v>
      </c>
      <c r="L31" s="213">
        <v>54</v>
      </c>
      <c r="M31" s="193">
        <f>VLOOKUP($A31,n1d_2001!$A$16:$G$148,2,FALSE)</f>
        <v>3699</v>
      </c>
      <c r="N31" s="193">
        <f>VLOOKUP($A31,n1d_2001!$A$16:$G$148,4,FALSE)</f>
        <v>3550</v>
      </c>
      <c r="O31" s="193">
        <f>VLOOKUP($A31,n1d_2002!$A$16:$G$148,2,FALSE)</f>
        <v>3771</v>
      </c>
      <c r="P31" s="193">
        <f>VLOOKUP($A31,n1d_2002!$A$16:$G$148,4,FALSE)</f>
        <v>3430</v>
      </c>
      <c r="Q31" s="193">
        <f t="shared" si="0"/>
        <v>0.93548387096774188</v>
      </c>
      <c r="R31" s="214">
        <f t="shared" si="1"/>
        <v>7204.0967741935483</v>
      </c>
      <c r="S31" s="215">
        <f t="shared" si="2"/>
        <v>4.3031071030372505</v>
      </c>
      <c r="T31" s="215">
        <f t="shared" si="3"/>
        <v>4.3031185660381279</v>
      </c>
      <c r="AB31" s="193" t="s">
        <v>8</v>
      </c>
      <c r="AC31" s="212" t="s">
        <v>133</v>
      </c>
      <c r="AD31" s="216">
        <f t="shared" si="4"/>
        <v>4.4768101235599591</v>
      </c>
      <c r="AE31" s="193" t="s">
        <v>8</v>
      </c>
      <c r="AF31" s="212" t="s">
        <v>133</v>
      </c>
      <c r="AG31" s="215">
        <f>VLOOKUP(AC31,'dc2d2009 cor'!$A$13:$T$144,19,FALSE)</f>
        <v>1.541528685269461</v>
      </c>
    </row>
    <row r="32" spans="1:33" x14ac:dyDescent="0.4">
      <c r="A32" s="212" t="s">
        <v>131</v>
      </c>
      <c r="B32" s="213">
        <v>74</v>
      </c>
      <c r="C32" s="213">
        <v>65</v>
      </c>
      <c r="D32" s="213">
        <v>9</v>
      </c>
      <c r="E32" s="213">
        <v>20</v>
      </c>
      <c r="F32" s="213">
        <v>6</v>
      </c>
      <c r="G32" s="213">
        <v>3</v>
      </c>
      <c r="H32" s="213">
        <v>7</v>
      </c>
      <c r="I32" s="213">
        <v>36</v>
      </c>
      <c r="J32" s="213">
        <v>48</v>
      </c>
      <c r="K32" s="213">
        <v>26</v>
      </c>
      <c r="L32" s="213">
        <v>120</v>
      </c>
      <c r="M32" s="193">
        <f>VLOOKUP($A32,n1d_2001!$A$16:$G$148,2,FALSE)</f>
        <v>8355</v>
      </c>
      <c r="N32" s="193">
        <f>VLOOKUP($A32,n1d_2001!$A$16:$G$148,4,FALSE)</f>
        <v>8147</v>
      </c>
      <c r="O32" s="193">
        <f>VLOOKUP($A32,n1d_2002!$A$16:$G$148,2,FALSE)</f>
        <v>7872</v>
      </c>
      <c r="P32" s="193">
        <f>VLOOKUP($A32,n1d_2002!$A$16:$G$148,4,FALSE)</f>
        <v>7675</v>
      </c>
      <c r="Q32" s="193">
        <f t="shared" si="0"/>
        <v>0.8783783783783784</v>
      </c>
      <c r="R32" s="214">
        <f t="shared" si="1"/>
        <v>15663.148648648648</v>
      </c>
      <c r="S32" s="215">
        <f t="shared" si="2"/>
        <v>4.7244651544812104</v>
      </c>
      <c r="T32" s="215">
        <f t="shared" si="3"/>
        <v>4.7262593453357118</v>
      </c>
      <c r="AB32" s="193" t="s">
        <v>8</v>
      </c>
      <c r="AC32" s="212" t="s">
        <v>134</v>
      </c>
      <c r="AD32" s="216">
        <f t="shared" si="4"/>
        <v>3.6064296346616849</v>
      </c>
      <c r="AE32" s="193" t="s">
        <v>8</v>
      </c>
      <c r="AF32" s="212" t="s">
        <v>134</v>
      </c>
      <c r="AG32" s="215">
        <f>VLOOKUP(AC32,'dc2d2009 cor'!$A$13:$T$144,19,FALSE)</f>
        <v>3.0405600924283234</v>
      </c>
    </row>
    <row r="33" spans="1:33" s="219" customFormat="1" x14ac:dyDescent="0.4">
      <c r="A33" s="217" t="s">
        <v>132</v>
      </c>
      <c r="B33" s="218">
        <v>105</v>
      </c>
      <c r="C33" s="218">
        <v>94</v>
      </c>
      <c r="D33" s="218">
        <v>11</v>
      </c>
      <c r="E33" s="218">
        <v>25</v>
      </c>
      <c r="F33" s="218">
        <v>7</v>
      </c>
      <c r="G33" s="218">
        <v>5</v>
      </c>
      <c r="H33" s="218">
        <v>10</v>
      </c>
      <c r="I33" s="218">
        <v>47</v>
      </c>
      <c r="J33" s="218">
        <v>65</v>
      </c>
      <c r="K33" s="218">
        <v>40</v>
      </c>
      <c r="L33" s="218">
        <v>174</v>
      </c>
      <c r="M33" s="193">
        <f>VLOOKUP($A33,n1d_2001!$A$16:$G$148,2,FALSE)</f>
        <v>12054</v>
      </c>
      <c r="N33" s="193">
        <f>VLOOKUP($A33,n1d_2001!$A$16:$G$148,4,FALSE)</f>
        <v>11697</v>
      </c>
      <c r="O33" s="193">
        <f>VLOOKUP($A33,n1d_2002!$A$16:$G$148,2,FALSE)</f>
        <v>11643</v>
      </c>
      <c r="P33" s="193">
        <f>VLOOKUP($A33,n1d_2002!$A$16:$G$148,4,FALSE)</f>
        <v>11105</v>
      </c>
      <c r="Q33" s="193">
        <f t="shared" si="0"/>
        <v>0.89523809523809528</v>
      </c>
      <c r="R33" s="214">
        <f t="shared" si="1"/>
        <v>22853.076190476189</v>
      </c>
      <c r="S33" s="215"/>
      <c r="T33" s="215">
        <f t="shared" si="3"/>
        <v>4.5953697991315545</v>
      </c>
      <c r="AB33" s="193" t="s">
        <v>8</v>
      </c>
      <c r="AC33" s="212" t="s">
        <v>135</v>
      </c>
      <c r="AD33" s="216">
        <f t="shared" si="4"/>
        <v>6.7156348373557186</v>
      </c>
      <c r="AE33" s="193" t="s">
        <v>8</v>
      </c>
      <c r="AF33" s="212" t="s">
        <v>135</v>
      </c>
      <c r="AG33" s="215">
        <f>VLOOKUP(AC33,'dc2d2009 cor'!$A$13:$T$144,19,FALSE)</f>
        <v>1.3774104683195594</v>
      </c>
    </row>
    <row r="34" spans="1:33" x14ac:dyDescent="0.4">
      <c r="A34" s="212" t="s">
        <v>133</v>
      </c>
      <c r="B34" s="213">
        <v>15</v>
      </c>
      <c r="C34" s="213">
        <v>9</v>
      </c>
      <c r="D34" s="213">
        <v>6</v>
      </c>
      <c r="E34" s="213">
        <v>1</v>
      </c>
      <c r="F34" s="213">
        <v>1</v>
      </c>
      <c r="G34" s="213">
        <v>0</v>
      </c>
      <c r="H34" s="213">
        <v>4</v>
      </c>
      <c r="I34" s="213">
        <v>6</v>
      </c>
      <c r="J34" s="213">
        <v>7</v>
      </c>
      <c r="K34" s="213">
        <v>8</v>
      </c>
      <c r="L34" s="213">
        <v>14</v>
      </c>
      <c r="M34" s="193">
        <f>VLOOKUP($A34,n1d_2001!$A$16:$G$148,2,FALSE)</f>
        <v>1808</v>
      </c>
      <c r="N34" s="193">
        <f>VLOOKUP($A34,n1d_2001!$A$16:$G$148,4,FALSE)</f>
        <v>1668</v>
      </c>
      <c r="O34" s="193">
        <f>VLOOKUP($A34,n1d_2002!$A$16:$G$148,2,FALSE)</f>
        <v>1591</v>
      </c>
      <c r="P34" s="193">
        <f>VLOOKUP($A34,n1d_2002!$A$16:$G$148,4,FALSE)</f>
        <v>1676</v>
      </c>
      <c r="Q34" s="193">
        <f t="shared" si="0"/>
        <v>0.6</v>
      </c>
      <c r="R34" s="214">
        <f t="shared" si="1"/>
        <v>3350.6</v>
      </c>
      <c r="S34" s="215">
        <f t="shared" si="2"/>
        <v>4.4768101235599591</v>
      </c>
      <c r="T34" s="215">
        <f t="shared" si="3"/>
        <v>4.4809429159256551</v>
      </c>
      <c r="AB34" s="193" t="s">
        <v>8</v>
      </c>
      <c r="AC34" s="212" t="s">
        <v>136</v>
      </c>
      <c r="AD34" s="216">
        <f t="shared" si="4"/>
        <v>3.2585570786093232</v>
      </c>
      <c r="AE34" s="193" t="s">
        <v>8</v>
      </c>
      <c r="AF34" s="212" t="s">
        <v>136</v>
      </c>
      <c r="AG34" s="215">
        <f>VLOOKUP(AC34,'dc2d2009 cor'!$A$13:$T$144,19,FALSE)</f>
        <v>3.3692138144152728</v>
      </c>
    </row>
    <row r="35" spans="1:33" x14ac:dyDescent="0.4">
      <c r="A35" s="212" t="s">
        <v>134</v>
      </c>
      <c r="B35" s="213">
        <v>19</v>
      </c>
      <c r="C35" s="213">
        <v>14</v>
      </c>
      <c r="D35" s="213">
        <v>5</v>
      </c>
      <c r="E35" s="213">
        <v>6</v>
      </c>
      <c r="F35" s="213">
        <v>0</v>
      </c>
      <c r="G35" s="213">
        <v>0</v>
      </c>
      <c r="H35" s="213">
        <v>3</v>
      </c>
      <c r="I35" s="213">
        <v>9</v>
      </c>
      <c r="J35" s="213">
        <v>12</v>
      </c>
      <c r="K35" s="213">
        <v>7</v>
      </c>
      <c r="L35" s="213">
        <v>47</v>
      </c>
      <c r="M35" s="193">
        <f>VLOOKUP($A35,n1d_2001!$A$16:$G$148,2,FALSE)</f>
        <v>2717</v>
      </c>
      <c r="N35" s="193">
        <f>VLOOKUP($A35,n1d_2001!$A$16:$G$148,4,FALSE)</f>
        <v>2600</v>
      </c>
      <c r="O35" s="193">
        <f>VLOOKUP($A35,n1d_2002!$A$16:$G$148,2,FALSE)</f>
        <v>2695</v>
      </c>
      <c r="P35" s="193">
        <f>VLOOKUP($A35,n1d_2002!$A$16:$G$148,4,FALSE)</f>
        <v>2556</v>
      </c>
      <c r="Q35" s="193">
        <f t="shared" si="0"/>
        <v>0.73684210526315785</v>
      </c>
      <c r="R35" s="214">
        <f t="shared" si="1"/>
        <v>5268.3684210526317</v>
      </c>
      <c r="S35" s="215">
        <f t="shared" si="2"/>
        <v>3.6064296346616849</v>
      </c>
      <c r="T35" s="215">
        <f t="shared" si="3"/>
        <v>3.6065387403751643</v>
      </c>
      <c r="AB35" s="193" t="s">
        <v>8</v>
      </c>
      <c r="AC35" s="212" t="s">
        <v>137</v>
      </c>
      <c r="AD35" s="216">
        <f t="shared" si="4"/>
        <v>4.7733879492600426</v>
      </c>
      <c r="AE35" s="193" t="s">
        <v>8</v>
      </c>
      <c r="AF35" s="212" t="s">
        <v>137</v>
      </c>
      <c r="AG35" s="215">
        <f>VLOOKUP(AC35,'dc2d2009 cor'!$A$13:$T$144,19,FALSE)</f>
        <v>4.2135315544896024</v>
      </c>
    </row>
    <row r="36" spans="1:33" x14ac:dyDescent="0.4">
      <c r="A36" s="212" t="s">
        <v>135</v>
      </c>
      <c r="B36" s="213">
        <v>16</v>
      </c>
      <c r="C36" s="213">
        <v>12</v>
      </c>
      <c r="D36" s="213">
        <v>4</v>
      </c>
      <c r="E36" s="213">
        <v>4</v>
      </c>
      <c r="F36" s="213">
        <v>0</v>
      </c>
      <c r="G36" s="213">
        <v>2</v>
      </c>
      <c r="H36" s="213">
        <v>0</v>
      </c>
      <c r="I36" s="213">
        <v>6</v>
      </c>
      <c r="J36" s="213">
        <v>9</v>
      </c>
      <c r="K36" s="213">
        <v>7</v>
      </c>
      <c r="L36" s="213">
        <v>20</v>
      </c>
      <c r="M36" s="193">
        <f>VLOOKUP($A36,n1d_2001!$A$16:$G$148,2,FALSE)</f>
        <v>1224</v>
      </c>
      <c r="N36" s="193">
        <f>VLOOKUP($A36,n1d_2001!$A$16:$G$148,4,FALSE)</f>
        <v>1181</v>
      </c>
      <c r="O36" s="193">
        <f>VLOOKUP($A36,n1d_2002!$A$16:$G$148,2,FALSE)</f>
        <v>1195</v>
      </c>
      <c r="P36" s="193">
        <f>VLOOKUP($A36,n1d_2002!$A$16:$G$148,4,FALSE)</f>
        <v>1180</v>
      </c>
      <c r="Q36" s="193">
        <f t="shared" si="0"/>
        <v>0.75</v>
      </c>
      <c r="R36" s="214">
        <f t="shared" si="1"/>
        <v>2382.5</v>
      </c>
      <c r="S36" s="215">
        <f t="shared" si="2"/>
        <v>6.7156348373557186</v>
      </c>
      <c r="T36" s="215">
        <f t="shared" si="3"/>
        <v>6.7158332421490314</v>
      </c>
      <c r="AB36" s="193" t="s">
        <v>8</v>
      </c>
      <c r="AC36" s="212" t="s">
        <v>138</v>
      </c>
      <c r="AD36" s="216">
        <f t="shared" si="4"/>
        <v>3.781469618390298</v>
      </c>
      <c r="AE36" s="193" t="s">
        <v>8</v>
      </c>
      <c r="AF36" s="212" t="s">
        <v>138</v>
      </c>
      <c r="AG36" s="215">
        <f>VLOOKUP(AC36,'dc2d2009 cor'!$A$13:$T$144,19,FALSE)</f>
        <v>3.762043057043341</v>
      </c>
    </row>
    <row r="37" spans="1:33" x14ac:dyDescent="0.4">
      <c r="A37" s="212" t="s">
        <v>136</v>
      </c>
      <c r="B37" s="213">
        <v>22</v>
      </c>
      <c r="C37" s="213">
        <v>20</v>
      </c>
      <c r="D37" s="213">
        <v>2</v>
      </c>
      <c r="E37" s="213">
        <v>5</v>
      </c>
      <c r="F37" s="213">
        <v>1</v>
      </c>
      <c r="G37" s="213">
        <v>0</v>
      </c>
      <c r="H37" s="213">
        <v>3</v>
      </c>
      <c r="I37" s="213">
        <v>9</v>
      </c>
      <c r="J37" s="213">
        <v>12</v>
      </c>
      <c r="K37" s="213">
        <v>10</v>
      </c>
      <c r="L37" s="213">
        <v>58</v>
      </c>
      <c r="M37" s="193">
        <f>VLOOKUP($A37,n1d_2001!$A$16:$G$148,2,FALSE)</f>
        <v>3413</v>
      </c>
      <c r="N37" s="193">
        <f>VLOOKUP($A37,n1d_2001!$A$16:$G$148,4,FALSE)</f>
        <v>3323</v>
      </c>
      <c r="O37" s="193">
        <f>VLOOKUP($A37,n1d_2002!$A$16:$G$148,2,FALSE)</f>
        <v>3463</v>
      </c>
      <c r="P37" s="193">
        <f>VLOOKUP($A37,n1d_2002!$A$16:$G$148,4,FALSE)</f>
        <v>3290</v>
      </c>
      <c r="Q37" s="193">
        <f t="shared" si="0"/>
        <v>0.90909090909090906</v>
      </c>
      <c r="R37" s="214">
        <f t="shared" si="1"/>
        <v>6751.454545454546</v>
      </c>
      <c r="S37" s="215">
        <f t="shared" si="2"/>
        <v>3.2585570786093232</v>
      </c>
      <c r="T37" s="215">
        <f t="shared" si="3"/>
        <v>3.2585587895658583</v>
      </c>
      <c r="AB37" s="193" t="s">
        <v>8</v>
      </c>
      <c r="AC37" s="212" t="s">
        <v>140</v>
      </c>
      <c r="AD37" s="216">
        <f t="shared" si="4"/>
        <v>5.8222397428510781</v>
      </c>
      <c r="AE37" s="193" t="s">
        <v>8</v>
      </c>
      <c r="AF37" s="212" t="s">
        <v>140</v>
      </c>
      <c r="AG37" s="215">
        <f>VLOOKUP(AC37,'dc2d2009 cor'!$A$13:$T$144,19,FALSE)</f>
        <v>3.8553452255569076</v>
      </c>
    </row>
    <row r="38" spans="1:33" x14ac:dyDescent="0.4">
      <c r="A38" s="212" t="s">
        <v>137</v>
      </c>
      <c r="B38" s="213">
        <v>17</v>
      </c>
      <c r="C38" s="213">
        <v>15</v>
      </c>
      <c r="D38" s="213">
        <v>2</v>
      </c>
      <c r="E38" s="213">
        <v>5</v>
      </c>
      <c r="F38" s="213">
        <v>1</v>
      </c>
      <c r="G38" s="213">
        <v>0</v>
      </c>
      <c r="H38" s="213">
        <v>1</v>
      </c>
      <c r="I38" s="213">
        <v>7</v>
      </c>
      <c r="J38" s="213">
        <v>9</v>
      </c>
      <c r="K38" s="213">
        <v>8</v>
      </c>
      <c r="L38" s="213">
        <v>38</v>
      </c>
      <c r="M38" s="193">
        <f>VLOOKUP($A38,n1d_2001!$A$16:$G$148,2,FALSE)</f>
        <v>1858</v>
      </c>
      <c r="N38" s="193">
        <f>VLOOKUP($A38,n1d_2001!$A$16:$G$148,4,FALSE)</f>
        <v>1744</v>
      </c>
      <c r="O38" s="193">
        <f>VLOOKUP($A38,n1d_2002!$A$16:$G$148,2,FALSE)</f>
        <v>1792</v>
      </c>
      <c r="P38" s="193">
        <f>VLOOKUP($A38,n1d_2002!$A$16:$G$148,4,FALSE)</f>
        <v>1764</v>
      </c>
      <c r="Q38" s="193">
        <f t="shared" si="0"/>
        <v>0.88235294117647056</v>
      </c>
      <c r="R38" s="214">
        <f t="shared" si="1"/>
        <v>3561.4117647058824</v>
      </c>
      <c r="S38" s="215">
        <f t="shared" si="2"/>
        <v>4.7733879492600426</v>
      </c>
      <c r="T38" s="215">
        <f t="shared" si="3"/>
        <v>4.7734698071125345</v>
      </c>
      <c r="AB38" s="193" t="s">
        <v>8</v>
      </c>
      <c r="AC38" s="212" t="s">
        <v>141</v>
      </c>
      <c r="AD38" s="216">
        <f t="shared" si="4"/>
        <v>4.2737579390989495</v>
      </c>
      <c r="AE38" s="193" t="s">
        <v>8</v>
      </c>
      <c r="AF38" s="212" t="s">
        <v>141</v>
      </c>
      <c r="AG38" s="215">
        <f>VLOOKUP(AC38,'dc2d2009 cor'!$A$13:$T$144,19,FALSE)</f>
        <v>3.8233607340852611</v>
      </c>
    </row>
    <row r="39" spans="1:33" x14ac:dyDescent="0.4">
      <c r="A39" s="212" t="s">
        <v>138</v>
      </c>
      <c r="B39" s="213">
        <v>31</v>
      </c>
      <c r="C39" s="213">
        <v>24</v>
      </c>
      <c r="D39" s="213">
        <v>7</v>
      </c>
      <c r="E39" s="213">
        <v>5</v>
      </c>
      <c r="F39" s="213">
        <v>3</v>
      </c>
      <c r="G39" s="213">
        <v>1</v>
      </c>
      <c r="H39" s="213">
        <v>3</v>
      </c>
      <c r="I39" s="213">
        <v>12</v>
      </c>
      <c r="J39" s="213">
        <v>16</v>
      </c>
      <c r="K39" s="213">
        <v>15</v>
      </c>
      <c r="L39" s="213">
        <v>79</v>
      </c>
      <c r="M39" s="193">
        <f>VLOOKUP($A39,n1d_2001!$A$16:$G$148,2,FALSE)</f>
        <v>4159</v>
      </c>
      <c r="N39" s="193">
        <f>VLOOKUP($A39,n1d_2001!$A$16:$G$148,4,FALSE)</f>
        <v>4011</v>
      </c>
      <c r="O39" s="193">
        <f>VLOOKUP($A39,n1d_2002!$A$16:$G$148,2,FALSE)</f>
        <v>4211</v>
      </c>
      <c r="P39" s="193">
        <f>VLOOKUP($A39,n1d_2002!$A$16:$G$148,4,FALSE)</f>
        <v>3995</v>
      </c>
      <c r="Q39" s="193">
        <f t="shared" si="0"/>
        <v>0.77419354838709675</v>
      </c>
      <c r="R39" s="214">
        <f t="shared" si="1"/>
        <v>8197.8709677419356</v>
      </c>
      <c r="S39" s="215">
        <f t="shared" si="2"/>
        <v>3.781469618390298</v>
      </c>
      <c r="T39" s="215">
        <f t="shared" si="3"/>
        <v>3.7814823974218346</v>
      </c>
      <c r="AB39" s="193" t="s">
        <v>8</v>
      </c>
      <c r="AC39" s="212" t="s">
        <v>142</v>
      </c>
      <c r="AD39" s="216">
        <f t="shared" si="4"/>
        <v>3.8057920100887275</v>
      </c>
      <c r="AE39" s="193" t="s">
        <v>8</v>
      </c>
      <c r="AF39" s="212" t="s">
        <v>142</v>
      </c>
      <c r="AG39" s="215">
        <f>VLOOKUP(AC39,'dc2d2009 cor'!$A$13:$T$144,19,FALSE)</f>
        <v>3.3927894765333191</v>
      </c>
    </row>
    <row r="40" spans="1:33" s="219" customFormat="1" x14ac:dyDescent="0.4">
      <c r="A40" s="217" t="s">
        <v>139</v>
      </c>
      <c r="B40" s="218">
        <v>120</v>
      </c>
      <c r="C40" s="218">
        <v>94</v>
      </c>
      <c r="D40" s="218">
        <v>26</v>
      </c>
      <c r="E40" s="218">
        <v>26</v>
      </c>
      <c r="F40" s="218">
        <v>6</v>
      </c>
      <c r="G40" s="218">
        <v>3</v>
      </c>
      <c r="H40" s="218">
        <v>14</v>
      </c>
      <c r="I40" s="218">
        <v>49</v>
      </c>
      <c r="J40" s="218">
        <v>65</v>
      </c>
      <c r="K40" s="218">
        <v>55</v>
      </c>
      <c r="L40" s="218">
        <v>256</v>
      </c>
      <c r="M40" s="193">
        <f>VLOOKUP($A40,n1d_2001!$A$16:$G$148,2,FALSE)</f>
        <v>15179</v>
      </c>
      <c r="N40" s="193">
        <f>VLOOKUP($A40,n1d_2001!$A$16:$G$148,4,FALSE)</f>
        <v>14527</v>
      </c>
      <c r="O40" s="193">
        <f>VLOOKUP($A40,n1d_2002!$A$16:$G$148,2,FALSE)</f>
        <v>14947</v>
      </c>
      <c r="P40" s="193">
        <f>VLOOKUP($A40,n1d_2002!$A$16:$G$148,4,FALSE)</f>
        <v>14461</v>
      </c>
      <c r="Q40" s="193">
        <f t="shared" si="0"/>
        <v>0.78333333333333333</v>
      </c>
      <c r="R40" s="214">
        <f t="shared" si="1"/>
        <v>29472.566666666666</v>
      </c>
      <c r="S40" s="215"/>
      <c r="T40" s="215">
        <f t="shared" si="3"/>
        <v>4.0716531988093401</v>
      </c>
      <c r="AB40" s="193" t="s">
        <v>8</v>
      </c>
      <c r="AC40" s="212" t="s">
        <v>144</v>
      </c>
      <c r="AD40" s="216">
        <f t="shared" si="4"/>
        <v>4.6944421158521248</v>
      </c>
      <c r="AE40" s="193" t="s">
        <v>8</v>
      </c>
      <c r="AF40" s="212" t="s">
        <v>144</v>
      </c>
      <c r="AG40" s="215">
        <f>VLOOKUP(AC40,'dc2d2009 cor'!$A$13:$T$144,19,FALSE)</f>
        <v>3.2436567318234575</v>
      </c>
    </row>
    <row r="41" spans="1:33" x14ac:dyDescent="0.4">
      <c r="A41" s="212" t="s">
        <v>140</v>
      </c>
      <c r="B41" s="213">
        <v>48</v>
      </c>
      <c r="C41" s="213">
        <v>39</v>
      </c>
      <c r="D41" s="213">
        <v>9</v>
      </c>
      <c r="E41" s="213">
        <v>16</v>
      </c>
      <c r="F41" s="213">
        <v>7</v>
      </c>
      <c r="G41" s="213">
        <v>2</v>
      </c>
      <c r="H41" s="213">
        <v>3</v>
      </c>
      <c r="I41" s="213">
        <v>28</v>
      </c>
      <c r="J41" s="213">
        <v>32</v>
      </c>
      <c r="K41" s="213">
        <v>16</v>
      </c>
      <c r="L41" s="213">
        <v>81</v>
      </c>
      <c r="M41" s="193">
        <f>VLOOKUP($A41,n1d_2001!$A$16:$G$148,2,FALSE)</f>
        <v>4194</v>
      </c>
      <c r="N41" s="193">
        <f>VLOOKUP($A41,n1d_2001!$A$16:$G$148,4,FALSE)</f>
        <v>4125</v>
      </c>
      <c r="O41" s="193">
        <f>VLOOKUP($A41,n1d_2002!$A$16:$G$148,2,FALSE)</f>
        <v>4238</v>
      </c>
      <c r="P41" s="193">
        <f>VLOOKUP($A41,n1d_2002!$A$16:$G$148,4,FALSE)</f>
        <v>3989</v>
      </c>
      <c r="Q41" s="193">
        <f t="shared" si="0"/>
        <v>0.8125</v>
      </c>
      <c r="R41" s="214">
        <f t="shared" si="1"/>
        <v>8244.25</v>
      </c>
      <c r="S41" s="215">
        <f t="shared" si="2"/>
        <v>5.8222397428510781</v>
      </c>
      <c r="T41" s="215">
        <f t="shared" si="3"/>
        <v>5.8223494355593672</v>
      </c>
      <c r="AB41" s="193" t="s">
        <v>8</v>
      </c>
      <c r="AC41" s="212" t="s">
        <v>145</v>
      </c>
      <c r="AD41" s="216">
        <f t="shared" si="4"/>
        <v>1.3908205841446453</v>
      </c>
      <c r="AE41" s="193" t="s">
        <v>8</v>
      </c>
      <c r="AF41" s="212" t="s">
        <v>145</v>
      </c>
      <c r="AG41" s="215">
        <f>VLOOKUP(AC41,'dc2d2009 cor'!$A$13:$T$144,19,FALSE)</f>
        <v>2.9901845863946601</v>
      </c>
    </row>
    <row r="42" spans="1:33" x14ac:dyDescent="0.4">
      <c r="A42" s="212" t="s">
        <v>141</v>
      </c>
      <c r="B42" s="213">
        <v>24</v>
      </c>
      <c r="C42" s="213">
        <v>22</v>
      </c>
      <c r="D42" s="213">
        <v>2</v>
      </c>
      <c r="E42" s="213">
        <v>6</v>
      </c>
      <c r="F42" s="213">
        <v>4</v>
      </c>
      <c r="G42" s="213">
        <v>2</v>
      </c>
      <c r="H42" s="213">
        <v>1</v>
      </c>
      <c r="I42" s="213">
        <v>13</v>
      </c>
      <c r="J42" s="213">
        <v>17</v>
      </c>
      <c r="K42" s="213">
        <v>7</v>
      </c>
      <c r="L42" s="213">
        <v>29</v>
      </c>
      <c r="M42" s="193">
        <f>VLOOKUP($A42,n1d_2001!$A$16:$G$148,2,FALSE)</f>
        <v>2868</v>
      </c>
      <c r="N42" s="193">
        <f>VLOOKUP($A42,n1d_2001!$A$16:$G$148,4,FALSE)</f>
        <v>2887</v>
      </c>
      <c r="O42" s="193">
        <f>VLOOKUP($A42,n1d_2002!$A$16:$G$148,2,FALSE)</f>
        <v>2859</v>
      </c>
      <c r="P42" s="193">
        <f>VLOOKUP($A42,n1d_2002!$A$16:$G$148,4,FALSE)</f>
        <v>2744</v>
      </c>
      <c r="Q42" s="193">
        <f t="shared" si="0"/>
        <v>0.91666666666666663</v>
      </c>
      <c r="R42" s="214">
        <f t="shared" si="1"/>
        <v>5615.666666666667</v>
      </c>
      <c r="S42" s="215">
        <f t="shared" si="2"/>
        <v>4.2737579390989495</v>
      </c>
      <c r="T42" s="215">
        <f t="shared" si="3"/>
        <v>4.2739918558585268</v>
      </c>
      <c r="AB42" s="193" t="s">
        <v>8</v>
      </c>
      <c r="AC42" s="212" t="s">
        <v>146</v>
      </c>
      <c r="AD42" s="216">
        <f t="shared" si="4"/>
        <v>4.2031523642732047</v>
      </c>
      <c r="AE42" s="193" t="s">
        <v>8</v>
      </c>
      <c r="AF42" s="212" t="s">
        <v>146</v>
      </c>
      <c r="AG42" s="215">
        <f>VLOOKUP(AC42,'dc2d2009 cor'!$A$13:$T$144,19,FALSE)</f>
        <v>1.8835638461439526</v>
      </c>
    </row>
    <row r="43" spans="1:33" x14ac:dyDescent="0.4">
      <c r="A43" s="212" t="s">
        <v>142</v>
      </c>
      <c r="B43" s="213">
        <v>13</v>
      </c>
      <c r="C43" s="213">
        <v>8</v>
      </c>
      <c r="D43" s="213">
        <v>5</v>
      </c>
      <c r="E43" s="213">
        <v>2</v>
      </c>
      <c r="F43" s="213">
        <v>1</v>
      </c>
      <c r="G43" s="213">
        <v>1</v>
      </c>
      <c r="H43" s="213">
        <v>2</v>
      </c>
      <c r="I43" s="213">
        <v>6</v>
      </c>
      <c r="J43" s="213">
        <v>8</v>
      </c>
      <c r="K43" s="213">
        <v>5</v>
      </c>
      <c r="L43" s="213">
        <v>19</v>
      </c>
      <c r="M43" s="193">
        <f>VLOOKUP($A43,n1d_2001!$A$16:$G$148,2,FALSE)</f>
        <v>1801</v>
      </c>
      <c r="N43" s="193">
        <f>VLOOKUP($A43,n1d_2001!$A$16:$G$148,4,FALSE)</f>
        <v>1709</v>
      </c>
      <c r="O43" s="193">
        <f>VLOOKUP($A43,n1d_2002!$A$16:$G$148,2,FALSE)</f>
        <v>1720</v>
      </c>
      <c r="P43" s="193">
        <f>VLOOKUP($A43,n1d_2002!$A$16:$G$148,4,FALSE)</f>
        <v>1637</v>
      </c>
      <c r="Q43" s="193">
        <f t="shared" si="0"/>
        <v>0.61538461538461542</v>
      </c>
      <c r="R43" s="214">
        <f t="shared" si="1"/>
        <v>3415.8461538461534</v>
      </c>
      <c r="S43" s="215">
        <f t="shared" si="2"/>
        <v>3.8057920100887275</v>
      </c>
      <c r="T43" s="215">
        <f t="shared" si="3"/>
        <v>3.8075815555708314</v>
      </c>
      <c r="AB43" s="193" t="s">
        <v>8</v>
      </c>
      <c r="AC43" s="212" t="s">
        <v>147</v>
      </c>
      <c r="AD43" s="216">
        <f t="shared" si="4"/>
        <v>3.6332628925221515</v>
      </c>
      <c r="AE43" s="193" t="s">
        <v>8</v>
      </c>
      <c r="AF43" s="212" t="s">
        <v>147</v>
      </c>
      <c r="AG43" s="215">
        <f>VLOOKUP(AC43,'dc2d2009 cor'!$A$13:$T$144,19,FALSE)</f>
        <v>4.2595840641443248</v>
      </c>
    </row>
    <row r="44" spans="1:33" s="219" customFormat="1" x14ac:dyDescent="0.4">
      <c r="A44" s="217" t="s">
        <v>143</v>
      </c>
      <c r="B44" s="218">
        <v>85</v>
      </c>
      <c r="C44" s="218">
        <v>69</v>
      </c>
      <c r="D44" s="218">
        <v>16</v>
      </c>
      <c r="E44" s="218">
        <v>24</v>
      </c>
      <c r="F44" s="218">
        <v>12</v>
      </c>
      <c r="G44" s="218">
        <v>5</v>
      </c>
      <c r="H44" s="218">
        <v>6</v>
      </c>
      <c r="I44" s="218">
        <v>47</v>
      </c>
      <c r="J44" s="218">
        <v>57</v>
      </c>
      <c r="K44" s="218">
        <v>28</v>
      </c>
      <c r="L44" s="218">
        <v>129</v>
      </c>
      <c r="M44" s="193">
        <f>VLOOKUP($A44,n1d_2001!$A$16:$G$148,2,FALSE)</f>
        <v>8863</v>
      </c>
      <c r="N44" s="193">
        <f>VLOOKUP($A44,n1d_2001!$A$16:$G$148,4,FALSE)</f>
        <v>8721</v>
      </c>
      <c r="O44" s="193">
        <f>VLOOKUP($A44,n1d_2002!$A$16:$G$148,2,FALSE)</f>
        <v>8817</v>
      </c>
      <c r="P44" s="193">
        <f>VLOOKUP($A44,n1d_2002!$A$16:$G$148,4,FALSE)</f>
        <v>8370</v>
      </c>
      <c r="Q44" s="193">
        <f t="shared" si="0"/>
        <v>0.81176470588235294</v>
      </c>
      <c r="R44" s="214">
        <f t="shared" si="1"/>
        <v>17261.729411764703</v>
      </c>
      <c r="S44" s="215"/>
      <c r="T44" s="215">
        <f t="shared" si="3"/>
        <v>4.9245803520901834</v>
      </c>
      <c r="AB44" s="193" t="s">
        <v>8</v>
      </c>
      <c r="AC44" s="212" t="s">
        <v>149</v>
      </c>
      <c r="AD44" s="216">
        <f t="shared" si="4"/>
        <v>4.5552807136864688</v>
      </c>
      <c r="AE44" s="193" t="s">
        <v>8</v>
      </c>
      <c r="AF44" s="212" t="s">
        <v>149</v>
      </c>
      <c r="AG44" s="215">
        <f>VLOOKUP(AC44,'dc2d2009 cor'!$A$13:$T$144,19,FALSE)</f>
        <v>3.3954133512900304</v>
      </c>
    </row>
    <row r="45" spans="1:33" x14ac:dyDescent="0.4">
      <c r="A45" s="212" t="s">
        <v>144</v>
      </c>
      <c r="B45" s="213">
        <v>28</v>
      </c>
      <c r="C45" s="213">
        <v>22</v>
      </c>
      <c r="D45" s="213">
        <v>6</v>
      </c>
      <c r="E45" s="213">
        <v>3</v>
      </c>
      <c r="F45" s="213">
        <v>4</v>
      </c>
      <c r="G45" s="213">
        <v>4</v>
      </c>
      <c r="H45" s="213">
        <v>3</v>
      </c>
      <c r="I45" s="213">
        <v>14</v>
      </c>
      <c r="J45" s="213">
        <v>17</v>
      </c>
      <c r="K45" s="213">
        <v>11</v>
      </c>
      <c r="L45" s="213">
        <v>45</v>
      </c>
      <c r="M45" s="193">
        <f>VLOOKUP($A45,n1d_2001!$A$16:$G$148,2,FALSE)</f>
        <v>3117</v>
      </c>
      <c r="N45" s="193">
        <f>VLOOKUP($A45,n1d_2001!$A$16:$G$148,4,FALSE)</f>
        <v>2930</v>
      </c>
      <c r="O45" s="193">
        <f>VLOOKUP($A45,n1d_2002!$A$16:$G$148,2,FALSE)</f>
        <v>3119</v>
      </c>
      <c r="P45" s="193">
        <f>VLOOKUP($A45,n1d_2002!$A$16:$G$148,4,FALSE)</f>
        <v>2823</v>
      </c>
      <c r="Q45" s="193">
        <f t="shared" si="0"/>
        <v>0.7857142857142857</v>
      </c>
      <c r="R45" s="214">
        <f t="shared" si="1"/>
        <v>5964.5</v>
      </c>
      <c r="S45" s="215">
        <f t="shared" si="2"/>
        <v>4.6944421158521248</v>
      </c>
      <c r="T45" s="215">
        <f t="shared" si="3"/>
        <v>4.6946846360081755</v>
      </c>
      <c r="AB45" s="193" t="s">
        <v>8</v>
      </c>
      <c r="AC45" s="212" t="s">
        <v>150</v>
      </c>
      <c r="AD45" s="216">
        <f t="shared" si="4"/>
        <v>4.6049781519369901</v>
      </c>
      <c r="AE45" s="193" t="s">
        <v>8</v>
      </c>
      <c r="AF45" s="212" t="s">
        <v>150</v>
      </c>
      <c r="AG45" s="215">
        <f>VLOOKUP(AC45,'dc2d2009 cor'!$A$13:$T$144,19,FALSE)</f>
        <v>2.7434745598532246</v>
      </c>
    </row>
    <row r="46" spans="1:33" x14ac:dyDescent="0.4">
      <c r="A46" s="212" t="s">
        <v>145</v>
      </c>
      <c r="B46" s="213">
        <v>3</v>
      </c>
      <c r="C46" s="213">
        <v>3</v>
      </c>
      <c r="D46" s="213">
        <v>0</v>
      </c>
      <c r="E46" s="213">
        <v>0</v>
      </c>
      <c r="F46" s="213">
        <v>0</v>
      </c>
      <c r="G46" s="213">
        <v>0</v>
      </c>
      <c r="H46" s="213">
        <v>0</v>
      </c>
      <c r="I46" s="213">
        <v>0</v>
      </c>
      <c r="J46" s="213">
        <v>1</v>
      </c>
      <c r="K46" s="213">
        <v>2</v>
      </c>
      <c r="L46" s="213">
        <v>19</v>
      </c>
      <c r="M46" s="193">
        <f>VLOOKUP($A46,n1d_2001!$A$16:$G$148,2,FALSE)</f>
        <v>1154</v>
      </c>
      <c r="N46" s="193">
        <f>VLOOKUP($A46,n1d_2001!$A$16:$G$148,4,FALSE)</f>
        <v>1075</v>
      </c>
      <c r="O46" s="193">
        <f>VLOOKUP($A46,n1d_2002!$A$16:$G$148,2,FALSE)</f>
        <v>1079</v>
      </c>
      <c r="P46" s="193">
        <f>VLOOKUP($A46,n1d_2002!$A$16:$G$148,4,FALSE)</f>
        <v>1078</v>
      </c>
      <c r="Q46" s="193">
        <f t="shared" si="0"/>
        <v>1</v>
      </c>
      <c r="R46" s="214">
        <f t="shared" si="1"/>
        <v>2157</v>
      </c>
      <c r="S46" s="215">
        <f t="shared" si="2"/>
        <v>1.3908205841446453</v>
      </c>
      <c r="T46" s="215">
        <f t="shared" si="3"/>
        <v>1.3908205841446453</v>
      </c>
      <c r="AB46" s="193" t="s">
        <v>8</v>
      </c>
      <c r="AC46" s="212" t="s">
        <v>152</v>
      </c>
      <c r="AD46" s="216">
        <f t="shared" si="4"/>
        <v>3.8539395826845224</v>
      </c>
      <c r="AE46" s="193" t="s">
        <v>8</v>
      </c>
      <c r="AF46" s="212" t="s">
        <v>152</v>
      </c>
      <c r="AG46" s="215">
        <f>VLOOKUP(AC46,'dc2d2009 cor'!$A$13:$T$144,19,FALSE)</f>
        <v>4.5932809714418186</v>
      </c>
    </row>
    <row r="47" spans="1:33" x14ac:dyDescent="0.4">
      <c r="A47" s="212" t="s">
        <v>146</v>
      </c>
      <c r="B47" s="213">
        <v>24</v>
      </c>
      <c r="C47" s="213">
        <v>20</v>
      </c>
      <c r="D47" s="213">
        <v>4</v>
      </c>
      <c r="E47" s="213">
        <v>6</v>
      </c>
      <c r="F47" s="213">
        <v>2</v>
      </c>
      <c r="G47" s="213">
        <v>1</v>
      </c>
      <c r="H47" s="213">
        <v>2</v>
      </c>
      <c r="I47" s="213">
        <v>11</v>
      </c>
      <c r="J47" s="213">
        <v>18</v>
      </c>
      <c r="K47" s="213">
        <v>6</v>
      </c>
      <c r="L47" s="213">
        <v>56</v>
      </c>
      <c r="M47" s="193">
        <f>VLOOKUP($A47,n1d_2001!$A$16:$G$148,2,FALSE)</f>
        <v>3138</v>
      </c>
      <c r="N47" s="193">
        <f>VLOOKUP($A47,n1d_2001!$A$16:$G$148,4,FALSE)</f>
        <v>2857</v>
      </c>
      <c r="O47" s="193">
        <f>VLOOKUP($A47,n1d_2002!$A$16:$G$148,2,FALSE)</f>
        <v>2903</v>
      </c>
      <c r="P47" s="193">
        <f>VLOOKUP($A47,n1d_2002!$A$16:$G$148,4,FALSE)</f>
        <v>2750</v>
      </c>
      <c r="Q47" s="193">
        <f t="shared" si="0"/>
        <v>0.83333333333333337</v>
      </c>
      <c r="R47" s="214">
        <f t="shared" si="1"/>
        <v>5710</v>
      </c>
      <c r="S47" s="215">
        <f t="shared" si="2"/>
        <v>4.2031523642732047</v>
      </c>
      <c r="T47" s="215">
        <f t="shared" si="3"/>
        <v>4.2051671398433772</v>
      </c>
      <c r="AB47" s="193" t="s">
        <v>8</v>
      </c>
      <c r="AC47" s="212" t="s">
        <v>153</v>
      </c>
      <c r="AD47" s="216">
        <f t="shared" si="4"/>
        <v>3.1152647975077881</v>
      </c>
      <c r="AE47" s="193" t="s">
        <v>8</v>
      </c>
      <c r="AF47" s="212" t="s">
        <v>153</v>
      </c>
      <c r="AG47" s="215">
        <f>VLOOKUP(AC47,'dc2d2009 cor'!$A$13:$T$144,19,FALSE)</f>
        <v>4.220478725662514</v>
      </c>
    </row>
    <row r="48" spans="1:33" x14ac:dyDescent="0.4">
      <c r="A48" s="212" t="s">
        <v>147</v>
      </c>
      <c r="B48" s="213">
        <v>14</v>
      </c>
      <c r="C48" s="213">
        <v>12</v>
      </c>
      <c r="D48" s="213">
        <v>2</v>
      </c>
      <c r="E48" s="213">
        <v>2</v>
      </c>
      <c r="F48" s="213">
        <v>1</v>
      </c>
      <c r="G48" s="213">
        <v>0</v>
      </c>
      <c r="H48" s="213">
        <v>2</v>
      </c>
      <c r="I48" s="213">
        <v>5</v>
      </c>
      <c r="J48" s="213">
        <v>7</v>
      </c>
      <c r="K48" s="213">
        <v>7</v>
      </c>
      <c r="L48" s="213">
        <v>23</v>
      </c>
      <c r="M48" s="193">
        <f>VLOOKUP($A48,n1d_2001!$A$16:$G$148,2,FALSE)</f>
        <v>2031</v>
      </c>
      <c r="N48" s="193">
        <f>VLOOKUP($A48,n1d_2001!$A$16:$G$148,4,FALSE)</f>
        <v>1854</v>
      </c>
      <c r="O48" s="193">
        <f>VLOOKUP($A48,n1d_2002!$A$16:$G$148,2,FALSE)</f>
        <v>1966</v>
      </c>
      <c r="P48" s="193">
        <f>VLOOKUP($A48,n1d_2002!$A$16:$G$148,4,FALSE)</f>
        <v>1882</v>
      </c>
      <c r="Q48" s="193">
        <f t="shared" si="0"/>
        <v>0.8571428571428571</v>
      </c>
      <c r="R48" s="214">
        <f t="shared" si="1"/>
        <v>3853.2857142857147</v>
      </c>
      <c r="S48" s="215">
        <f t="shared" si="2"/>
        <v>3.6332628925221515</v>
      </c>
      <c r="T48" s="215">
        <f t="shared" si="3"/>
        <v>3.6333036333036337</v>
      </c>
      <c r="AB48" s="193" t="s">
        <v>8</v>
      </c>
      <c r="AC48" s="212" t="s">
        <v>154</v>
      </c>
      <c r="AD48" s="216">
        <f t="shared" si="4"/>
        <v>4.5800162912315026</v>
      </c>
      <c r="AE48" s="193" t="s">
        <v>8</v>
      </c>
      <c r="AF48" s="212" t="s">
        <v>154</v>
      </c>
      <c r="AG48" s="215">
        <f>VLOOKUP(AC48,'dc2d2009 cor'!$A$13:$T$144,19,FALSE)</f>
        <v>3.5449012712135017</v>
      </c>
    </row>
    <row r="49" spans="1:33" s="219" customFormat="1" x14ac:dyDescent="0.4">
      <c r="A49" s="217" t="s">
        <v>148</v>
      </c>
      <c r="B49" s="218">
        <v>69</v>
      </c>
      <c r="C49" s="218">
        <v>57</v>
      </c>
      <c r="D49" s="218">
        <v>12</v>
      </c>
      <c r="E49" s="218">
        <v>11</v>
      </c>
      <c r="F49" s="218">
        <v>7</v>
      </c>
      <c r="G49" s="218">
        <v>5</v>
      </c>
      <c r="H49" s="218">
        <v>7</v>
      </c>
      <c r="I49" s="218">
        <v>30</v>
      </c>
      <c r="J49" s="218">
        <v>43</v>
      </c>
      <c r="K49" s="218">
        <v>26</v>
      </c>
      <c r="L49" s="218">
        <v>143</v>
      </c>
      <c r="M49" s="193">
        <f>VLOOKUP($A49,n1d_2001!$A$16:$G$148,2,FALSE)</f>
        <v>9440</v>
      </c>
      <c r="N49" s="193">
        <f>VLOOKUP($A49,n1d_2001!$A$16:$G$148,4,FALSE)</f>
        <v>8716</v>
      </c>
      <c r="O49" s="193">
        <f>VLOOKUP($A49,n1d_2002!$A$16:$G$148,2,FALSE)</f>
        <v>9067</v>
      </c>
      <c r="P49" s="193">
        <f>VLOOKUP($A49,n1d_2002!$A$16:$G$148,4,FALSE)</f>
        <v>8533</v>
      </c>
      <c r="Q49" s="193">
        <f t="shared" si="0"/>
        <v>0.82608695652173914</v>
      </c>
      <c r="R49" s="214">
        <f t="shared" si="1"/>
        <v>17696.695652173912</v>
      </c>
      <c r="S49" s="215"/>
      <c r="T49" s="215">
        <f t="shared" si="3"/>
        <v>3.8995748963528212</v>
      </c>
      <c r="AB49" s="193" t="s">
        <v>8</v>
      </c>
      <c r="AC49" s="212" t="s">
        <v>155</v>
      </c>
      <c r="AD49" s="216">
        <f t="shared" si="4"/>
        <v>3.9035064022907777</v>
      </c>
      <c r="AE49" s="193" t="s">
        <v>8</v>
      </c>
      <c r="AF49" s="212" t="s">
        <v>155</v>
      </c>
      <c r="AG49" s="215">
        <f>VLOOKUP(AC49,'dc2d2009 cor'!$A$13:$T$144,19,FALSE)</f>
        <v>2.8222013170272815</v>
      </c>
    </row>
    <row r="50" spans="1:33" x14ac:dyDescent="0.4">
      <c r="A50" s="212" t="s">
        <v>149</v>
      </c>
      <c r="B50" s="213">
        <v>168</v>
      </c>
      <c r="C50" s="213">
        <v>146</v>
      </c>
      <c r="D50" s="213">
        <v>22</v>
      </c>
      <c r="E50" s="213">
        <v>60</v>
      </c>
      <c r="F50" s="213">
        <v>13</v>
      </c>
      <c r="G50" s="213">
        <v>8</v>
      </c>
      <c r="H50" s="213">
        <v>15</v>
      </c>
      <c r="I50" s="213">
        <v>96</v>
      </c>
      <c r="J50" s="213">
        <v>116</v>
      </c>
      <c r="K50" s="213">
        <v>52</v>
      </c>
      <c r="L50" s="213">
        <v>260</v>
      </c>
      <c r="M50" s="193">
        <f>VLOOKUP($A50,n1d_2001!$A$16:$G$148,2,FALSE)</f>
        <v>19040</v>
      </c>
      <c r="N50" s="193">
        <f>VLOOKUP($A50,n1d_2001!$A$16:$G$148,4,FALSE)</f>
        <v>18081</v>
      </c>
      <c r="O50" s="193">
        <f>VLOOKUP($A50,n1d_2002!$A$16:$G$148,2,FALSE)</f>
        <v>18865</v>
      </c>
      <c r="P50" s="193">
        <f>VLOOKUP($A50,n1d_2002!$A$16:$G$148,4,FALSE)</f>
        <v>17979</v>
      </c>
      <c r="Q50" s="193">
        <f t="shared" si="0"/>
        <v>0.86904761904761907</v>
      </c>
      <c r="R50" s="214">
        <f t="shared" si="1"/>
        <v>36880.273809523809</v>
      </c>
      <c r="S50" s="215">
        <f t="shared" si="2"/>
        <v>4.5552807136864688</v>
      </c>
      <c r="T50" s="215">
        <f t="shared" si="3"/>
        <v>4.5553097970890875</v>
      </c>
      <c r="AB50" s="193" t="s">
        <v>8</v>
      </c>
      <c r="AC50" s="212" t="s">
        <v>157</v>
      </c>
      <c r="AD50" s="216">
        <f t="shared" si="4"/>
        <v>4.3880440992354348</v>
      </c>
      <c r="AE50" s="193" t="s">
        <v>8</v>
      </c>
      <c r="AF50" s="212" t="s">
        <v>157</v>
      </c>
      <c r="AG50" s="215">
        <f>VLOOKUP(AC50,'dc2d2009 cor'!$A$13:$T$144,19,FALSE)</f>
        <v>5.6732631297454912</v>
      </c>
    </row>
    <row r="51" spans="1:33" x14ac:dyDescent="0.4">
      <c r="A51" s="212" t="s">
        <v>150</v>
      </c>
      <c r="B51" s="213">
        <v>90</v>
      </c>
      <c r="C51" s="213">
        <v>77</v>
      </c>
      <c r="D51" s="213">
        <v>13</v>
      </c>
      <c r="E51" s="213">
        <v>16</v>
      </c>
      <c r="F51" s="213">
        <v>9</v>
      </c>
      <c r="G51" s="213">
        <v>6</v>
      </c>
      <c r="H51" s="213">
        <v>11</v>
      </c>
      <c r="I51" s="213">
        <v>42</v>
      </c>
      <c r="J51" s="213">
        <v>60</v>
      </c>
      <c r="K51" s="213">
        <v>30</v>
      </c>
      <c r="L51" s="213">
        <v>145</v>
      </c>
      <c r="M51" s="193">
        <f>VLOOKUP($A51,n1d_2001!$A$16:$G$148,2,FALSE)</f>
        <v>10231</v>
      </c>
      <c r="N51" s="193">
        <f>VLOOKUP($A51,n1d_2001!$A$16:$G$148,4,FALSE)</f>
        <v>9811</v>
      </c>
      <c r="O51" s="193">
        <f>VLOOKUP($A51,n1d_2002!$A$16:$G$148,2,FALSE)</f>
        <v>9926</v>
      </c>
      <c r="P51" s="193">
        <f>VLOOKUP($A51,n1d_2002!$A$16:$G$148,4,FALSE)</f>
        <v>9534</v>
      </c>
      <c r="Q51" s="193">
        <f t="shared" si="0"/>
        <v>0.85555555555555551</v>
      </c>
      <c r="R51" s="214">
        <f t="shared" si="1"/>
        <v>19544.066666666666</v>
      </c>
      <c r="S51" s="215">
        <f t="shared" si="2"/>
        <v>4.6049781519369901</v>
      </c>
      <c r="T51" s="215">
        <f t="shared" si="3"/>
        <v>4.6054723928670658</v>
      </c>
      <c r="AB51" s="193" t="s">
        <v>8</v>
      </c>
      <c r="AC51" s="212" t="s">
        <v>158</v>
      </c>
      <c r="AD51" s="216">
        <f t="shared" si="4"/>
        <v>5.6905321883717113</v>
      </c>
      <c r="AE51" s="193" t="s">
        <v>8</v>
      </c>
      <c r="AF51" s="212" t="s">
        <v>158</v>
      </c>
      <c r="AG51" s="215">
        <f>VLOOKUP(AC51,'dc2d2009 cor'!$A$13:$T$144,19,FALSE)</f>
        <v>3.9180499901028076</v>
      </c>
    </row>
    <row r="52" spans="1:33" s="219" customFormat="1" x14ac:dyDescent="0.4">
      <c r="A52" s="217" t="s">
        <v>151</v>
      </c>
      <c r="B52" s="218">
        <v>258</v>
      </c>
      <c r="C52" s="218">
        <v>223</v>
      </c>
      <c r="D52" s="218">
        <v>35</v>
      </c>
      <c r="E52" s="218">
        <v>76</v>
      </c>
      <c r="F52" s="218">
        <v>22</v>
      </c>
      <c r="G52" s="218">
        <v>14</v>
      </c>
      <c r="H52" s="218">
        <v>26</v>
      </c>
      <c r="I52" s="218">
        <v>138</v>
      </c>
      <c r="J52" s="218">
        <v>176</v>
      </c>
      <c r="K52" s="218">
        <v>82</v>
      </c>
      <c r="L52" s="218">
        <v>405</v>
      </c>
      <c r="M52" s="193">
        <f>VLOOKUP($A52,n1d_2001!$A$16:$G$148,2,FALSE)</f>
        <v>29271</v>
      </c>
      <c r="N52" s="193">
        <f>VLOOKUP($A52,n1d_2001!$A$16:$G$148,4,FALSE)</f>
        <v>27892</v>
      </c>
      <c r="O52" s="193">
        <f>VLOOKUP($A52,n1d_2002!$A$16:$G$148,2,FALSE)</f>
        <v>28791</v>
      </c>
      <c r="P52" s="193">
        <f>VLOOKUP($A52,n1d_2002!$A$16:$G$148,4,FALSE)</f>
        <v>27513</v>
      </c>
      <c r="Q52" s="193">
        <f t="shared" si="0"/>
        <v>0.86434108527131781</v>
      </c>
      <c r="R52" s="214">
        <f t="shared" si="1"/>
        <v>56420.531007751939</v>
      </c>
      <c r="S52" s="215"/>
      <c r="T52" s="215">
        <f t="shared" si="3"/>
        <v>4.572926397735789</v>
      </c>
      <c r="AB52" s="193" t="s">
        <v>8</v>
      </c>
      <c r="AC52" s="212" t="s">
        <v>160</v>
      </c>
      <c r="AD52" s="216">
        <f t="shared" si="4"/>
        <v>3.7615589572122672</v>
      </c>
      <c r="AE52" s="193" t="s">
        <v>8</v>
      </c>
      <c r="AF52" s="212" t="s">
        <v>160</v>
      </c>
      <c r="AG52" s="215">
        <f>VLOOKUP(AC52,'dc2d2009 cor'!$A$13:$T$144,19,FALSE)</f>
        <v>3.897661109867729</v>
      </c>
    </row>
    <row r="53" spans="1:33" x14ac:dyDescent="0.4">
      <c r="A53" s="212" t="s">
        <v>152</v>
      </c>
      <c r="B53" s="213">
        <v>33</v>
      </c>
      <c r="C53" s="213">
        <v>31</v>
      </c>
      <c r="D53" s="213">
        <v>2</v>
      </c>
      <c r="E53" s="213">
        <v>7</v>
      </c>
      <c r="F53" s="213">
        <v>2</v>
      </c>
      <c r="G53" s="213">
        <v>2</v>
      </c>
      <c r="H53" s="213">
        <v>5</v>
      </c>
      <c r="I53" s="213">
        <v>16</v>
      </c>
      <c r="J53" s="213">
        <v>24</v>
      </c>
      <c r="K53" s="213">
        <v>9</v>
      </c>
      <c r="L53" s="213">
        <v>75</v>
      </c>
      <c r="M53" s="193">
        <f>VLOOKUP($A53,n1d_2001!$A$16:$G$148,2,FALSE)</f>
        <v>4461</v>
      </c>
      <c r="N53" s="193">
        <f>VLOOKUP($A53,n1d_2001!$A$16:$G$148,4,FALSE)</f>
        <v>4329</v>
      </c>
      <c r="O53" s="193">
        <f>VLOOKUP($A53,n1d_2002!$A$16:$G$148,2,FALSE)</f>
        <v>4317</v>
      </c>
      <c r="P53" s="193">
        <f>VLOOKUP($A53,n1d_2002!$A$16:$G$148,4,FALSE)</f>
        <v>4231</v>
      </c>
      <c r="Q53" s="193">
        <f t="shared" si="0"/>
        <v>0.93939393939393945</v>
      </c>
      <c r="R53" s="214">
        <f t="shared" si="1"/>
        <v>8562.6666666666661</v>
      </c>
      <c r="S53" s="215">
        <f t="shared" si="2"/>
        <v>3.8539395826845224</v>
      </c>
      <c r="T53" s="215">
        <f t="shared" si="3"/>
        <v>3.8541106023510148</v>
      </c>
      <c r="AB53" s="193" t="s">
        <v>8</v>
      </c>
      <c r="AC53" s="212" t="s">
        <v>161</v>
      </c>
      <c r="AD53" s="216">
        <f t="shared" si="4"/>
        <v>7.1718578668168211</v>
      </c>
      <c r="AE53" s="193" t="s">
        <v>8</v>
      </c>
      <c r="AF53" s="212" t="s">
        <v>161</v>
      </c>
      <c r="AG53" s="215">
        <f>VLOOKUP(AC53,'dc2d2009 cor'!$A$13:$T$144,19,FALSE)</f>
        <v>4.7822530866821635</v>
      </c>
    </row>
    <row r="54" spans="1:33" x14ac:dyDescent="0.4">
      <c r="A54" s="212" t="s">
        <v>153</v>
      </c>
      <c r="B54" s="213">
        <v>7</v>
      </c>
      <c r="C54" s="213">
        <v>7</v>
      </c>
      <c r="D54" s="213">
        <v>0</v>
      </c>
      <c r="E54" s="213">
        <v>1</v>
      </c>
      <c r="F54" s="213">
        <v>1</v>
      </c>
      <c r="G54" s="213">
        <v>0</v>
      </c>
      <c r="H54" s="213">
        <v>1</v>
      </c>
      <c r="I54" s="213">
        <v>3</v>
      </c>
      <c r="J54" s="213">
        <v>5</v>
      </c>
      <c r="K54" s="213">
        <v>2</v>
      </c>
      <c r="L54" s="213">
        <v>22</v>
      </c>
      <c r="M54" s="193">
        <f>VLOOKUP($A54,n1d_2001!$A$16:$G$148,2,FALSE)</f>
        <v>1281</v>
      </c>
      <c r="N54" s="193">
        <f>VLOOKUP($A54,n1d_2001!$A$16:$G$148,4,FALSE)</f>
        <v>1084</v>
      </c>
      <c r="O54" s="193">
        <f>VLOOKUP($A54,n1d_2002!$A$16:$G$148,2,FALSE)</f>
        <v>1174</v>
      </c>
      <c r="P54" s="193">
        <f>VLOOKUP($A54,n1d_2002!$A$16:$G$148,4,FALSE)</f>
        <v>1073</v>
      </c>
      <c r="Q54" s="193">
        <f t="shared" si="0"/>
        <v>1</v>
      </c>
      <c r="R54" s="214">
        <f t="shared" si="1"/>
        <v>2247</v>
      </c>
      <c r="S54" s="215">
        <f t="shared" si="2"/>
        <v>3.1152647975077881</v>
      </c>
      <c r="T54" s="215">
        <f t="shared" si="3"/>
        <v>3.1152647975077881</v>
      </c>
      <c r="AB54" s="193" t="s">
        <v>8</v>
      </c>
      <c r="AC54" s="212" t="s">
        <v>162</v>
      </c>
      <c r="AD54" s="216">
        <f t="shared" si="4"/>
        <v>2.1826118588577663</v>
      </c>
      <c r="AE54" s="193" t="s">
        <v>8</v>
      </c>
      <c r="AF54" s="212" t="s">
        <v>162</v>
      </c>
      <c r="AG54" s="215">
        <f>VLOOKUP(AC54,'dc2d2009 cor'!$A$13:$T$144,19,FALSE)</f>
        <v>2.8764413975569143</v>
      </c>
    </row>
    <row r="55" spans="1:33" x14ac:dyDescent="0.4">
      <c r="A55" s="212" t="s">
        <v>154</v>
      </c>
      <c r="B55" s="213">
        <v>55</v>
      </c>
      <c r="C55" s="213">
        <v>46</v>
      </c>
      <c r="D55" s="213">
        <v>9</v>
      </c>
      <c r="E55" s="213">
        <v>12</v>
      </c>
      <c r="F55" s="213">
        <v>4</v>
      </c>
      <c r="G55" s="213">
        <v>1</v>
      </c>
      <c r="H55" s="213">
        <v>11</v>
      </c>
      <c r="I55" s="213">
        <v>28</v>
      </c>
      <c r="J55" s="213">
        <v>36</v>
      </c>
      <c r="K55" s="213">
        <v>19</v>
      </c>
      <c r="L55" s="213">
        <v>108</v>
      </c>
      <c r="M55" s="193">
        <f>VLOOKUP($A55,n1d_2001!$A$16:$G$148,2,FALSE)</f>
        <v>6231</v>
      </c>
      <c r="N55" s="193">
        <f>VLOOKUP($A55,n1d_2001!$A$16:$G$148,4,FALSE)</f>
        <v>5955</v>
      </c>
      <c r="O55" s="193">
        <f>VLOOKUP($A55,n1d_2002!$A$16:$G$148,2,FALSE)</f>
        <v>6097</v>
      </c>
      <c r="P55" s="193">
        <f>VLOOKUP($A55,n1d_2002!$A$16:$G$148,4,FALSE)</f>
        <v>5877</v>
      </c>
      <c r="Q55" s="193">
        <f t="shared" si="0"/>
        <v>0.83636363636363631</v>
      </c>
      <c r="R55" s="214">
        <f t="shared" si="1"/>
        <v>12008.690909090908</v>
      </c>
      <c r="S55" s="215">
        <f t="shared" si="2"/>
        <v>4.5800162912315026</v>
      </c>
      <c r="T55" s="215">
        <f t="shared" si="3"/>
        <v>4.5802093605569336</v>
      </c>
      <c r="AB55" s="193" t="s">
        <v>8</v>
      </c>
      <c r="AC55" s="212" t="s">
        <v>163</v>
      </c>
      <c r="AD55" s="216">
        <f t="shared" si="4"/>
        <v>2.2265516281658781</v>
      </c>
      <c r="AE55" s="193" t="s">
        <v>8</v>
      </c>
      <c r="AF55" s="212" t="s">
        <v>163</v>
      </c>
      <c r="AG55" s="215">
        <f>VLOOKUP(AC55,'dc2d2009 cor'!$A$13:$T$144,19,FALSE)</f>
        <v>5.4884742041712409</v>
      </c>
    </row>
    <row r="56" spans="1:33" x14ac:dyDescent="0.4">
      <c r="A56" s="212" t="s">
        <v>155</v>
      </c>
      <c r="B56" s="213">
        <v>17</v>
      </c>
      <c r="C56" s="213">
        <v>14</v>
      </c>
      <c r="D56" s="213">
        <v>3</v>
      </c>
      <c r="E56" s="213">
        <v>6</v>
      </c>
      <c r="F56" s="213">
        <v>0</v>
      </c>
      <c r="G56" s="213">
        <v>0</v>
      </c>
      <c r="H56" s="213">
        <v>2</v>
      </c>
      <c r="I56" s="213">
        <v>8</v>
      </c>
      <c r="J56" s="213">
        <v>12</v>
      </c>
      <c r="K56" s="213">
        <v>5</v>
      </c>
      <c r="L56" s="213">
        <v>32</v>
      </c>
      <c r="M56" s="193">
        <f>VLOOKUP($A56,n1d_2001!$A$16:$G$148,2,FALSE)</f>
        <v>2280</v>
      </c>
      <c r="N56" s="193">
        <f>VLOOKUP($A56,n1d_2001!$A$16:$G$148,4,FALSE)</f>
        <v>2178</v>
      </c>
      <c r="O56" s="193">
        <f>VLOOKUP($A56,n1d_2002!$A$16:$G$148,2,FALSE)</f>
        <v>2209</v>
      </c>
      <c r="P56" s="193">
        <f>VLOOKUP($A56,n1d_2002!$A$16:$G$148,4,FALSE)</f>
        <v>2124</v>
      </c>
      <c r="Q56" s="193">
        <f t="shared" si="0"/>
        <v>0.82352941176470584</v>
      </c>
      <c r="R56" s="214">
        <f t="shared" si="1"/>
        <v>4355.0588235294117</v>
      </c>
      <c r="S56" s="215">
        <f t="shared" si="2"/>
        <v>3.9035064022907777</v>
      </c>
      <c r="T56" s="215">
        <f t="shared" si="3"/>
        <v>3.9039652806919509</v>
      </c>
      <c r="AB56" s="193" t="s">
        <v>8</v>
      </c>
      <c r="AC56" s="212" t="s">
        <v>165</v>
      </c>
      <c r="AD56" s="216">
        <f t="shared" si="4"/>
        <v>4.1748211133239668</v>
      </c>
      <c r="AE56" s="193" t="s">
        <v>8</v>
      </c>
      <c r="AF56" s="212" t="s">
        <v>165</v>
      </c>
      <c r="AG56" s="215">
        <f>VLOOKUP(AC56,'dc2d2009 cor'!$A$13:$T$144,19,FALSE)</f>
        <v>3.340146417028198</v>
      </c>
    </row>
    <row r="57" spans="1:33" s="219" customFormat="1" x14ac:dyDescent="0.4">
      <c r="A57" s="217" t="s">
        <v>156</v>
      </c>
      <c r="B57" s="218">
        <v>112</v>
      </c>
      <c r="C57" s="218">
        <v>98</v>
      </c>
      <c r="D57" s="218">
        <v>14</v>
      </c>
      <c r="E57" s="218">
        <v>26</v>
      </c>
      <c r="F57" s="218">
        <v>7</v>
      </c>
      <c r="G57" s="218">
        <v>3</v>
      </c>
      <c r="H57" s="218">
        <v>19</v>
      </c>
      <c r="I57" s="218">
        <v>55</v>
      </c>
      <c r="J57" s="218">
        <v>77</v>
      </c>
      <c r="K57" s="218">
        <v>35</v>
      </c>
      <c r="L57" s="218">
        <v>237</v>
      </c>
      <c r="M57" s="193">
        <f>VLOOKUP($A57,n1d_2001!$A$16:$G$148,2,FALSE)</f>
        <v>14253</v>
      </c>
      <c r="N57" s="193">
        <f>VLOOKUP($A57,n1d_2001!$A$16:$G$148,4,FALSE)</f>
        <v>13546</v>
      </c>
      <c r="O57" s="193">
        <f>VLOOKUP($A57,n1d_2002!$A$16:$G$148,2,FALSE)</f>
        <v>13797</v>
      </c>
      <c r="P57" s="193">
        <f>VLOOKUP($A57,n1d_2002!$A$16:$G$148,4,FALSE)</f>
        <v>13305</v>
      </c>
      <c r="Q57" s="193">
        <f t="shared" si="0"/>
        <v>0.875</v>
      </c>
      <c r="R57" s="214">
        <f t="shared" si="1"/>
        <v>27189.125</v>
      </c>
      <c r="S57" s="215"/>
      <c r="T57" s="215">
        <f t="shared" si="3"/>
        <v>4.1195845391167856</v>
      </c>
      <c r="AB57" s="193" t="s">
        <v>8</v>
      </c>
      <c r="AC57" s="212" t="s">
        <v>166</v>
      </c>
      <c r="AD57" s="216">
        <f t="shared" si="4"/>
        <v>3.4523745527741441</v>
      </c>
      <c r="AE57" s="193" t="s">
        <v>8</v>
      </c>
      <c r="AF57" s="212" t="s">
        <v>166</v>
      </c>
      <c r="AG57" s="215">
        <f>VLOOKUP(AC57,'dc2d2009 cor'!$A$13:$T$144,19,FALSE)</f>
        <v>2.1612718288454715</v>
      </c>
    </row>
    <row r="58" spans="1:33" x14ac:dyDescent="0.4">
      <c r="A58" s="212" t="s">
        <v>157</v>
      </c>
      <c r="B58" s="213">
        <v>57</v>
      </c>
      <c r="C58" s="213">
        <v>50</v>
      </c>
      <c r="D58" s="213">
        <v>7</v>
      </c>
      <c r="E58" s="213">
        <v>18</v>
      </c>
      <c r="F58" s="213">
        <v>5</v>
      </c>
      <c r="G58" s="213">
        <v>3</v>
      </c>
      <c r="H58" s="213">
        <v>3</v>
      </c>
      <c r="I58" s="213">
        <v>29</v>
      </c>
      <c r="J58" s="213">
        <v>41</v>
      </c>
      <c r="K58" s="213">
        <v>16</v>
      </c>
      <c r="L58" s="213">
        <v>92</v>
      </c>
      <c r="M58" s="193">
        <f>VLOOKUP($A58,n1d_2001!$A$16:$G$148,2,FALSE)</f>
        <v>6839</v>
      </c>
      <c r="N58" s="193">
        <f>VLOOKUP($A58,n1d_2001!$A$16:$G$148,4,FALSE)</f>
        <v>6514</v>
      </c>
      <c r="O58" s="193">
        <f>VLOOKUP($A58,n1d_2002!$A$16:$G$148,2,FALSE)</f>
        <v>6688</v>
      </c>
      <c r="P58" s="193">
        <f>VLOOKUP($A58,n1d_2002!$A$16:$G$148,4,FALSE)</f>
        <v>6251</v>
      </c>
      <c r="Q58" s="193">
        <f t="shared" si="0"/>
        <v>0.8771929824561403</v>
      </c>
      <c r="R58" s="214">
        <f t="shared" si="1"/>
        <v>12989.842105263158</v>
      </c>
      <c r="S58" s="215">
        <f t="shared" si="2"/>
        <v>4.3880440992354348</v>
      </c>
      <c r="T58" s="215">
        <f t="shared" si="3"/>
        <v>4.3885130318474657</v>
      </c>
      <c r="AB58" s="193" t="s">
        <v>8</v>
      </c>
      <c r="AC58" s="212" t="s">
        <v>167</v>
      </c>
      <c r="AD58" s="216">
        <f t="shared" si="4"/>
        <v>3.8164054549155302</v>
      </c>
      <c r="AE58" s="193" t="s">
        <v>8</v>
      </c>
      <c r="AF58" s="212" t="s">
        <v>167</v>
      </c>
      <c r="AG58" s="215">
        <f>VLOOKUP(AC58,'dc2d2009 cor'!$A$13:$T$144,19,FALSE)</f>
        <v>2.8226841159866565</v>
      </c>
    </row>
    <row r="59" spans="1:33" x14ac:dyDescent="0.4">
      <c r="A59" s="212" t="s">
        <v>158</v>
      </c>
      <c r="B59" s="213">
        <v>51</v>
      </c>
      <c r="C59" s="213">
        <v>44</v>
      </c>
      <c r="D59" s="213">
        <v>7</v>
      </c>
      <c r="E59" s="213">
        <v>15</v>
      </c>
      <c r="F59" s="213">
        <v>2</v>
      </c>
      <c r="G59" s="213">
        <v>4</v>
      </c>
      <c r="H59" s="213">
        <v>4</v>
      </c>
      <c r="I59" s="213">
        <v>25</v>
      </c>
      <c r="J59" s="213">
        <v>31</v>
      </c>
      <c r="K59" s="213">
        <v>20</v>
      </c>
      <c r="L59" s="213">
        <v>57</v>
      </c>
      <c r="M59" s="193">
        <f>VLOOKUP($A59,n1d_2001!$A$16:$G$148,2,FALSE)</f>
        <v>4717</v>
      </c>
      <c r="N59" s="193">
        <f>VLOOKUP($A59,n1d_2001!$A$16:$G$148,4,FALSE)</f>
        <v>4448</v>
      </c>
      <c r="O59" s="193">
        <f>VLOOKUP($A59,n1d_2002!$A$16:$G$148,2,FALSE)</f>
        <v>4550</v>
      </c>
      <c r="P59" s="193">
        <f>VLOOKUP($A59,n1d_2002!$A$16:$G$148,4,FALSE)</f>
        <v>4380</v>
      </c>
      <c r="Q59" s="193">
        <f t="shared" si="0"/>
        <v>0.86274509803921573</v>
      </c>
      <c r="R59" s="214">
        <f t="shared" si="1"/>
        <v>8962.254901960785</v>
      </c>
      <c r="S59" s="215">
        <f t="shared" si="2"/>
        <v>5.6905321883717113</v>
      </c>
      <c r="T59" s="215">
        <f t="shared" si="3"/>
        <v>5.6909868779969566</v>
      </c>
      <c r="AB59" s="193" t="s">
        <v>8</v>
      </c>
      <c r="AC59" s="212" t="s">
        <v>168</v>
      </c>
      <c r="AD59" s="216">
        <f t="shared" si="4"/>
        <v>4.3169382077263441</v>
      </c>
      <c r="AE59" s="193" t="s">
        <v>8</v>
      </c>
      <c r="AF59" s="212" t="s">
        <v>168</v>
      </c>
      <c r="AG59" s="215">
        <f>VLOOKUP(AC59,'dc2d2009 cor'!$A$13:$T$144,19,FALSE)</f>
        <v>3.5935029466724164</v>
      </c>
    </row>
    <row r="60" spans="1:33" s="219" customFormat="1" x14ac:dyDescent="0.4">
      <c r="A60" s="217" t="s">
        <v>159</v>
      </c>
      <c r="B60" s="218">
        <v>108</v>
      </c>
      <c r="C60" s="218">
        <v>94</v>
      </c>
      <c r="D60" s="218">
        <v>14</v>
      </c>
      <c r="E60" s="218">
        <v>33</v>
      </c>
      <c r="F60" s="218">
        <v>7</v>
      </c>
      <c r="G60" s="218">
        <v>7</v>
      </c>
      <c r="H60" s="218">
        <v>7</v>
      </c>
      <c r="I60" s="218">
        <v>54</v>
      </c>
      <c r="J60" s="218">
        <v>72</v>
      </c>
      <c r="K60" s="218">
        <v>36</v>
      </c>
      <c r="L60" s="218">
        <v>149</v>
      </c>
      <c r="M60" s="193">
        <f>VLOOKUP($A60,n1d_2001!$A$16:$G$148,2,FALSE)</f>
        <v>11556</v>
      </c>
      <c r="N60" s="193">
        <f>VLOOKUP($A60,n1d_2001!$A$16:$G$148,4,FALSE)</f>
        <v>10962</v>
      </c>
      <c r="O60" s="193">
        <f>VLOOKUP($A60,n1d_2002!$A$16:$G$148,2,FALSE)</f>
        <v>11238</v>
      </c>
      <c r="P60" s="193">
        <f>VLOOKUP($A60,n1d_2002!$A$16:$G$148,4,FALSE)</f>
        <v>10631</v>
      </c>
      <c r="Q60" s="193">
        <f t="shared" si="0"/>
        <v>0.87037037037037035</v>
      </c>
      <c r="R60" s="214">
        <f t="shared" si="1"/>
        <v>21953.129629629628</v>
      </c>
      <c r="S60" s="215"/>
      <c r="T60" s="215">
        <f t="shared" si="3"/>
        <v>4.9200466677633141</v>
      </c>
      <c r="AB60" s="193" t="s">
        <v>8</v>
      </c>
      <c r="AC60" s="212" t="s">
        <v>169</v>
      </c>
      <c r="AD60" s="216">
        <f t="shared" si="4"/>
        <v>4.1546328926101586</v>
      </c>
      <c r="AE60" s="193" t="s">
        <v>8</v>
      </c>
      <c r="AF60" s="212" t="s">
        <v>169</v>
      </c>
      <c r="AG60" s="215">
        <f>VLOOKUP(AC60,'dc2d2009 cor'!$A$13:$T$144,19,FALSE)</f>
        <v>4.0226307391929383</v>
      </c>
    </row>
    <row r="61" spans="1:33" x14ac:dyDescent="0.4">
      <c r="A61" s="212" t="s">
        <v>160</v>
      </c>
      <c r="B61" s="213">
        <v>24</v>
      </c>
      <c r="C61" s="213">
        <v>19</v>
      </c>
      <c r="D61" s="213">
        <v>5</v>
      </c>
      <c r="E61" s="213">
        <v>4</v>
      </c>
      <c r="F61" s="213">
        <v>1</v>
      </c>
      <c r="G61" s="213">
        <v>2</v>
      </c>
      <c r="H61" s="213">
        <v>0</v>
      </c>
      <c r="I61" s="213">
        <v>7</v>
      </c>
      <c r="J61" s="213">
        <v>13</v>
      </c>
      <c r="K61" s="213">
        <v>11</v>
      </c>
      <c r="L61" s="213">
        <v>49</v>
      </c>
      <c r="M61" s="193">
        <f>VLOOKUP($A61,n1d_2001!$A$16:$G$148,2,FALSE)</f>
        <v>3268</v>
      </c>
      <c r="N61" s="193">
        <f>VLOOKUP($A61,n1d_2001!$A$16:$G$148,4,FALSE)</f>
        <v>3163</v>
      </c>
      <c r="O61" s="193">
        <f>VLOOKUP($A61,n1d_2002!$A$16:$G$148,2,FALSE)</f>
        <v>3297</v>
      </c>
      <c r="P61" s="193">
        <f>VLOOKUP($A61,n1d_2002!$A$16:$G$148,4,FALSE)</f>
        <v>3070</v>
      </c>
      <c r="Q61" s="193">
        <f t="shared" si="0"/>
        <v>0.79166666666666663</v>
      </c>
      <c r="R61" s="214">
        <f t="shared" si="1"/>
        <v>6380.333333333333</v>
      </c>
      <c r="S61" s="215">
        <f t="shared" si="2"/>
        <v>3.7615589572122672</v>
      </c>
      <c r="T61" s="215">
        <f t="shared" si="3"/>
        <v>3.7616210177570424</v>
      </c>
      <c r="AB61" s="193" t="s">
        <v>8</v>
      </c>
      <c r="AC61" s="220" t="s">
        <v>382</v>
      </c>
      <c r="AD61" s="221">
        <v>4.4269774585535524</v>
      </c>
      <c r="AE61" s="222" t="s">
        <v>8</v>
      </c>
      <c r="AF61" s="220" t="s">
        <v>382</v>
      </c>
      <c r="AG61" s="223">
        <v>3.6651984993430786</v>
      </c>
    </row>
    <row r="62" spans="1:33" x14ac:dyDescent="0.4">
      <c r="A62" s="212" t="s">
        <v>161</v>
      </c>
      <c r="B62" s="213">
        <v>22</v>
      </c>
      <c r="C62" s="213">
        <v>16</v>
      </c>
      <c r="D62" s="213">
        <v>6</v>
      </c>
      <c r="E62" s="213">
        <v>9</v>
      </c>
      <c r="F62" s="213">
        <v>0</v>
      </c>
      <c r="G62" s="213">
        <v>1</v>
      </c>
      <c r="H62" s="213">
        <v>0</v>
      </c>
      <c r="I62" s="213">
        <v>10</v>
      </c>
      <c r="J62" s="213">
        <v>14</v>
      </c>
      <c r="K62" s="213">
        <v>8</v>
      </c>
      <c r="L62" s="213">
        <v>29</v>
      </c>
      <c r="M62" s="193">
        <f>VLOOKUP($A62,n1d_2001!$A$16:$G$148,2,FALSE)</f>
        <v>1542</v>
      </c>
      <c r="N62" s="193">
        <f>VLOOKUP($A62,n1d_2001!$A$16:$G$148,4,FALSE)</f>
        <v>1487</v>
      </c>
      <c r="O62" s="193">
        <f>VLOOKUP($A62,n1d_2002!$A$16:$G$148,2,FALSE)</f>
        <v>1544</v>
      </c>
      <c r="P62" s="193">
        <f>VLOOKUP($A62,n1d_2002!$A$16:$G$148,4,FALSE)</f>
        <v>1538</v>
      </c>
      <c r="Q62" s="193">
        <f t="shared" si="0"/>
        <v>0.72727272727272729</v>
      </c>
      <c r="R62" s="214">
        <f t="shared" si="1"/>
        <v>3067.5454545454545</v>
      </c>
      <c r="S62" s="215">
        <f t="shared" si="2"/>
        <v>7.1718578668168211</v>
      </c>
      <c r="T62" s="215">
        <f t="shared" si="3"/>
        <v>7.1722858999389203</v>
      </c>
      <c r="AB62" s="193" t="s">
        <v>8</v>
      </c>
      <c r="AC62" s="212" t="s">
        <v>172</v>
      </c>
      <c r="AD62" s="216">
        <f t="shared" si="4"/>
        <v>2.3224265625891762</v>
      </c>
      <c r="AE62" s="193" t="s">
        <v>8</v>
      </c>
      <c r="AF62" s="212" t="s">
        <v>172</v>
      </c>
      <c r="AG62" s="215">
        <f>VLOOKUP(AC62,'dc2d2009 cor'!$A$13:$T$144,19,FALSE)</f>
        <v>3.6861902027152871</v>
      </c>
    </row>
    <row r="63" spans="1:33" x14ac:dyDescent="0.4">
      <c r="A63" s="212" t="s">
        <v>162</v>
      </c>
      <c r="B63" s="213">
        <v>6</v>
      </c>
      <c r="C63" s="213">
        <v>6</v>
      </c>
      <c r="D63" s="213">
        <v>0</v>
      </c>
      <c r="E63" s="213">
        <v>4</v>
      </c>
      <c r="F63" s="213">
        <v>1</v>
      </c>
      <c r="G63" s="213">
        <v>0</v>
      </c>
      <c r="H63" s="213">
        <v>1</v>
      </c>
      <c r="I63" s="213">
        <v>6</v>
      </c>
      <c r="J63" s="213">
        <v>6</v>
      </c>
      <c r="K63" s="213">
        <v>0</v>
      </c>
      <c r="L63" s="213">
        <v>15</v>
      </c>
      <c r="M63" s="193">
        <f>VLOOKUP($A63,n1d_2001!$A$16:$G$148,2,FALSE)</f>
        <v>1468</v>
      </c>
      <c r="N63" s="193">
        <f>VLOOKUP($A63,n1d_2001!$A$16:$G$148,4,FALSE)</f>
        <v>1327</v>
      </c>
      <c r="O63" s="193">
        <f>VLOOKUP($A63,n1d_2002!$A$16:$G$148,2,FALSE)</f>
        <v>1387</v>
      </c>
      <c r="P63" s="193">
        <f>VLOOKUP($A63,n1d_2002!$A$16:$G$148,4,FALSE)</f>
        <v>1362</v>
      </c>
      <c r="Q63" s="193">
        <f t="shared" si="0"/>
        <v>1</v>
      </c>
      <c r="R63" s="214">
        <f t="shared" si="1"/>
        <v>2749</v>
      </c>
      <c r="S63" s="215">
        <f t="shared" si="2"/>
        <v>2.1826118588577663</v>
      </c>
      <c r="T63" s="215">
        <f t="shared" si="3"/>
        <v>2.1826118588577663</v>
      </c>
      <c r="AB63" s="193" t="s">
        <v>8</v>
      </c>
      <c r="AC63" s="212" t="s">
        <v>173</v>
      </c>
      <c r="AD63" s="216">
        <f t="shared" si="4"/>
        <v>4.4473787539106535</v>
      </c>
      <c r="AE63" s="193" t="s">
        <v>8</v>
      </c>
      <c r="AF63" s="212" t="s">
        <v>173</v>
      </c>
      <c r="AG63" s="215">
        <f>VLOOKUP(AC63,'dc2d2009 cor'!$A$13:$T$144,19,FALSE)</f>
        <v>4.1055322387808442</v>
      </c>
    </row>
    <row r="64" spans="1:33" x14ac:dyDescent="0.4">
      <c r="A64" s="212" t="s">
        <v>163</v>
      </c>
      <c r="B64" s="213">
        <v>4</v>
      </c>
      <c r="C64" s="213">
        <v>3</v>
      </c>
      <c r="D64" s="213">
        <v>1</v>
      </c>
      <c r="E64" s="213">
        <v>0</v>
      </c>
      <c r="F64" s="213">
        <v>0</v>
      </c>
      <c r="G64" s="213">
        <v>0</v>
      </c>
      <c r="H64" s="213">
        <v>0</v>
      </c>
      <c r="I64" s="213">
        <v>0</v>
      </c>
      <c r="J64" s="213">
        <v>2</v>
      </c>
      <c r="K64" s="213">
        <v>2</v>
      </c>
      <c r="L64" s="213">
        <v>16</v>
      </c>
      <c r="M64" s="193">
        <f>VLOOKUP($A64,n1d_2001!$A$16:$G$148,2,FALSE)</f>
        <v>910</v>
      </c>
      <c r="N64" s="193">
        <f>VLOOKUP($A64,n1d_2001!$A$16:$G$148,4,FALSE)</f>
        <v>867</v>
      </c>
      <c r="O64" s="193">
        <f>VLOOKUP($A64,n1d_2002!$A$16:$G$148,2,FALSE)</f>
        <v>903</v>
      </c>
      <c r="P64" s="193">
        <f>VLOOKUP($A64,n1d_2002!$A$16:$G$148,4,FALSE)</f>
        <v>900</v>
      </c>
      <c r="Q64" s="193">
        <f t="shared" si="0"/>
        <v>0.75</v>
      </c>
      <c r="R64" s="214">
        <f t="shared" si="1"/>
        <v>1796.5</v>
      </c>
      <c r="S64" s="215">
        <f t="shared" si="2"/>
        <v>2.2265516281658781</v>
      </c>
      <c r="T64" s="215">
        <f t="shared" si="3"/>
        <v>2.2266397122784478</v>
      </c>
      <c r="AB64" s="193" t="s">
        <v>8</v>
      </c>
      <c r="AC64" s="212" t="s">
        <v>174</v>
      </c>
      <c r="AD64" s="216">
        <f t="shared" si="4"/>
        <v>3.5723398826231181</v>
      </c>
      <c r="AE64" s="193" t="s">
        <v>8</v>
      </c>
      <c r="AF64" s="212" t="s">
        <v>174</v>
      </c>
      <c r="AG64" s="215">
        <f>VLOOKUP(AC64,'dc2d2009 cor'!$A$13:$T$144,19,FALSE)</f>
        <v>3.6251906923652077</v>
      </c>
    </row>
    <row r="65" spans="1:33" s="219" customFormat="1" x14ac:dyDescent="0.4">
      <c r="A65" s="217" t="s">
        <v>164</v>
      </c>
      <c r="B65" s="218">
        <v>56</v>
      </c>
      <c r="C65" s="218">
        <v>44</v>
      </c>
      <c r="D65" s="218">
        <v>12</v>
      </c>
      <c r="E65" s="218">
        <v>17</v>
      </c>
      <c r="F65" s="218">
        <v>2</v>
      </c>
      <c r="G65" s="218">
        <v>3</v>
      </c>
      <c r="H65" s="218">
        <v>1</v>
      </c>
      <c r="I65" s="218">
        <v>23</v>
      </c>
      <c r="J65" s="218">
        <v>35</v>
      </c>
      <c r="K65" s="218">
        <v>21</v>
      </c>
      <c r="L65" s="218">
        <v>109</v>
      </c>
      <c r="M65" s="193">
        <f>VLOOKUP($A65,n1d_2001!$A$16:$G$148,2,FALSE)</f>
        <v>7188</v>
      </c>
      <c r="N65" s="193">
        <f>VLOOKUP($A65,n1d_2001!$A$16:$G$148,4,FALSE)</f>
        <v>6844</v>
      </c>
      <c r="O65" s="193">
        <f>VLOOKUP($A65,n1d_2002!$A$16:$G$148,2,FALSE)</f>
        <v>7131</v>
      </c>
      <c r="P65" s="193">
        <f>VLOOKUP($A65,n1d_2002!$A$16:$G$148,4,FALSE)</f>
        <v>6870</v>
      </c>
      <c r="Q65" s="193">
        <f t="shared" si="0"/>
        <v>0.7857142857142857</v>
      </c>
      <c r="R65" s="214">
        <f t="shared" si="1"/>
        <v>14007.642857142857</v>
      </c>
      <c r="S65" s="215"/>
      <c r="T65" s="215">
        <f t="shared" si="3"/>
        <v>3.9978208104861706</v>
      </c>
      <c r="AB65" s="193" t="s">
        <v>8</v>
      </c>
      <c r="AC65" s="212" t="s">
        <v>176</v>
      </c>
      <c r="AD65" s="216">
        <f t="shared" si="4"/>
        <v>5.8190282222868781</v>
      </c>
      <c r="AE65" s="193" t="s">
        <v>8</v>
      </c>
      <c r="AF65" s="212" t="s">
        <v>176</v>
      </c>
      <c r="AG65" s="215">
        <f>VLOOKUP(AC65,'dc2d2009 cor'!$A$13:$T$144,19,FALSE)</f>
        <v>4.3188070046026299</v>
      </c>
    </row>
    <row r="66" spans="1:33" x14ac:dyDescent="0.4">
      <c r="A66" s="212" t="s">
        <v>165</v>
      </c>
      <c r="B66" s="213">
        <v>66</v>
      </c>
      <c r="C66" s="213">
        <v>59</v>
      </c>
      <c r="D66" s="213">
        <v>7</v>
      </c>
      <c r="E66" s="213">
        <v>16</v>
      </c>
      <c r="F66" s="213">
        <v>4</v>
      </c>
      <c r="G66" s="213">
        <v>1</v>
      </c>
      <c r="H66" s="213">
        <v>5</v>
      </c>
      <c r="I66" s="213">
        <v>26</v>
      </c>
      <c r="J66" s="213">
        <v>39</v>
      </c>
      <c r="K66" s="213">
        <v>27</v>
      </c>
      <c r="L66" s="213">
        <v>133</v>
      </c>
      <c r="M66" s="193">
        <f>VLOOKUP($A66,n1d_2001!$A$16:$G$148,2,FALSE)</f>
        <v>7996</v>
      </c>
      <c r="N66" s="193">
        <f>VLOOKUP($A66,n1d_2001!$A$16:$G$148,4,FALSE)</f>
        <v>7645</v>
      </c>
      <c r="O66" s="193">
        <f>VLOOKUP($A66,n1d_2002!$A$16:$G$148,2,FALSE)</f>
        <v>8206</v>
      </c>
      <c r="P66" s="193">
        <f>VLOOKUP($A66,n1d_2002!$A$16:$G$148,4,FALSE)</f>
        <v>7623</v>
      </c>
      <c r="Q66" s="193">
        <f t="shared" si="0"/>
        <v>0.89393939393939392</v>
      </c>
      <c r="R66" s="214">
        <f t="shared" si="1"/>
        <v>15809.060606060606</v>
      </c>
      <c r="S66" s="215">
        <f t="shared" si="2"/>
        <v>4.1748211133239668</v>
      </c>
      <c r="T66" s="215">
        <f t="shared" si="3"/>
        <v>4.1748776197390187</v>
      </c>
      <c r="AB66" s="193" t="s">
        <v>8</v>
      </c>
      <c r="AC66" s="212" t="s">
        <v>177</v>
      </c>
      <c r="AD66" s="216">
        <f t="shared" si="4"/>
        <v>3.2688320037668532</v>
      </c>
      <c r="AE66" s="193" t="s">
        <v>8</v>
      </c>
      <c r="AF66" s="212" t="s">
        <v>177</v>
      </c>
      <c r="AG66" s="215">
        <f>VLOOKUP(AC66,'dc2d2009 cor'!$A$13:$T$144,19,FALSE)</f>
        <v>2.7417932038343635</v>
      </c>
    </row>
    <row r="67" spans="1:33" x14ac:dyDescent="0.4">
      <c r="A67" s="212" t="s">
        <v>166</v>
      </c>
      <c r="B67" s="213">
        <v>34</v>
      </c>
      <c r="C67" s="213">
        <v>29</v>
      </c>
      <c r="D67" s="213">
        <v>5</v>
      </c>
      <c r="E67" s="213">
        <v>7</v>
      </c>
      <c r="F67" s="213">
        <v>0</v>
      </c>
      <c r="G67" s="213">
        <v>2</v>
      </c>
      <c r="H67" s="213">
        <v>4</v>
      </c>
      <c r="I67" s="213">
        <v>13</v>
      </c>
      <c r="J67" s="213">
        <v>19</v>
      </c>
      <c r="K67" s="213">
        <v>15</v>
      </c>
      <c r="L67" s="213">
        <v>81</v>
      </c>
      <c r="M67" s="193">
        <f>VLOOKUP($A67,n1d_2001!$A$16:$G$148,2,FALSE)</f>
        <v>5150</v>
      </c>
      <c r="N67" s="193">
        <f>VLOOKUP($A67,n1d_2001!$A$16:$G$148,4,FALSE)</f>
        <v>4961</v>
      </c>
      <c r="O67" s="193">
        <f>VLOOKUP($A67,n1d_2002!$A$16:$G$148,2,FALSE)</f>
        <v>4955</v>
      </c>
      <c r="P67" s="193">
        <f>VLOOKUP($A67,n1d_2002!$A$16:$G$148,4,FALSE)</f>
        <v>4848</v>
      </c>
      <c r="Q67" s="193">
        <f t="shared" si="0"/>
        <v>0.8529411764705882</v>
      </c>
      <c r="R67" s="214">
        <f t="shared" si="1"/>
        <v>9848.2941176470595</v>
      </c>
      <c r="S67" s="215">
        <f t="shared" si="2"/>
        <v>3.4523745527741441</v>
      </c>
      <c r="T67" s="215">
        <f t="shared" si="3"/>
        <v>3.4527890068308693</v>
      </c>
      <c r="AB67" s="193" t="s">
        <v>8</v>
      </c>
      <c r="AC67" s="212" t="s">
        <v>178</v>
      </c>
      <c r="AD67" s="216">
        <f t="shared" si="4"/>
        <v>4.8318231097667068</v>
      </c>
      <c r="AE67" s="193" t="s">
        <v>8</v>
      </c>
      <c r="AF67" s="212" t="s">
        <v>178</v>
      </c>
      <c r="AG67" s="215">
        <f>VLOOKUP(AC67,'dc2d2009 cor'!$A$13:$T$144,19,FALSE)</f>
        <v>4.3300457060380078</v>
      </c>
    </row>
    <row r="68" spans="1:33" x14ac:dyDescent="0.4">
      <c r="A68" s="212" t="s">
        <v>167</v>
      </c>
      <c r="B68" s="213">
        <v>15</v>
      </c>
      <c r="C68" s="213">
        <v>13</v>
      </c>
      <c r="D68" s="213">
        <v>2</v>
      </c>
      <c r="E68" s="213">
        <v>3</v>
      </c>
      <c r="F68" s="213">
        <v>2</v>
      </c>
      <c r="G68" s="213">
        <v>0</v>
      </c>
      <c r="H68" s="213">
        <v>4</v>
      </c>
      <c r="I68" s="213">
        <v>9</v>
      </c>
      <c r="J68" s="213">
        <v>10</v>
      </c>
      <c r="K68" s="213">
        <v>5</v>
      </c>
      <c r="L68" s="213">
        <v>29</v>
      </c>
      <c r="M68" s="193">
        <f>VLOOKUP($A68,n1d_2001!$A$16:$G$148,2,FALSE)</f>
        <v>1966</v>
      </c>
      <c r="N68" s="193">
        <f>VLOOKUP($A68,n1d_2001!$A$16:$G$148,4,FALSE)</f>
        <v>1954</v>
      </c>
      <c r="O68" s="193">
        <f>VLOOKUP($A68,n1d_2002!$A$16:$G$148,2,FALSE)</f>
        <v>2000</v>
      </c>
      <c r="P68" s="193">
        <f>VLOOKUP($A68,n1d_2002!$A$16:$G$148,4,FALSE)</f>
        <v>1932</v>
      </c>
      <c r="Q68" s="193">
        <f t="shared" si="0"/>
        <v>0.8666666666666667</v>
      </c>
      <c r="R68" s="214">
        <f t="shared" si="1"/>
        <v>3930.4</v>
      </c>
      <c r="S68" s="215">
        <f t="shared" si="2"/>
        <v>3.8164054549155302</v>
      </c>
      <c r="T68" s="215">
        <f t="shared" si="3"/>
        <v>3.8164095750202423</v>
      </c>
      <c r="AB68" s="193" t="s">
        <v>8</v>
      </c>
      <c r="AC68" s="212" t="s">
        <v>179</v>
      </c>
      <c r="AD68" s="216">
        <f t="shared" si="4"/>
        <v>4.3550687556479799</v>
      </c>
      <c r="AE68" s="193" t="s">
        <v>8</v>
      </c>
      <c r="AF68" s="212" t="s">
        <v>179</v>
      </c>
      <c r="AG68" s="215">
        <f>VLOOKUP(AC68,'dc2d2009 cor'!$A$13:$T$144,19,FALSE)</f>
        <v>4.0397664302335627</v>
      </c>
    </row>
    <row r="69" spans="1:33" x14ac:dyDescent="0.4">
      <c r="A69" s="212" t="s">
        <v>168</v>
      </c>
      <c r="B69" s="213">
        <v>29</v>
      </c>
      <c r="C69" s="213">
        <v>25</v>
      </c>
      <c r="D69" s="213">
        <v>4</v>
      </c>
      <c r="E69" s="213">
        <v>8</v>
      </c>
      <c r="F69" s="213">
        <v>2</v>
      </c>
      <c r="G69" s="213">
        <v>1</v>
      </c>
      <c r="H69" s="213">
        <v>2</v>
      </c>
      <c r="I69" s="213">
        <v>13</v>
      </c>
      <c r="J69" s="213">
        <v>19</v>
      </c>
      <c r="K69" s="213">
        <v>10</v>
      </c>
      <c r="L69" s="213">
        <v>59</v>
      </c>
      <c r="M69" s="193">
        <f>VLOOKUP($A69,n1d_2001!$A$16:$G$148,2,FALSE)</f>
        <v>3583</v>
      </c>
      <c r="N69" s="193">
        <f>VLOOKUP($A69,n1d_2001!$A$16:$G$148,4,FALSE)</f>
        <v>3333</v>
      </c>
      <c r="O69" s="193">
        <f>VLOOKUP($A69,n1d_2002!$A$16:$G$148,2,FALSE)</f>
        <v>3416</v>
      </c>
      <c r="P69" s="193">
        <f>VLOOKUP($A69,n1d_2002!$A$16:$G$148,4,FALSE)</f>
        <v>3270</v>
      </c>
      <c r="Q69" s="193">
        <f t="shared" si="0"/>
        <v>0.86206896551724133</v>
      </c>
      <c r="R69" s="214">
        <f t="shared" si="1"/>
        <v>6717.7241379310344</v>
      </c>
      <c r="S69" s="215">
        <f t="shared" si="2"/>
        <v>4.3169382077263441</v>
      </c>
      <c r="T69" s="215">
        <f t="shared" si="3"/>
        <v>4.3175254457273438</v>
      </c>
      <c r="AB69" s="193" t="s">
        <v>8</v>
      </c>
      <c r="AC69" s="212" t="s">
        <v>181</v>
      </c>
      <c r="AD69" s="216">
        <f t="shared" si="4"/>
        <v>3.9023613268028514</v>
      </c>
      <c r="AE69" s="193" t="s">
        <v>8</v>
      </c>
      <c r="AF69" s="212" t="s">
        <v>181</v>
      </c>
      <c r="AG69" s="215">
        <f>VLOOKUP(AC69,'dc2d2009 cor'!$A$13:$T$144,19,FALSE)</f>
        <v>3.5412694088804142</v>
      </c>
    </row>
    <row r="70" spans="1:33" x14ac:dyDescent="0.4">
      <c r="A70" s="212" t="s">
        <v>169</v>
      </c>
      <c r="B70" s="213">
        <v>28</v>
      </c>
      <c r="C70" s="213">
        <v>25</v>
      </c>
      <c r="D70" s="213">
        <v>3</v>
      </c>
      <c r="E70" s="213">
        <v>10</v>
      </c>
      <c r="F70" s="213">
        <v>0</v>
      </c>
      <c r="G70" s="213">
        <v>0</v>
      </c>
      <c r="H70" s="213">
        <v>2</v>
      </c>
      <c r="I70" s="213">
        <v>12</v>
      </c>
      <c r="J70" s="213">
        <v>22</v>
      </c>
      <c r="K70" s="213">
        <v>6</v>
      </c>
      <c r="L70" s="213">
        <v>49</v>
      </c>
      <c r="M70" s="193">
        <f>VLOOKUP($A70,n1d_2001!$A$16:$G$148,2,FALSE)</f>
        <v>3471</v>
      </c>
      <c r="N70" s="193">
        <f>VLOOKUP($A70,n1d_2001!$A$16:$G$148,4,FALSE)</f>
        <v>3189</v>
      </c>
      <c r="O70" s="193">
        <f>VLOOKUP($A70,n1d_2002!$A$16:$G$148,2,FALSE)</f>
        <v>3404</v>
      </c>
      <c r="P70" s="193">
        <f>VLOOKUP($A70,n1d_2002!$A$16:$G$148,4,FALSE)</f>
        <v>3345</v>
      </c>
      <c r="Q70" s="193">
        <f t="shared" si="0"/>
        <v>0.8928571428571429</v>
      </c>
      <c r="R70" s="214">
        <f t="shared" si="1"/>
        <v>6739.4642857142862</v>
      </c>
      <c r="S70" s="215">
        <f t="shared" si="2"/>
        <v>4.1546328926101586</v>
      </c>
      <c r="T70" s="215">
        <f t="shared" si="3"/>
        <v>4.154702932299613</v>
      </c>
      <c r="AB70" s="193" t="s">
        <v>8</v>
      </c>
      <c r="AC70" s="212" t="s">
        <v>182</v>
      </c>
      <c r="AD70" s="216">
        <f t="shared" si="4"/>
        <v>3.8119319824269935</v>
      </c>
      <c r="AE70" s="193" t="s">
        <v>8</v>
      </c>
      <c r="AF70" s="212" t="s">
        <v>182</v>
      </c>
      <c r="AG70" s="215">
        <f>VLOOKUP(AC70,'dc2d2009 cor'!$A$13:$T$144,19,FALSE)</f>
        <v>3.7025343126197563</v>
      </c>
    </row>
    <row r="71" spans="1:33" s="219" customFormat="1" x14ac:dyDescent="0.4">
      <c r="A71" s="217" t="s">
        <v>170</v>
      </c>
      <c r="B71" s="218">
        <v>172</v>
      </c>
      <c r="C71" s="218">
        <v>151</v>
      </c>
      <c r="D71" s="218">
        <v>21</v>
      </c>
      <c r="E71" s="218">
        <v>44</v>
      </c>
      <c r="F71" s="218">
        <v>8</v>
      </c>
      <c r="G71" s="218">
        <v>4</v>
      </c>
      <c r="H71" s="218">
        <v>17</v>
      </c>
      <c r="I71" s="218">
        <v>73</v>
      </c>
      <c r="J71" s="218">
        <v>109</v>
      </c>
      <c r="K71" s="218">
        <v>63</v>
      </c>
      <c r="L71" s="218">
        <v>351</v>
      </c>
      <c r="M71" s="193">
        <f>VLOOKUP($A71,n1d_2001!$A$16:$G$148,2,FALSE)</f>
        <v>22166</v>
      </c>
      <c r="N71" s="193">
        <f>VLOOKUP($A71,n1d_2001!$A$16:$G$148,4,FALSE)</f>
        <v>21082</v>
      </c>
      <c r="O71" s="193">
        <f>VLOOKUP($A71,n1d_2002!$A$16:$G$148,2,FALSE)</f>
        <v>21981</v>
      </c>
      <c r="P71" s="193">
        <f>VLOOKUP($A71,n1d_2002!$A$16:$G$148,4,FALSE)</f>
        <v>21018</v>
      </c>
      <c r="Q71" s="193">
        <f t="shared" si="0"/>
        <v>0.87790697674418605</v>
      </c>
      <c r="R71" s="214">
        <f t="shared" si="1"/>
        <v>43029.401162790702</v>
      </c>
      <c r="S71" s="215"/>
      <c r="T71" s="215">
        <f t="shared" si="3"/>
        <v>3.9972811617666868</v>
      </c>
      <c r="AB71" s="193" t="s">
        <v>8</v>
      </c>
      <c r="AC71" s="212" t="s">
        <v>183</v>
      </c>
      <c r="AD71" s="216">
        <f t="shared" si="4"/>
        <v>6.1048201777457853</v>
      </c>
      <c r="AE71" s="193" t="s">
        <v>8</v>
      </c>
      <c r="AF71" s="212" t="s">
        <v>183</v>
      </c>
      <c r="AG71" s="215">
        <f>VLOOKUP(AC71,'dc2d2009 cor'!$A$13:$T$144,19,FALSE)</f>
        <v>4.6023159239019549</v>
      </c>
    </row>
    <row r="72" spans="1:33" x14ac:dyDescent="0.4">
      <c r="A72" s="212" t="s">
        <v>171</v>
      </c>
      <c r="B72" s="213">
        <v>28</v>
      </c>
      <c r="C72" s="213">
        <v>24</v>
      </c>
      <c r="D72" s="213">
        <v>4</v>
      </c>
      <c r="E72" s="213">
        <v>8</v>
      </c>
      <c r="F72" s="213">
        <v>2</v>
      </c>
      <c r="G72" s="213">
        <v>0</v>
      </c>
      <c r="H72" s="213">
        <v>2</v>
      </c>
      <c r="I72" s="213">
        <v>12</v>
      </c>
      <c r="J72" s="213">
        <v>17</v>
      </c>
      <c r="K72" s="213">
        <v>11</v>
      </c>
      <c r="L72" s="213">
        <v>67</v>
      </c>
      <c r="M72" s="193">
        <f>VLOOKUP($A72,n1d_2001!$A$16:$G$148,2,FALSE)</f>
        <v>3239</v>
      </c>
      <c r="N72" s="193">
        <f>VLOOKUP($A72,n1d_2001!$A$16:$G$148,4,FALSE)</f>
        <v>3013</v>
      </c>
      <c r="O72" s="193">
        <f>VLOOKUP($A72,n1d_2002!$A$16:$G$148,2,FALSE)</f>
        <v>3237</v>
      </c>
      <c r="P72" s="193">
        <f>VLOOKUP($A72,n1d_2002!$A$16:$G$148,4,FALSE)</f>
        <v>3100</v>
      </c>
      <c r="Q72" s="193">
        <f t="shared" si="0"/>
        <v>0.8571428571428571</v>
      </c>
      <c r="R72" s="214">
        <f t="shared" si="1"/>
        <v>6324.8571428571431</v>
      </c>
      <c r="S72" s="215">
        <f t="shared" si="2"/>
        <v>4.4269774585535524</v>
      </c>
      <c r="T72" s="215">
        <f t="shared" si="3"/>
        <v>4.4270763133294579</v>
      </c>
      <c r="AB72" s="193" t="s">
        <v>8</v>
      </c>
      <c r="AC72" s="212" t="s">
        <v>184</v>
      </c>
      <c r="AD72" s="216">
        <f t="shared" si="4"/>
        <v>3.7858870543695442</v>
      </c>
      <c r="AE72" s="193" t="s">
        <v>8</v>
      </c>
      <c r="AF72" s="212" t="s">
        <v>184</v>
      </c>
      <c r="AG72" s="215">
        <f>VLOOKUP(AC72,'dc2d2009 cor'!$A$13:$T$144,19,FALSE)</f>
        <v>3.2103055629313211</v>
      </c>
    </row>
    <row r="73" spans="1:33" x14ac:dyDescent="0.4">
      <c r="A73" s="212" t="s">
        <v>172</v>
      </c>
      <c r="B73" s="213">
        <v>23</v>
      </c>
      <c r="C73" s="213">
        <v>16</v>
      </c>
      <c r="D73" s="213">
        <v>7</v>
      </c>
      <c r="E73" s="213">
        <v>2</v>
      </c>
      <c r="F73" s="213">
        <v>0</v>
      </c>
      <c r="G73" s="213">
        <v>2</v>
      </c>
      <c r="H73" s="213">
        <v>4</v>
      </c>
      <c r="I73" s="213">
        <v>8</v>
      </c>
      <c r="J73" s="213">
        <v>10</v>
      </c>
      <c r="K73" s="213">
        <v>13</v>
      </c>
      <c r="L73" s="213">
        <v>89</v>
      </c>
      <c r="M73" s="193">
        <f>VLOOKUP($A73,n1d_2001!$A$16:$G$148,2,FALSE)</f>
        <v>5167</v>
      </c>
      <c r="N73" s="193">
        <f>VLOOKUP($A73,n1d_2001!$A$16:$G$148,4,FALSE)</f>
        <v>5014</v>
      </c>
      <c r="O73" s="193">
        <f>VLOOKUP($A73,n1d_2002!$A$16:$G$148,2,FALSE)</f>
        <v>5021</v>
      </c>
      <c r="P73" s="193">
        <f>VLOOKUP($A73,n1d_2002!$A$16:$G$148,4,FALSE)</f>
        <v>4761</v>
      </c>
      <c r="Q73" s="193">
        <f t="shared" si="0"/>
        <v>0.69565217391304346</v>
      </c>
      <c r="R73" s="214">
        <f t="shared" si="1"/>
        <v>9903.434782608696</v>
      </c>
      <c r="S73" s="215">
        <f t="shared" si="2"/>
        <v>2.3224265625891762</v>
      </c>
      <c r="T73" s="215">
        <f t="shared" si="3"/>
        <v>2.3232125797648537</v>
      </c>
      <c r="AB73" s="193" t="s">
        <v>8</v>
      </c>
      <c r="AC73" s="212" t="s">
        <v>185</v>
      </c>
      <c r="AD73" s="216">
        <f t="shared" si="4"/>
        <v>5.1992074669976844</v>
      </c>
      <c r="AE73" s="193" t="s">
        <v>8</v>
      </c>
      <c r="AF73" s="212" t="s">
        <v>185</v>
      </c>
      <c r="AG73" s="215">
        <f>VLOOKUP(AC73,'dc2d2009 cor'!$A$13:$T$144,19,FALSE)</f>
        <v>4.6786043160173145</v>
      </c>
    </row>
    <row r="74" spans="1:33" x14ac:dyDescent="0.4">
      <c r="A74" s="212" t="s">
        <v>173</v>
      </c>
      <c r="B74" s="213">
        <v>53</v>
      </c>
      <c r="C74" s="213">
        <v>45</v>
      </c>
      <c r="D74" s="213">
        <v>8</v>
      </c>
      <c r="E74" s="213">
        <v>12</v>
      </c>
      <c r="F74" s="213">
        <v>2</v>
      </c>
      <c r="G74" s="213">
        <v>2</v>
      </c>
      <c r="H74" s="213">
        <v>4</v>
      </c>
      <c r="I74" s="213">
        <v>20</v>
      </c>
      <c r="J74" s="213">
        <v>36</v>
      </c>
      <c r="K74" s="213">
        <v>17</v>
      </c>
      <c r="L74" s="213">
        <v>88</v>
      </c>
      <c r="M74" s="193">
        <f>VLOOKUP($A74,n1d_2001!$A$16:$G$148,2,FALSE)</f>
        <v>6102</v>
      </c>
      <c r="N74" s="193">
        <f>VLOOKUP($A74,n1d_2001!$A$16:$G$148,4,FALSE)</f>
        <v>6024</v>
      </c>
      <c r="O74" s="193">
        <f>VLOOKUP($A74,n1d_2002!$A$16:$G$148,2,FALSE)</f>
        <v>5988</v>
      </c>
      <c r="P74" s="193">
        <f>VLOOKUP($A74,n1d_2002!$A$16:$G$148,4,FALSE)</f>
        <v>5892</v>
      </c>
      <c r="Q74" s="193">
        <f t="shared" si="0"/>
        <v>0.84905660377358494</v>
      </c>
      <c r="R74" s="214">
        <f t="shared" si="1"/>
        <v>11917.132075471698</v>
      </c>
      <c r="S74" s="215">
        <f t="shared" si="2"/>
        <v>4.4473787539106535</v>
      </c>
      <c r="T74" s="215">
        <f t="shared" si="3"/>
        <v>4.4476181908146284</v>
      </c>
      <c r="AB74" s="193" t="s">
        <v>8</v>
      </c>
      <c r="AC74" s="212" t="s">
        <v>187</v>
      </c>
      <c r="AD74" s="216">
        <f t="shared" si="4"/>
        <v>4.5627376425855513</v>
      </c>
      <c r="AE74" s="193" t="s">
        <v>8</v>
      </c>
      <c r="AF74" s="212" t="s">
        <v>187</v>
      </c>
      <c r="AG74" s="215">
        <f>VLOOKUP(AC74,'dc2d2009 cor'!$A$13:$T$144,19,FALSE)</f>
        <v>4.8020237693257233</v>
      </c>
    </row>
    <row r="75" spans="1:33" x14ac:dyDescent="0.4">
      <c r="A75" s="212" t="s">
        <v>174</v>
      </c>
      <c r="B75" s="213">
        <v>28</v>
      </c>
      <c r="C75" s="213">
        <v>23</v>
      </c>
      <c r="D75" s="213">
        <v>5</v>
      </c>
      <c r="E75" s="213">
        <v>5</v>
      </c>
      <c r="F75" s="213">
        <v>1</v>
      </c>
      <c r="G75" s="213">
        <v>3</v>
      </c>
      <c r="H75" s="213">
        <v>5</v>
      </c>
      <c r="I75" s="213">
        <v>14</v>
      </c>
      <c r="J75" s="213">
        <v>18</v>
      </c>
      <c r="K75" s="213">
        <v>10</v>
      </c>
      <c r="L75" s="213">
        <v>56</v>
      </c>
      <c r="M75" s="193">
        <f>VLOOKUP($A75,n1d_2001!$A$16:$G$148,2,FALSE)</f>
        <v>4027</v>
      </c>
      <c r="N75" s="193">
        <f>VLOOKUP($A75,n1d_2001!$A$16:$G$148,4,FALSE)</f>
        <v>3811</v>
      </c>
      <c r="O75" s="193">
        <f>VLOOKUP($A75,n1d_2002!$A$16:$G$148,2,FALSE)</f>
        <v>4019</v>
      </c>
      <c r="P75" s="193">
        <f>VLOOKUP($A75,n1d_2002!$A$16:$G$148,4,FALSE)</f>
        <v>3819</v>
      </c>
      <c r="Q75" s="193">
        <f t="shared" si="0"/>
        <v>0.8214285714285714</v>
      </c>
      <c r="R75" s="214">
        <f t="shared" si="1"/>
        <v>7838</v>
      </c>
      <c r="S75" s="215">
        <f t="shared" si="2"/>
        <v>3.5723398826231181</v>
      </c>
      <c r="T75" s="215">
        <f t="shared" si="3"/>
        <v>3.5723398826231185</v>
      </c>
      <c r="AB75" s="193" t="s">
        <v>8</v>
      </c>
      <c r="AC75" s="212" t="s">
        <v>188</v>
      </c>
      <c r="AD75" s="216">
        <f t="shared" si="4"/>
        <v>2.6697177726926009</v>
      </c>
      <c r="AE75" s="193" t="s">
        <v>8</v>
      </c>
      <c r="AF75" s="212" t="s">
        <v>188</v>
      </c>
      <c r="AG75" s="215">
        <f>VLOOKUP(AC75,'dc2d2009 cor'!$A$13:$T$144,19,FALSE)</f>
        <v>3.758105068148736</v>
      </c>
    </row>
    <row r="76" spans="1:33" s="219" customFormat="1" x14ac:dyDescent="0.4">
      <c r="A76" s="217" t="s">
        <v>175</v>
      </c>
      <c r="B76" s="218">
        <v>132</v>
      </c>
      <c r="C76" s="218">
        <v>108</v>
      </c>
      <c r="D76" s="218">
        <v>24</v>
      </c>
      <c r="E76" s="218">
        <v>27</v>
      </c>
      <c r="F76" s="218">
        <v>5</v>
      </c>
      <c r="G76" s="218">
        <v>7</v>
      </c>
      <c r="H76" s="218">
        <v>15</v>
      </c>
      <c r="I76" s="218">
        <v>54</v>
      </c>
      <c r="J76" s="218">
        <v>81</v>
      </c>
      <c r="K76" s="218">
        <v>51</v>
      </c>
      <c r="L76" s="218">
        <v>300</v>
      </c>
      <c r="M76" s="193">
        <f>VLOOKUP($A76,n1d_2001!$A$16:$G$148,2,FALSE)</f>
        <v>18535</v>
      </c>
      <c r="N76" s="193">
        <f>VLOOKUP($A76,n1d_2001!$A$16:$G$148,4,FALSE)</f>
        <v>17862</v>
      </c>
      <c r="O76" s="193">
        <f>VLOOKUP($A76,n1d_2002!$A$16:$G$148,2,FALSE)</f>
        <v>18265</v>
      </c>
      <c r="P76" s="193">
        <f>VLOOKUP($A76,n1d_2002!$A$16:$G$148,4,FALSE)</f>
        <v>17572</v>
      </c>
      <c r="Q76" s="193">
        <f t="shared" si="0"/>
        <v>0.81818181818181823</v>
      </c>
      <c r="R76" s="214">
        <f t="shared" si="1"/>
        <v>35938.818181818184</v>
      </c>
      <c r="S76" s="215"/>
      <c r="T76" s="215">
        <f t="shared" si="3"/>
        <v>3.673040120466379</v>
      </c>
      <c r="AB76" s="193" t="s">
        <v>8</v>
      </c>
      <c r="AC76" s="212" t="s">
        <v>189</v>
      </c>
      <c r="AD76" s="216">
        <f t="shared" si="4"/>
        <v>2.9782099912655711</v>
      </c>
      <c r="AE76" s="193" t="s">
        <v>8</v>
      </c>
      <c r="AF76" s="212" t="s">
        <v>189</v>
      </c>
      <c r="AG76" s="215">
        <f>VLOOKUP(AC76,'dc2d2009 cor'!$A$13:$T$144,19,FALSE)</f>
        <v>3.2635166881180382</v>
      </c>
    </row>
    <row r="77" spans="1:33" x14ac:dyDescent="0.4">
      <c r="A77" s="212" t="s">
        <v>176</v>
      </c>
      <c r="B77" s="213">
        <v>20</v>
      </c>
      <c r="C77" s="213">
        <v>19</v>
      </c>
      <c r="D77" s="213">
        <v>1</v>
      </c>
      <c r="E77" s="213">
        <v>5</v>
      </c>
      <c r="F77" s="213">
        <v>1</v>
      </c>
      <c r="G77" s="213">
        <v>4</v>
      </c>
      <c r="H77" s="213">
        <v>0</v>
      </c>
      <c r="I77" s="213">
        <v>10</v>
      </c>
      <c r="J77" s="192">
        <v>17</v>
      </c>
      <c r="K77" s="213">
        <v>3</v>
      </c>
      <c r="L77" s="213">
        <v>25</v>
      </c>
      <c r="M77" s="193">
        <f>VLOOKUP($A77,n1d_2001!$A$16:$G$148,2,FALSE)</f>
        <v>1887</v>
      </c>
      <c r="N77" s="193">
        <f>VLOOKUP($A77,n1d_2001!$A$16:$G$148,4,FALSE)</f>
        <v>1816</v>
      </c>
      <c r="O77" s="193">
        <f>VLOOKUP($A77,n1d_2002!$A$16:$G$148,2,FALSE)</f>
        <v>1783</v>
      </c>
      <c r="P77" s="193">
        <f>VLOOKUP($A77,n1d_2002!$A$16:$G$148,4,FALSE)</f>
        <v>1640</v>
      </c>
      <c r="Q77" s="193">
        <f t="shared" si="0"/>
        <v>0.95</v>
      </c>
      <c r="R77" s="214">
        <f t="shared" si="1"/>
        <v>3437</v>
      </c>
      <c r="S77" s="215">
        <f t="shared" si="2"/>
        <v>5.8190282222868781</v>
      </c>
      <c r="T77" s="215">
        <f t="shared" si="3"/>
        <v>5.8207378420304758</v>
      </c>
      <c r="AB77" s="193" t="s">
        <v>8</v>
      </c>
      <c r="AC77" s="212" t="s">
        <v>190</v>
      </c>
      <c r="AD77" s="216">
        <f t="shared" si="4"/>
        <v>5.6738582235920427</v>
      </c>
      <c r="AE77" s="193" t="s">
        <v>8</v>
      </c>
      <c r="AF77" s="212" t="s">
        <v>190</v>
      </c>
      <c r="AG77" s="215">
        <f>VLOOKUP(AC77,'dc2d2009 cor'!$A$13:$T$144,19,FALSE)</f>
        <v>5.2586378615033516</v>
      </c>
    </row>
    <row r="78" spans="1:33" x14ac:dyDescent="0.4">
      <c r="A78" s="212" t="s">
        <v>177</v>
      </c>
      <c r="B78" s="213">
        <v>19</v>
      </c>
      <c r="C78" s="213">
        <v>18</v>
      </c>
      <c r="D78" s="213">
        <v>1</v>
      </c>
      <c r="E78" s="213">
        <v>3</v>
      </c>
      <c r="F78" s="213">
        <v>1</v>
      </c>
      <c r="G78" s="213">
        <v>0</v>
      </c>
      <c r="H78" s="213">
        <v>0</v>
      </c>
      <c r="I78" s="213">
        <v>4</v>
      </c>
      <c r="J78" s="192">
        <v>12</v>
      </c>
      <c r="K78" s="213">
        <v>7</v>
      </c>
      <c r="L78" s="213">
        <v>37</v>
      </c>
      <c r="M78" s="193">
        <f>VLOOKUP($A78,n1d_2001!$A$16:$G$148,2,FALSE)</f>
        <v>3127</v>
      </c>
      <c r="N78" s="193">
        <f>VLOOKUP($A78,n1d_2001!$A$16:$G$148,4,FALSE)</f>
        <v>2982</v>
      </c>
      <c r="O78" s="193">
        <f>VLOOKUP($A78,n1d_2002!$A$16:$G$148,2,FALSE)</f>
        <v>3053</v>
      </c>
      <c r="P78" s="193">
        <f>VLOOKUP($A78,n1d_2002!$A$16:$G$148,4,FALSE)</f>
        <v>2743</v>
      </c>
      <c r="Q78" s="193">
        <f t="shared" ref="Q78:Q130" si="5">C78/B78</f>
        <v>0.94736842105263153</v>
      </c>
      <c r="R78" s="214">
        <f t="shared" ref="R78:R130" si="6">(M78+N78)*(1-Q78)+(O78+P78)*Q78</f>
        <v>5812.4736842105267</v>
      </c>
      <c r="S78" s="215">
        <f t="shared" ref="S78:S129" si="7">1000*B78/R78</f>
        <v>3.2688320037668532</v>
      </c>
      <c r="T78" s="215">
        <f t="shared" ref="T78:T130" si="8">1000*(C78/(O78+P78)+D78/(M78+N78))</f>
        <v>3.2692829742087075</v>
      </c>
      <c r="AB78" s="193" t="s">
        <v>8</v>
      </c>
      <c r="AC78" s="212" t="s">
        <v>191</v>
      </c>
      <c r="AD78" s="216">
        <f t="shared" ref="AD78:AD109" si="9">VLOOKUP(AC78,$A$13:$T$130,19,FALSE)</f>
        <v>4.5888743210339014</v>
      </c>
      <c r="AE78" s="193" t="s">
        <v>8</v>
      </c>
      <c r="AF78" s="212" t="s">
        <v>191</v>
      </c>
      <c r="AG78" s="215">
        <f>VLOOKUP(AC78,'dc2d2009 cor'!$A$13:$T$144,19,FALSE)</f>
        <v>6.2179997087063201</v>
      </c>
    </row>
    <row r="79" spans="1:33" x14ac:dyDescent="0.4">
      <c r="A79" s="212" t="s">
        <v>178</v>
      </c>
      <c r="B79" s="213">
        <v>19</v>
      </c>
      <c r="C79" s="213">
        <v>17</v>
      </c>
      <c r="D79" s="213">
        <v>2</v>
      </c>
      <c r="E79" s="213">
        <v>6</v>
      </c>
      <c r="F79" s="213">
        <v>1</v>
      </c>
      <c r="G79" s="213">
        <v>1</v>
      </c>
      <c r="H79" s="213">
        <v>1</v>
      </c>
      <c r="I79" s="213">
        <v>9</v>
      </c>
      <c r="J79" s="192">
        <v>12</v>
      </c>
      <c r="K79" s="213">
        <v>7</v>
      </c>
      <c r="L79" s="213">
        <v>33</v>
      </c>
      <c r="M79" s="193">
        <f>VLOOKUP($A79,n1d_2001!$A$16:$G$148,2,FALSE)</f>
        <v>1968</v>
      </c>
      <c r="N79" s="193">
        <f>VLOOKUP($A79,n1d_2001!$A$16:$G$148,4,FALSE)</f>
        <v>1992</v>
      </c>
      <c r="O79" s="193">
        <f>VLOOKUP($A79,n1d_2002!$A$16:$G$148,2,FALSE)</f>
        <v>1961</v>
      </c>
      <c r="P79" s="193">
        <f>VLOOKUP($A79,n1d_2002!$A$16:$G$148,4,FALSE)</f>
        <v>1968</v>
      </c>
      <c r="Q79" s="193">
        <f t="shared" si="5"/>
        <v>0.89473684210526316</v>
      </c>
      <c r="R79" s="214">
        <f t="shared" si="6"/>
        <v>3932.2631578947371</v>
      </c>
      <c r="S79" s="215">
        <f t="shared" si="7"/>
        <v>4.8318231097667068</v>
      </c>
      <c r="T79" s="215">
        <f t="shared" si="8"/>
        <v>4.8318512177000343</v>
      </c>
      <c r="AB79" s="193" t="s">
        <v>8</v>
      </c>
      <c r="AC79" s="212" t="s">
        <v>192</v>
      </c>
      <c r="AD79" s="216">
        <f t="shared" si="9"/>
        <v>2.7649769585253456</v>
      </c>
      <c r="AE79" s="193" t="s">
        <v>8</v>
      </c>
      <c r="AF79" s="212" t="s">
        <v>192</v>
      </c>
      <c r="AG79" s="215">
        <f>VLOOKUP(AC79,'dc2d2009 cor'!$A$13:$T$144,19,FALSE)</f>
        <v>4.1647385469689953</v>
      </c>
    </row>
    <row r="80" spans="1:33" x14ac:dyDescent="0.4">
      <c r="A80" s="212" t="s">
        <v>179</v>
      </c>
      <c r="B80" s="213">
        <v>20</v>
      </c>
      <c r="C80" s="213">
        <v>17</v>
      </c>
      <c r="D80" s="213">
        <v>3</v>
      </c>
      <c r="E80" s="213">
        <v>3</v>
      </c>
      <c r="F80" s="213">
        <v>1</v>
      </c>
      <c r="G80" s="213">
        <v>3</v>
      </c>
      <c r="H80" s="213">
        <v>2</v>
      </c>
      <c r="I80" s="213">
        <v>9</v>
      </c>
      <c r="J80" s="192">
        <v>12</v>
      </c>
      <c r="K80" s="213">
        <v>8</v>
      </c>
      <c r="L80" s="213">
        <v>36</v>
      </c>
      <c r="M80" s="193">
        <f>VLOOKUP($A80,n1d_2001!$A$16:$G$148,2,FALSE)</f>
        <v>2403</v>
      </c>
      <c r="N80" s="193">
        <f>VLOOKUP($A80,n1d_2001!$A$16:$G$148,4,FALSE)</f>
        <v>2299</v>
      </c>
      <c r="O80" s="193">
        <f>VLOOKUP($A80,n1d_2002!$A$16:$G$148,2,FALSE)</f>
        <v>2336</v>
      </c>
      <c r="P80" s="193">
        <f>VLOOKUP($A80,n1d_2002!$A$16:$G$148,4,FALSE)</f>
        <v>2237</v>
      </c>
      <c r="Q80" s="193">
        <f t="shared" si="5"/>
        <v>0.85</v>
      </c>
      <c r="R80" s="214">
        <f t="shared" si="6"/>
        <v>4592.3499999999995</v>
      </c>
      <c r="S80" s="215">
        <f t="shared" si="7"/>
        <v>4.3550687556479799</v>
      </c>
      <c r="T80" s="215">
        <f t="shared" si="8"/>
        <v>4.3554984907158065</v>
      </c>
      <c r="AB80" s="193" t="s">
        <v>8</v>
      </c>
      <c r="AC80" s="212" t="s">
        <v>193</v>
      </c>
      <c r="AD80" s="216">
        <f t="shared" si="9"/>
        <v>4.467090109583304</v>
      </c>
      <c r="AE80" s="193" t="s">
        <v>8</v>
      </c>
      <c r="AF80" s="212" t="s">
        <v>193</v>
      </c>
      <c r="AG80" s="215">
        <f>VLOOKUP(AC80,'dc2d2009 cor'!$A$13:$T$144,19,FALSE)</f>
        <v>4.7146401985111668</v>
      </c>
    </row>
    <row r="81" spans="1:33" s="219" customFormat="1" x14ac:dyDescent="0.4">
      <c r="A81" s="217" t="s">
        <v>180</v>
      </c>
      <c r="B81" s="218">
        <v>78</v>
      </c>
      <c r="C81" s="218">
        <v>71</v>
      </c>
      <c r="D81" s="218">
        <v>7</v>
      </c>
      <c r="E81" s="218">
        <v>17</v>
      </c>
      <c r="F81" s="218">
        <v>4</v>
      </c>
      <c r="G81" s="218">
        <v>8</v>
      </c>
      <c r="H81" s="218">
        <v>3</v>
      </c>
      <c r="I81" s="218">
        <v>32</v>
      </c>
      <c r="J81" s="224">
        <v>53</v>
      </c>
      <c r="K81" s="218">
        <v>25</v>
      </c>
      <c r="L81" s="218">
        <v>131</v>
      </c>
      <c r="M81" s="193">
        <f>VLOOKUP($A81,n1d_2001!$A$16:$G$148,2,FALSE)</f>
        <v>9385</v>
      </c>
      <c r="N81" s="193">
        <f>VLOOKUP($A81,n1d_2001!$A$16:$G$148,4,FALSE)</f>
        <v>9089</v>
      </c>
      <c r="O81" s="193">
        <f>VLOOKUP($A81,n1d_2002!$A$16:$G$148,2,FALSE)</f>
        <v>9133</v>
      </c>
      <c r="P81" s="193">
        <f>VLOOKUP($A81,n1d_2002!$A$16:$G$148,4,FALSE)</f>
        <v>8588</v>
      </c>
      <c r="Q81" s="193">
        <f t="shared" si="5"/>
        <v>0.91025641025641024</v>
      </c>
      <c r="R81" s="214">
        <f t="shared" si="6"/>
        <v>17788.576923076922</v>
      </c>
      <c r="S81" s="215"/>
      <c r="T81" s="215">
        <f t="shared" si="8"/>
        <v>4.385456807795193</v>
      </c>
      <c r="AB81" s="193" t="s">
        <v>8</v>
      </c>
      <c r="AC81" s="212" t="s">
        <v>194</v>
      </c>
      <c r="AD81" s="216">
        <f t="shared" si="9"/>
        <v>4.5488721804511281</v>
      </c>
      <c r="AE81" s="193" t="s">
        <v>8</v>
      </c>
      <c r="AF81" s="212" t="s">
        <v>194</v>
      </c>
      <c r="AG81" s="215">
        <f>VLOOKUP(AC81,'dc2d2009 cor'!$A$13:$T$144,19,FALSE)</f>
        <v>5.111778390828106</v>
      </c>
    </row>
    <row r="82" spans="1:33" x14ac:dyDescent="0.4">
      <c r="A82" s="212" t="s">
        <v>181</v>
      </c>
      <c r="B82" s="213">
        <v>14</v>
      </c>
      <c r="C82" s="213">
        <v>12</v>
      </c>
      <c r="D82" s="213">
        <v>2</v>
      </c>
      <c r="E82" s="213">
        <v>3</v>
      </c>
      <c r="F82" s="213">
        <v>0</v>
      </c>
      <c r="G82" s="213">
        <v>2</v>
      </c>
      <c r="H82" s="213">
        <v>1</v>
      </c>
      <c r="I82" s="213">
        <v>6</v>
      </c>
      <c r="J82" s="192">
        <v>8</v>
      </c>
      <c r="K82" s="213">
        <v>6</v>
      </c>
      <c r="L82" s="213">
        <v>23</v>
      </c>
      <c r="M82" s="193">
        <f>VLOOKUP($A82,n1d_2001!$A$16:$G$148,2,FALSE)</f>
        <v>1829</v>
      </c>
      <c r="N82" s="193">
        <f>VLOOKUP($A82,n1d_2001!$A$16:$G$148,4,FALSE)</f>
        <v>1816</v>
      </c>
      <c r="O82" s="193">
        <f>VLOOKUP($A82,n1d_2002!$A$16:$G$148,2,FALSE)</f>
        <v>1833</v>
      </c>
      <c r="P82" s="193">
        <f>VLOOKUP($A82,n1d_2002!$A$16:$G$148,4,FALSE)</f>
        <v>1745</v>
      </c>
      <c r="Q82" s="193">
        <f t="shared" si="5"/>
        <v>0.8571428571428571</v>
      </c>
      <c r="R82" s="214">
        <f t="shared" si="6"/>
        <v>3587.5714285714284</v>
      </c>
      <c r="S82" s="215">
        <f t="shared" si="7"/>
        <v>3.9023613268028514</v>
      </c>
      <c r="T82" s="215">
        <f t="shared" si="8"/>
        <v>3.9025257997164506</v>
      </c>
      <c r="AB82" s="193" t="s">
        <v>8</v>
      </c>
      <c r="AC82" s="212" t="s">
        <v>196</v>
      </c>
      <c r="AD82" s="216">
        <f t="shared" si="9"/>
        <v>4.4583147570218458</v>
      </c>
      <c r="AE82" s="193" t="s">
        <v>8</v>
      </c>
      <c r="AF82" s="212" t="s">
        <v>196</v>
      </c>
      <c r="AG82" s="215">
        <f>VLOOKUP(AC82,'dc2d2009 cor'!$A$13:$T$144,19,FALSE)</f>
        <v>1.3383502817428383</v>
      </c>
    </row>
    <row r="83" spans="1:33" x14ac:dyDescent="0.4">
      <c r="A83" s="212" t="s">
        <v>182</v>
      </c>
      <c r="B83" s="213">
        <v>60</v>
      </c>
      <c r="C83" s="213">
        <v>53</v>
      </c>
      <c r="D83" s="213">
        <v>7</v>
      </c>
      <c r="E83" s="213">
        <v>12</v>
      </c>
      <c r="F83" s="213">
        <v>9</v>
      </c>
      <c r="G83" s="213">
        <v>0</v>
      </c>
      <c r="H83" s="213">
        <v>10</v>
      </c>
      <c r="I83" s="213">
        <v>31</v>
      </c>
      <c r="J83" s="192">
        <v>37</v>
      </c>
      <c r="K83" s="213">
        <v>23</v>
      </c>
      <c r="L83" s="213">
        <v>144</v>
      </c>
      <c r="M83" s="193">
        <f>VLOOKUP($A83,n1d_2001!$A$16:$G$148,2,FALSE)</f>
        <v>8235</v>
      </c>
      <c r="N83" s="193">
        <f>VLOOKUP($A83,n1d_2001!$A$16:$G$148,4,FALSE)</f>
        <v>7778</v>
      </c>
      <c r="O83" s="193">
        <f>VLOOKUP($A83,n1d_2002!$A$16:$G$148,2,FALSE)</f>
        <v>8242</v>
      </c>
      <c r="P83" s="193">
        <f>VLOOKUP($A83,n1d_2002!$A$16:$G$148,4,FALSE)</f>
        <v>7462</v>
      </c>
      <c r="Q83" s="193">
        <f t="shared" si="5"/>
        <v>0.8833333333333333</v>
      </c>
      <c r="R83" s="214">
        <f t="shared" si="6"/>
        <v>15740.050000000001</v>
      </c>
      <c r="S83" s="215">
        <f t="shared" si="7"/>
        <v>3.8119319824269935</v>
      </c>
      <c r="T83" s="215">
        <f t="shared" si="8"/>
        <v>3.8120811417900744</v>
      </c>
      <c r="AB83" s="193" t="s">
        <v>8</v>
      </c>
      <c r="AC83" s="212" t="s">
        <v>197</v>
      </c>
      <c r="AD83" s="216">
        <f t="shared" si="9"/>
        <v>1.0060362173038229</v>
      </c>
      <c r="AE83" s="193" t="s">
        <v>8</v>
      </c>
      <c r="AF83" s="212" t="s">
        <v>197</v>
      </c>
      <c r="AG83" s="215">
        <f>VLOOKUP(AC83,'dc2d2009 cor'!$A$13:$T$144,19,FALSE)</f>
        <v>4.8032349228689837</v>
      </c>
    </row>
    <row r="84" spans="1:33" x14ac:dyDescent="0.4">
      <c r="A84" s="212" t="s">
        <v>183</v>
      </c>
      <c r="B84" s="213">
        <v>21</v>
      </c>
      <c r="C84" s="213">
        <v>19</v>
      </c>
      <c r="D84" s="213">
        <v>2</v>
      </c>
      <c r="E84" s="213">
        <v>3</v>
      </c>
      <c r="F84" s="213">
        <v>2</v>
      </c>
      <c r="G84" s="213">
        <v>3</v>
      </c>
      <c r="H84" s="213">
        <v>3</v>
      </c>
      <c r="I84" s="213">
        <v>11</v>
      </c>
      <c r="J84" s="192">
        <v>15</v>
      </c>
      <c r="K84" s="213">
        <v>6</v>
      </c>
      <c r="L84" s="213">
        <v>24</v>
      </c>
      <c r="M84" s="193">
        <f>VLOOKUP($A84,n1d_2001!$A$16:$G$148,2,FALSE)</f>
        <v>1775</v>
      </c>
      <c r="N84" s="193">
        <f>VLOOKUP($A84,n1d_2001!$A$16:$G$148,4,FALSE)</f>
        <v>1702</v>
      </c>
      <c r="O84" s="193">
        <f>VLOOKUP($A84,n1d_2002!$A$16:$G$148,2,FALSE)</f>
        <v>1804</v>
      </c>
      <c r="P84" s="193">
        <f>VLOOKUP($A84,n1d_2002!$A$16:$G$148,4,FALSE)</f>
        <v>1632</v>
      </c>
      <c r="Q84" s="193">
        <f t="shared" si="5"/>
        <v>0.90476190476190477</v>
      </c>
      <c r="R84" s="214">
        <f t="shared" si="6"/>
        <v>3439.9047619047615</v>
      </c>
      <c r="S84" s="215">
        <f t="shared" si="7"/>
        <v>6.1048201777457853</v>
      </c>
      <c r="T84" s="215">
        <f t="shared" si="8"/>
        <v>6.1048941941104404</v>
      </c>
      <c r="AB84" s="193" t="s">
        <v>8</v>
      </c>
      <c r="AC84" s="212" t="s">
        <v>198</v>
      </c>
      <c r="AD84" s="216">
        <f t="shared" si="9"/>
        <v>3.8789605968849576</v>
      </c>
      <c r="AE84" s="193" t="s">
        <v>8</v>
      </c>
      <c r="AF84" s="212" t="s">
        <v>198</v>
      </c>
      <c r="AG84" s="215">
        <f>VLOOKUP(AC84,'dc2d2009 cor'!$A$13:$T$144,19,FALSE)</f>
        <v>3.0294792828542656</v>
      </c>
    </row>
    <row r="85" spans="1:33" x14ac:dyDescent="0.4">
      <c r="A85" s="212" t="s">
        <v>184</v>
      </c>
      <c r="B85" s="213">
        <v>12</v>
      </c>
      <c r="C85" s="213">
        <v>10</v>
      </c>
      <c r="D85" s="213">
        <v>2</v>
      </c>
      <c r="E85" s="213">
        <v>0</v>
      </c>
      <c r="F85" s="213">
        <v>0</v>
      </c>
      <c r="G85" s="213">
        <v>0</v>
      </c>
      <c r="H85" s="213">
        <v>2</v>
      </c>
      <c r="I85" s="213">
        <v>2</v>
      </c>
      <c r="J85" s="192">
        <v>6</v>
      </c>
      <c r="K85" s="213">
        <v>6</v>
      </c>
      <c r="L85" s="213">
        <v>34</v>
      </c>
      <c r="M85" s="193">
        <f>VLOOKUP($A85,n1d_2001!$A$16:$G$148,2,FALSE)</f>
        <v>1616</v>
      </c>
      <c r="N85" s="193">
        <f>VLOOKUP($A85,n1d_2001!$A$16:$G$148,4,FALSE)</f>
        <v>1542</v>
      </c>
      <c r="O85" s="193">
        <f>VLOOKUP($A85,n1d_2002!$A$16:$G$148,2,FALSE)</f>
        <v>1651</v>
      </c>
      <c r="P85" s="193">
        <f>VLOOKUP($A85,n1d_2002!$A$16:$G$148,4,FALSE)</f>
        <v>1521</v>
      </c>
      <c r="Q85" s="193">
        <f t="shared" si="5"/>
        <v>0.83333333333333337</v>
      </c>
      <c r="R85" s="214">
        <f t="shared" si="6"/>
        <v>3169.666666666667</v>
      </c>
      <c r="S85" s="215">
        <f t="shared" si="7"/>
        <v>3.7858870543695442</v>
      </c>
      <c r="T85" s="215">
        <f t="shared" si="8"/>
        <v>3.7858973427241374</v>
      </c>
      <c r="AB85" s="193" t="s">
        <v>8</v>
      </c>
      <c r="AC85" s="212" t="s">
        <v>200</v>
      </c>
      <c r="AD85" s="216">
        <f t="shared" si="9"/>
        <v>2.6953729431143203</v>
      </c>
      <c r="AE85" s="193" t="s">
        <v>8</v>
      </c>
      <c r="AF85" s="212" t="s">
        <v>200</v>
      </c>
      <c r="AG85" s="215">
        <f>VLOOKUP(AC85,'dc2d2009 cor'!$A$13:$T$144,19,FALSE)</f>
        <v>2.7881323724076168</v>
      </c>
    </row>
    <row r="86" spans="1:33" x14ac:dyDescent="0.4">
      <c r="A86" s="212" t="s">
        <v>185</v>
      </c>
      <c r="B86" s="213">
        <v>33</v>
      </c>
      <c r="C86" s="213">
        <v>29</v>
      </c>
      <c r="D86" s="213">
        <v>4</v>
      </c>
      <c r="E86" s="213">
        <v>8</v>
      </c>
      <c r="F86" s="213">
        <v>3</v>
      </c>
      <c r="G86" s="213">
        <v>3</v>
      </c>
      <c r="H86" s="213">
        <v>3</v>
      </c>
      <c r="I86" s="213">
        <v>17</v>
      </c>
      <c r="J86" s="192">
        <v>21</v>
      </c>
      <c r="K86" s="213">
        <v>12</v>
      </c>
      <c r="L86" s="213">
        <v>55</v>
      </c>
      <c r="M86" s="193">
        <f>VLOOKUP($A86,n1d_2001!$A$16:$G$148,2,FALSE)</f>
        <v>3285</v>
      </c>
      <c r="N86" s="193">
        <f>VLOOKUP($A86,n1d_2001!$A$16:$G$148,4,FALSE)</f>
        <v>3150</v>
      </c>
      <c r="O86" s="193">
        <f>VLOOKUP($A86,n1d_2002!$A$16:$G$148,2,FALSE)</f>
        <v>3193</v>
      </c>
      <c r="P86" s="193">
        <f>VLOOKUP($A86,n1d_2002!$A$16:$G$148,4,FALSE)</f>
        <v>3142</v>
      </c>
      <c r="Q86" s="193">
        <f t="shared" si="5"/>
        <v>0.87878787878787878</v>
      </c>
      <c r="R86" s="214">
        <f t="shared" si="6"/>
        <v>6347.121212121212</v>
      </c>
      <c r="S86" s="215">
        <f t="shared" si="7"/>
        <v>5.1992074669976844</v>
      </c>
      <c r="T86" s="215">
        <f t="shared" si="8"/>
        <v>5.1993433208902822</v>
      </c>
      <c r="AB86" s="193" t="s">
        <v>8</v>
      </c>
      <c r="AC86" s="212" t="s">
        <v>201</v>
      </c>
      <c r="AD86" s="216">
        <f t="shared" si="9"/>
        <v>5.4976753656632837</v>
      </c>
      <c r="AE86" s="193" t="s">
        <v>8</v>
      </c>
      <c r="AF86" s="212" t="s">
        <v>201</v>
      </c>
      <c r="AG86" s="215">
        <f>VLOOKUP(AC86,'dc2d2009 cor'!$A$13:$T$144,19,FALSE)</f>
        <v>3.6163849327002726</v>
      </c>
    </row>
    <row r="87" spans="1:33" s="219" customFormat="1" x14ac:dyDescent="0.4">
      <c r="A87" s="217" t="s">
        <v>186</v>
      </c>
      <c r="B87" s="218">
        <v>140</v>
      </c>
      <c r="C87" s="218">
        <v>123</v>
      </c>
      <c r="D87" s="218">
        <v>17</v>
      </c>
      <c r="E87" s="218">
        <v>26</v>
      </c>
      <c r="F87" s="218">
        <v>14</v>
      </c>
      <c r="G87" s="218">
        <v>8</v>
      </c>
      <c r="H87" s="218">
        <v>19</v>
      </c>
      <c r="I87" s="218">
        <v>67</v>
      </c>
      <c r="J87" s="224">
        <v>87</v>
      </c>
      <c r="K87" s="218">
        <v>53</v>
      </c>
      <c r="L87" s="218">
        <v>280</v>
      </c>
      <c r="M87" s="193">
        <f>VLOOKUP($A87,n1d_2001!$A$16:$G$148,2,FALSE)</f>
        <v>16740</v>
      </c>
      <c r="N87" s="193">
        <f>VLOOKUP($A87,n1d_2001!$A$16:$G$148,4,FALSE)</f>
        <v>15988</v>
      </c>
      <c r="O87" s="193">
        <f>VLOOKUP($A87,n1d_2002!$A$16:$G$148,2,FALSE)</f>
        <v>16723</v>
      </c>
      <c r="P87" s="193">
        <f>VLOOKUP($A87,n1d_2002!$A$16:$G$148,4,FALSE)</f>
        <v>15502</v>
      </c>
      <c r="Q87" s="193">
        <f t="shared" si="5"/>
        <v>0.87857142857142856</v>
      </c>
      <c r="R87" s="214">
        <f t="shared" si="6"/>
        <v>32286.078571428574</v>
      </c>
      <c r="S87" s="215"/>
      <c r="T87" s="215">
        <f t="shared" si="8"/>
        <v>4.3363452366346005</v>
      </c>
      <c r="AB87" s="193" t="s">
        <v>8</v>
      </c>
      <c r="AC87" s="212" t="s">
        <v>202</v>
      </c>
      <c r="AD87" s="216">
        <f t="shared" si="9"/>
        <v>3.2306311696081362</v>
      </c>
      <c r="AE87" s="193" t="s">
        <v>8</v>
      </c>
      <c r="AF87" s="212" t="s">
        <v>202</v>
      </c>
      <c r="AG87" s="215">
        <f>VLOOKUP(AC87,'dc2d2009 cor'!$A$13:$T$144,19,FALSE)</f>
        <v>3.2454101016120354</v>
      </c>
    </row>
    <row r="88" spans="1:33" x14ac:dyDescent="0.4">
      <c r="A88" s="212" t="s">
        <v>187</v>
      </c>
      <c r="B88" s="213">
        <v>6</v>
      </c>
      <c r="C88" s="213">
        <v>6</v>
      </c>
      <c r="D88" s="213">
        <v>0</v>
      </c>
      <c r="E88" s="213">
        <v>4</v>
      </c>
      <c r="F88" s="213">
        <v>0</v>
      </c>
      <c r="G88" s="213">
        <v>0</v>
      </c>
      <c r="H88" s="213">
        <v>1</v>
      </c>
      <c r="I88" s="213">
        <v>5</v>
      </c>
      <c r="J88" s="192">
        <v>5</v>
      </c>
      <c r="K88" s="213">
        <v>1</v>
      </c>
      <c r="L88" s="213">
        <v>11</v>
      </c>
      <c r="M88" s="193">
        <f>VLOOKUP($A88,n1d_2001!$A$16:$G$148,2,FALSE)</f>
        <v>676</v>
      </c>
      <c r="N88" s="193">
        <f>VLOOKUP($A88,n1d_2001!$A$16:$G$148,4,FALSE)</f>
        <v>611</v>
      </c>
      <c r="O88" s="193">
        <f>VLOOKUP($A88,n1d_2002!$A$16:$G$148,2,FALSE)</f>
        <v>665</v>
      </c>
      <c r="P88" s="193">
        <f>VLOOKUP($A88,n1d_2002!$A$16:$G$148,4,FALSE)</f>
        <v>650</v>
      </c>
      <c r="Q88" s="193">
        <f t="shared" si="5"/>
        <v>1</v>
      </c>
      <c r="R88" s="214">
        <f t="shared" si="6"/>
        <v>1315</v>
      </c>
      <c r="S88" s="215">
        <f t="shared" si="7"/>
        <v>4.5627376425855513</v>
      </c>
      <c r="T88" s="215">
        <f t="shared" si="8"/>
        <v>4.5627376425855513</v>
      </c>
      <c r="AB88" s="193" t="s">
        <v>8</v>
      </c>
      <c r="AC88" s="212" t="s">
        <v>203</v>
      </c>
      <c r="AD88" s="216">
        <f t="shared" si="9"/>
        <v>3.865427064194356</v>
      </c>
      <c r="AE88" s="193" t="s">
        <v>8</v>
      </c>
      <c r="AF88" s="212" t="s">
        <v>203</v>
      </c>
      <c r="AG88" s="215">
        <f>VLOOKUP(AC88,'dc2d2009 cor'!$A$13:$T$144,19,FALSE)</f>
        <v>3.6421759898571193</v>
      </c>
    </row>
    <row r="89" spans="1:33" x14ac:dyDescent="0.4">
      <c r="A89" s="212" t="s">
        <v>188</v>
      </c>
      <c r="B89" s="213">
        <v>7</v>
      </c>
      <c r="C89" s="213">
        <v>7</v>
      </c>
      <c r="D89" s="213">
        <v>0</v>
      </c>
      <c r="E89" s="213">
        <v>3</v>
      </c>
      <c r="F89" s="213">
        <v>0</v>
      </c>
      <c r="G89" s="213">
        <v>0</v>
      </c>
      <c r="H89" s="213">
        <v>0</v>
      </c>
      <c r="I89" s="213">
        <v>3</v>
      </c>
      <c r="J89" s="192">
        <v>4</v>
      </c>
      <c r="K89" s="213">
        <v>3</v>
      </c>
      <c r="L89" s="213">
        <v>12</v>
      </c>
      <c r="M89" s="193">
        <f>VLOOKUP($A89,n1d_2001!$A$16:$G$148,2,FALSE)</f>
        <v>1354</v>
      </c>
      <c r="N89" s="193">
        <f>VLOOKUP($A89,n1d_2001!$A$16:$G$148,4,FALSE)</f>
        <v>1314</v>
      </c>
      <c r="O89" s="193">
        <f>VLOOKUP($A89,n1d_2002!$A$16:$G$148,2,FALSE)</f>
        <v>1367</v>
      </c>
      <c r="P89" s="193">
        <f>VLOOKUP($A89,n1d_2002!$A$16:$G$148,4,FALSE)</f>
        <v>1255</v>
      </c>
      <c r="Q89" s="193">
        <f t="shared" si="5"/>
        <v>1</v>
      </c>
      <c r="R89" s="214">
        <f t="shared" si="6"/>
        <v>2622</v>
      </c>
      <c r="S89" s="215">
        <f t="shared" si="7"/>
        <v>2.6697177726926009</v>
      </c>
      <c r="T89" s="215">
        <f t="shared" si="8"/>
        <v>2.6697177726926014</v>
      </c>
      <c r="AB89" s="193" t="s">
        <v>8</v>
      </c>
      <c r="AC89" s="212" t="s">
        <v>204</v>
      </c>
      <c r="AD89" s="216">
        <f t="shared" si="9"/>
        <v>4.0991384218317082</v>
      </c>
      <c r="AE89" s="193" t="s">
        <v>8</v>
      </c>
      <c r="AF89" s="212" t="s">
        <v>204</v>
      </c>
      <c r="AG89" s="215">
        <f>VLOOKUP(AC89,'dc2d2009 cor'!$A$13:$T$144,19,FALSE)</f>
        <v>2.1651512041117638</v>
      </c>
    </row>
    <row r="90" spans="1:33" x14ac:dyDescent="0.4">
      <c r="A90" s="212" t="s">
        <v>189</v>
      </c>
      <c r="B90" s="213">
        <v>41</v>
      </c>
      <c r="C90" s="213">
        <v>36</v>
      </c>
      <c r="D90" s="213">
        <v>5</v>
      </c>
      <c r="E90" s="213">
        <v>7</v>
      </c>
      <c r="F90" s="213">
        <v>7</v>
      </c>
      <c r="G90" s="213">
        <v>2</v>
      </c>
      <c r="H90" s="213">
        <v>7</v>
      </c>
      <c r="I90" s="213">
        <v>23</v>
      </c>
      <c r="J90" s="192">
        <v>26</v>
      </c>
      <c r="K90" s="213">
        <v>15</v>
      </c>
      <c r="L90" s="213">
        <v>120</v>
      </c>
      <c r="M90" s="193">
        <f>VLOOKUP($A90,n1d_2001!$A$16:$G$148,2,FALSE)</f>
        <v>7156</v>
      </c>
      <c r="N90" s="193">
        <f>VLOOKUP($A90,n1d_2001!$A$16:$G$148,4,FALSE)</f>
        <v>6781</v>
      </c>
      <c r="O90" s="193">
        <f>VLOOKUP($A90,n1d_2002!$A$16:$G$148,2,FALSE)</f>
        <v>7048</v>
      </c>
      <c r="P90" s="193">
        <f>VLOOKUP($A90,n1d_2002!$A$16:$G$148,4,FALSE)</f>
        <v>6695</v>
      </c>
      <c r="Q90" s="193">
        <f t="shared" si="5"/>
        <v>0.87804878048780488</v>
      </c>
      <c r="R90" s="214">
        <f t="shared" si="6"/>
        <v>13766.658536585366</v>
      </c>
      <c r="S90" s="215">
        <f t="shared" si="7"/>
        <v>2.9782099912655711</v>
      </c>
      <c r="T90" s="215">
        <f t="shared" si="8"/>
        <v>2.9782726544875273</v>
      </c>
      <c r="AB90" s="193" t="s">
        <v>8</v>
      </c>
      <c r="AC90" s="212" t="s">
        <v>205</v>
      </c>
      <c r="AD90" s="216">
        <f t="shared" si="9"/>
        <v>4.342822890222922</v>
      </c>
      <c r="AE90" s="193" t="s">
        <v>8</v>
      </c>
      <c r="AF90" s="212" t="s">
        <v>205</v>
      </c>
      <c r="AG90" s="215">
        <f>VLOOKUP(AC90,'dc2d2009 cor'!$A$13:$T$144,19,FALSE)</f>
        <v>3.7303113653647699</v>
      </c>
    </row>
    <row r="91" spans="1:33" x14ac:dyDescent="0.4">
      <c r="A91" s="212" t="s">
        <v>190</v>
      </c>
      <c r="B91" s="213">
        <v>9</v>
      </c>
      <c r="C91" s="213">
        <v>7</v>
      </c>
      <c r="D91" s="213">
        <v>2</v>
      </c>
      <c r="E91" s="213">
        <v>1</v>
      </c>
      <c r="F91" s="213">
        <v>2</v>
      </c>
      <c r="G91" s="213">
        <v>1</v>
      </c>
      <c r="H91" s="213">
        <v>2</v>
      </c>
      <c r="I91" s="213">
        <v>6</v>
      </c>
      <c r="J91" s="192">
        <v>8</v>
      </c>
      <c r="K91" s="213">
        <v>1</v>
      </c>
      <c r="L91" s="213">
        <v>15</v>
      </c>
      <c r="M91" s="193">
        <f>VLOOKUP($A91,n1d_2001!$A$16:$G$148,2,FALSE)</f>
        <v>890</v>
      </c>
      <c r="N91" s="193">
        <f>VLOOKUP($A91,n1d_2001!$A$16:$G$148,4,FALSE)</f>
        <v>830</v>
      </c>
      <c r="O91" s="193">
        <f>VLOOKUP($A91,n1d_2002!$A$16:$G$148,2,FALSE)</f>
        <v>763</v>
      </c>
      <c r="P91" s="193">
        <f>VLOOKUP($A91,n1d_2002!$A$16:$G$148,4,FALSE)</f>
        <v>785</v>
      </c>
      <c r="Q91" s="193">
        <f t="shared" si="5"/>
        <v>0.77777777777777779</v>
      </c>
      <c r="R91" s="214">
        <f t="shared" si="6"/>
        <v>1586.2222222222222</v>
      </c>
      <c r="S91" s="215">
        <f t="shared" si="7"/>
        <v>5.6738582235920427</v>
      </c>
      <c r="T91" s="215">
        <f t="shared" si="8"/>
        <v>5.684754521963824</v>
      </c>
      <c r="AB91" s="193" t="s">
        <v>8</v>
      </c>
      <c r="AC91" s="212" t="s">
        <v>206</v>
      </c>
      <c r="AD91" s="216">
        <f t="shared" si="9"/>
        <v>2.3366290746176421</v>
      </c>
      <c r="AE91" s="193" t="s">
        <v>8</v>
      </c>
      <c r="AF91" s="212" t="s">
        <v>206</v>
      </c>
      <c r="AG91" s="215">
        <f>VLOOKUP(AC91,'dc2d2009 cor'!$A$13:$T$144,19,FALSE)</f>
        <v>2.6643117372556011</v>
      </c>
    </row>
    <row r="92" spans="1:33" x14ac:dyDescent="0.4">
      <c r="A92" s="212" t="s">
        <v>191</v>
      </c>
      <c r="B92" s="213">
        <v>7</v>
      </c>
      <c r="C92" s="213">
        <v>4</v>
      </c>
      <c r="D92" s="213">
        <v>3</v>
      </c>
      <c r="E92" s="213">
        <v>1</v>
      </c>
      <c r="F92" s="213">
        <v>0</v>
      </c>
      <c r="G92" s="213">
        <v>0</v>
      </c>
      <c r="H92" s="213">
        <v>0</v>
      </c>
      <c r="I92" s="213">
        <v>1</v>
      </c>
      <c r="J92" s="192">
        <v>3</v>
      </c>
      <c r="K92" s="213">
        <v>4</v>
      </c>
      <c r="L92" s="213">
        <v>7</v>
      </c>
      <c r="M92" s="193">
        <f>VLOOKUP($A92,n1d_2001!$A$16:$G$148,2,FALSE)</f>
        <v>761</v>
      </c>
      <c r="N92" s="193">
        <f>VLOOKUP($A92,n1d_2001!$A$16:$G$148,4,FALSE)</f>
        <v>801</v>
      </c>
      <c r="O92" s="193">
        <f>VLOOKUP($A92,n1d_2002!$A$16:$G$148,2,FALSE)</f>
        <v>806</v>
      </c>
      <c r="P92" s="193">
        <f>VLOOKUP($A92,n1d_2002!$A$16:$G$148,4,FALSE)</f>
        <v>692</v>
      </c>
      <c r="Q92" s="193">
        <f t="shared" si="5"/>
        <v>0.5714285714285714</v>
      </c>
      <c r="R92" s="214">
        <f t="shared" si="6"/>
        <v>1525.4285714285716</v>
      </c>
      <c r="S92" s="215">
        <f t="shared" si="7"/>
        <v>4.5888743210339014</v>
      </c>
      <c r="T92" s="215">
        <f t="shared" si="8"/>
        <v>4.5908415659633253</v>
      </c>
      <c r="AB92" s="193" t="s">
        <v>8</v>
      </c>
      <c r="AC92" s="212" t="s">
        <v>207</v>
      </c>
      <c r="AD92" s="216">
        <f t="shared" si="9"/>
        <v>3.5818781565068298</v>
      </c>
      <c r="AE92" s="193" t="s">
        <v>8</v>
      </c>
      <c r="AF92" s="212" t="s">
        <v>207</v>
      </c>
      <c r="AG92" s="215">
        <f>VLOOKUP(AC92,'dc2d2009 cor'!$A$13:$T$144,19,FALSE)</f>
        <v>3.3394608384880411</v>
      </c>
    </row>
    <row r="93" spans="1:33" x14ac:dyDescent="0.4">
      <c r="A93" s="212" t="s">
        <v>192</v>
      </c>
      <c r="B93" s="213">
        <v>6</v>
      </c>
      <c r="C93" s="213">
        <v>6</v>
      </c>
      <c r="D93" s="213">
        <v>0</v>
      </c>
      <c r="E93" s="213">
        <v>0</v>
      </c>
      <c r="F93" s="213">
        <v>3</v>
      </c>
      <c r="G93" s="213">
        <v>0</v>
      </c>
      <c r="H93" s="213">
        <v>1</v>
      </c>
      <c r="I93" s="213">
        <v>4</v>
      </c>
      <c r="J93" s="192">
        <v>4</v>
      </c>
      <c r="K93" s="213">
        <v>2</v>
      </c>
      <c r="L93" s="213">
        <v>14</v>
      </c>
      <c r="M93" s="193">
        <f>VLOOKUP($A93,n1d_2001!$A$16:$G$148,2,FALSE)</f>
        <v>1136</v>
      </c>
      <c r="N93" s="193">
        <f>VLOOKUP($A93,n1d_2001!$A$16:$G$148,4,FALSE)</f>
        <v>1110</v>
      </c>
      <c r="O93" s="193">
        <f>VLOOKUP($A93,n1d_2002!$A$16:$G$148,2,FALSE)</f>
        <v>1106</v>
      </c>
      <c r="P93" s="193">
        <f>VLOOKUP($A93,n1d_2002!$A$16:$G$148,4,FALSE)</f>
        <v>1064</v>
      </c>
      <c r="Q93" s="193">
        <f t="shared" si="5"/>
        <v>1</v>
      </c>
      <c r="R93" s="214">
        <f t="shared" si="6"/>
        <v>2170</v>
      </c>
      <c r="S93" s="215">
        <f t="shared" si="7"/>
        <v>2.7649769585253456</v>
      </c>
      <c r="T93" s="215">
        <f t="shared" si="8"/>
        <v>2.7649769585253456</v>
      </c>
      <c r="AB93" s="193" t="s">
        <v>8</v>
      </c>
      <c r="AC93" s="212" t="s">
        <v>209</v>
      </c>
      <c r="AD93" s="216">
        <f t="shared" si="9"/>
        <v>3.9069724431292765</v>
      </c>
      <c r="AE93" s="193" t="s">
        <v>8</v>
      </c>
      <c r="AF93" s="212" t="s">
        <v>209</v>
      </c>
      <c r="AG93" s="215">
        <f>VLOOKUP(AC93,'dc2d2009 cor'!$A$13:$T$144,19,FALSE)</f>
        <v>4.5414471969332384</v>
      </c>
    </row>
    <row r="94" spans="1:33" x14ac:dyDescent="0.4">
      <c r="A94" s="212" t="s">
        <v>193</v>
      </c>
      <c r="B94" s="213">
        <v>16</v>
      </c>
      <c r="C94" s="213">
        <v>12</v>
      </c>
      <c r="D94" s="213">
        <v>4</v>
      </c>
      <c r="E94" s="213">
        <v>4</v>
      </c>
      <c r="F94" s="213">
        <v>0</v>
      </c>
      <c r="G94" s="213">
        <v>0</v>
      </c>
      <c r="H94" s="213">
        <v>1</v>
      </c>
      <c r="I94" s="213">
        <v>5</v>
      </c>
      <c r="J94" s="192">
        <v>9</v>
      </c>
      <c r="K94" s="213">
        <v>7</v>
      </c>
      <c r="L94" s="213">
        <v>30</v>
      </c>
      <c r="M94" s="193">
        <f>VLOOKUP($A94,n1d_2001!$A$16:$G$148,2,FALSE)</f>
        <v>1800</v>
      </c>
      <c r="N94" s="193">
        <f>VLOOKUP($A94,n1d_2001!$A$16:$G$148,4,FALSE)</f>
        <v>1739</v>
      </c>
      <c r="O94" s="193">
        <f>VLOOKUP($A94,n1d_2002!$A$16:$G$148,2,FALSE)</f>
        <v>1846</v>
      </c>
      <c r="P94" s="193">
        <f>VLOOKUP($A94,n1d_2002!$A$16:$G$148,4,FALSE)</f>
        <v>1750</v>
      </c>
      <c r="Q94" s="193">
        <f t="shared" si="5"/>
        <v>0.75</v>
      </c>
      <c r="R94" s="214">
        <f t="shared" si="6"/>
        <v>3581.75</v>
      </c>
      <c r="S94" s="215">
        <f t="shared" si="7"/>
        <v>4.467090109583304</v>
      </c>
      <c r="T94" s="215">
        <f t="shared" si="8"/>
        <v>4.4673039429387025</v>
      </c>
      <c r="AB94" s="193" t="s">
        <v>8</v>
      </c>
      <c r="AC94" s="212" t="s">
        <v>210</v>
      </c>
      <c r="AD94" s="216">
        <f t="shared" si="9"/>
        <v>6.1433447098976108</v>
      </c>
      <c r="AE94" s="193" t="s">
        <v>8</v>
      </c>
      <c r="AF94" s="212" t="s">
        <v>210</v>
      </c>
      <c r="AG94" s="215">
        <f>VLOOKUP(AC94,'dc2d2009 cor'!$A$13:$T$144,19,FALSE)</f>
        <v>1.4524328249818446</v>
      </c>
    </row>
    <row r="95" spans="1:33" x14ac:dyDescent="0.4">
      <c r="A95" s="212" t="s">
        <v>194</v>
      </c>
      <c r="B95" s="213">
        <v>11</v>
      </c>
      <c r="C95" s="213">
        <v>10</v>
      </c>
      <c r="D95" s="213">
        <v>1</v>
      </c>
      <c r="E95" s="213">
        <v>3</v>
      </c>
      <c r="F95" s="213">
        <v>0</v>
      </c>
      <c r="G95" s="213">
        <v>1</v>
      </c>
      <c r="H95" s="213">
        <v>0</v>
      </c>
      <c r="I95" s="213">
        <v>4</v>
      </c>
      <c r="J95" s="192">
        <v>6</v>
      </c>
      <c r="K95" s="213">
        <v>5</v>
      </c>
      <c r="L95" s="213">
        <v>20</v>
      </c>
      <c r="M95" s="193">
        <f>VLOOKUP($A95,n1d_2001!$A$16:$G$148,2,FALSE)</f>
        <v>1232</v>
      </c>
      <c r="N95" s="193">
        <f>VLOOKUP($A95,n1d_2001!$A$16:$G$148,4,FALSE)</f>
        <v>1238</v>
      </c>
      <c r="O95" s="193">
        <f>VLOOKUP($A95,n1d_2002!$A$16:$G$148,2,FALSE)</f>
        <v>1212</v>
      </c>
      <c r="P95" s="193">
        <f>VLOOKUP($A95,n1d_2002!$A$16:$G$148,4,FALSE)</f>
        <v>1201</v>
      </c>
      <c r="Q95" s="193">
        <f t="shared" si="5"/>
        <v>0.90909090909090906</v>
      </c>
      <c r="R95" s="214">
        <f t="shared" si="6"/>
        <v>2418.181818181818</v>
      </c>
      <c r="S95" s="215">
        <f t="shared" si="7"/>
        <v>4.5488721804511281</v>
      </c>
      <c r="T95" s="215">
        <f t="shared" si="8"/>
        <v>4.5490771143485604</v>
      </c>
      <c r="AB95" s="193" t="s">
        <v>8</v>
      </c>
      <c r="AC95" s="212" t="s">
        <v>211</v>
      </c>
      <c r="AD95" s="216">
        <f t="shared" si="9"/>
        <v>3.0172413793103448</v>
      </c>
      <c r="AE95" s="193" t="s">
        <v>8</v>
      </c>
      <c r="AF95" s="212" t="s">
        <v>211</v>
      </c>
      <c r="AG95" s="215">
        <f>VLOOKUP(AC95,'dc2d2009 cor'!$A$13:$T$144,19,FALSE)</f>
        <v>2.0920502092050208</v>
      </c>
    </row>
    <row r="96" spans="1:33" s="219" customFormat="1" x14ac:dyDescent="0.4">
      <c r="A96" s="217" t="s">
        <v>195</v>
      </c>
      <c r="B96" s="218">
        <v>103</v>
      </c>
      <c r="C96" s="218">
        <v>88</v>
      </c>
      <c r="D96" s="218">
        <v>15</v>
      </c>
      <c r="E96" s="218">
        <v>23</v>
      </c>
      <c r="F96" s="218">
        <v>12</v>
      </c>
      <c r="G96" s="218">
        <v>4</v>
      </c>
      <c r="H96" s="218">
        <v>12</v>
      </c>
      <c r="I96" s="218">
        <v>51</v>
      </c>
      <c r="J96" s="224">
        <v>65</v>
      </c>
      <c r="K96" s="218">
        <v>38</v>
      </c>
      <c r="L96" s="218">
        <v>229</v>
      </c>
      <c r="M96" s="193">
        <f>VLOOKUP($A96,n1d_2001!$A$16:$G$148,2,FALSE)</f>
        <v>15005</v>
      </c>
      <c r="N96" s="193">
        <f>VLOOKUP($A96,n1d_2001!$A$16:$G$148,4,FALSE)</f>
        <v>14424</v>
      </c>
      <c r="O96" s="193">
        <f>VLOOKUP($A96,n1d_2002!$A$16:$G$148,2,FALSE)</f>
        <v>14813</v>
      </c>
      <c r="P96" s="193">
        <f>VLOOKUP($A96,n1d_2002!$A$16:$G$148,4,FALSE)</f>
        <v>14092</v>
      </c>
      <c r="Q96" s="193">
        <f t="shared" si="5"/>
        <v>0.85436893203883491</v>
      </c>
      <c r="R96" s="214">
        <f t="shared" si="6"/>
        <v>28981.310679611652</v>
      </c>
      <c r="S96" s="215"/>
      <c r="T96" s="215">
        <f t="shared" si="8"/>
        <v>3.5541572915040511</v>
      </c>
      <c r="AB96" s="193" t="s">
        <v>8</v>
      </c>
      <c r="AC96" s="212" t="s">
        <v>212</v>
      </c>
      <c r="AD96" s="216">
        <f t="shared" si="9"/>
        <v>2.1683814581258991</v>
      </c>
      <c r="AE96" s="193" t="s">
        <v>8</v>
      </c>
      <c r="AF96" s="212" t="s">
        <v>212</v>
      </c>
      <c r="AG96" s="215">
        <f>VLOOKUP(AC96,'dc2d2009 cor'!$A$13:$T$144,19,FALSE)</f>
        <v>3.9819144834443683</v>
      </c>
    </row>
    <row r="97" spans="1:33" x14ac:dyDescent="0.4">
      <c r="A97" s="212" t="s">
        <v>196</v>
      </c>
      <c r="B97" s="213">
        <v>10</v>
      </c>
      <c r="C97" s="213">
        <v>10</v>
      </c>
      <c r="D97" s="213">
        <v>0</v>
      </c>
      <c r="E97" s="213">
        <v>2</v>
      </c>
      <c r="F97" s="213">
        <v>1</v>
      </c>
      <c r="G97" s="213">
        <v>1</v>
      </c>
      <c r="H97" s="213">
        <v>0</v>
      </c>
      <c r="I97" s="213">
        <v>4</v>
      </c>
      <c r="J97" s="192">
        <v>7</v>
      </c>
      <c r="K97" s="213">
        <v>3</v>
      </c>
      <c r="L97" s="213">
        <v>15</v>
      </c>
      <c r="M97" s="193">
        <f>VLOOKUP($A97,n1d_2001!$A$16:$G$148,2,FALSE)</f>
        <v>1216</v>
      </c>
      <c r="N97" s="193">
        <f>VLOOKUP($A97,n1d_2001!$A$16:$G$148,4,FALSE)</f>
        <v>1083</v>
      </c>
      <c r="O97" s="193">
        <f>VLOOKUP($A97,n1d_2002!$A$16:$G$148,2,FALSE)</f>
        <v>1137</v>
      </c>
      <c r="P97" s="193">
        <f>VLOOKUP($A97,n1d_2002!$A$16:$G$148,4,FALSE)</f>
        <v>1106</v>
      </c>
      <c r="Q97" s="193">
        <f t="shared" si="5"/>
        <v>1</v>
      </c>
      <c r="R97" s="214">
        <f t="shared" si="6"/>
        <v>2243</v>
      </c>
      <c r="S97" s="215">
        <f t="shared" si="7"/>
        <v>4.4583147570218458</v>
      </c>
      <c r="T97" s="215">
        <f t="shared" si="8"/>
        <v>4.4583147570218458</v>
      </c>
      <c r="AB97" s="193" t="s">
        <v>8</v>
      </c>
      <c r="AC97" s="212" t="s">
        <v>214</v>
      </c>
      <c r="AD97" s="216">
        <f t="shared" si="9"/>
        <v>3.3523577325871332</v>
      </c>
      <c r="AE97" s="193" t="s">
        <v>8</v>
      </c>
      <c r="AF97" s="212" t="s">
        <v>214</v>
      </c>
      <c r="AG97" s="215">
        <f>VLOOKUP(AC97,'dc2d2009 cor'!$A$13:$T$144,19,FALSE)</f>
        <v>2.6336581511719777</v>
      </c>
    </row>
    <row r="98" spans="1:33" x14ac:dyDescent="0.4">
      <c r="A98" s="212" t="s">
        <v>197</v>
      </c>
      <c r="B98" s="213">
        <v>1</v>
      </c>
      <c r="C98" s="213">
        <v>1</v>
      </c>
      <c r="D98" s="213">
        <v>0</v>
      </c>
      <c r="E98" s="213">
        <v>0</v>
      </c>
      <c r="F98" s="213">
        <v>0</v>
      </c>
      <c r="G98" s="213">
        <v>0</v>
      </c>
      <c r="H98" s="213">
        <v>0</v>
      </c>
      <c r="I98" s="213">
        <v>0</v>
      </c>
      <c r="J98" s="192">
        <v>0</v>
      </c>
      <c r="K98" s="213">
        <v>1</v>
      </c>
      <c r="L98" s="213">
        <v>5</v>
      </c>
      <c r="M98" s="193">
        <f>VLOOKUP($A98,n1d_2001!$A$16:$G$148,2,FALSE)</f>
        <v>538</v>
      </c>
      <c r="N98" s="193">
        <f>VLOOKUP($A98,n1d_2001!$A$16:$G$148,4,FALSE)</f>
        <v>520</v>
      </c>
      <c r="O98" s="193">
        <f>VLOOKUP($A98,n1d_2002!$A$16:$G$148,2,FALSE)</f>
        <v>509</v>
      </c>
      <c r="P98" s="193">
        <f>VLOOKUP($A98,n1d_2002!$A$16:$G$148,4,FALSE)</f>
        <v>485</v>
      </c>
      <c r="Q98" s="193">
        <f t="shared" si="5"/>
        <v>1</v>
      </c>
      <c r="R98" s="214">
        <f t="shared" si="6"/>
        <v>994</v>
      </c>
      <c r="S98" s="215">
        <f t="shared" si="7"/>
        <v>1.0060362173038229</v>
      </c>
      <c r="T98" s="215">
        <f t="shared" si="8"/>
        <v>1.0060362173038231</v>
      </c>
      <c r="AB98" s="193" t="s">
        <v>8</v>
      </c>
      <c r="AC98" s="212" t="s">
        <v>215</v>
      </c>
      <c r="AD98" s="216">
        <f t="shared" si="9"/>
        <v>3.7044562151230642</v>
      </c>
      <c r="AE98" s="193" t="s">
        <v>8</v>
      </c>
      <c r="AF98" s="212" t="s">
        <v>215</v>
      </c>
      <c r="AG98" s="215">
        <f>VLOOKUP(AC98,'dc2d2009 cor'!$A$13:$T$144,19,FALSE)</f>
        <v>3.7081053545143892</v>
      </c>
    </row>
    <row r="99" spans="1:33" x14ac:dyDescent="0.4">
      <c r="A99" s="212" t="s">
        <v>198</v>
      </c>
      <c r="B99" s="213">
        <v>14</v>
      </c>
      <c r="C99" s="213">
        <v>11</v>
      </c>
      <c r="D99" s="213">
        <v>3</v>
      </c>
      <c r="E99" s="213">
        <v>5</v>
      </c>
      <c r="F99" s="213">
        <v>0</v>
      </c>
      <c r="G99" s="213">
        <v>1</v>
      </c>
      <c r="H99" s="213">
        <v>1</v>
      </c>
      <c r="I99" s="213">
        <v>7</v>
      </c>
      <c r="J99" s="192">
        <v>9</v>
      </c>
      <c r="K99" s="213">
        <v>5</v>
      </c>
      <c r="L99" s="213">
        <v>14</v>
      </c>
      <c r="M99" s="193">
        <f>VLOOKUP($A99,n1d_2001!$A$16:$G$148,2,FALSE)</f>
        <v>1894</v>
      </c>
      <c r="N99" s="193">
        <f>VLOOKUP($A99,n1d_2001!$A$16:$G$148,4,FALSE)</f>
        <v>1771</v>
      </c>
      <c r="O99" s="193">
        <f>VLOOKUP($A99,n1d_2002!$A$16:$G$148,2,FALSE)</f>
        <v>1804</v>
      </c>
      <c r="P99" s="193">
        <f>VLOOKUP($A99,n1d_2002!$A$16:$G$148,4,FALSE)</f>
        <v>1790</v>
      </c>
      <c r="Q99" s="193">
        <f t="shared" si="5"/>
        <v>0.7857142857142857</v>
      </c>
      <c r="R99" s="214">
        <f t="shared" si="6"/>
        <v>3609.2142857142853</v>
      </c>
      <c r="S99" s="215">
        <f t="shared" si="7"/>
        <v>3.8789605968849576</v>
      </c>
      <c r="T99" s="215">
        <f t="shared" si="8"/>
        <v>3.8792105381031448</v>
      </c>
      <c r="AB99" s="193" t="s">
        <v>8</v>
      </c>
      <c r="AC99" s="212" t="s">
        <v>216</v>
      </c>
      <c r="AD99" s="216">
        <f t="shared" si="9"/>
        <v>4.5214366931977796</v>
      </c>
      <c r="AE99" s="193" t="s">
        <v>8</v>
      </c>
      <c r="AF99" s="212" t="s">
        <v>216</v>
      </c>
      <c r="AG99" s="215">
        <f>VLOOKUP(AC99,'dc2d2009 cor'!$A$13:$T$144,19,FALSE)</f>
        <v>5.1862974855786499</v>
      </c>
    </row>
    <row r="100" spans="1:33" s="219" customFormat="1" x14ac:dyDescent="0.4">
      <c r="A100" s="217" t="s">
        <v>199</v>
      </c>
      <c r="B100" s="218">
        <v>25</v>
      </c>
      <c r="C100" s="218">
        <v>22</v>
      </c>
      <c r="D100" s="218">
        <v>3</v>
      </c>
      <c r="E100" s="218">
        <v>7</v>
      </c>
      <c r="F100" s="218">
        <v>1</v>
      </c>
      <c r="G100" s="218">
        <v>2</v>
      </c>
      <c r="H100" s="218">
        <v>1</v>
      </c>
      <c r="I100" s="218">
        <v>11</v>
      </c>
      <c r="J100" s="224">
        <v>16</v>
      </c>
      <c r="K100" s="218">
        <v>9</v>
      </c>
      <c r="L100" s="218">
        <v>34</v>
      </c>
      <c r="M100" s="193">
        <f>VLOOKUP($A100,n1d_2001!$A$16:$G$148,2,FALSE)</f>
        <v>3648</v>
      </c>
      <c r="N100" s="193">
        <f>VLOOKUP($A100,n1d_2001!$A$16:$G$148,4,FALSE)</f>
        <v>3374</v>
      </c>
      <c r="O100" s="193">
        <f>VLOOKUP($A100,n1d_2002!$A$16:$G$148,2,FALSE)</f>
        <v>3450</v>
      </c>
      <c r="P100" s="193">
        <f>VLOOKUP($A100,n1d_2002!$A$16:$G$148,4,FALSE)</f>
        <v>3381</v>
      </c>
      <c r="Q100" s="193">
        <f t="shared" si="5"/>
        <v>0.88</v>
      </c>
      <c r="R100" s="214">
        <f t="shared" si="6"/>
        <v>6853.92</v>
      </c>
      <c r="S100" s="215"/>
      <c r="T100" s="215">
        <f t="shared" si="8"/>
        <v>3.6478406260333869</v>
      </c>
      <c r="AB100" s="193" t="s">
        <v>8</v>
      </c>
      <c r="AC100" s="212" t="s">
        <v>217</v>
      </c>
      <c r="AD100" s="216">
        <f t="shared" si="9"/>
        <v>2.6990553306342782</v>
      </c>
      <c r="AE100" s="193" t="s">
        <v>8</v>
      </c>
      <c r="AF100" s="212" t="s">
        <v>217</v>
      </c>
      <c r="AG100" s="215">
        <f>VLOOKUP(AC100,'dc2d2009 cor'!$A$13:$T$144,19,FALSE)</f>
        <v>2.5062656641604009</v>
      </c>
    </row>
    <row r="101" spans="1:33" x14ac:dyDescent="0.4">
      <c r="A101" s="212" t="s">
        <v>200</v>
      </c>
      <c r="B101" s="213">
        <v>18</v>
      </c>
      <c r="C101" s="213">
        <v>16</v>
      </c>
      <c r="D101" s="213">
        <v>2</v>
      </c>
      <c r="E101" s="213">
        <v>6</v>
      </c>
      <c r="F101" s="213">
        <v>2</v>
      </c>
      <c r="G101" s="213">
        <v>0</v>
      </c>
      <c r="H101" s="213">
        <v>1</v>
      </c>
      <c r="I101" s="213">
        <v>9</v>
      </c>
      <c r="J101" s="192">
        <v>14</v>
      </c>
      <c r="K101" s="213">
        <v>4</v>
      </c>
      <c r="L101" s="213">
        <v>46</v>
      </c>
      <c r="M101" s="193">
        <f>VLOOKUP($A101,n1d_2001!$A$16:$G$148,2,FALSE)</f>
        <v>3347</v>
      </c>
      <c r="N101" s="193">
        <f>VLOOKUP($A101,n1d_2001!$A$16:$G$148,4,FALSE)</f>
        <v>3228</v>
      </c>
      <c r="O101" s="193">
        <f>VLOOKUP($A101,n1d_2002!$A$16:$G$148,2,FALSE)</f>
        <v>3440</v>
      </c>
      <c r="P101" s="193">
        <f>VLOOKUP($A101,n1d_2002!$A$16:$G$148,4,FALSE)</f>
        <v>3251</v>
      </c>
      <c r="Q101" s="193">
        <f t="shared" si="5"/>
        <v>0.88888888888888884</v>
      </c>
      <c r="R101" s="214">
        <f t="shared" si="6"/>
        <v>6678.1111111111113</v>
      </c>
      <c r="S101" s="215">
        <f t="shared" si="7"/>
        <v>2.6953729431143203</v>
      </c>
      <c r="T101" s="215">
        <f t="shared" si="8"/>
        <v>2.6954543672250275</v>
      </c>
      <c r="AB101" s="193" t="s">
        <v>8</v>
      </c>
      <c r="AC101" s="212" t="s">
        <v>218</v>
      </c>
      <c r="AD101" s="216">
        <f t="shared" si="9"/>
        <v>3.1376064545047062</v>
      </c>
      <c r="AE101" s="193" t="s">
        <v>8</v>
      </c>
      <c r="AF101" s="212" t="s">
        <v>218</v>
      </c>
      <c r="AG101" s="215">
        <f>VLOOKUP(AC101,'dc2d2009 cor'!$A$13:$T$144,19,FALSE)</f>
        <v>6.0095357606673954</v>
      </c>
    </row>
    <row r="102" spans="1:33" x14ac:dyDescent="0.4">
      <c r="A102" s="212" t="s">
        <v>201</v>
      </c>
      <c r="B102" s="213">
        <v>18</v>
      </c>
      <c r="C102" s="213">
        <v>17</v>
      </c>
      <c r="D102" s="213">
        <v>1</v>
      </c>
      <c r="E102" s="213">
        <v>3</v>
      </c>
      <c r="F102" s="213">
        <v>3</v>
      </c>
      <c r="G102" s="213">
        <v>2</v>
      </c>
      <c r="H102" s="213">
        <v>2</v>
      </c>
      <c r="I102" s="213">
        <v>10</v>
      </c>
      <c r="J102" s="192">
        <v>15</v>
      </c>
      <c r="K102" s="213">
        <v>3</v>
      </c>
      <c r="L102" s="213">
        <v>22</v>
      </c>
      <c r="M102" s="193">
        <f>VLOOKUP($A102,n1d_2001!$A$16:$G$148,2,FALSE)</f>
        <v>1624</v>
      </c>
      <c r="N102" s="193">
        <f>VLOOKUP($A102,n1d_2001!$A$16:$G$148,4,FALSE)</f>
        <v>1686</v>
      </c>
      <c r="O102" s="193">
        <f>VLOOKUP($A102,n1d_2002!$A$16:$G$148,2,FALSE)</f>
        <v>1686</v>
      </c>
      <c r="P102" s="193">
        <f>VLOOKUP($A102,n1d_2002!$A$16:$G$148,4,FALSE)</f>
        <v>1586</v>
      </c>
      <c r="Q102" s="193">
        <f t="shared" si="5"/>
        <v>0.94444444444444442</v>
      </c>
      <c r="R102" s="214">
        <f t="shared" si="6"/>
        <v>3274.1111111111113</v>
      </c>
      <c r="S102" s="215">
        <f t="shared" si="7"/>
        <v>5.4976753656632837</v>
      </c>
      <c r="T102" s="215">
        <f t="shared" si="8"/>
        <v>5.4977138256302664</v>
      </c>
      <c r="AB102" s="193" t="s">
        <v>8</v>
      </c>
      <c r="AC102" s="212" t="s">
        <v>220</v>
      </c>
      <c r="AD102" s="216">
        <f t="shared" si="9"/>
        <v>5.1687934097884023</v>
      </c>
      <c r="AE102" s="193" t="s">
        <v>8</v>
      </c>
      <c r="AF102" s="212" t="s">
        <v>220</v>
      </c>
      <c r="AG102" s="215">
        <f>VLOOKUP(AC102,'dc2d2009 cor'!$A$13:$T$144,19,FALSE)</f>
        <v>3.2811027605662755</v>
      </c>
    </row>
    <row r="103" spans="1:33" x14ac:dyDescent="0.4">
      <c r="A103" s="212" t="s">
        <v>202</v>
      </c>
      <c r="B103" s="213">
        <v>18</v>
      </c>
      <c r="C103" s="213">
        <v>12</v>
      </c>
      <c r="D103" s="213">
        <v>6</v>
      </c>
      <c r="E103" s="213">
        <v>3</v>
      </c>
      <c r="F103" s="213">
        <v>1</v>
      </c>
      <c r="G103" s="213">
        <v>0</v>
      </c>
      <c r="H103" s="213">
        <v>2</v>
      </c>
      <c r="I103" s="213">
        <v>6</v>
      </c>
      <c r="J103" s="192">
        <v>10</v>
      </c>
      <c r="K103" s="213">
        <v>8</v>
      </c>
      <c r="L103" s="213">
        <v>46</v>
      </c>
      <c r="M103" s="193">
        <f>VLOOKUP($A103,n1d_2001!$A$16:$G$148,2,FALSE)</f>
        <v>2885</v>
      </c>
      <c r="N103" s="193">
        <f>VLOOKUP($A103,n1d_2001!$A$16:$G$148,4,FALSE)</f>
        <v>2746</v>
      </c>
      <c r="O103" s="193">
        <f>VLOOKUP($A103,n1d_2002!$A$16:$G$148,2,FALSE)</f>
        <v>2929</v>
      </c>
      <c r="P103" s="193">
        <f>VLOOKUP($A103,n1d_2002!$A$16:$G$148,4,FALSE)</f>
        <v>2613</v>
      </c>
      <c r="Q103" s="193">
        <f t="shared" si="5"/>
        <v>0.66666666666666663</v>
      </c>
      <c r="R103" s="214">
        <f t="shared" si="6"/>
        <v>5571.666666666667</v>
      </c>
      <c r="S103" s="215">
        <f t="shared" si="7"/>
        <v>3.2306311696081362</v>
      </c>
      <c r="T103" s="215">
        <f t="shared" si="8"/>
        <v>3.2308133924559623</v>
      </c>
      <c r="AB103" s="193" t="s">
        <v>8</v>
      </c>
      <c r="AC103" s="212" t="s">
        <v>221</v>
      </c>
      <c r="AD103" s="216">
        <f t="shared" si="9"/>
        <v>0.69204152249134943</v>
      </c>
      <c r="AE103" s="193" t="s">
        <v>8</v>
      </c>
      <c r="AF103" s="212" t="s">
        <v>221</v>
      </c>
      <c r="AG103" s="215">
        <f>VLOOKUP(AC103,'dc2d2009 cor'!$A$13:$T$144,19,FALSE)</f>
        <v>4.6595937223223389</v>
      </c>
    </row>
    <row r="104" spans="1:33" x14ac:dyDescent="0.4">
      <c r="A104" s="212" t="s">
        <v>203</v>
      </c>
      <c r="B104" s="213">
        <v>58</v>
      </c>
      <c r="C104" s="213">
        <v>53</v>
      </c>
      <c r="D104" s="213">
        <v>5</v>
      </c>
      <c r="E104" s="213">
        <v>15</v>
      </c>
      <c r="F104" s="213">
        <v>3</v>
      </c>
      <c r="G104" s="213">
        <v>2</v>
      </c>
      <c r="H104" s="213">
        <v>9</v>
      </c>
      <c r="I104" s="213">
        <v>29</v>
      </c>
      <c r="J104" s="192">
        <v>41</v>
      </c>
      <c r="K104" s="213">
        <v>17</v>
      </c>
      <c r="L104" s="213">
        <v>110</v>
      </c>
      <c r="M104" s="193">
        <f>VLOOKUP($A104,n1d_2001!$A$16:$G$148,2,FALSE)</f>
        <v>7836</v>
      </c>
      <c r="N104" s="193">
        <f>VLOOKUP($A104,n1d_2001!$A$16:$G$148,4,FALSE)</f>
        <v>7400</v>
      </c>
      <c r="O104" s="193">
        <f>VLOOKUP($A104,n1d_2002!$A$16:$G$148,2,FALSE)</f>
        <v>7736</v>
      </c>
      <c r="P104" s="193">
        <f>VLOOKUP($A104,n1d_2002!$A$16:$G$148,4,FALSE)</f>
        <v>7247</v>
      </c>
      <c r="Q104" s="193">
        <f t="shared" si="5"/>
        <v>0.91379310344827591</v>
      </c>
      <c r="R104" s="214">
        <f t="shared" si="6"/>
        <v>15004.810344827587</v>
      </c>
      <c r="S104" s="215">
        <f t="shared" si="7"/>
        <v>3.865427064194356</v>
      </c>
      <c r="T104" s="215">
        <f t="shared" si="8"/>
        <v>3.8655124446894371</v>
      </c>
      <c r="AB104" s="193" t="s">
        <v>8</v>
      </c>
      <c r="AC104" s="212" t="s">
        <v>222</v>
      </c>
      <c r="AD104" s="216">
        <f t="shared" si="9"/>
        <v>3.3626125916335217</v>
      </c>
      <c r="AE104" s="193" t="s">
        <v>8</v>
      </c>
      <c r="AF104" s="212" t="s">
        <v>222</v>
      </c>
      <c r="AG104" s="215">
        <f>VLOOKUP(AC104,'dc2d2009 cor'!$A$13:$T$144,19,FALSE)</f>
        <v>4.3429381388211512</v>
      </c>
    </row>
    <row r="105" spans="1:33" x14ac:dyDescent="0.4">
      <c r="A105" s="212" t="s">
        <v>204</v>
      </c>
      <c r="B105" s="213">
        <v>36</v>
      </c>
      <c r="C105" s="213">
        <v>32</v>
      </c>
      <c r="D105" s="213">
        <v>4</v>
      </c>
      <c r="E105" s="213">
        <v>9</v>
      </c>
      <c r="F105" s="213">
        <v>1</v>
      </c>
      <c r="G105" s="213">
        <v>2</v>
      </c>
      <c r="H105" s="213">
        <v>2</v>
      </c>
      <c r="I105" s="213">
        <v>14</v>
      </c>
      <c r="J105" s="192">
        <v>22</v>
      </c>
      <c r="K105" s="213">
        <v>14</v>
      </c>
      <c r="L105" s="213">
        <v>66</v>
      </c>
      <c r="M105" s="193">
        <f>VLOOKUP($A105,n1d_2001!$A$16:$G$148,2,FALSE)</f>
        <v>4528</v>
      </c>
      <c r="N105" s="193">
        <f>VLOOKUP($A105,n1d_2001!$A$16:$G$148,4,FALSE)</f>
        <v>4353</v>
      </c>
      <c r="O105" s="193">
        <f>VLOOKUP($A105,n1d_2002!$A$16:$G$148,2,FALSE)</f>
        <v>4515</v>
      </c>
      <c r="P105" s="193">
        <f>VLOOKUP($A105,n1d_2002!$A$16:$G$148,4,FALSE)</f>
        <v>4255</v>
      </c>
      <c r="Q105" s="193">
        <f t="shared" si="5"/>
        <v>0.88888888888888884</v>
      </c>
      <c r="R105" s="214">
        <f t="shared" si="6"/>
        <v>8782.3333333333321</v>
      </c>
      <c r="S105" s="215">
        <f t="shared" si="7"/>
        <v>4.0991384218317082</v>
      </c>
      <c r="T105" s="215">
        <f t="shared" si="8"/>
        <v>4.0992024663622137</v>
      </c>
      <c r="AB105" s="193" t="s">
        <v>8</v>
      </c>
      <c r="AC105" s="212" t="s">
        <v>223</v>
      </c>
      <c r="AD105" s="216">
        <f t="shared" si="9"/>
        <v>3.6503352189941873</v>
      </c>
      <c r="AE105" s="193" t="s">
        <v>8</v>
      </c>
      <c r="AF105" s="212" t="s">
        <v>223</v>
      </c>
      <c r="AG105" s="215">
        <f>VLOOKUP(AC105,'dc2d2009 cor'!$A$13:$T$144,19,FALSE)</f>
        <v>3.1724982212117183</v>
      </c>
    </row>
    <row r="106" spans="1:33" x14ac:dyDescent="0.4">
      <c r="A106" s="212" t="s">
        <v>205</v>
      </c>
      <c r="B106" s="213">
        <v>101</v>
      </c>
      <c r="C106" s="213">
        <v>85</v>
      </c>
      <c r="D106" s="213">
        <v>16</v>
      </c>
      <c r="E106" s="213">
        <v>21</v>
      </c>
      <c r="F106" s="213">
        <v>8</v>
      </c>
      <c r="G106" s="213">
        <v>8</v>
      </c>
      <c r="H106" s="213">
        <v>6</v>
      </c>
      <c r="I106" s="213">
        <v>43</v>
      </c>
      <c r="J106" s="192">
        <v>71</v>
      </c>
      <c r="K106" s="213">
        <v>30</v>
      </c>
      <c r="L106" s="213">
        <v>156</v>
      </c>
      <c r="M106" s="193">
        <f>VLOOKUP($A106,n1d_2001!$A$16:$G$148,2,FALSE)</f>
        <v>11936</v>
      </c>
      <c r="N106" s="193">
        <f>VLOOKUP($A106,n1d_2001!$A$16:$G$148,4,FALSE)</f>
        <v>11107</v>
      </c>
      <c r="O106" s="193">
        <f>VLOOKUP($A106,n1d_2002!$A$16:$G$148,2,FALSE)</f>
        <v>11730</v>
      </c>
      <c r="P106" s="193">
        <f>VLOOKUP($A106,n1d_2002!$A$16:$G$148,4,FALSE)</f>
        <v>11567</v>
      </c>
      <c r="Q106" s="193">
        <f t="shared" si="5"/>
        <v>0.84158415841584155</v>
      </c>
      <c r="R106" s="214">
        <f t="shared" si="6"/>
        <v>23256.762376237624</v>
      </c>
      <c r="S106" s="215">
        <f t="shared" si="7"/>
        <v>4.342822890222922</v>
      </c>
      <c r="T106" s="215">
        <f t="shared" si="8"/>
        <v>4.3428924721885132</v>
      </c>
      <c r="AB106" s="193" t="s">
        <v>8</v>
      </c>
      <c r="AC106" s="212" t="s">
        <v>224</v>
      </c>
      <c r="AD106" s="216">
        <f t="shared" si="9"/>
        <v>2.5743707093821508</v>
      </c>
      <c r="AE106" s="193" t="s">
        <v>8</v>
      </c>
      <c r="AF106" s="212" t="s">
        <v>224</v>
      </c>
      <c r="AG106" s="215">
        <f>VLOOKUP(AC106,'dc2d2009 cor'!$A$13:$T$144,19,FALSE)</f>
        <v>2.7355889188384741</v>
      </c>
    </row>
    <row r="107" spans="1:33" x14ac:dyDescent="0.4">
      <c r="A107" s="212" t="s">
        <v>206</v>
      </c>
      <c r="B107" s="213">
        <v>11</v>
      </c>
      <c r="C107" s="213">
        <v>7</v>
      </c>
      <c r="D107" s="213">
        <v>4</v>
      </c>
      <c r="E107" s="213">
        <v>3</v>
      </c>
      <c r="F107" s="213">
        <v>0</v>
      </c>
      <c r="G107" s="213">
        <v>0</v>
      </c>
      <c r="H107" s="213">
        <v>2</v>
      </c>
      <c r="I107" s="213">
        <v>5</v>
      </c>
      <c r="J107" s="192">
        <v>7</v>
      </c>
      <c r="K107" s="213">
        <v>4</v>
      </c>
      <c r="L107" s="213">
        <v>26</v>
      </c>
      <c r="M107" s="193">
        <f>VLOOKUP($A107,n1d_2001!$A$16:$G$148,2,FALSE)</f>
        <v>2465</v>
      </c>
      <c r="N107" s="193">
        <f>VLOOKUP($A107,n1d_2001!$A$16:$G$148,4,FALSE)</f>
        <v>2326</v>
      </c>
      <c r="O107" s="193">
        <f>VLOOKUP($A107,n1d_2002!$A$16:$G$148,2,FALSE)</f>
        <v>2398</v>
      </c>
      <c r="P107" s="193">
        <f>VLOOKUP($A107,n1d_2002!$A$16:$G$148,4,FALSE)</f>
        <v>2262</v>
      </c>
      <c r="Q107" s="193">
        <f t="shared" si="5"/>
        <v>0.63636363636363635</v>
      </c>
      <c r="R107" s="214">
        <f t="shared" si="6"/>
        <v>4707.636363636364</v>
      </c>
      <c r="S107" s="215">
        <f t="shared" si="7"/>
        <v>2.3366290746176421</v>
      </c>
      <c r="T107" s="215">
        <f t="shared" si="8"/>
        <v>2.3370446912710974</v>
      </c>
      <c r="AB107" s="193" t="s">
        <v>8</v>
      </c>
      <c r="AC107" s="212" t="s">
        <v>225</v>
      </c>
      <c r="AD107" s="216">
        <f t="shared" si="9"/>
        <v>3.7892742487237512</v>
      </c>
      <c r="AE107" s="193" t="s">
        <v>8</v>
      </c>
      <c r="AF107" s="212" t="s">
        <v>225</v>
      </c>
      <c r="AG107" s="215">
        <f>VLOOKUP(AC107,'dc2d2009 cor'!$A$13:$T$144,19,FALSE)</f>
        <v>2.4240091246079274</v>
      </c>
    </row>
    <row r="108" spans="1:33" x14ac:dyDescent="0.4">
      <c r="A108" s="212" t="s">
        <v>207</v>
      </c>
      <c r="B108" s="213">
        <v>31</v>
      </c>
      <c r="C108" s="213">
        <v>26</v>
      </c>
      <c r="D108" s="213">
        <v>5</v>
      </c>
      <c r="E108" s="213">
        <v>11</v>
      </c>
      <c r="F108" s="213">
        <v>2</v>
      </c>
      <c r="G108" s="213">
        <v>0</v>
      </c>
      <c r="H108" s="213">
        <v>3</v>
      </c>
      <c r="I108" s="213">
        <v>16</v>
      </c>
      <c r="J108" s="192">
        <v>19</v>
      </c>
      <c r="K108" s="213">
        <v>12</v>
      </c>
      <c r="L108" s="213">
        <v>55</v>
      </c>
      <c r="M108" s="193">
        <f>VLOOKUP($A108,n1d_2001!$A$16:$G$148,2,FALSE)</f>
        <v>4355</v>
      </c>
      <c r="N108" s="193">
        <f>VLOOKUP($A108,n1d_2001!$A$16:$G$148,4,FALSE)</f>
        <v>4168</v>
      </c>
      <c r="O108" s="193">
        <f>VLOOKUP($A108,n1d_2002!$A$16:$G$148,2,FALSE)</f>
        <v>4512</v>
      </c>
      <c r="P108" s="193">
        <f>VLOOKUP($A108,n1d_2002!$A$16:$G$148,4,FALSE)</f>
        <v>4168</v>
      </c>
      <c r="Q108" s="193">
        <f t="shared" si="5"/>
        <v>0.83870967741935487</v>
      </c>
      <c r="R108" s="214">
        <f t="shared" si="6"/>
        <v>8654.677419354839</v>
      </c>
      <c r="S108" s="215">
        <f t="shared" si="7"/>
        <v>3.5818781565068298</v>
      </c>
      <c r="T108" s="215">
        <f t="shared" si="8"/>
        <v>3.5820395990031857</v>
      </c>
      <c r="AB108" s="193" t="s">
        <v>8</v>
      </c>
      <c r="AC108" s="212" t="s">
        <v>227</v>
      </c>
      <c r="AD108" s="216">
        <f t="shared" si="9"/>
        <v>3.8109756097560976</v>
      </c>
      <c r="AE108" s="193" t="s">
        <v>8</v>
      </c>
      <c r="AF108" s="212" t="s">
        <v>227</v>
      </c>
      <c r="AG108" s="215">
        <f>VLOOKUP(AC108,'dc2d2009 cor'!$A$13:$T$144,19,FALSE)</f>
        <v>1.4064697609001406</v>
      </c>
    </row>
    <row r="109" spans="1:33" s="219" customFormat="1" x14ac:dyDescent="0.4">
      <c r="A109" s="217" t="s">
        <v>208</v>
      </c>
      <c r="B109" s="218">
        <v>291</v>
      </c>
      <c r="C109" s="218">
        <v>248</v>
      </c>
      <c r="D109" s="218">
        <v>43</v>
      </c>
      <c r="E109" s="218">
        <v>71</v>
      </c>
      <c r="F109" s="218">
        <v>20</v>
      </c>
      <c r="G109" s="218">
        <v>14</v>
      </c>
      <c r="H109" s="218">
        <v>27</v>
      </c>
      <c r="I109" s="218">
        <v>132</v>
      </c>
      <c r="J109" s="224">
        <v>199</v>
      </c>
      <c r="K109" s="218">
        <v>92</v>
      </c>
      <c r="L109" s="218">
        <v>527</v>
      </c>
      <c r="M109" s="193">
        <f>VLOOKUP($A109,n1d_2001!$A$16:$G$148,2,FALSE)</f>
        <v>38976</v>
      </c>
      <c r="N109" s="193">
        <f>VLOOKUP($A109,n1d_2001!$A$16:$G$148,4,FALSE)</f>
        <v>37014</v>
      </c>
      <c r="O109" s="193">
        <f>VLOOKUP($A109,n1d_2002!$A$16:$G$148,2,FALSE)</f>
        <v>38946</v>
      </c>
      <c r="P109" s="193">
        <f>VLOOKUP($A109,n1d_2002!$A$16:$G$148,4,FALSE)</f>
        <v>36949</v>
      </c>
      <c r="Q109" s="193">
        <f t="shared" si="5"/>
        <v>0.85223367697594499</v>
      </c>
      <c r="R109" s="214">
        <f t="shared" si="6"/>
        <v>75909.037800687278</v>
      </c>
      <c r="S109" s="215"/>
      <c r="T109" s="215">
        <f t="shared" si="8"/>
        <v>3.833536371654271</v>
      </c>
      <c r="AB109" s="193" t="s">
        <v>8</v>
      </c>
      <c r="AC109" s="212" t="s">
        <v>228</v>
      </c>
      <c r="AD109" s="216">
        <f t="shared" si="9"/>
        <v>1.392757660167131</v>
      </c>
      <c r="AE109" s="193" t="s">
        <v>8</v>
      </c>
      <c r="AF109" s="212" t="s">
        <v>228</v>
      </c>
      <c r="AG109" s="215">
        <f>VLOOKUP(AC109,'dc2d2009 cor'!$A$13:$T$144,19,FALSE)</f>
        <v>3.7974683544303796</v>
      </c>
    </row>
    <row r="110" spans="1:33" x14ac:dyDescent="0.4">
      <c r="A110" s="212" t="s">
        <v>209</v>
      </c>
      <c r="B110" s="213">
        <v>13</v>
      </c>
      <c r="C110" s="213">
        <v>12</v>
      </c>
      <c r="D110" s="213">
        <v>1</v>
      </c>
      <c r="E110" s="213">
        <v>0</v>
      </c>
      <c r="F110" s="213">
        <v>2</v>
      </c>
      <c r="G110" s="213">
        <v>0</v>
      </c>
      <c r="H110" s="213">
        <v>3</v>
      </c>
      <c r="I110" s="213">
        <v>5</v>
      </c>
      <c r="J110" s="192">
        <v>7</v>
      </c>
      <c r="K110" s="213">
        <v>6</v>
      </c>
      <c r="L110" s="213">
        <v>30</v>
      </c>
      <c r="M110" s="193">
        <f>VLOOKUP($A110,n1d_2001!$A$16:$G$148,2,FALSE)</f>
        <v>1812</v>
      </c>
      <c r="N110" s="193">
        <f>VLOOKUP($A110,n1d_2001!$A$16:$G$148,4,FALSE)</f>
        <v>1724</v>
      </c>
      <c r="O110" s="193">
        <f>VLOOKUP($A110,n1d_2002!$A$16:$G$148,2,FALSE)</f>
        <v>1739</v>
      </c>
      <c r="P110" s="193">
        <f>VLOOKUP($A110,n1d_2002!$A$16:$G$148,4,FALSE)</f>
        <v>1571</v>
      </c>
      <c r="Q110" s="193">
        <f t="shared" si="5"/>
        <v>0.92307692307692313</v>
      </c>
      <c r="R110" s="214">
        <f t="shared" si="6"/>
        <v>3327.3846153846157</v>
      </c>
      <c r="S110" s="215">
        <f t="shared" si="7"/>
        <v>3.9069724431292765</v>
      </c>
      <c r="T110" s="215">
        <f t="shared" si="8"/>
        <v>3.908183073368785</v>
      </c>
    </row>
    <row r="111" spans="1:33" x14ac:dyDescent="0.4">
      <c r="A111" s="212" t="s">
        <v>210</v>
      </c>
      <c r="B111" s="213">
        <v>9</v>
      </c>
      <c r="C111" s="213">
        <v>9</v>
      </c>
      <c r="D111" s="213">
        <v>0</v>
      </c>
      <c r="E111" s="213">
        <v>1</v>
      </c>
      <c r="F111" s="213">
        <v>2</v>
      </c>
      <c r="G111" s="213">
        <v>1</v>
      </c>
      <c r="H111" s="213">
        <v>1</v>
      </c>
      <c r="I111" s="213">
        <v>5</v>
      </c>
      <c r="J111" s="192">
        <v>8</v>
      </c>
      <c r="K111" s="213">
        <v>1</v>
      </c>
      <c r="L111" s="213">
        <v>11</v>
      </c>
      <c r="M111" s="193">
        <f>VLOOKUP($A111,n1d_2001!$A$16:$G$148,2,FALSE)</f>
        <v>728</v>
      </c>
      <c r="N111" s="193">
        <f>VLOOKUP($A111,n1d_2001!$A$16:$G$148,4,FALSE)</f>
        <v>668</v>
      </c>
      <c r="O111" s="193">
        <f>VLOOKUP($A111,n1d_2002!$A$16:$G$148,2,FALSE)</f>
        <v>766</v>
      </c>
      <c r="P111" s="193">
        <f>VLOOKUP($A111,n1d_2002!$A$16:$G$148,4,FALSE)</f>
        <v>699</v>
      </c>
      <c r="Q111" s="193">
        <f t="shared" si="5"/>
        <v>1</v>
      </c>
      <c r="R111" s="214">
        <f t="shared" si="6"/>
        <v>1465</v>
      </c>
      <c r="S111" s="215">
        <f t="shared" si="7"/>
        <v>6.1433447098976108</v>
      </c>
      <c r="T111" s="215">
        <f t="shared" si="8"/>
        <v>6.1433447098976108</v>
      </c>
      <c r="AC111" s="219"/>
    </row>
    <row r="112" spans="1:33" x14ac:dyDescent="0.4">
      <c r="A112" s="212" t="s">
        <v>211</v>
      </c>
      <c r="B112" s="213">
        <v>7</v>
      </c>
      <c r="C112" s="213">
        <v>7</v>
      </c>
      <c r="D112" s="213">
        <v>0</v>
      </c>
      <c r="E112" s="213">
        <v>4</v>
      </c>
      <c r="F112" s="213">
        <v>0</v>
      </c>
      <c r="G112" s="213">
        <v>0</v>
      </c>
      <c r="H112" s="213">
        <v>0</v>
      </c>
      <c r="I112" s="213">
        <v>4</v>
      </c>
      <c r="J112" s="192">
        <v>6</v>
      </c>
      <c r="K112" s="213">
        <v>1</v>
      </c>
      <c r="L112" s="213">
        <v>15</v>
      </c>
      <c r="M112" s="193">
        <f>VLOOKUP($A112,n1d_2001!$A$16:$G$148,2,FALSE)</f>
        <v>1250</v>
      </c>
      <c r="N112" s="193">
        <f>VLOOKUP($A112,n1d_2001!$A$16:$G$148,4,FALSE)</f>
        <v>1093</v>
      </c>
      <c r="O112" s="193">
        <f>VLOOKUP($A112,n1d_2002!$A$16:$G$148,2,FALSE)</f>
        <v>1235</v>
      </c>
      <c r="P112" s="193">
        <f>VLOOKUP($A112,n1d_2002!$A$16:$G$148,4,FALSE)</f>
        <v>1085</v>
      </c>
      <c r="Q112" s="193">
        <f t="shared" si="5"/>
        <v>1</v>
      </c>
      <c r="R112" s="214">
        <f t="shared" si="6"/>
        <v>2320</v>
      </c>
      <c r="S112" s="215">
        <f t="shared" si="7"/>
        <v>3.0172413793103448</v>
      </c>
      <c r="T112" s="215">
        <f t="shared" si="8"/>
        <v>3.0172413793103448</v>
      </c>
    </row>
    <row r="113" spans="1:29" x14ac:dyDescent="0.4">
      <c r="A113" s="212" t="s">
        <v>212</v>
      </c>
      <c r="B113" s="213">
        <v>14</v>
      </c>
      <c r="C113" s="213">
        <v>10</v>
      </c>
      <c r="D113" s="213">
        <v>4</v>
      </c>
      <c r="E113" s="213">
        <v>3</v>
      </c>
      <c r="F113" s="213">
        <v>0</v>
      </c>
      <c r="G113" s="213">
        <v>1</v>
      </c>
      <c r="H113" s="213">
        <v>1</v>
      </c>
      <c r="I113" s="213">
        <v>5</v>
      </c>
      <c r="J113" s="192">
        <v>8</v>
      </c>
      <c r="K113" s="213">
        <v>6</v>
      </c>
      <c r="L113" s="213">
        <v>65</v>
      </c>
      <c r="M113" s="193">
        <f>VLOOKUP($A113,n1d_2001!$A$16:$G$148,2,FALSE)</f>
        <v>3385</v>
      </c>
      <c r="N113" s="193">
        <f>VLOOKUP($A113,n1d_2001!$A$16:$G$148,4,FALSE)</f>
        <v>3245</v>
      </c>
      <c r="O113" s="193">
        <f>VLOOKUP($A113,n1d_2002!$A$16:$G$148,2,FALSE)</f>
        <v>3216</v>
      </c>
      <c r="P113" s="193">
        <f>VLOOKUP($A113,n1d_2002!$A$16:$G$148,4,FALSE)</f>
        <v>3171</v>
      </c>
      <c r="Q113" s="193">
        <f t="shared" si="5"/>
        <v>0.7142857142857143</v>
      </c>
      <c r="R113" s="214">
        <f t="shared" si="6"/>
        <v>6456.4285714285706</v>
      </c>
      <c r="S113" s="215">
        <f t="shared" si="7"/>
        <v>2.1683814581258991</v>
      </c>
      <c r="T113" s="215">
        <f t="shared" si="8"/>
        <v>2.168998538462247</v>
      </c>
    </row>
    <row r="114" spans="1:29" s="219" customFormat="1" x14ac:dyDescent="0.4">
      <c r="A114" s="217" t="s">
        <v>213</v>
      </c>
      <c r="B114" s="218">
        <v>43</v>
      </c>
      <c r="C114" s="218">
        <v>38</v>
      </c>
      <c r="D114" s="218">
        <v>5</v>
      </c>
      <c r="E114" s="218">
        <v>8</v>
      </c>
      <c r="F114" s="218">
        <v>4</v>
      </c>
      <c r="G114" s="218">
        <v>2</v>
      </c>
      <c r="H114" s="218">
        <v>5</v>
      </c>
      <c r="I114" s="218">
        <v>19</v>
      </c>
      <c r="J114" s="224">
        <v>29</v>
      </c>
      <c r="K114" s="218">
        <v>14</v>
      </c>
      <c r="L114" s="218">
        <v>121</v>
      </c>
      <c r="M114" s="193">
        <f>VLOOKUP($A114,n1d_2001!$A$16:$G$148,2,FALSE)</f>
        <v>7175</v>
      </c>
      <c r="N114" s="193">
        <f>VLOOKUP($A114,n1d_2001!$A$16:$G$148,4,FALSE)</f>
        <v>6730</v>
      </c>
      <c r="O114" s="193">
        <f>VLOOKUP($A114,n1d_2002!$A$16:$G$148,2,FALSE)</f>
        <v>6956</v>
      </c>
      <c r="P114" s="193">
        <f>VLOOKUP($A114,n1d_2002!$A$16:$G$148,4,FALSE)</f>
        <v>6526</v>
      </c>
      <c r="Q114" s="193">
        <f t="shared" si="5"/>
        <v>0.88372093023255816</v>
      </c>
      <c r="R114" s="214">
        <f t="shared" si="6"/>
        <v>13531.186046511628</v>
      </c>
      <c r="S114" s="215"/>
      <c r="T114" s="215">
        <f t="shared" si="8"/>
        <v>3.1781557958855844</v>
      </c>
      <c r="AC114" s="193"/>
    </row>
    <row r="115" spans="1:29" x14ac:dyDescent="0.4">
      <c r="A115" s="212" t="s">
        <v>214</v>
      </c>
      <c r="B115" s="213">
        <v>11</v>
      </c>
      <c r="C115" s="213">
        <v>8</v>
      </c>
      <c r="D115" s="213">
        <v>3</v>
      </c>
      <c r="E115" s="213">
        <v>3</v>
      </c>
      <c r="F115" s="213">
        <v>0</v>
      </c>
      <c r="G115" s="213">
        <v>0</v>
      </c>
      <c r="H115" s="213">
        <v>1</v>
      </c>
      <c r="I115" s="213">
        <v>4</v>
      </c>
      <c r="J115" s="192">
        <v>6</v>
      </c>
      <c r="K115" s="213">
        <v>5</v>
      </c>
      <c r="L115" s="213">
        <v>37</v>
      </c>
      <c r="M115" s="193">
        <f>VLOOKUP($A115,n1d_2001!$A$16:$G$148,2,FALSE)</f>
        <v>1702</v>
      </c>
      <c r="N115" s="193">
        <f>VLOOKUP($A115,n1d_2001!$A$16:$G$148,4,FALSE)</f>
        <v>1620</v>
      </c>
      <c r="O115" s="193">
        <f>VLOOKUP($A115,n1d_2002!$A$16:$G$148,2,FALSE)</f>
        <v>1726</v>
      </c>
      <c r="P115" s="193">
        <f>VLOOKUP($A115,n1d_2002!$A$16:$G$148,4,FALSE)</f>
        <v>1540</v>
      </c>
      <c r="Q115" s="193">
        <f t="shared" si="5"/>
        <v>0.72727272727272729</v>
      </c>
      <c r="R115" s="214">
        <f t="shared" si="6"/>
        <v>3281.2727272727275</v>
      </c>
      <c r="S115" s="215">
        <f t="shared" si="7"/>
        <v>3.3523577325871332</v>
      </c>
      <c r="T115" s="215">
        <f t="shared" si="8"/>
        <v>3.3525499251035886</v>
      </c>
    </row>
    <row r="116" spans="1:29" x14ac:dyDescent="0.4">
      <c r="A116" s="212" t="s">
        <v>215</v>
      </c>
      <c r="B116" s="213">
        <v>28</v>
      </c>
      <c r="C116" s="213">
        <v>27</v>
      </c>
      <c r="D116" s="213">
        <v>1</v>
      </c>
      <c r="E116" s="213">
        <v>5</v>
      </c>
      <c r="F116" s="213">
        <v>1</v>
      </c>
      <c r="G116" s="213">
        <v>2</v>
      </c>
      <c r="H116" s="213">
        <v>5</v>
      </c>
      <c r="I116" s="213">
        <v>13</v>
      </c>
      <c r="J116" s="192">
        <v>18</v>
      </c>
      <c r="K116" s="213">
        <v>10</v>
      </c>
      <c r="L116" s="213">
        <v>59</v>
      </c>
      <c r="M116" s="193">
        <f>VLOOKUP($A116,n1d_2001!$A$16:$G$148,2,FALSE)</f>
        <v>3888</v>
      </c>
      <c r="N116" s="193">
        <f>VLOOKUP($A116,n1d_2001!$A$16:$G$148,4,FALSE)</f>
        <v>3791</v>
      </c>
      <c r="O116" s="193">
        <f>VLOOKUP($A116,n1d_2002!$A$16:$G$148,2,FALSE)</f>
        <v>3906</v>
      </c>
      <c r="P116" s="193">
        <f>VLOOKUP($A116,n1d_2002!$A$16:$G$148,4,FALSE)</f>
        <v>3648</v>
      </c>
      <c r="Q116" s="193">
        <f t="shared" si="5"/>
        <v>0.9642857142857143</v>
      </c>
      <c r="R116" s="214">
        <f t="shared" si="6"/>
        <v>7558.4642857142862</v>
      </c>
      <c r="S116" s="215">
        <f t="shared" si="7"/>
        <v>3.7044562151230642</v>
      </c>
      <c r="T116" s="215">
        <f t="shared" si="8"/>
        <v>3.7044905796638989</v>
      </c>
    </row>
    <row r="117" spans="1:29" x14ac:dyDescent="0.4">
      <c r="A117" s="212" t="s">
        <v>216</v>
      </c>
      <c r="B117" s="213">
        <v>52</v>
      </c>
      <c r="C117" s="213">
        <v>40</v>
      </c>
      <c r="D117" s="213">
        <v>12</v>
      </c>
      <c r="E117" s="213">
        <v>6</v>
      </c>
      <c r="F117" s="213">
        <v>4</v>
      </c>
      <c r="G117" s="213">
        <v>3</v>
      </c>
      <c r="H117" s="213">
        <v>11</v>
      </c>
      <c r="I117" s="213">
        <v>24</v>
      </c>
      <c r="J117" s="192">
        <v>30</v>
      </c>
      <c r="K117" s="213">
        <v>22</v>
      </c>
      <c r="L117" s="213">
        <v>88</v>
      </c>
      <c r="M117" s="193">
        <f>VLOOKUP($A117,n1d_2001!$A$16:$G$148,2,FALSE)</f>
        <v>5993</v>
      </c>
      <c r="N117" s="193">
        <f>VLOOKUP($A117,n1d_2001!$A$16:$G$148,4,FALSE)</f>
        <v>5557</v>
      </c>
      <c r="O117" s="193">
        <f>VLOOKUP($A117,n1d_2002!$A$16:$G$148,2,FALSE)</f>
        <v>5819</v>
      </c>
      <c r="P117" s="193">
        <f>VLOOKUP($A117,n1d_2002!$A$16:$G$148,4,FALSE)</f>
        <v>5667</v>
      </c>
      <c r="Q117" s="193">
        <f t="shared" si="5"/>
        <v>0.76923076923076927</v>
      </c>
      <c r="R117" s="214">
        <f t="shared" si="6"/>
        <v>11500.76923076923</v>
      </c>
      <c r="S117" s="215">
        <f t="shared" si="7"/>
        <v>4.5214366931977796</v>
      </c>
      <c r="T117" s="215">
        <f t="shared" si="8"/>
        <v>4.5214614742735932</v>
      </c>
      <c r="AC117" s="219"/>
    </row>
    <row r="118" spans="1:29" x14ac:dyDescent="0.4">
      <c r="A118" s="212" t="s">
        <v>217</v>
      </c>
      <c r="B118" s="213">
        <v>2</v>
      </c>
      <c r="C118" s="213">
        <v>2</v>
      </c>
      <c r="D118" s="213">
        <v>0</v>
      </c>
      <c r="E118" s="213">
        <v>0</v>
      </c>
      <c r="F118" s="213">
        <v>0</v>
      </c>
      <c r="G118" s="213">
        <v>0</v>
      </c>
      <c r="H118" s="213">
        <v>0</v>
      </c>
      <c r="I118" s="213">
        <v>0</v>
      </c>
      <c r="J118" s="192">
        <v>1</v>
      </c>
      <c r="K118" s="213">
        <v>1</v>
      </c>
      <c r="L118" s="213">
        <v>0</v>
      </c>
      <c r="M118" s="193">
        <f>VLOOKUP($A118,n1d_2001!$A$16:$G$148,2,FALSE)</f>
        <v>381</v>
      </c>
      <c r="N118" s="193">
        <f>VLOOKUP($A118,n1d_2001!$A$16:$G$148,4,FALSE)</f>
        <v>351</v>
      </c>
      <c r="O118" s="193">
        <f>VLOOKUP($A118,n1d_2002!$A$16:$G$148,2,FALSE)</f>
        <v>386</v>
      </c>
      <c r="P118" s="193">
        <f>VLOOKUP($A118,n1d_2002!$A$16:$G$148,4,FALSE)</f>
        <v>355</v>
      </c>
      <c r="Q118" s="193">
        <f t="shared" si="5"/>
        <v>1</v>
      </c>
      <c r="R118" s="214">
        <f t="shared" si="6"/>
        <v>741</v>
      </c>
      <c r="S118" s="215">
        <f t="shared" si="7"/>
        <v>2.6990553306342782</v>
      </c>
      <c r="T118" s="215">
        <f t="shared" si="8"/>
        <v>2.6990553306342777</v>
      </c>
    </row>
    <row r="119" spans="1:29" x14ac:dyDescent="0.4">
      <c r="A119" s="212" t="s">
        <v>218</v>
      </c>
      <c r="B119" s="213">
        <v>14</v>
      </c>
      <c r="C119" s="213">
        <v>12</v>
      </c>
      <c r="D119" s="213">
        <v>2</v>
      </c>
      <c r="E119" s="213">
        <v>2</v>
      </c>
      <c r="F119" s="213">
        <v>0</v>
      </c>
      <c r="G119" s="213">
        <v>0</v>
      </c>
      <c r="H119" s="213">
        <v>2</v>
      </c>
      <c r="I119" s="213">
        <v>4</v>
      </c>
      <c r="J119" s="192">
        <v>8</v>
      </c>
      <c r="K119" s="213">
        <v>6</v>
      </c>
      <c r="L119" s="213">
        <v>40</v>
      </c>
      <c r="M119" s="193">
        <f>VLOOKUP($A119,n1d_2001!$A$16:$G$148,2,FALSE)</f>
        <v>2358</v>
      </c>
      <c r="N119" s="193">
        <f>VLOOKUP($A119,n1d_2001!$A$16:$G$148,4,FALSE)</f>
        <v>2134</v>
      </c>
      <c r="O119" s="193">
        <f>VLOOKUP($A119,n1d_2002!$A$16:$G$148,2,FALSE)</f>
        <v>2265</v>
      </c>
      <c r="P119" s="193">
        <f>VLOOKUP($A119,n1d_2002!$A$16:$G$148,4,FALSE)</f>
        <v>2192</v>
      </c>
      <c r="Q119" s="193">
        <f t="shared" si="5"/>
        <v>0.8571428571428571</v>
      </c>
      <c r="R119" s="214">
        <f t="shared" si="6"/>
        <v>4462</v>
      </c>
      <c r="S119" s="215">
        <f t="shared" si="7"/>
        <v>3.1376064545047062</v>
      </c>
      <c r="T119" s="215">
        <f t="shared" si="8"/>
        <v>3.1376299620535479</v>
      </c>
    </row>
    <row r="120" spans="1:29" s="219" customFormat="1" x14ac:dyDescent="0.4">
      <c r="A120" s="217" t="s">
        <v>219</v>
      </c>
      <c r="B120" s="218">
        <v>107</v>
      </c>
      <c r="C120" s="218">
        <v>89</v>
      </c>
      <c r="D120" s="218">
        <v>18</v>
      </c>
      <c r="E120" s="218">
        <v>16</v>
      </c>
      <c r="F120" s="218">
        <v>5</v>
      </c>
      <c r="G120" s="218">
        <v>5</v>
      </c>
      <c r="H120" s="218">
        <v>19</v>
      </c>
      <c r="I120" s="218">
        <v>45</v>
      </c>
      <c r="J120" s="224">
        <v>63</v>
      </c>
      <c r="K120" s="218">
        <v>44</v>
      </c>
      <c r="L120" s="218">
        <v>224</v>
      </c>
      <c r="M120" s="193">
        <f>VLOOKUP($A120,n1d_2001!$A$16:$G$148,2,FALSE)</f>
        <v>14322</v>
      </c>
      <c r="N120" s="193">
        <f>VLOOKUP($A120,n1d_2001!$A$16:$G$148,4,FALSE)</f>
        <v>13453</v>
      </c>
      <c r="O120" s="193">
        <f>VLOOKUP($A120,n1d_2002!$A$16:$G$148,2,FALSE)</f>
        <v>14102</v>
      </c>
      <c r="P120" s="193">
        <f>VLOOKUP($A120,n1d_2002!$A$16:$G$148,4,FALSE)</f>
        <v>13402</v>
      </c>
      <c r="Q120" s="193">
        <f t="shared" si="5"/>
        <v>0.83177570093457942</v>
      </c>
      <c r="R120" s="214">
        <f t="shared" si="6"/>
        <v>27549.58878504673</v>
      </c>
      <c r="S120" s="215"/>
      <c r="T120" s="215">
        <f t="shared" si="8"/>
        <v>3.8839577675044992</v>
      </c>
      <c r="AC120" s="193"/>
    </row>
    <row r="121" spans="1:29" x14ac:dyDescent="0.4">
      <c r="A121" s="212" t="s">
        <v>220</v>
      </c>
      <c r="B121" s="213">
        <v>8</v>
      </c>
      <c r="C121" s="213">
        <v>6</v>
      </c>
      <c r="D121" s="213">
        <v>2</v>
      </c>
      <c r="E121" s="213">
        <v>2</v>
      </c>
      <c r="F121" s="213">
        <v>0</v>
      </c>
      <c r="G121" s="213">
        <v>0</v>
      </c>
      <c r="H121" s="213">
        <v>1</v>
      </c>
      <c r="I121" s="213">
        <v>3</v>
      </c>
      <c r="J121" s="192">
        <v>5</v>
      </c>
      <c r="K121" s="213">
        <v>3</v>
      </c>
      <c r="L121" s="213">
        <v>13</v>
      </c>
      <c r="M121" s="193">
        <f>VLOOKUP($A121,n1d_2001!$A$16:$G$148,2,FALSE)</f>
        <v>799</v>
      </c>
      <c r="N121" s="193">
        <f>VLOOKUP($A121,n1d_2001!$A$16:$G$148,4,FALSE)</f>
        <v>730</v>
      </c>
      <c r="O121" s="193">
        <f>VLOOKUP($A121,n1d_2002!$A$16:$G$148,2,FALSE)</f>
        <v>749</v>
      </c>
      <c r="P121" s="193">
        <f>VLOOKUP($A121,n1d_2002!$A$16:$G$148,4,FALSE)</f>
        <v>805</v>
      </c>
      <c r="Q121" s="193">
        <f t="shared" si="5"/>
        <v>0.75</v>
      </c>
      <c r="R121" s="214">
        <f t="shared" si="6"/>
        <v>1547.75</v>
      </c>
      <c r="S121" s="215">
        <f t="shared" si="7"/>
        <v>5.1687934097884023</v>
      </c>
      <c r="T121" s="215">
        <f t="shared" si="8"/>
        <v>5.1690483345159608</v>
      </c>
      <c r="AC121" s="219"/>
    </row>
    <row r="122" spans="1:29" x14ac:dyDescent="0.4">
      <c r="A122" s="212" t="s">
        <v>221</v>
      </c>
      <c r="B122" s="213">
        <v>1</v>
      </c>
      <c r="C122" s="213">
        <v>1</v>
      </c>
      <c r="D122" s="213">
        <v>0</v>
      </c>
      <c r="E122" s="213">
        <v>0</v>
      </c>
      <c r="F122" s="213">
        <v>0</v>
      </c>
      <c r="G122" s="213">
        <v>0</v>
      </c>
      <c r="H122" s="213">
        <v>0</v>
      </c>
      <c r="I122" s="213">
        <v>0</v>
      </c>
      <c r="J122" s="192">
        <v>0</v>
      </c>
      <c r="K122" s="213">
        <v>1</v>
      </c>
      <c r="L122" s="213">
        <v>8</v>
      </c>
      <c r="M122" s="193">
        <f>VLOOKUP($A122,n1d_2001!$A$16:$G$148,2,FALSE)</f>
        <v>767</v>
      </c>
      <c r="N122" s="193">
        <f>VLOOKUP($A122,n1d_2001!$A$16:$G$148,4,FALSE)</f>
        <v>732</v>
      </c>
      <c r="O122" s="193">
        <f>VLOOKUP($A122,n1d_2002!$A$16:$G$148,2,FALSE)</f>
        <v>724</v>
      </c>
      <c r="P122" s="193">
        <f>VLOOKUP($A122,n1d_2002!$A$16:$G$148,4,FALSE)</f>
        <v>721</v>
      </c>
      <c r="Q122" s="193">
        <f t="shared" si="5"/>
        <v>1</v>
      </c>
      <c r="R122" s="214">
        <f t="shared" si="6"/>
        <v>1445</v>
      </c>
      <c r="S122" s="215">
        <f t="shared" si="7"/>
        <v>0.69204152249134943</v>
      </c>
      <c r="T122" s="215">
        <f t="shared" si="8"/>
        <v>0.69204152249134943</v>
      </c>
    </row>
    <row r="123" spans="1:29" x14ac:dyDescent="0.4">
      <c r="A123" s="212" t="s">
        <v>222</v>
      </c>
      <c r="B123" s="213">
        <v>38</v>
      </c>
      <c r="C123" s="213">
        <v>31</v>
      </c>
      <c r="D123" s="213">
        <v>7</v>
      </c>
      <c r="E123" s="213">
        <v>6</v>
      </c>
      <c r="F123" s="213">
        <v>2</v>
      </c>
      <c r="G123" s="213">
        <v>2</v>
      </c>
      <c r="H123" s="213">
        <v>8</v>
      </c>
      <c r="I123" s="213">
        <v>18</v>
      </c>
      <c r="J123" s="192">
        <v>24</v>
      </c>
      <c r="K123" s="213">
        <v>14</v>
      </c>
      <c r="L123" s="213">
        <v>77</v>
      </c>
      <c r="M123" s="193">
        <f>VLOOKUP($A123,n1d_2001!$A$16:$G$148,2,FALSE)</f>
        <v>5703</v>
      </c>
      <c r="N123" s="193">
        <f>VLOOKUP($A123,n1d_2001!$A$16:$G$148,4,FALSE)</f>
        <v>5601</v>
      </c>
      <c r="O123" s="193">
        <f>VLOOKUP($A123,n1d_2002!$A$16:$G$148,2,FALSE)</f>
        <v>5833</v>
      </c>
      <c r="P123" s="193">
        <f>VLOOKUP($A123,n1d_2002!$A$16:$G$148,4,FALSE)</f>
        <v>5467</v>
      </c>
      <c r="Q123" s="193">
        <f t="shared" si="5"/>
        <v>0.81578947368421051</v>
      </c>
      <c r="R123" s="214">
        <f t="shared" si="6"/>
        <v>11300.736842105263</v>
      </c>
      <c r="S123" s="215">
        <f t="shared" si="7"/>
        <v>3.3626125916335217</v>
      </c>
      <c r="T123" s="215">
        <f t="shared" si="8"/>
        <v>3.3626126549298858</v>
      </c>
      <c r="AC123" s="219"/>
    </row>
    <row r="124" spans="1:29" x14ac:dyDescent="0.4">
      <c r="A124" s="212" t="s">
        <v>223</v>
      </c>
      <c r="B124" s="213">
        <v>88</v>
      </c>
      <c r="C124" s="213">
        <v>75</v>
      </c>
      <c r="D124" s="213">
        <v>13</v>
      </c>
      <c r="E124" s="213">
        <v>23</v>
      </c>
      <c r="F124" s="213">
        <v>4</v>
      </c>
      <c r="G124" s="213">
        <v>6</v>
      </c>
      <c r="H124" s="213">
        <v>8</v>
      </c>
      <c r="I124" s="213">
        <v>41</v>
      </c>
      <c r="J124" s="192">
        <v>62</v>
      </c>
      <c r="K124" s="213">
        <v>26</v>
      </c>
      <c r="L124" s="213">
        <v>217</v>
      </c>
      <c r="M124" s="193">
        <f>VLOOKUP($A124,n1d_2001!$A$16:$G$148,2,FALSE)</f>
        <v>12507</v>
      </c>
      <c r="N124" s="193">
        <f>VLOOKUP($A124,n1d_2001!$A$16:$G$148,4,FALSE)</f>
        <v>11741</v>
      </c>
      <c r="O124" s="193">
        <f>VLOOKUP($A124,n1d_2002!$A$16:$G$148,2,FALSE)</f>
        <v>12247</v>
      </c>
      <c r="P124" s="193">
        <f>VLOOKUP($A124,n1d_2002!$A$16:$G$148,4,FALSE)</f>
        <v>11836</v>
      </c>
      <c r="Q124" s="193">
        <f t="shared" si="5"/>
        <v>0.85227272727272729</v>
      </c>
      <c r="R124" s="214">
        <f t="shared" si="6"/>
        <v>24107.375</v>
      </c>
      <c r="S124" s="215">
        <f t="shared" si="7"/>
        <v>3.6503352189941873</v>
      </c>
      <c r="T124" s="215">
        <f t="shared" si="8"/>
        <v>3.6503566456009597</v>
      </c>
    </row>
    <row r="125" spans="1:29" x14ac:dyDescent="0.4">
      <c r="A125" s="212" t="s">
        <v>224</v>
      </c>
      <c r="B125" s="213">
        <v>27</v>
      </c>
      <c r="C125" s="213">
        <v>21</v>
      </c>
      <c r="D125" s="213">
        <v>6</v>
      </c>
      <c r="E125" s="213">
        <v>3</v>
      </c>
      <c r="F125" s="213">
        <v>2</v>
      </c>
      <c r="G125" s="213">
        <v>2</v>
      </c>
      <c r="H125" s="213">
        <v>1</v>
      </c>
      <c r="I125" s="213">
        <v>8</v>
      </c>
      <c r="J125" s="192">
        <v>16</v>
      </c>
      <c r="K125" s="213">
        <v>11</v>
      </c>
      <c r="L125" s="213">
        <v>82</v>
      </c>
      <c r="M125" s="193">
        <f>VLOOKUP($A125,n1d_2001!$A$16:$G$148,2,FALSE)</f>
        <v>5467</v>
      </c>
      <c r="N125" s="193">
        <f>VLOOKUP($A125,n1d_2001!$A$16:$G$148,4,FALSE)</f>
        <v>5182</v>
      </c>
      <c r="O125" s="193">
        <f>VLOOKUP($A125,n1d_2002!$A$16:$G$148,2,FALSE)</f>
        <v>5331</v>
      </c>
      <c r="P125" s="193">
        <f>VLOOKUP($A125,n1d_2002!$A$16:$G$148,4,FALSE)</f>
        <v>5111</v>
      </c>
      <c r="Q125" s="193">
        <f t="shared" si="5"/>
        <v>0.77777777777777779</v>
      </c>
      <c r="R125" s="214">
        <f t="shared" si="6"/>
        <v>10488</v>
      </c>
      <c r="S125" s="215">
        <f t="shared" si="7"/>
        <v>2.5743707093821508</v>
      </c>
      <c r="T125" s="215">
        <f t="shared" si="8"/>
        <v>2.5745421691681254</v>
      </c>
    </row>
    <row r="126" spans="1:29" x14ac:dyDescent="0.4">
      <c r="A126" s="212" t="s">
        <v>225</v>
      </c>
      <c r="B126" s="213">
        <v>24</v>
      </c>
      <c r="C126" s="213">
        <v>20</v>
      </c>
      <c r="D126" s="213">
        <v>4</v>
      </c>
      <c r="E126" s="213">
        <v>5</v>
      </c>
      <c r="F126" s="213">
        <v>4</v>
      </c>
      <c r="G126" s="213">
        <v>1</v>
      </c>
      <c r="H126" s="213">
        <v>0</v>
      </c>
      <c r="I126" s="213">
        <v>10</v>
      </c>
      <c r="J126" s="192">
        <v>14</v>
      </c>
      <c r="K126" s="213">
        <v>10</v>
      </c>
      <c r="L126" s="213">
        <v>48</v>
      </c>
      <c r="M126" s="193">
        <f>VLOOKUP($A126,n1d_2001!$A$16:$G$148,2,FALSE)</f>
        <v>3186</v>
      </c>
      <c r="N126" s="193">
        <f>VLOOKUP($A126,n1d_2001!$A$16:$G$148,4,FALSE)</f>
        <v>3146</v>
      </c>
      <c r="O126" s="193">
        <f>VLOOKUP($A126,n1d_2002!$A$16:$G$148,2,FALSE)</f>
        <v>3242</v>
      </c>
      <c r="P126" s="193">
        <f>VLOOKUP($A126,n1d_2002!$A$16:$G$148,4,FALSE)</f>
        <v>3092</v>
      </c>
      <c r="Q126" s="193">
        <f t="shared" si="5"/>
        <v>0.83333333333333337</v>
      </c>
      <c r="R126" s="214">
        <f t="shared" si="6"/>
        <v>6333.666666666667</v>
      </c>
      <c r="S126" s="215">
        <f t="shared" si="7"/>
        <v>3.7892742487237512</v>
      </c>
      <c r="T126" s="215">
        <f t="shared" si="8"/>
        <v>3.7892743012123002</v>
      </c>
    </row>
    <row r="127" spans="1:29" s="219" customFormat="1" x14ac:dyDescent="0.4">
      <c r="A127" s="217" t="s">
        <v>226</v>
      </c>
      <c r="B127" s="218">
        <v>186</v>
      </c>
      <c r="C127" s="218">
        <v>154</v>
      </c>
      <c r="D127" s="218">
        <v>32</v>
      </c>
      <c r="E127" s="218">
        <v>39</v>
      </c>
      <c r="F127" s="218">
        <v>12</v>
      </c>
      <c r="G127" s="218">
        <v>11</v>
      </c>
      <c r="H127" s="218">
        <v>18</v>
      </c>
      <c r="I127" s="218">
        <v>80</v>
      </c>
      <c r="J127" s="224">
        <v>121</v>
      </c>
      <c r="K127" s="218">
        <v>65</v>
      </c>
      <c r="L127" s="218">
        <v>445</v>
      </c>
      <c r="M127" s="193">
        <f>VLOOKUP($A127,n1d_2001!$A$16:$G$148,2,FALSE)</f>
        <v>28429</v>
      </c>
      <c r="N127" s="193">
        <f>VLOOKUP($A127,n1d_2001!$A$16:$G$148,4,FALSE)</f>
        <v>27132</v>
      </c>
      <c r="O127" s="193">
        <f>VLOOKUP($A127,n1d_2002!$A$16:$G$148,2,FALSE)</f>
        <v>28126</v>
      </c>
      <c r="P127" s="193">
        <f>VLOOKUP($A127,n1d_2002!$A$16:$G$148,4,FALSE)</f>
        <v>27032</v>
      </c>
      <c r="Q127" s="193">
        <f t="shared" si="5"/>
        <v>0.82795698924731187</v>
      </c>
      <c r="R127" s="214">
        <f t="shared" si="6"/>
        <v>55227.333333333328</v>
      </c>
      <c r="S127" s="215"/>
      <c r="T127" s="215">
        <f t="shared" si="8"/>
        <v>3.3679229621508187</v>
      </c>
      <c r="AC127" s="193"/>
    </row>
    <row r="128" spans="1:29" x14ac:dyDescent="0.4">
      <c r="A128" s="212" t="s">
        <v>227</v>
      </c>
      <c r="B128" s="213">
        <v>5</v>
      </c>
      <c r="C128" s="213">
        <v>5</v>
      </c>
      <c r="D128" s="213">
        <v>0</v>
      </c>
      <c r="E128" s="213">
        <v>0</v>
      </c>
      <c r="F128" s="213">
        <v>0</v>
      </c>
      <c r="G128" s="213">
        <v>1</v>
      </c>
      <c r="H128" s="213">
        <v>2</v>
      </c>
      <c r="I128" s="213">
        <v>3</v>
      </c>
      <c r="J128" s="192">
        <v>4</v>
      </c>
      <c r="K128" s="213">
        <v>1</v>
      </c>
      <c r="L128" s="213">
        <v>10</v>
      </c>
      <c r="M128" s="193">
        <f>VLOOKUP($A128,n1d_2001!$A$16:$G$148,2,FALSE)</f>
        <v>649</v>
      </c>
      <c r="N128" s="193">
        <f>VLOOKUP($A128,n1d_2001!$A$16:$G$148,4,FALSE)</f>
        <v>657</v>
      </c>
      <c r="O128" s="193">
        <f>VLOOKUP($A128,n1d_2002!$A$16:$G$148,2,FALSE)</f>
        <v>693</v>
      </c>
      <c r="P128" s="193">
        <f>VLOOKUP($A128,n1d_2002!$A$16:$G$148,4,FALSE)</f>
        <v>619</v>
      </c>
      <c r="Q128" s="193">
        <f t="shared" si="5"/>
        <v>1</v>
      </c>
      <c r="R128" s="214">
        <f t="shared" si="6"/>
        <v>1312</v>
      </c>
      <c r="S128" s="215">
        <f t="shared" si="7"/>
        <v>3.8109756097560976</v>
      </c>
      <c r="T128" s="215">
        <f t="shared" si="8"/>
        <v>3.8109756097560976</v>
      </c>
    </row>
    <row r="129" spans="1:29" x14ac:dyDescent="0.4">
      <c r="A129" s="212" t="s">
        <v>228</v>
      </c>
      <c r="B129" s="213">
        <v>2</v>
      </c>
      <c r="C129" s="213">
        <v>2</v>
      </c>
      <c r="D129" s="213">
        <v>0</v>
      </c>
      <c r="E129" s="213">
        <v>0</v>
      </c>
      <c r="F129" s="213">
        <v>0</v>
      </c>
      <c r="G129" s="213">
        <v>0</v>
      </c>
      <c r="H129" s="213">
        <v>1</v>
      </c>
      <c r="I129" s="213">
        <v>1</v>
      </c>
      <c r="J129" s="192">
        <v>2</v>
      </c>
      <c r="K129" s="213">
        <v>0</v>
      </c>
      <c r="L129" s="213">
        <v>9</v>
      </c>
      <c r="M129" s="193">
        <f>VLOOKUP($A129,n1d_2001!$A$16:$G$148,2,FALSE)</f>
        <v>717</v>
      </c>
      <c r="N129" s="193">
        <f>VLOOKUP($A129,n1d_2001!$A$16:$G$148,4,FALSE)</f>
        <v>680</v>
      </c>
      <c r="O129" s="193">
        <f>VLOOKUP($A129,n1d_2002!$A$16:$G$148,2,FALSE)</f>
        <v>743</v>
      </c>
      <c r="P129" s="193">
        <f>VLOOKUP($A129,n1d_2002!$A$16:$G$148,4,FALSE)</f>
        <v>693</v>
      </c>
      <c r="Q129" s="193">
        <f t="shared" si="5"/>
        <v>1</v>
      </c>
      <c r="R129" s="214">
        <f t="shared" si="6"/>
        <v>1436</v>
      </c>
      <c r="S129" s="215">
        <f t="shared" si="7"/>
        <v>1.392757660167131</v>
      </c>
      <c r="T129" s="215">
        <f t="shared" si="8"/>
        <v>1.392757660167131</v>
      </c>
    </row>
    <row r="130" spans="1:29" s="219" customFormat="1" x14ac:dyDescent="0.4">
      <c r="A130" s="217" t="s">
        <v>229</v>
      </c>
      <c r="B130" s="218">
        <v>7</v>
      </c>
      <c r="C130" s="218">
        <v>7</v>
      </c>
      <c r="D130" s="218">
        <v>0</v>
      </c>
      <c r="E130" s="218">
        <v>0</v>
      </c>
      <c r="F130" s="218">
        <v>0</v>
      </c>
      <c r="G130" s="218">
        <v>1</v>
      </c>
      <c r="H130" s="218">
        <v>3</v>
      </c>
      <c r="I130" s="218">
        <v>4</v>
      </c>
      <c r="J130" s="224">
        <v>6</v>
      </c>
      <c r="K130" s="218">
        <v>1</v>
      </c>
      <c r="L130" s="213">
        <v>19</v>
      </c>
      <c r="M130" s="193">
        <f>VLOOKUP($A130,n1d_2001!$A$16:$G$148,2,FALSE)</f>
        <v>1366</v>
      </c>
      <c r="N130" s="193">
        <f>VLOOKUP($A130,n1d_2001!$A$16:$G$148,4,FALSE)</f>
        <v>1337</v>
      </c>
      <c r="O130" s="193">
        <f>VLOOKUP($A130,n1d_2002!$A$16:$G$148,2,FALSE)</f>
        <v>1436</v>
      </c>
      <c r="P130" s="193">
        <f>VLOOKUP($A130,n1d_2002!$A$16:$G$148,4,FALSE)</f>
        <v>1312</v>
      </c>
      <c r="Q130" s="193">
        <f t="shared" si="5"/>
        <v>1</v>
      </c>
      <c r="R130" s="214">
        <f t="shared" si="6"/>
        <v>2748</v>
      </c>
      <c r="S130" s="215"/>
      <c r="T130" s="215">
        <f t="shared" si="8"/>
        <v>2.547307132459971</v>
      </c>
      <c r="AC130" s="193"/>
    </row>
    <row r="131" spans="1:29" x14ac:dyDescent="0.4">
      <c r="A131" s="217"/>
      <c r="B131" s="213"/>
      <c r="C131" s="213"/>
      <c r="D131" s="213"/>
      <c r="E131" s="213"/>
      <c r="F131" s="213"/>
      <c r="G131" s="213"/>
      <c r="H131" s="213"/>
      <c r="I131" s="213"/>
      <c r="J131" s="192"/>
      <c r="K131" s="213"/>
      <c r="L131" s="213"/>
    </row>
    <row r="132" spans="1:29" s="219" customFormat="1" x14ac:dyDescent="0.4">
      <c r="A132" s="217" t="s">
        <v>230</v>
      </c>
      <c r="B132" s="218">
        <v>3105</v>
      </c>
      <c r="C132" s="218">
        <v>2651</v>
      </c>
      <c r="D132" s="218">
        <v>454</v>
      </c>
      <c r="E132" s="218">
        <v>704</v>
      </c>
      <c r="F132" s="218">
        <v>213</v>
      </c>
      <c r="G132" s="218">
        <v>162</v>
      </c>
      <c r="H132" s="218">
        <v>328</v>
      </c>
      <c r="I132" s="218">
        <v>1407</v>
      </c>
      <c r="J132" s="224">
        <v>2017</v>
      </c>
      <c r="K132" s="218">
        <v>1088</v>
      </c>
      <c r="L132" s="218">
        <v>6211</v>
      </c>
      <c r="AC132" s="193"/>
    </row>
    <row r="133" spans="1:29" x14ac:dyDescent="0.4">
      <c r="A133" s="217"/>
      <c r="B133" s="213"/>
      <c r="C133" s="213"/>
      <c r="D133" s="213"/>
      <c r="E133" s="213"/>
      <c r="F133" s="213"/>
      <c r="G133" s="213"/>
      <c r="H133" s="213"/>
      <c r="I133" s="213"/>
      <c r="J133" s="192"/>
      <c r="K133" s="213"/>
      <c r="L133" s="213"/>
    </row>
    <row r="134" spans="1:29" x14ac:dyDescent="0.4">
      <c r="A134" s="212" t="s">
        <v>231</v>
      </c>
      <c r="B134" s="213">
        <v>45</v>
      </c>
      <c r="C134" s="213">
        <v>44</v>
      </c>
      <c r="D134" s="213">
        <v>1</v>
      </c>
      <c r="E134" s="213">
        <v>6</v>
      </c>
      <c r="F134" s="213">
        <v>5</v>
      </c>
      <c r="G134" s="213">
        <v>2</v>
      </c>
      <c r="H134" s="213">
        <v>6</v>
      </c>
      <c r="I134" s="213">
        <v>19</v>
      </c>
      <c r="J134" s="192">
        <v>29</v>
      </c>
      <c r="K134" s="213">
        <v>16</v>
      </c>
      <c r="L134" s="213">
        <v>119</v>
      </c>
    </row>
    <row r="135" spans="1:29" x14ac:dyDescent="0.4">
      <c r="A135" s="212" t="s">
        <v>232</v>
      </c>
      <c r="B135" s="213">
        <v>34</v>
      </c>
      <c r="C135" s="213">
        <v>32</v>
      </c>
      <c r="D135" s="213">
        <v>2</v>
      </c>
      <c r="E135" s="213">
        <v>12</v>
      </c>
      <c r="F135" s="213">
        <v>3</v>
      </c>
      <c r="G135" s="213">
        <v>0</v>
      </c>
      <c r="H135" s="213">
        <v>1</v>
      </c>
      <c r="I135" s="213">
        <v>16</v>
      </c>
      <c r="J135" s="192">
        <v>22</v>
      </c>
      <c r="K135" s="213">
        <v>12</v>
      </c>
      <c r="L135" s="213">
        <v>88</v>
      </c>
    </row>
    <row r="136" spans="1:29" x14ac:dyDescent="0.4">
      <c r="A136" s="212" t="s">
        <v>233</v>
      </c>
      <c r="B136" s="213">
        <v>55</v>
      </c>
      <c r="C136" s="213">
        <v>44</v>
      </c>
      <c r="D136" s="213">
        <v>11</v>
      </c>
      <c r="E136" s="213">
        <v>16</v>
      </c>
      <c r="F136" s="213">
        <v>4</v>
      </c>
      <c r="G136" s="213">
        <v>1</v>
      </c>
      <c r="H136" s="213">
        <v>5</v>
      </c>
      <c r="I136" s="213">
        <v>26</v>
      </c>
      <c r="J136" s="192">
        <v>32</v>
      </c>
      <c r="K136" s="213">
        <v>23</v>
      </c>
      <c r="L136" s="213">
        <v>71</v>
      </c>
    </row>
    <row r="137" spans="1:29" x14ac:dyDescent="0.4">
      <c r="A137" s="212" t="s">
        <v>234</v>
      </c>
      <c r="B137" s="213">
        <v>91</v>
      </c>
      <c r="C137" s="213">
        <v>80</v>
      </c>
      <c r="D137" s="213">
        <v>11</v>
      </c>
      <c r="E137" s="213">
        <v>33</v>
      </c>
      <c r="F137" s="213">
        <v>3</v>
      </c>
      <c r="G137" s="213">
        <v>3</v>
      </c>
      <c r="H137" s="213">
        <v>8</v>
      </c>
      <c r="I137" s="213">
        <v>47</v>
      </c>
      <c r="J137" s="192">
        <v>68</v>
      </c>
      <c r="K137" s="213">
        <v>23</v>
      </c>
      <c r="L137" s="213">
        <v>143</v>
      </c>
    </row>
    <row r="138" spans="1:29" s="219" customFormat="1" x14ac:dyDescent="0.4">
      <c r="A138" s="217" t="s">
        <v>235</v>
      </c>
      <c r="B138" s="218">
        <v>225</v>
      </c>
      <c r="C138" s="218">
        <v>200</v>
      </c>
      <c r="D138" s="218">
        <v>25</v>
      </c>
      <c r="E138" s="218">
        <v>67</v>
      </c>
      <c r="F138" s="218">
        <v>15</v>
      </c>
      <c r="G138" s="218">
        <v>6</v>
      </c>
      <c r="H138" s="218">
        <v>20</v>
      </c>
      <c r="I138" s="218">
        <v>108</v>
      </c>
      <c r="J138" s="224">
        <v>151</v>
      </c>
      <c r="K138" s="218">
        <v>74</v>
      </c>
      <c r="L138" s="218">
        <v>421</v>
      </c>
      <c r="AC138" s="193"/>
    </row>
    <row r="139" spans="1:29" x14ac:dyDescent="0.4">
      <c r="A139" s="217"/>
      <c r="B139" s="213"/>
      <c r="C139" s="213"/>
      <c r="D139" s="213"/>
      <c r="E139" s="213"/>
      <c r="F139" s="213"/>
      <c r="G139" s="213"/>
      <c r="H139" s="213"/>
      <c r="I139" s="213"/>
      <c r="J139" s="192"/>
      <c r="K139" s="213"/>
      <c r="L139" s="213"/>
    </row>
    <row r="140" spans="1:29" x14ac:dyDescent="0.4">
      <c r="A140" s="212" t="s">
        <v>236</v>
      </c>
      <c r="B140" s="213">
        <v>26</v>
      </c>
      <c r="C140" s="213">
        <v>17</v>
      </c>
      <c r="D140" s="213">
        <v>9</v>
      </c>
      <c r="E140" s="213">
        <v>4</v>
      </c>
      <c r="F140" s="213">
        <v>2</v>
      </c>
      <c r="G140" s="213">
        <v>1</v>
      </c>
      <c r="H140" s="213">
        <v>0</v>
      </c>
      <c r="I140" s="213">
        <v>7</v>
      </c>
      <c r="J140" s="192">
        <v>12</v>
      </c>
      <c r="K140" s="213">
        <v>14</v>
      </c>
      <c r="L140" s="213">
        <v>50</v>
      </c>
    </row>
    <row r="141" spans="1:29" x14ac:dyDescent="0.4">
      <c r="A141" s="217"/>
      <c r="B141" s="213"/>
      <c r="C141" s="213"/>
      <c r="D141" s="213"/>
      <c r="E141" s="213"/>
      <c r="F141" s="213"/>
      <c r="G141" s="213"/>
      <c r="H141" s="213"/>
      <c r="I141" s="213"/>
      <c r="J141" s="192"/>
      <c r="K141" s="213"/>
      <c r="L141" s="213"/>
    </row>
    <row r="142" spans="1:29" s="219" customFormat="1" x14ac:dyDescent="0.4">
      <c r="A142" s="217" t="s">
        <v>237</v>
      </c>
      <c r="B142" s="218">
        <v>3138</v>
      </c>
      <c r="C142" s="218">
        <v>2677</v>
      </c>
      <c r="D142" s="218">
        <v>461</v>
      </c>
      <c r="E142" s="218">
        <v>710</v>
      </c>
      <c r="F142" s="218">
        <v>213</v>
      </c>
      <c r="G142" s="218">
        <v>164</v>
      </c>
      <c r="H142" s="218">
        <v>329</v>
      </c>
      <c r="I142" s="218">
        <v>1416</v>
      </c>
      <c r="J142" s="224">
        <v>2034</v>
      </c>
      <c r="K142" s="218">
        <v>1104</v>
      </c>
      <c r="L142" s="218">
        <v>6259</v>
      </c>
      <c r="AC142" s="193"/>
    </row>
    <row r="143" spans="1:29" x14ac:dyDescent="0.4">
      <c r="A143" s="217"/>
      <c r="B143" s="213"/>
      <c r="C143" s="213"/>
      <c r="D143" s="213"/>
      <c r="E143" s="213"/>
      <c r="F143" s="213"/>
      <c r="G143" s="213"/>
      <c r="H143" s="213"/>
      <c r="I143" s="213"/>
      <c r="J143" s="192"/>
      <c r="K143" s="213"/>
      <c r="L143" s="213"/>
    </row>
    <row r="144" spans="1:29" s="219" customFormat="1" x14ac:dyDescent="0.4">
      <c r="A144" s="217" t="s">
        <v>238</v>
      </c>
      <c r="B144" s="218">
        <v>3356</v>
      </c>
      <c r="C144" s="218">
        <v>2868</v>
      </c>
      <c r="D144" s="218">
        <v>488</v>
      </c>
      <c r="E144" s="218">
        <v>775</v>
      </c>
      <c r="F144" s="218">
        <v>230</v>
      </c>
      <c r="G144" s="218">
        <v>169</v>
      </c>
      <c r="H144" s="218">
        <v>348</v>
      </c>
      <c r="I144" s="218">
        <v>1522</v>
      </c>
      <c r="J144" s="224">
        <v>2180</v>
      </c>
      <c r="K144" s="218">
        <v>1176</v>
      </c>
      <c r="L144" s="218">
        <v>6682</v>
      </c>
      <c r="AC144" s="193"/>
    </row>
    <row r="145" spans="1:12" x14ac:dyDescent="0.4">
      <c r="A145" s="205"/>
      <c r="B145" s="205"/>
      <c r="C145" s="205"/>
      <c r="D145" s="205"/>
      <c r="E145" s="205"/>
      <c r="F145" s="205"/>
      <c r="G145" s="205"/>
      <c r="H145" s="205"/>
      <c r="I145" s="205"/>
      <c r="J145" s="205"/>
      <c r="K145" s="205"/>
      <c r="L145" s="205"/>
    </row>
    <row r="146" spans="1:12" x14ac:dyDescent="0.4">
      <c r="A146" s="192"/>
      <c r="B146" s="192"/>
      <c r="C146" s="192"/>
      <c r="D146" s="192"/>
      <c r="E146" s="192"/>
      <c r="F146" s="192"/>
      <c r="G146" s="192"/>
      <c r="H146" s="192"/>
      <c r="I146" s="192"/>
      <c r="J146" s="192"/>
      <c r="K146" s="192"/>
    </row>
    <row r="147" spans="1:12" x14ac:dyDescent="0.4">
      <c r="A147" s="192" t="s">
        <v>239</v>
      </c>
      <c r="B147" s="225"/>
      <c r="C147" s="226"/>
      <c r="D147" s="226"/>
      <c r="E147" s="226"/>
      <c r="F147" s="225"/>
      <c r="G147" s="225"/>
      <c r="H147" s="225"/>
      <c r="I147" s="225"/>
      <c r="J147" s="225"/>
      <c r="K147" s="192"/>
    </row>
    <row r="148" spans="1:12" x14ac:dyDescent="0.4">
      <c r="A148" s="192" t="s">
        <v>240</v>
      </c>
      <c r="B148" s="225"/>
      <c r="C148" s="226"/>
      <c r="D148" s="226"/>
      <c r="E148" s="226"/>
      <c r="F148" s="225"/>
      <c r="G148" s="225"/>
      <c r="H148" s="225"/>
      <c r="I148" s="225"/>
      <c r="J148" s="225"/>
      <c r="K148" s="192"/>
    </row>
    <row r="149" spans="1:12" x14ac:dyDescent="0.4">
      <c r="A149" s="192" t="s">
        <v>241</v>
      </c>
      <c r="B149" s="225"/>
      <c r="C149" s="226"/>
      <c r="D149" s="226"/>
      <c r="E149" s="226"/>
      <c r="F149" s="225"/>
      <c r="G149" s="225"/>
      <c r="H149" s="225"/>
      <c r="I149" s="225"/>
      <c r="J149" s="225"/>
      <c r="K149" s="192"/>
    </row>
    <row r="150" spans="1:12" x14ac:dyDescent="0.4">
      <c r="A150" s="192" t="s">
        <v>242</v>
      </c>
      <c r="B150" s="225"/>
      <c r="C150" s="226"/>
      <c r="D150" s="226"/>
      <c r="E150" s="226"/>
      <c r="F150" s="225"/>
      <c r="G150" s="225"/>
      <c r="H150" s="225"/>
      <c r="I150" s="225"/>
      <c r="J150" s="225"/>
      <c r="K150" s="192"/>
    </row>
    <row r="151" spans="1:12" x14ac:dyDescent="0.4">
      <c r="A151" s="192" t="s">
        <v>243</v>
      </c>
      <c r="B151" s="225"/>
      <c r="C151" s="226"/>
      <c r="D151" s="226"/>
      <c r="E151" s="226"/>
      <c r="F151" s="225"/>
      <c r="G151" s="225"/>
      <c r="H151" s="225"/>
      <c r="I151" s="225"/>
      <c r="J151" s="225"/>
      <c r="K151" s="192"/>
    </row>
  </sheetData>
  <sheetProtection algorithmName="SHA-512" hashValue="nV/bCdvPNRL/i/gpK3qdjjezXv03F8DdcwrsFnlYQzTR++OwmoJxsB3Sx6nksNVaRQzspYqd3MNTGaggsltcXg==" saltValue="bcpjxRI8amqLgKnklqiyjQ==" spinCount="100000" sheet="1" objects="1" scenarios="1"/>
  <mergeCells count="1">
    <mergeCell ref="E6:K6"/>
  </mergeCells>
  <phoneticPr fontId="0" type="noConversion"/>
  <printOptions horizontalCentered="1"/>
  <pageMargins left="0.59055118110236227" right="0.59055118110236227" top="0.98425196850393704" bottom="0.98425196850393704" header="0.51181102362204722" footer="0.51181102362204722"/>
  <pageSetup paperSize="9" scale="44" orientation="portrait" r:id="rId1"/>
  <headerFooter alignWithMargins="0"/>
  <rowBreaks count="1" manualBreakCount="1">
    <brk id="10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3"/>
  <sheetViews>
    <sheetView topLeftCell="G1" workbookViewId="0">
      <selection activeCell="W27" sqref="W27"/>
    </sheetView>
  </sheetViews>
  <sheetFormatPr baseColWidth="10" defaultColWidth="11.06640625" defaultRowHeight="13.15" x14ac:dyDescent="0.4"/>
  <cols>
    <col min="1" max="1" width="28" style="193" customWidth="1"/>
    <col min="2" max="2" width="9.19921875" style="193" bestFit="1" customWidth="1"/>
    <col min="3" max="3" width="8.19921875" style="193" bestFit="1" customWidth="1"/>
    <col min="4" max="4" width="10.1328125" style="193" bestFit="1" customWidth="1"/>
    <col min="5" max="10" width="6.1328125" style="193" customWidth="1"/>
    <col min="11" max="11" width="8.1328125" style="193" bestFit="1" customWidth="1"/>
    <col min="12" max="13" width="11.3984375" style="193"/>
    <col min="14" max="16384" width="11.06640625" style="193"/>
  </cols>
  <sheetData>
    <row r="1" spans="1:25" x14ac:dyDescent="0.4">
      <c r="A1" s="192" t="s">
        <v>263</v>
      </c>
      <c r="B1" s="192"/>
      <c r="C1" s="192"/>
      <c r="D1" s="192"/>
      <c r="E1" s="192"/>
      <c r="F1" s="192"/>
      <c r="G1" s="192"/>
      <c r="H1" s="192"/>
      <c r="I1" s="192"/>
      <c r="J1" s="192"/>
      <c r="K1" s="192"/>
    </row>
    <row r="2" spans="1:25" x14ac:dyDescent="0.4">
      <c r="A2" s="192" t="s">
        <v>264</v>
      </c>
      <c r="B2" s="192"/>
      <c r="C2" s="192"/>
      <c r="D2" s="192"/>
      <c r="E2" s="192"/>
      <c r="F2" s="192"/>
      <c r="G2" s="192"/>
      <c r="H2" s="192"/>
      <c r="I2" s="192"/>
      <c r="J2" s="192"/>
      <c r="K2" s="192"/>
    </row>
    <row r="3" spans="1:25" x14ac:dyDescent="0.4">
      <c r="A3" s="192" t="s">
        <v>265</v>
      </c>
      <c r="B3" s="192"/>
      <c r="C3" s="192"/>
      <c r="D3" s="192"/>
      <c r="E3" s="192"/>
      <c r="F3" s="192"/>
      <c r="G3" s="192"/>
      <c r="H3" s="192"/>
      <c r="I3" s="192"/>
      <c r="J3" s="192"/>
      <c r="K3" s="192"/>
    </row>
    <row r="4" spans="1:25" x14ac:dyDescent="0.4">
      <c r="A4" s="192"/>
      <c r="B4" s="192"/>
      <c r="C4" s="192"/>
      <c r="D4" s="192"/>
      <c r="E4" s="192"/>
      <c r="F4" s="192"/>
      <c r="G4" s="192"/>
      <c r="H4" s="192"/>
      <c r="I4" s="192"/>
      <c r="J4" s="192"/>
      <c r="K4" s="192"/>
    </row>
    <row r="5" spans="1:25" x14ac:dyDescent="0.4">
      <c r="A5" s="194"/>
      <c r="B5" s="195"/>
      <c r="C5" s="194"/>
      <c r="D5" s="196"/>
      <c r="E5" s="197"/>
      <c r="F5" s="197"/>
      <c r="G5" s="197"/>
      <c r="H5" s="197"/>
      <c r="I5" s="197"/>
      <c r="J5" s="197"/>
      <c r="K5" s="198"/>
    </row>
    <row r="6" spans="1:25" x14ac:dyDescent="0.4">
      <c r="A6" s="199"/>
      <c r="B6" s="192"/>
      <c r="C6" s="200" t="s">
        <v>95</v>
      </c>
      <c r="D6" s="200" t="s">
        <v>95</v>
      </c>
      <c r="E6" s="201" t="s">
        <v>34</v>
      </c>
      <c r="F6" s="201"/>
      <c r="G6" s="201"/>
      <c r="H6" s="201"/>
      <c r="I6" s="201"/>
      <c r="J6" s="201"/>
      <c r="K6" s="202"/>
    </row>
    <row r="7" spans="1:25" x14ac:dyDescent="0.4">
      <c r="A7" s="200" t="s">
        <v>98</v>
      </c>
      <c r="B7" s="204" t="s">
        <v>31</v>
      </c>
      <c r="C7" s="200" t="s">
        <v>99</v>
      </c>
      <c r="D7" s="200" t="s">
        <v>99</v>
      </c>
      <c r="E7" s="205"/>
      <c r="F7" s="205"/>
      <c r="G7" s="205"/>
      <c r="H7" s="205"/>
      <c r="I7" s="205"/>
      <c r="J7" s="205"/>
      <c r="K7" s="206"/>
    </row>
    <row r="8" spans="1:25" x14ac:dyDescent="0.4">
      <c r="A8" s="200" t="s">
        <v>100</v>
      </c>
      <c r="B8" s="204" t="s">
        <v>101</v>
      </c>
      <c r="C8" s="200" t="s">
        <v>22</v>
      </c>
      <c r="D8" s="200" t="s">
        <v>22</v>
      </c>
      <c r="E8" s="192"/>
      <c r="F8" s="196"/>
      <c r="G8" s="192"/>
      <c r="H8" s="196"/>
      <c r="I8" s="192"/>
      <c r="J8" s="196"/>
      <c r="K8" s="207"/>
      <c r="L8" s="193" t="s">
        <v>320</v>
      </c>
    </row>
    <row r="9" spans="1:25" x14ac:dyDescent="0.4">
      <c r="A9" s="200" t="s">
        <v>103</v>
      </c>
      <c r="B9" s="204" t="s">
        <v>104</v>
      </c>
      <c r="C9" s="203" t="s">
        <v>105</v>
      </c>
      <c r="D9" s="203" t="s">
        <v>40</v>
      </c>
      <c r="E9" s="208">
        <v>0</v>
      </c>
      <c r="F9" s="203">
        <v>1</v>
      </c>
      <c r="G9" s="208">
        <v>2</v>
      </c>
      <c r="H9" s="203" t="s">
        <v>106</v>
      </c>
      <c r="I9" s="208" t="s">
        <v>107</v>
      </c>
      <c r="J9" s="203" t="s">
        <v>108</v>
      </c>
      <c r="K9" s="207" t="s">
        <v>109</v>
      </c>
      <c r="L9" s="193" t="s">
        <v>351</v>
      </c>
      <c r="R9" s="227" t="s">
        <v>370</v>
      </c>
    </row>
    <row r="10" spans="1:25" x14ac:dyDescent="0.4">
      <c r="A10" s="199"/>
      <c r="B10" s="208"/>
      <c r="C10" s="203" t="s">
        <v>110</v>
      </c>
      <c r="D10" s="203" t="s">
        <v>111</v>
      </c>
      <c r="E10" s="192"/>
      <c r="F10" s="199"/>
      <c r="G10" s="192"/>
      <c r="H10" s="199"/>
      <c r="I10" s="192"/>
      <c r="J10" s="199"/>
      <c r="K10" s="207"/>
      <c r="L10" s="193">
        <v>2008</v>
      </c>
      <c r="N10" s="193">
        <v>2009</v>
      </c>
      <c r="P10" s="193" t="s">
        <v>325</v>
      </c>
      <c r="R10" s="193" t="s">
        <v>354</v>
      </c>
      <c r="S10" s="193" t="s">
        <v>356</v>
      </c>
      <c r="T10" s="193" t="s">
        <v>299</v>
      </c>
    </row>
    <row r="11" spans="1:25" x14ac:dyDescent="0.4">
      <c r="A11" s="209"/>
      <c r="B11" s="210"/>
      <c r="C11" s="211"/>
      <c r="D11" s="209"/>
      <c r="E11" s="205"/>
      <c r="F11" s="209"/>
      <c r="G11" s="205"/>
      <c r="H11" s="209"/>
      <c r="I11" s="205"/>
      <c r="J11" s="209"/>
      <c r="K11" s="206"/>
      <c r="L11" s="193" t="s">
        <v>350</v>
      </c>
      <c r="M11" s="193" t="s">
        <v>23</v>
      </c>
      <c r="N11" s="193" t="s">
        <v>350</v>
      </c>
      <c r="O11" s="193" t="s">
        <v>23</v>
      </c>
      <c r="P11" s="193" t="s">
        <v>352</v>
      </c>
      <c r="Q11" s="193" t="s">
        <v>355</v>
      </c>
      <c r="T11" s="193" t="s">
        <v>357</v>
      </c>
    </row>
    <row r="12" spans="1:25" x14ac:dyDescent="0.4">
      <c r="A12" s="192"/>
      <c r="B12" s="208"/>
      <c r="C12" s="208"/>
      <c r="D12" s="192"/>
      <c r="E12" s="192"/>
      <c r="F12" s="192"/>
      <c r="G12" s="192"/>
      <c r="H12" s="192"/>
      <c r="I12" s="192"/>
      <c r="J12" s="192"/>
      <c r="K12" s="208"/>
    </row>
    <row r="13" spans="1:25" x14ac:dyDescent="0.4">
      <c r="A13" s="212" t="s">
        <v>112</v>
      </c>
      <c r="B13" s="213">
        <v>94</v>
      </c>
      <c r="C13" s="213">
        <v>86</v>
      </c>
      <c r="D13" s="213">
        <v>8</v>
      </c>
      <c r="E13" s="213">
        <v>31</v>
      </c>
      <c r="F13" s="213">
        <v>5</v>
      </c>
      <c r="G13" s="213">
        <v>4</v>
      </c>
      <c r="H13" s="213">
        <v>10</v>
      </c>
      <c r="I13" s="213">
        <v>50</v>
      </c>
      <c r="J13" s="213">
        <v>71</v>
      </c>
      <c r="K13" s="213">
        <v>23</v>
      </c>
      <c r="L13" s="193">
        <f>VLOOKUP($A13,n1d_2008!$A$16:$G$148,2,FALSE)</f>
        <v>15147</v>
      </c>
      <c r="M13" s="193">
        <f>VLOOKUP($A13,n1d_2008!$A$16:$G$148,6,FALSE)</f>
        <v>15476</v>
      </c>
      <c r="N13" s="193">
        <f>VLOOKUP($A13,n1d_2009!$A$16:$G$148,2,FALSE)</f>
        <v>15716</v>
      </c>
      <c r="O13" s="193">
        <f>VLOOKUP($A13,n1d_2009!$A$16:$G$148,6,FALSE)</f>
        <v>15347</v>
      </c>
      <c r="P13" s="228">
        <f>C13/B13</f>
        <v>0.91489361702127658</v>
      </c>
      <c r="Q13" s="214">
        <f>(L13+M13)*(1-P13)+(N13+O13)*P13</f>
        <v>31025.553191489362</v>
      </c>
      <c r="R13" s="215">
        <f>1000*B13/Q13</f>
        <v>3.0297606434229576</v>
      </c>
      <c r="S13" s="215">
        <f>1000*(C13/(N13+O13)+D13/(L13+M13))</f>
        <v>3.0298086560282709</v>
      </c>
      <c r="T13" s="215">
        <f>S13/'dc2d-2002 corr'!T13</f>
        <v>0.73898304523219804</v>
      </c>
      <c r="Y13" s="193" t="s">
        <v>361</v>
      </c>
    </row>
    <row r="14" spans="1:25" x14ac:dyDescent="0.4">
      <c r="A14" s="212" t="s">
        <v>113</v>
      </c>
      <c r="B14" s="213">
        <v>75</v>
      </c>
      <c r="C14" s="213">
        <v>63</v>
      </c>
      <c r="D14" s="213">
        <v>12</v>
      </c>
      <c r="E14" s="213">
        <v>29</v>
      </c>
      <c r="F14" s="213">
        <v>3</v>
      </c>
      <c r="G14" s="213">
        <v>4</v>
      </c>
      <c r="H14" s="213">
        <v>4</v>
      </c>
      <c r="I14" s="213">
        <v>40</v>
      </c>
      <c r="J14" s="213">
        <v>51</v>
      </c>
      <c r="K14" s="213">
        <v>24</v>
      </c>
      <c r="L14" s="193">
        <f>VLOOKUP($A14,n1d_2008!$A$16:$G$148,2,FALSE)</f>
        <v>9861</v>
      </c>
      <c r="M14" s="193">
        <f>VLOOKUP($A14,n1d_2008!$A$16:$G$148,6,FALSE)</f>
        <v>9379</v>
      </c>
      <c r="N14" s="193">
        <f>VLOOKUP($A14,n1d_2009!$A$16:$G$148,2,FALSE)</f>
        <v>9879</v>
      </c>
      <c r="O14" s="193">
        <f>VLOOKUP($A14,n1d_2009!$A$16:$G$148,6,FALSE)</f>
        <v>9452</v>
      </c>
      <c r="P14" s="228">
        <f>C14/B14</f>
        <v>0.84</v>
      </c>
      <c r="Q14" s="214">
        <f>(L14+M14)*(1-P14)+(N14+O14)*P14</f>
        <v>19316.439999999999</v>
      </c>
      <c r="R14" s="215">
        <f>1000*B14/Q14</f>
        <v>3.8827030239526539</v>
      </c>
      <c r="S14" s="215">
        <f>1000*(C14/(N14+O14)+D14/(L14+M14))</f>
        <v>3.8827146426339434</v>
      </c>
      <c r="T14" s="215">
        <f>S14/'dc2d-2002 corr'!T14</f>
        <v>0.8281030023882876</v>
      </c>
    </row>
    <row r="15" spans="1:25" x14ac:dyDescent="0.4">
      <c r="A15" s="212" t="s">
        <v>114</v>
      </c>
      <c r="B15" s="213">
        <v>62</v>
      </c>
      <c r="C15" s="213">
        <v>54</v>
      </c>
      <c r="D15" s="213">
        <v>8</v>
      </c>
      <c r="E15" s="213">
        <v>16</v>
      </c>
      <c r="F15" s="213">
        <v>6</v>
      </c>
      <c r="G15" s="213">
        <v>1</v>
      </c>
      <c r="H15" s="213">
        <v>5</v>
      </c>
      <c r="I15" s="213">
        <v>28</v>
      </c>
      <c r="J15" s="213">
        <v>39</v>
      </c>
      <c r="K15" s="213">
        <v>23</v>
      </c>
      <c r="L15" s="193">
        <f>VLOOKUP($A15,n1d_2008!$A$16:$G$148,2,FALSE)</f>
        <v>10268</v>
      </c>
      <c r="M15" s="193">
        <f>VLOOKUP($A15,n1d_2008!$A$16:$G$148,6,FALSE)</f>
        <v>9627</v>
      </c>
      <c r="N15" s="193">
        <f>VLOOKUP($A15,n1d_2009!$A$16:$G$148,2,FALSE)</f>
        <v>10292</v>
      </c>
      <c r="O15" s="193">
        <f>VLOOKUP($A15,n1d_2009!$A$16:$G$148,6,FALSE)</f>
        <v>9576</v>
      </c>
      <c r="P15" s="228">
        <f t="shared" ref="P15:P78" si="0">C15/B15</f>
        <v>0.87096774193548387</v>
      </c>
      <c r="Q15" s="214">
        <f t="shared" ref="Q15:Q78" si="1">(L15+M15)*(1-P15)+(N15+O15)*P15</f>
        <v>19871.483870967742</v>
      </c>
      <c r="R15" s="215">
        <f t="shared" ref="R15:R78" si="2">1000*B15/Q15</f>
        <v>3.1200488299005218</v>
      </c>
      <c r="S15" s="215">
        <f t="shared" ref="S15:S78" si="3">1000*(C15/(N15+O15)+D15/(L15+M15))</f>
        <v>3.1200494765831466</v>
      </c>
      <c r="T15" s="215">
        <f>S15/'dc2d-2002 corr'!T15</f>
        <v>0.77762667761303517</v>
      </c>
      <c r="W15" s="229" t="s">
        <v>362</v>
      </c>
    </row>
    <row r="16" spans="1:25" x14ac:dyDescent="0.4">
      <c r="A16" s="212" t="s">
        <v>115</v>
      </c>
      <c r="B16" s="213">
        <v>56</v>
      </c>
      <c r="C16" s="213">
        <v>52</v>
      </c>
      <c r="D16" s="213">
        <v>4</v>
      </c>
      <c r="E16" s="213">
        <v>18</v>
      </c>
      <c r="F16" s="213">
        <v>4</v>
      </c>
      <c r="G16" s="213">
        <v>1</v>
      </c>
      <c r="H16" s="213">
        <v>5</v>
      </c>
      <c r="I16" s="213">
        <v>28</v>
      </c>
      <c r="J16" s="213">
        <v>38</v>
      </c>
      <c r="K16" s="213">
        <v>18</v>
      </c>
      <c r="L16" s="193">
        <f>VLOOKUP($A16,n1d_2008!$A$16:$G$148,2,FALSE)</f>
        <v>9217</v>
      </c>
      <c r="M16" s="193">
        <f>VLOOKUP($A16,n1d_2008!$A$16:$G$148,6,FALSE)</f>
        <v>8917</v>
      </c>
      <c r="N16" s="193">
        <f>VLOOKUP($A16,n1d_2009!$A$16:$G$148,2,FALSE)</f>
        <v>9219</v>
      </c>
      <c r="O16" s="193">
        <f>VLOOKUP($A16,n1d_2009!$A$16:$G$148,6,FALSE)</f>
        <v>8821</v>
      </c>
      <c r="P16" s="228">
        <f t="shared" si="0"/>
        <v>0.9285714285714286</v>
      </c>
      <c r="Q16" s="214">
        <f t="shared" si="1"/>
        <v>18046.714285714286</v>
      </c>
      <c r="R16" s="215">
        <f t="shared" si="2"/>
        <v>3.1030579369414295</v>
      </c>
      <c r="S16" s="215">
        <f t="shared" si="3"/>
        <v>3.1030634960189198</v>
      </c>
      <c r="T16" s="215">
        <f>S16/'dc2d-2002 corr'!T16</f>
        <v>0.84842642101103349</v>
      </c>
    </row>
    <row r="17" spans="1:23" x14ac:dyDescent="0.4">
      <c r="A17" s="212" t="s">
        <v>116</v>
      </c>
      <c r="B17" s="213">
        <v>82</v>
      </c>
      <c r="C17" s="213">
        <v>70</v>
      </c>
      <c r="D17" s="213">
        <v>12</v>
      </c>
      <c r="E17" s="213">
        <v>17</v>
      </c>
      <c r="F17" s="213">
        <v>3</v>
      </c>
      <c r="G17" s="213">
        <v>5</v>
      </c>
      <c r="H17" s="213">
        <v>9</v>
      </c>
      <c r="I17" s="213">
        <v>34</v>
      </c>
      <c r="J17" s="213">
        <v>51</v>
      </c>
      <c r="K17" s="213">
        <v>31</v>
      </c>
      <c r="L17" s="193">
        <f>VLOOKUP($A17,n1d_2008!$A$16:$G$148,2,FALSE)</f>
        <v>12841</v>
      </c>
      <c r="M17" s="193">
        <f>VLOOKUP($A17,n1d_2008!$A$16:$G$148,6,FALSE)</f>
        <v>12376</v>
      </c>
      <c r="N17" s="193">
        <f>VLOOKUP($A17,n1d_2009!$A$16:$G$148,2,FALSE)</f>
        <v>12846</v>
      </c>
      <c r="O17" s="193">
        <f>VLOOKUP($A17,n1d_2009!$A$16:$G$148,6,FALSE)</f>
        <v>12346</v>
      </c>
      <c r="P17" s="228">
        <f t="shared" si="0"/>
        <v>0.85365853658536583</v>
      </c>
      <c r="Q17" s="214">
        <f t="shared" si="1"/>
        <v>25195.658536585364</v>
      </c>
      <c r="R17" s="215">
        <f t="shared" si="2"/>
        <v>3.2545289451725137</v>
      </c>
      <c r="S17" s="215">
        <f t="shared" si="3"/>
        <v>3.2545293451759023</v>
      </c>
      <c r="T17" s="215">
        <f>S17/'dc2d-2002 corr'!T17</f>
        <v>0.7457928793828702</v>
      </c>
      <c r="V17" s="193" t="s">
        <v>363</v>
      </c>
      <c r="W17" s="193">
        <v>0</v>
      </c>
    </row>
    <row r="18" spans="1:23" x14ac:dyDescent="0.4">
      <c r="A18" s="212" t="s">
        <v>117</v>
      </c>
      <c r="B18" s="213">
        <v>142</v>
      </c>
      <c r="C18" s="213">
        <v>125</v>
      </c>
      <c r="D18" s="213">
        <v>17</v>
      </c>
      <c r="E18" s="213">
        <v>42</v>
      </c>
      <c r="F18" s="213">
        <v>8</v>
      </c>
      <c r="G18" s="213">
        <v>4</v>
      </c>
      <c r="H18" s="213">
        <v>18</v>
      </c>
      <c r="I18" s="213">
        <v>72</v>
      </c>
      <c r="J18" s="213">
        <v>103</v>
      </c>
      <c r="K18" s="213">
        <v>39</v>
      </c>
      <c r="L18" s="193">
        <f>VLOOKUP($A18,n1d_2008!$A$16:$G$148,2,FALSE)</f>
        <v>14160</v>
      </c>
      <c r="M18" s="193">
        <f>VLOOKUP($A18,n1d_2008!$A$16:$G$148,6,FALSE)</f>
        <v>13902</v>
      </c>
      <c r="N18" s="193">
        <f>VLOOKUP($A18,n1d_2009!$A$16:$G$148,2,FALSE)</f>
        <v>14373</v>
      </c>
      <c r="O18" s="193">
        <f>VLOOKUP($A18,n1d_2009!$A$16:$G$148,6,FALSE)</f>
        <v>13940</v>
      </c>
      <c r="P18" s="228">
        <f t="shared" si="0"/>
        <v>0.88028169014084512</v>
      </c>
      <c r="Q18" s="214">
        <f t="shared" si="1"/>
        <v>28282.950704225354</v>
      </c>
      <c r="R18" s="215">
        <f t="shared" si="2"/>
        <v>5.0206925537930456</v>
      </c>
      <c r="S18" s="215">
        <f t="shared" si="3"/>
        <v>5.0207345092839688</v>
      </c>
      <c r="T18" s="215">
        <f>S18/'dc2d-2002 corr'!T18</f>
        <v>1.0818206480572679</v>
      </c>
      <c r="V18" s="193" t="s">
        <v>359</v>
      </c>
      <c r="W18" s="193">
        <f>COUNTIFS($R$13:$R$129,"&lt;2")</f>
        <v>6</v>
      </c>
    </row>
    <row r="19" spans="1:23" x14ac:dyDescent="0.4">
      <c r="A19" s="212" t="s">
        <v>118</v>
      </c>
      <c r="B19" s="213">
        <v>78</v>
      </c>
      <c r="C19" s="213">
        <v>67</v>
      </c>
      <c r="D19" s="213">
        <v>11</v>
      </c>
      <c r="E19" s="213">
        <v>21</v>
      </c>
      <c r="F19" s="213">
        <v>4</v>
      </c>
      <c r="G19" s="213">
        <v>5</v>
      </c>
      <c r="H19" s="213">
        <v>9</v>
      </c>
      <c r="I19" s="213">
        <v>39</v>
      </c>
      <c r="J19" s="213">
        <v>53</v>
      </c>
      <c r="K19" s="213">
        <v>25</v>
      </c>
      <c r="L19" s="193">
        <f>VLOOKUP($A19,n1d_2008!$A$16:$G$148,2,FALSE)</f>
        <v>10524</v>
      </c>
      <c r="M19" s="193">
        <f>VLOOKUP($A19,n1d_2008!$A$16:$G$148,6,FALSE)</f>
        <v>10212</v>
      </c>
      <c r="N19" s="193">
        <f>VLOOKUP($A19,n1d_2009!$A$16:$G$148,2,FALSE)</f>
        <v>10719</v>
      </c>
      <c r="O19" s="193">
        <f>VLOOKUP($A19,n1d_2009!$A$16:$G$148,6,FALSE)</f>
        <v>10303</v>
      </c>
      <c r="P19" s="228">
        <f t="shared" si="0"/>
        <v>0.85897435897435892</v>
      </c>
      <c r="Q19" s="214">
        <f t="shared" si="1"/>
        <v>20981.666666666664</v>
      </c>
      <c r="R19" s="215">
        <f t="shared" si="2"/>
        <v>3.7175311780125511</v>
      </c>
      <c r="S19" s="215">
        <f t="shared" si="3"/>
        <v>3.7176156798110389</v>
      </c>
      <c r="T19" s="215">
        <f>S19/'dc2d-2002 corr'!T19</f>
        <v>1.0401731602114126</v>
      </c>
      <c r="V19" s="193" t="s">
        <v>360</v>
      </c>
      <c r="W19" s="193">
        <f>COUNTIFS($R$13:$R$129,"&gt;=2",$R$13:$R$129,"&lt;3")</f>
        <v>16</v>
      </c>
    </row>
    <row r="20" spans="1:23" x14ac:dyDescent="0.4">
      <c r="A20" s="212" t="s">
        <v>119</v>
      </c>
      <c r="B20" s="213">
        <v>65</v>
      </c>
      <c r="C20" s="213">
        <v>61</v>
      </c>
      <c r="D20" s="213">
        <v>4</v>
      </c>
      <c r="E20" s="213">
        <v>14</v>
      </c>
      <c r="F20" s="213">
        <v>9</v>
      </c>
      <c r="G20" s="213">
        <v>4</v>
      </c>
      <c r="H20" s="213">
        <v>3</v>
      </c>
      <c r="I20" s="213">
        <v>30</v>
      </c>
      <c r="J20" s="213">
        <v>46</v>
      </c>
      <c r="K20" s="213">
        <v>19</v>
      </c>
      <c r="L20" s="193">
        <f>VLOOKUP($A20,n1d_2008!$A$16:$G$148,2,FALSE)</f>
        <v>9536</v>
      </c>
      <c r="M20" s="193">
        <f>VLOOKUP($A20,n1d_2008!$A$16:$G$148,6,FALSE)</f>
        <v>9225</v>
      </c>
      <c r="N20" s="193">
        <f>VLOOKUP($A20,n1d_2009!$A$16:$G$148,2,FALSE)</f>
        <v>9553</v>
      </c>
      <c r="O20" s="193">
        <f>VLOOKUP($A20,n1d_2009!$A$16:$G$148,6,FALSE)</f>
        <v>9175</v>
      </c>
      <c r="P20" s="228">
        <f t="shared" si="0"/>
        <v>0.93846153846153846</v>
      </c>
      <c r="Q20" s="214">
        <f t="shared" si="1"/>
        <v>18730.030769230769</v>
      </c>
      <c r="R20" s="215">
        <f t="shared" si="2"/>
        <v>3.4703626919172175</v>
      </c>
      <c r="S20" s="215">
        <f t="shared" si="3"/>
        <v>3.470363313098662</v>
      </c>
      <c r="T20" s="215">
        <f>S20/'dc2d-2002 corr'!T20</f>
        <v>1.0453870408635797</v>
      </c>
      <c r="V20" s="193" t="s">
        <v>364</v>
      </c>
      <c r="W20" s="193">
        <f>COUNTIFS($R$13:$R$129,"&gt;=3",$R$13:$R$129,"&lt;4")</f>
        <v>44</v>
      </c>
    </row>
    <row r="21" spans="1:23" x14ac:dyDescent="0.4">
      <c r="A21" s="217" t="s">
        <v>266</v>
      </c>
      <c r="B21" s="218">
        <v>654</v>
      </c>
      <c r="C21" s="218">
        <v>578</v>
      </c>
      <c r="D21" s="218">
        <v>76</v>
      </c>
      <c r="E21" s="218">
        <v>188</v>
      </c>
      <c r="F21" s="218">
        <v>42</v>
      </c>
      <c r="G21" s="218">
        <v>28</v>
      </c>
      <c r="H21" s="218">
        <v>63</v>
      </c>
      <c r="I21" s="218">
        <v>321</v>
      </c>
      <c r="J21" s="218">
        <v>452</v>
      </c>
      <c r="K21" s="218">
        <v>202</v>
      </c>
      <c r="L21" s="193">
        <f>VLOOKUP($A21,n1d_2008!$A$16:$G$148,2,FALSE)</f>
        <v>91554</v>
      </c>
      <c r="M21" s="193">
        <f>VLOOKUP($A21,n1d_2008!$A$16:$G$148,6,FALSE)</f>
        <v>89114</v>
      </c>
      <c r="N21" s="193">
        <f>VLOOKUP($A21,n1d_2009!$A$16:$G$148,2,FALSE)</f>
        <v>92597</v>
      </c>
      <c r="O21" s="193">
        <f>VLOOKUP($A21,n1d_2009!$A$16:$G$148,6,FALSE)</f>
        <v>88960</v>
      </c>
      <c r="P21" s="228">
        <f t="shared" si="0"/>
        <v>0.88379204892966357</v>
      </c>
      <c r="Q21" s="214">
        <f t="shared" si="1"/>
        <v>181453.69113149849</v>
      </c>
      <c r="R21" s="215"/>
      <c r="S21" s="215">
        <f t="shared" si="3"/>
        <v>3.6042343050380623</v>
      </c>
      <c r="T21" s="215">
        <f>S21/'dc2d-2002 corr'!T21</f>
        <v>0.88175668429655574</v>
      </c>
      <c r="U21" s="193" t="s">
        <v>358</v>
      </c>
      <c r="V21" s="193" t="s">
        <v>365</v>
      </c>
      <c r="W21" s="193">
        <f>COUNTIFS($R$13:$R$129,"&gt;=4",$R$13:$R$129,"&lt;5")</f>
        <v>22</v>
      </c>
    </row>
    <row r="22" spans="1:23" x14ac:dyDescent="0.4">
      <c r="A22" s="212" t="s">
        <v>121</v>
      </c>
      <c r="B22" s="213">
        <v>17</v>
      </c>
      <c r="C22" s="213">
        <v>17</v>
      </c>
      <c r="D22" s="213">
        <v>0</v>
      </c>
      <c r="E22" s="213">
        <v>4</v>
      </c>
      <c r="F22" s="213">
        <v>1</v>
      </c>
      <c r="G22" s="213">
        <v>1</v>
      </c>
      <c r="H22" s="213">
        <v>1</v>
      </c>
      <c r="I22" s="213">
        <v>7</v>
      </c>
      <c r="J22" s="213">
        <v>10</v>
      </c>
      <c r="K22" s="213">
        <v>7</v>
      </c>
      <c r="L22" s="193">
        <f>VLOOKUP($A22,n1d_2008!$A$16:$G$148,2,FALSE)</f>
        <v>1773</v>
      </c>
      <c r="M22" s="193">
        <f>VLOOKUP($A22,n1d_2008!$A$16:$G$148,6,FALSE)</f>
        <v>1749</v>
      </c>
      <c r="N22" s="193">
        <f>VLOOKUP($A22,n1d_2009!$A$16:$G$148,2,FALSE)</f>
        <v>1725</v>
      </c>
      <c r="O22" s="193">
        <f>VLOOKUP($A22,n1d_2009!$A$16:$G$148,6,FALSE)</f>
        <v>1587</v>
      </c>
      <c r="P22" s="228">
        <f t="shared" si="0"/>
        <v>1</v>
      </c>
      <c r="Q22" s="214">
        <f t="shared" si="1"/>
        <v>3312</v>
      </c>
      <c r="R22" s="215">
        <f t="shared" si="2"/>
        <v>5.1328502415458939</v>
      </c>
      <c r="S22" s="215">
        <f t="shared" si="3"/>
        <v>5.1328502415458939</v>
      </c>
      <c r="T22" s="215">
        <f>S22/'dc2d-2002 corr'!T22</f>
        <v>1.5398065099623197</v>
      </c>
      <c r="V22" s="193" t="s">
        <v>366</v>
      </c>
      <c r="W22" s="193">
        <f>COUNTIFS($R$13:$R$129,"&gt;=5",$R$13:$R$129,"&lt;6")</f>
        <v>8</v>
      </c>
    </row>
    <row r="23" spans="1:23" x14ac:dyDescent="0.4">
      <c r="A23" s="212" t="s">
        <v>122</v>
      </c>
      <c r="B23" s="213">
        <v>22</v>
      </c>
      <c r="C23" s="213">
        <v>20</v>
      </c>
      <c r="D23" s="213">
        <v>2</v>
      </c>
      <c r="E23" s="213">
        <v>3</v>
      </c>
      <c r="F23" s="213">
        <v>3</v>
      </c>
      <c r="G23" s="213">
        <v>2</v>
      </c>
      <c r="H23" s="213">
        <v>3</v>
      </c>
      <c r="I23" s="213">
        <v>11</v>
      </c>
      <c r="J23" s="213">
        <v>13</v>
      </c>
      <c r="K23" s="213">
        <v>9</v>
      </c>
      <c r="L23" s="193">
        <f>VLOOKUP($A23,n1d_2008!$A$16:$G$148,2,FALSE)</f>
        <v>1896</v>
      </c>
      <c r="M23" s="193">
        <f>VLOOKUP($A23,n1d_2008!$A$16:$G$148,6,FALSE)</f>
        <v>1825</v>
      </c>
      <c r="N23" s="193">
        <f>VLOOKUP($A23,n1d_2009!$A$16:$G$148,2,FALSE)</f>
        <v>1904</v>
      </c>
      <c r="O23" s="193">
        <f>VLOOKUP($A23,n1d_2009!$A$16:$G$148,6,FALSE)</f>
        <v>1841</v>
      </c>
      <c r="P23" s="228">
        <f t="shared" si="0"/>
        <v>0.90909090909090906</v>
      </c>
      <c r="Q23" s="214">
        <f t="shared" si="1"/>
        <v>3742.818181818182</v>
      </c>
      <c r="R23" s="215">
        <f t="shared" si="2"/>
        <v>5.877923781302373</v>
      </c>
      <c r="S23" s="215">
        <f t="shared" si="3"/>
        <v>5.8779438606487409</v>
      </c>
      <c r="T23" s="215">
        <f>S23/'dc2d-2002 corr'!T23</f>
        <v>1.6758465126123891</v>
      </c>
      <c r="V23" s="193" t="s">
        <v>367</v>
      </c>
      <c r="W23" s="193">
        <f>COUNTIFS($R$13:$R$129,"&gt;=6",$R$13:$R$129,"&lt;7")</f>
        <v>2</v>
      </c>
    </row>
    <row r="24" spans="1:23" x14ac:dyDescent="0.4">
      <c r="A24" s="212" t="s">
        <v>123</v>
      </c>
      <c r="B24" s="213">
        <v>30</v>
      </c>
      <c r="C24" s="213">
        <v>25</v>
      </c>
      <c r="D24" s="213">
        <v>5</v>
      </c>
      <c r="E24" s="213">
        <v>3</v>
      </c>
      <c r="F24" s="213">
        <v>5</v>
      </c>
      <c r="G24" s="213">
        <v>1</v>
      </c>
      <c r="H24" s="213">
        <v>4</v>
      </c>
      <c r="I24" s="213">
        <v>13</v>
      </c>
      <c r="J24" s="213">
        <v>21</v>
      </c>
      <c r="K24" s="213">
        <v>9</v>
      </c>
      <c r="L24" s="193">
        <f>VLOOKUP($A24,n1d_2008!$A$16:$G$148,2,FALSE)</f>
        <v>3573</v>
      </c>
      <c r="M24" s="193">
        <f>VLOOKUP($A24,n1d_2008!$A$16:$G$148,6,FALSE)</f>
        <v>3492</v>
      </c>
      <c r="N24" s="193">
        <f>VLOOKUP($A24,n1d_2009!$A$16:$G$148,2,FALSE)</f>
        <v>3609</v>
      </c>
      <c r="O24" s="193">
        <f>VLOOKUP($A24,n1d_2009!$A$16:$G$148,6,FALSE)</f>
        <v>3452</v>
      </c>
      <c r="P24" s="228">
        <f t="shared" si="0"/>
        <v>0.83333333333333337</v>
      </c>
      <c r="Q24" s="214">
        <f t="shared" si="1"/>
        <v>7061.666666666667</v>
      </c>
      <c r="R24" s="215">
        <f t="shared" si="2"/>
        <v>4.2482888836440873</v>
      </c>
      <c r="S24" s="215">
        <f t="shared" si="3"/>
        <v>4.2482890728885367</v>
      </c>
      <c r="T24" s="215">
        <f>S24/'dc2d-2002 corr'!T24</f>
        <v>0.64060656542431216</v>
      </c>
      <c r="V24" s="193" t="s">
        <v>368</v>
      </c>
      <c r="W24" s="193">
        <f>COUNTIFS($R$13:$R$129,"&gt;=7",$R$13:$R$129,"&lt;8")</f>
        <v>0</v>
      </c>
    </row>
    <row r="25" spans="1:23" x14ac:dyDescent="0.4">
      <c r="A25" s="212" t="s">
        <v>124</v>
      </c>
      <c r="B25" s="213">
        <v>9</v>
      </c>
      <c r="C25" s="213">
        <v>8</v>
      </c>
      <c r="D25" s="213">
        <v>1</v>
      </c>
      <c r="E25" s="213">
        <v>0</v>
      </c>
      <c r="F25" s="213">
        <v>0</v>
      </c>
      <c r="G25" s="213">
        <v>0</v>
      </c>
      <c r="H25" s="213">
        <v>2</v>
      </c>
      <c r="I25" s="213">
        <v>2</v>
      </c>
      <c r="J25" s="213">
        <v>6</v>
      </c>
      <c r="K25" s="213">
        <v>3</v>
      </c>
      <c r="L25" s="193">
        <f>VLOOKUP($A25,n1d_2008!$A$16:$G$148,2,FALSE)</f>
        <v>1021</v>
      </c>
      <c r="M25" s="193">
        <f>VLOOKUP($A25,n1d_2008!$A$16:$G$148,6,FALSE)</f>
        <v>1015</v>
      </c>
      <c r="N25" s="193">
        <f>VLOOKUP($A25,n1d_2009!$A$16:$G$148,2,FALSE)</f>
        <v>1010</v>
      </c>
      <c r="O25" s="193">
        <f>VLOOKUP($A25,n1d_2009!$A$16:$G$148,6,FALSE)</f>
        <v>934</v>
      </c>
      <c r="P25" s="228">
        <f t="shared" si="0"/>
        <v>0.88888888888888884</v>
      </c>
      <c r="Q25" s="214">
        <f t="shared" si="1"/>
        <v>1954.2222222222224</v>
      </c>
      <c r="R25" s="215">
        <f t="shared" si="2"/>
        <v>4.6054127814418919</v>
      </c>
      <c r="S25" s="215">
        <f t="shared" si="3"/>
        <v>4.6063854730084817</v>
      </c>
      <c r="T25" s="215">
        <f>S25/'dc2d-2002 corr'!T25</f>
        <v>0.91461310067813517</v>
      </c>
      <c r="W25" s="193">
        <f>COUNTIFS($R$13:$R$129,"&gt;=7",$R$13:$R$129,"&lt;8")</f>
        <v>0</v>
      </c>
    </row>
    <row r="26" spans="1:23" x14ac:dyDescent="0.4">
      <c r="A26" s="217" t="s">
        <v>125</v>
      </c>
      <c r="B26" s="218">
        <v>78</v>
      </c>
      <c r="C26" s="218">
        <v>70</v>
      </c>
      <c r="D26" s="218">
        <v>8</v>
      </c>
      <c r="E26" s="218">
        <v>10</v>
      </c>
      <c r="F26" s="218">
        <v>9</v>
      </c>
      <c r="G26" s="218">
        <v>4</v>
      </c>
      <c r="H26" s="218">
        <v>10</v>
      </c>
      <c r="I26" s="218">
        <v>33</v>
      </c>
      <c r="J26" s="218">
        <v>50</v>
      </c>
      <c r="K26" s="218">
        <v>28</v>
      </c>
      <c r="L26" s="193">
        <f>VLOOKUP($A26,n1d_2008!$A$16:$G$148,2,FALSE)</f>
        <v>8263</v>
      </c>
      <c r="M26" s="193">
        <f>VLOOKUP($A26,n1d_2008!$A$16:$G$148,6,FALSE)</f>
        <v>8081</v>
      </c>
      <c r="N26" s="193">
        <f>VLOOKUP($A26,n1d_2009!$A$16:$G$148,2,FALSE)</f>
        <v>8248</v>
      </c>
      <c r="O26" s="193">
        <f>VLOOKUP($A26,n1d_2009!$A$16:$G$148,6,FALSE)</f>
        <v>7814</v>
      </c>
      <c r="P26" s="228">
        <f t="shared" si="0"/>
        <v>0.89743589743589747</v>
      </c>
      <c r="Q26" s="214">
        <f t="shared" si="1"/>
        <v>16090.923076923076</v>
      </c>
      <c r="R26" s="215"/>
      <c r="S26" s="215">
        <f t="shared" si="3"/>
        <v>4.8475885751815975</v>
      </c>
      <c r="T26" s="215">
        <f>S26/'dc2d-2002 corr'!T26</f>
        <v>0.96402832468754907</v>
      </c>
    </row>
    <row r="27" spans="1:23" x14ac:dyDescent="0.4">
      <c r="A27" s="212" t="s">
        <v>126</v>
      </c>
      <c r="B27" s="213">
        <v>23</v>
      </c>
      <c r="C27" s="213">
        <v>19</v>
      </c>
      <c r="D27" s="213">
        <v>4</v>
      </c>
      <c r="E27" s="213">
        <v>9</v>
      </c>
      <c r="F27" s="213">
        <v>3</v>
      </c>
      <c r="G27" s="213">
        <v>2</v>
      </c>
      <c r="H27" s="213">
        <v>0</v>
      </c>
      <c r="I27" s="213">
        <v>14</v>
      </c>
      <c r="J27" s="213">
        <v>17</v>
      </c>
      <c r="K27" s="213">
        <v>6</v>
      </c>
      <c r="L27" s="193">
        <f>VLOOKUP($A27,n1d_2008!$A$16:$G$148,2,FALSE)</f>
        <v>3584</v>
      </c>
      <c r="M27" s="193">
        <f>VLOOKUP($A27,n1d_2008!$A$16:$G$148,6,FALSE)</f>
        <v>3428</v>
      </c>
      <c r="N27" s="193">
        <f>VLOOKUP($A27,n1d_2009!$A$16:$G$148,2,FALSE)</f>
        <v>3545</v>
      </c>
      <c r="O27" s="193">
        <f>VLOOKUP($A27,n1d_2009!$A$16:$G$148,6,FALSE)</f>
        <v>3396</v>
      </c>
      <c r="P27" s="228">
        <f t="shared" si="0"/>
        <v>0.82608695652173914</v>
      </c>
      <c r="Q27" s="214">
        <f t="shared" si="1"/>
        <v>6953.347826086956</v>
      </c>
      <c r="R27" s="215">
        <f t="shared" si="2"/>
        <v>3.3077591651190859</v>
      </c>
      <c r="S27" s="215">
        <f t="shared" si="3"/>
        <v>3.3078083854520539</v>
      </c>
      <c r="T27" s="215">
        <f>S27/'dc2d-2002 corr'!T27</f>
        <v>0.67331542789513321</v>
      </c>
    </row>
    <row r="28" spans="1:23" x14ac:dyDescent="0.4">
      <c r="A28" s="212" t="s">
        <v>127</v>
      </c>
      <c r="B28" s="213">
        <v>50</v>
      </c>
      <c r="C28" s="213">
        <v>46</v>
      </c>
      <c r="D28" s="213">
        <v>4</v>
      </c>
      <c r="E28" s="213">
        <v>8</v>
      </c>
      <c r="F28" s="213">
        <v>4</v>
      </c>
      <c r="G28" s="213">
        <v>2</v>
      </c>
      <c r="H28" s="213">
        <v>6</v>
      </c>
      <c r="I28" s="213">
        <v>20</v>
      </c>
      <c r="J28" s="213">
        <v>36</v>
      </c>
      <c r="K28" s="213">
        <v>14</v>
      </c>
      <c r="L28" s="193">
        <f>VLOOKUP($A28,n1d_2008!$A$16:$G$148,2,FALSE)</f>
        <v>5716</v>
      </c>
      <c r="M28" s="193">
        <f>VLOOKUP($A28,n1d_2008!$A$16:$G$148,6,FALSE)</f>
        <v>5446</v>
      </c>
      <c r="N28" s="193">
        <f>VLOOKUP($A28,n1d_2009!$A$16:$G$148,2,FALSE)</f>
        <v>5629</v>
      </c>
      <c r="O28" s="193">
        <f>VLOOKUP($A28,n1d_2009!$A$16:$G$148,6,FALSE)</f>
        <v>5384</v>
      </c>
      <c r="P28" s="228">
        <f t="shared" si="0"/>
        <v>0.92</v>
      </c>
      <c r="Q28" s="214">
        <f t="shared" si="1"/>
        <v>11024.92</v>
      </c>
      <c r="R28" s="215">
        <f t="shared" si="2"/>
        <v>4.5351803006280313</v>
      </c>
      <c r="S28" s="215">
        <f t="shared" si="3"/>
        <v>4.5352405839603849</v>
      </c>
      <c r="T28" s="215">
        <f>S28/'dc2d-2002 corr'!T28</f>
        <v>0.99017433463181348</v>
      </c>
    </row>
    <row r="29" spans="1:23" x14ac:dyDescent="0.4">
      <c r="A29" s="212" t="s">
        <v>128</v>
      </c>
      <c r="B29" s="213">
        <v>23</v>
      </c>
      <c r="C29" s="213">
        <v>20</v>
      </c>
      <c r="D29" s="213">
        <v>3</v>
      </c>
      <c r="E29" s="213">
        <v>2</v>
      </c>
      <c r="F29" s="213">
        <v>3</v>
      </c>
      <c r="G29" s="213">
        <v>1</v>
      </c>
      <c r="H29" s="213">
        <v>4</v>
      </c>
      <c r="I29" s="213">
        <v>10</v>
      </c>
      <c r="J29" s="213">
        <v>14</v>
      </c>
      <c r="K29" s="213">
        <v>9</v>
      </c>
      <c r="L29" s="193">
        <f>VLOOKUP($A29,n1d_2008!$A$16:$G$148,2,FALSE)</f>
        <v>3621</v>
      </c>
      <c r="M29" s="193">
        <f>VLOOKUP($A29,n1d_2008!$A$16:$G$148,6,FALSE)</f>
        <v>3473</v>
      </c>
      <c r="N29" s="193">
        <f>VLOOKUP($A29,n1d_2009!$A$16:$G$148,2,FALSE)</f>
        <v>3575</v>
      </c>
      <c r="O29" s="193">
        <f>VLOOKUP($A29,n1d_2009!$A$16:$G$148,6,FALSE)</f>
        <v>3263</v>
      </c>
      <c r="P29" s="228">
        <f t="shared" si="0"/>
        <v>0.86956521739130432</v>
      </c>
      <c r="Q29" s="214">
        <f t="shared" si="1"/>
        <v>6871.391304347826</v>
      </c>
      <c r="R29" s="215">
        <f t="shared" si="2"/>
        <v>3.3472115007403094</v>
      </c>
      <c r="S29" s="215">
        <f t="shared" si="3"/>
        <v>3.3477244074535633</v>
      </c>
      <c r="T29" s="215">
        <f>S29/'dc2d-2002 corr'!T29</f>
        <v>0.7174805700631518</v>
      </c>
    </row>
    <row r="30" spans="1:23" x14ac:dyDescent="0.4">
      <c r="A30" s="217" t="s">
        <v>129</v>
      </c>
      <c r="B30" s="218">
        <v>96</v>
      </c>
      <c r="C30" s="218">
        <v>85</v>
      </c>
      <c r="D30" s="218">
        <v>11</v>
      </c>
      <c r="E30" s="218">
        <v>19</v>
      </c>
      <c r="F30" s="218">
        <v>10</v>
      </c>
      <c r="G30" s="218">
        <v>5</v>
      </c>
      <c r="H30" s="218">
        <v>10</v>
      </c>
      <c r="I30" s="218">
        <v>44</v>
      </c>
      <c r="J30" s="218">
        <v>67</v>
      </c>
      <c r="K30" s="218">
        <v>29</v>
      </c>
      <c r="L30" s="193">
        <f>VLOOKUP($A30,n1d_2008!$A$16:$G$148,2,FALSE)</f>
        <v>12921</v>
      </c>
      <c r="M30" s="193">
        <f>VLOOKUP($A30,n1d_2008!$A$16:$G$148,6,FALSE)</f>
        <v>12347</v>
      </c>
      <c r="N30" s="193">
        <f>VLOOKUP($A30,n1d_2009!$A$16:$G$148,2,FALSE)</f>
        <v>12749</v>
      </c>
      <c r="O30" s="193">
        <f>VLOOKUP($A30,n1d_2009!$A$16:$G$148,6,FALSE)</f>
        <v>12043</v>
      </c>
      <c r="P30" s="228">
        <f t="shared" si="0"/>
        <v>0.88541666666666663</v>
      </c>
      <c r="Q30" s="214">
        <f t="shared" si="1"/>
        <v>24846.541666666668</v>
      </c>
      <c r="R30" s="215">
        <f t="shared" si="2"/>
        <v>3.8637167815105053</v>
      </c>
      <c r="S30" s="215">
        <f t="shared" si="3"/>
        <v>3.863858558549861</v>
      </c>
      <c r="T30" s="215">
        <f>S30/'dc2d-2002 corr'!T30</f>
        <v>0.82318729606927232</v>
      </c>
    </row>
    <row r="31" spans="1:23" x14ac:dyDescent="0.4">
      <c r="A31" s="212" t="s">
        <v>130</v>
      </c>
      <c r="B31" s="213">
        <v>23</v>
      </c>
      <c r="C31" s="213">
        <v>20</v>
      </c>
      <c r="D31" s="213">
        <v>3</v>
      </c>
      <c r="E31" s="213">
        <v>7</v>
      </c>
      <c r="F31" s="213">
        <v>0</v>
      </c>
      <c r="G31" s="213">
        <v>1</v>
      </c>
      <c r="H31" s="213">
        <v>0</v>
      </c>
      <c r="I31" s="213">
        <v>8</v>
      </c>
      <c r="J31" s="213">
        <v>14</v>
      </c>
      <c r="K31" s="213">
        <v>9</v>
      </c>
      <c r="L31" s="193">
        <f>VLOOKUP($A31,n1d_2008!$A$16:$G$148,2,FALSE)</f>
        <v>3919</v>
      </c>
      <c r="M31" s="193">
        <f>VLOOKUP($A31,n1d_2008!$A$16:$G$148,6,FALSE)</f>
        <v>3798</v>
      </c>
      <c r="N31" s="193">
        <f>VLOOKUP($A31,n1d_2009!$A$16:$G$148,2,FALSE)</f>
        <v>3882</v>
      </c>
      <c r="O31" s="193">
        <f>VLOOKUP($A31,n1d_2009!$A$16:$G$148,6,FALSE)</f>
        <v>3832</v>
      </c>
      <c r="P31" s="228">
        <f t="shared" si="0"/>
        <v>0.86956521739130432</v>
      </c>
      <c r="Q31" s="214">
        <f t="shared" si="1"/>
        <v>7714.391304347826</v>
      </c>
      <c r="R31" s="215">
        <f t="shared" si="2"/>
        <v>2.9814406727122091</v>
      </c>
      <c r="S31" s="215">
        <f t="shared" si="3"/>
        <v>2.9814407238375393</v>
      </c>
      <c r="T31" s="215">
        <f>S31/'dc2d-2002 corr'!T31</f>
        <v>0.6928558156329272</v>
      </c>
    </row>
    <row r="32" spans="1:23" x14ac:dyDescent="0.4">
      <c r="A32" s="212" t="s">
        <v>131</v>
      </c>
      <c r="B32" s="213">
        <v>63</v>
      </c>
      <c r="C32" s="213">
        <v>53</v>
      </c>
      <c r="D32" s="213">
        <v>10</v>
      </c>
      <c r="E32" s="213">
        <v>19</v>
      </c>
      <c r="F32" s="213">
        <v>5</v>
      </c>
      <c r="G32" s="213">
        <v>2</v>
      </c>
      <c r="H32" s="213">
        <v>7</v>
      </c>
      <c r="I32" s="213">
        <v>33</v>
      </c>
      <c r="J32" s="213">
        <v>42</v>
      </c>
      <c r="K32" s="213">
        <v>21</v>
      </c>
      <c r="L32" s="193">
        <f>VLOOKUP($A32,n1d_2008!$A$16:$G$148,2,FALSE)</f>
        <v>8280</v>
      </c>
      <c r="M32" s="193">
        <f>VLOOKUP($A32,n1d_2008!$A$16:$G$148,6,FALSE)</f>
        <v>7761</v>
      </c>
      <c r="N32" s="193">
        <f>VLOOKUP($A32,n1d_2009!$A$16:$G$148,2,FALSE)</f>
        <v>8123</v>
      </c>
      <c r="O32" s="193">
        <f>VLOOKUP($A32,n1d_2009!$A$16:$G$148,6,FALSE)</f>
        <v>7824</v>
      </c>
      <c r="P32" s="228">
        <f t="shared" si="0"/>
        <v>0.84126984126984128</v>
      </c>
      <c r="Q32" s="214">
        <f t="shared" si="1"/>
        <v>15961.920634920636</v>
      </c>
      <c r="R32" s="215">
        <f t="shared" si="2"/>
        <v>3.9468934497877384</v>
      </c>
      <c r="S32" s="215">
        <f t="shared" si="3"/>
        <v>3.9469116549874377</v>
      </c>
      <c r="T32" s="215">
        <f>S32/'dc2d-2002 corr'!T32</f>
        <v>0.83510263965573472</v>
      </c>
    </row>
    <row r="33" spans="1:25" x14ac:dyDescent="0.4">
      <c r="A33" s="217" t="s">
        <v>132</v>
      </c>
      <c r="B33" s="218">
        <v>86</v>
      </c>
      <c r="C33" s="218">
        <v>73</v>
      </c>
      <c r="D33" s="218">
        <v>13</v>
      </c>
      <c r="E33" s="218">
        <v>26</v>
      </c>
      <c r="F33" s="218">
        <v>5</v>
      </c>
      <c r="G33" s="218">
        <v>3</v>
      </c>
      <c r="H33" s="218">
        <v>7</v>
      </c>
      <c r="I33" s="218">
        <v>41</v>
      </c>
      <c r="J33" s="218">
        <v>56</v>
      </c>
      <c r="K33" s="218">
        <v>30</v>
      </c>
      <c r="L33" s="193">
        <f>VLOOKUP($A33,n1d_2008!$A$16:$G$148,2,FALSE)</f>
        <v>12199</v>
      </c>
      <c r="M33" s="193">
        <f>VLOOKUP($A33,n1d_2008!$A$16:$G$148,6,FALSE)</f>
        <v>11559</v>
      </c>
      <c r="N33" s="193">
        <f>VLOOKUP($A33,n1d_2009!$A$16:$G$148,2,FALSE)</f>
        <v>12005</v>
      </c>
      <c r="O33" s="193">
        <f>VLOOKUP($A33,n1d_2009!$A$16:$G$148,6,FALSE)</f>
        <v>11656</v>
      </c>
      <c r="P33" s="228">
        <f t="shared" si="0"/>
        <v>0.84883720930232553</v>
      </c>
      <c r="Q33" s="214">
        <f t="shared" si="1"/>
        <v>23675.662790697676</v>
      </c>
      <c r="R33" s="215"/>
      <c r="S33" s="215">
        <f t="shared" si="3"/>
        <v>3.6324298694762938</v>
      </c>
      <c r="T33" s="215">
        <f>S33/'dc2d-2002 corr'!T33</f>
        <v>0.79045431124232057</v>
      </c>
      <c r="V33" s="215"/>
    </row>
    <row r="34" spans="1:25" x14ac:dyDescent="0.4">
      <c r="A34" s="212" t="s">
        <v>133</v>
      </c>
      <c r="B34" s="213">
        <v>5</v>
      </c>
      <c r="C34" s="213">
        <v>4</v>
      </c>
      <c r="D34" s="213">
        <v>1</v>
      </c>
      <c r="E34" s="213">
        <v>1</v>
      </c>
      <c r="F34" s="213">
        <v>1</v>
      </c>
      <c r="G34" s="213">
        <v>0</v>
      </c>
      <c r="H34" s="213">
        <v>1</v>
      </c>
      <c r="I34" s="213">
        <v>3</v>
      </c>
      <c r="J34" s="213">
        <v>3</v>
      </c>
      <c r="K34" s="213">
        <v>2</v>
      </c>
      <c r="L34" s="193">
        <f>VLOOKUP($A34,n1d_2008!$A$16:$G$148,2,FALSE)</f>
        <v>1725</v>
      </c>
      <c r="M34" s="193">
        <f>VLOOKUP($A34,n1d_2008!$A$16:$G$148,6,FALSE)</f>
        <v>1578</v>
      </c>
      <c r="N34" s="193">
        <f>VLOOKUP($A34,n1d_2009!$A$16:$G$148,2,FALSE)</f>
        <v>1654</v>
      </c>
      <c r="O34" s="193">
        <f>VLOOKUP($A34,n1d_2009!$A$16:$G$148,6,FALSE)</f>
        <v>1575</v>
      </c>
      <c r="P34" s="228">
        <f t="shared" si="0"/>
        <v>0.8</v>
      </c>
      <c r="Q34" s="214">
        <f t="shared" si="1"/>
        <v>3243.8</v>
      </c>
      <c r="R34" s="215">
        <f t="shared" si="2"/>
        <v>1.5414020593131512</v>
      </c>
      <c r="S34" s="215">
        <f t="shared" si="3"/>
        <v>1.541528685269461</v>
      </c>
      <c r="T34" s="215">
        <f>S34/'dc2d-2002 corr'!T34</f>
        <v>0.34401881795698308</v>
      </c>
    </row>
    <row r="35" spans="1:25" x14ac:dyDescent="0.4">
      <c r="A35" s="212" t="s">
        <v>134</v>
      </c>
      <c r="B35" s="213">
        <v>17</v>
      </c>
      <c r="C35" s="213">
        <v>14</v>
      </c>
      <c r="D35" s="213">
        <v>3</v>
      </c>
      <c r="E35" s="213">
        <v>5</v>
      </c>
      <c r="F35" s="213">
        <v>1</v>
      </c>
      <c r="G35" s="213">
        <v>1</v>
      </c>
      <c r="H35" s="213">
        <v>1</v>
      </c>
      <c r="I35" s="213">
        <v>8</v>
      </c>
      <c r="J35" s="213">
        <v>12</v>
      </c>
      <c r="K35" s="213">
        <v>5</v>
      </c>
      <c r="L35" s="193">
        <f>VLOOKUP($A35,n1d_2008!$A$16:$G$148,2,FALSE)</f>
        <v>2890</v>
      </c>
      <c r="M35" s="193">
        <f>VLOOKUP($A35,n1d_2008!$A$16:$G$148,6,FALSE)</f>
        <v>2787</v>
      </c>
      <c r="N35" s="193">
        <f>VLOOKUP($A35,n1d_2009!$A$16:$G$148,2,FALSE)</f>
        <v>2823</v>
      </c>
      <c r="O35" s="193">
        <f>VLOOKUP($A35,n1d_2009!$A$16:$G$148,6,FALSE)</f>
        <v>2750</v>
      </c>
      <c r="P35" s="228">
        <f t="shared" si="0"/>
        <v>0.82352941176470584</v>
      </c>
      <c r="Q35" s="214">
        <f t="shared" si="1"/>
        <v>5591.3529411764703</v>
      </c>
      <c r="R35" s="215">
        <f t="shared" si="2"/>
        <v>3.0404090349594437</v>
      </c>
      <c r="S35" s="215">
        <f t="shared" si="3"/>
        <v>3.0405600924283234</v>
      </c>
      <c r="T35" s="215">
        <f>S35/'dc2d-2002 corr'!T35</f>
        <v>0.84306874577258362</v>
      </c>
      <c r="W35" s="214"/>
      <c r="Y35" s="214"/>
    </row>
    <row r="36" spans="1:25" x14ac:dyDescent="0.4">
      <c r="A36" s="212" t="s">
        <v>135</v>
      </c>
      <c r="B36" s="213">
        <v>3</v>
      </c>
      <c r="C36" s="213">
        <v>3</v>
      </c>
      <c r="D36" s="213">
        <v>0</v>
      </c>
      <c r="E36" s="213">
        <v>0</v>
      </c>
      <c r="F36" s="213">
        <v>0</v>
      </c>
      <c r="G36" s="213">
        <v>1</v>
      </c>
      <c r="H36" s="213">
        <v>0</v>
      </c>
      <c r="I36" s="213">
        <v>1</v>
      </c>
      <c r="J36" s="213">
        <v>1</v>
      </c>
      <c r="K36" s="213">
        <v>2</v>
      </c>
      <c r="L36" s="193">
        <f>VLOOKUP($A36,n1d_2008!$A$16:$G$148,2,FALSE)</f>
        <v>1230</v>
      </c>
      <c r="M36" s="193">
        <f>VLOOKUP($A36,n1d_2008!$A$16:$G$148,6,FALSE)</f>
        <v>1141</v>
      </c>
      <c r="N36" s="193">
        <f>VLOOKUP($A36,n1d_2009!$A$16:$G$148,2,FALSE)</f>
        <v>1152</v>
      </c>
      <c r="O36" s="193">
        <f>VLOOKUP($A36,n1d_2009!$A$16:$G$148,6,FALSE)</f>
        <v>1026</v>
      </c>
      <c r="P36" s="228">
        <f t="shared" si="0"/>
        <v>1</v>
      </c>
      <c r="Q36" s="214">
        <f t="shared" si="1"/>
        <v>2178</v>
      </c>
      <c r="R36" s="215">
        <f t="shared" si="2"/>
        <v>1.3774104683195592</v>
      </c>
      <c r="S36" s="215">
        <f t="shared" si="3"/>
        <v>1.3774104683195594</v>
      </c>
      <c r="T36" s="215">
        <f>S36/'dc2d-2002 corr'!T36</f>
        <v>0.20509896816300269</v>
      </c>
      <c r="W36" s="214"/>
      <c r="Y36" s="214"/>
    </row>
    <row r="37" spans="1:25" x14ac:dyDescent="0.4">
      <c r="A37" s="212" t="s">
        <v>136</v>
      </c>
      <c r="B37" s="213">
        <v>23</v>
      </c>
      <c r="C37" s="213">
        <v>21</v>
      </c>
      <c r="D37" s="213">
        <v>2</v>
      </c>
      <c r="E37" s="213">
        <v>5</v>
      </c>
      <c r="F37" s="213">
        <v>0</v>
      </c>
      <c r="G37" s="213">
        <v>0</v>
      </c>
      <c r="H37" s="213">
        <v>1</v>
      </c>
      <c r="I37" s="213">
        <v>6</v>
      </c>
      <c r="J37" s="213">
        <v>11</v>
      </c>
      <c r="K37" s="213">
        <v>12</v>
      </c>
      <c r="L37" s="193">
        <f>VLOOKUP($A37,n1d_2008!$A$16:$G$148,2,FALSE)</f>
        <v>3477</v>
      </c>
      <c r="M37" s="193">
        <f>VLOOKUP($A37,n1d_2008!$A$16:$G$148,6,FALSE)</f>
        <v>3334</v>
      </c>
      <c r="N37" s="193">
        <f>VLOOKUP($A37,n1d_2009!$A$16:$G$148,2,FALSE)</f>
        <v>3512</v>
      </c>
      <c r="O37" s="193">
        <f>VLOOKUP($A37,n1d_2009!$A$16:$G$148,6,FALSE)</f>
        <v>3316</v>
      </c>
      <c r="P37" s="228">
        <f t="shared" si="0"/>
        <v>0.91304347826086951</v>
      </c>
      <c r="Q37" s="214">
        <f t="shared" si="1"/>
        <v>6826.521739130435</v>
      </c>
      <c r="R37" s="215">
        <f t="shared" si="2"/>
        <v>3.3692121520922234</v>
      </c>
      <c r="S37" s="215">
        <f t="shared" si="3"/>
        <v>3.3692138144152728</v>
      </c>
      <c r="T37" s="215">
        <f>S37/'dc2d-2002 corr'!T37</f>
        <v>1.0339582717377203</v>
      </c>
      <c r="W37" s="214"/>
      <c r="Y37" s="214"/>
    </row>
    <row r="38" spans="1:25" x14ac:dyDescent="0.4">
      <c r="A38" s="212" t="s">
        <v>137</v>
      </c>
      <c r="B38" s="213">
        <v>16</v>
      </c>
      <c r="C38" s="213">
        <v>13</v>
      </c>
      <c r="D38" s="213">
        <v>3</v>
      </c>
      <c r="E38" s="213">
        <v>3</v>
      </c>
      <c r="F38" s="213">
        <v>2</v>
      </c>
      <c r="G38" s="213">
        <v>0</v>
      </c>
      <c r="H38" s="213">
        <v>1</v>
      </c>
      <c r="I38" s="213">
        <v>6</v>
      </c>
      <c r="J38" s="213">
        <v>9</v>
      </c>
      <c r="K38" s="213">
        <v>7</v>
      </c>
      <c r="L38" s="193">
        <f>VLOOKUP($A38,n1d_2008!$A$16:$G$148,2,FALSE)</f>
        <v>1955</v>
      </c>
      <c r="M38" s="193">
        <f>VLOOKUP($A38,n1d_2008!$A$16:$G$148,6,FALSE)</f>
        <v>1892</v>
      </c>
      <c r="N38" s="193">
        <f>VLOOKUP($A38,n1d_2009!$A$16:$G$148,2,FALSE)</f>
        <v>1948</v>
      </c>
      <c r="O38" s="193">
        <f>VLOOKUP($A38,n1d_2009!$A$16:$G$148,6,FALSE)</f>
        <v>1838</v>
      </c>
      <c r="P38" s="228">
        <f t="shared" si="0"/>
        <v>0.8125</v>
      </c>
      <c r="Q38" s="214">
        <f t="shared" si="1"/>
        <v>3797.4375</v>
      </c>
      <c r="R38" s="215">
        <f t="shared" si="2"/>
        <v>4.2133675669448145</v>
      </c>
      <c r="S38" s="215">
        <f t="shared" si="3"/>
        <v>4.2135315544896024</v>
      </c>
      <c r="T38" s="215">
        <f>S38/'dc2d-2002 corr'!T38</f>
        <v>0.8826978539198852</v>
      </c>
      <c r="W38" s="214"/>
      <c r="Y38" s="214"/>
    </row>
    <row r="39" spans="1:25" x14ac:dyDescent="0.4">
      <c r="A39" s="212" t="s">
        <v>138</v>
      </c>
      <c r="B39" s="213">
        <v>32</v>
      </c>
      <c r="C39" s="213">
        <v>23</v>
      </c>
      <c r="D39" s="213">
        <v>9</v>
      </c>
      <c r="E39" s="213">
        <v>4</v>
      </c>
      <c r="F39" s="213">
        <v>3</v>
      </c>
      <c r="G39" s="213">
        <v>0</v>
      </c>
      <c r="H39" s="213">
        <v>5</v>
      </c>
      <c r="I39" s="213">
        <v>12</v>
      </c>
      <c r="J39" s="213">
        <v>16</v>
      </c>
      <c r="K39" s="213">
        <v>16</v>
      </c>
      <c r="L39" s="193">
        <f>VLOOKUP($A39,n1d_2008!$A$16:$G$148,2,FALSE)</f>
        <v>4340</v>
      </c>
      <c r="M39" s="193">
        <f>VLOOKUP($A39,n1d_2008!$A$16:$G$148,6,FALSE)</f>
        <v>4184</v>
      </c>
      <c r="N39" s="193">
        <f>VLOOKUP($A39,n1d_2009!$A$16:$G$148,2,FALSE)</f>
        <v>4341</v>
      </c>
      <c r="O39" s="193">
        <f>VLOOKUP($A39,n1d_2009!$A$16:$G$148,6,FALSE)</f>
        <v>4158</v>
      </c>
      <c r="P39" s="228">
        <f t="shared" si="0"/>
        <v>0.71875</v>
      </c>
      <c r="Q39" s="214">
        <f t="shared" si="1"/>
        <v>8506.03125</v>
      </c>
      <c r="R39" s="215">
        <f t="shared" si="2"/>
        <v>3.7620364961626493</v>
      </c>
      <c r="S39" s="215">
        <f t="shared" si="3"/>
        <v>3.762043057043341</v>
      </c>
      <c r="T39" s="215">
        <f>S39/'dc2d-2002 corr'!T39</f>
        <v>0.99485933336837773</v>
      </c>
      <c r="W39" s="214"/>
      <c r="Y39" s="214"/>
    </row>
    <row r="40" spans="1:25" x14ac:dyDescent="0.4">
      <c r="A40" s="217" t="s">
        <v>139</v>
      </c>
      <c r="B40" s="218">
        <v>96</v>
      </c>
      <c r="C40" s="218">
        <v>78</v>
      </c>
      <c r="D40" s="218">
        <v>18</v>
      </c>
      <c r="E40" s="218">
        <v>18</v>
      </c>
      <c r="F40" s="218">
        <v>7</v>
      </c>
      <c r="G40" s="218">
        <v>2</v>
      </c>
      <c r="H40" s="218">
        <v>9</v>
      </c>
      <c r="I40" s="218">
        <v>36</v>
      </c>
      <c r="J40" s="218">
        <v>52</v>
      </c>
      <c r="K40" s="218">
        <v>44</v>
      </c>
      <c r="L40" s="193">
        <f>VLOOKUP($A40,n1d_2008!$A$16:$G$148,2,FALSE)</f>
        <v>15617</v>
      </c>
      <c r="M40" s="193">
        <f>VLOOKUP($A40,n1d_2008!$A$16:$G$148,6,FALSE)</f>
        <v>14916</v>
      </c>
      <c r="N40" s="193">
        <f>VLOOKUP($A40,n1d_2009!$A$16:$G$148,2,FALSE)</f>
        <v>15430</v>
      </c>
      <c r="O40" s="193">
        <f>VLOOKUP($A40,n1d_2009!$A$16:$G$148,6,FALSE)</f>
        <v>14663</v>
      </c>
      <c r="P40" s="228">
        <f t="shared" si="0"/>
        <v>0.8125</v>
      </c>
      <c r="Q40" s="214">
        <f t="shared" si="1"/>
        <v>30175.5</v>
      </c>
      <c r="R40" s="215">
        <f t="shared" si="2"/>
        <v>3.1813888750807773</v>
      </c>
      <c r="S40" s="215">
        <f t="shared" si="3"/>
        <v>3.1814909953121022</v>
      </c>
      <c r="T40" s="215">
        <f>S40/'dc2d-2002 corr'!T40</f>
        <v>0.78137573117535031</v>
      </c>
      <c r="W40" s="214"/>
      <c r="Y40" s="214"/>
    </row>
    <row r="41" spans="1:25" x14ac:dyDescent="0.4">
      <c r="A41" s="212" t="s">
        <v>140</v>
      </c>
      <c r="B41" s="213">
        <v>32</v>
      </c>
      <c r="C41" s="213">
        <v>31</v>
      </c>
      <c r="D41" s="213">
        <v>1</v>
      </c>
      <c r="E41" s="213">
        <v>8</v>
      </c>
      <c r="F41" s="213">
        <v>3</v>
      </c>
      <c r="G41" s="213">
        <v>2</v>
      </c>
      <c r="H41" s="213">
        <v>5</v>
      </c>
      <c r="I41" s="213">
        <v>18</v>
      </c>
      <c r="J41" s="213">
        <v>23</v>
      </c>
      <c r="K41" s="213">
        <v>9</v>
      </c>
      <c r="L41" s="193">
        <f>VLOOKUP($A41,n1d_2008!$A$16:$G$148,2,FALSE)</f>
        <v>4290</v>
      </c>
      <c r="M41" s="193">
        <f>VLOOKUP($A41,n1d_2008!$A$16:$G$148,6,FALSE)</f>
        <v>3893</v>
      </c>
      <c r="N41" s="193">
        <f>VLOOKUP($A41,n1d_2009!$A$16:$G$148,2,FALSE)</f>
        <v>4231</v>
      </c>
      <c r="O41" s="193">
        <f>VLOOKUP($A41,n1d_2009!$A$16:$G$148,6,FALSE)</f>
        <v>4073</v>
      </c>
      <c r="P41" s="228">
        <f t="shared" si="0"/>
        <v>0.96875</v>
      </c>
      <c r="Q41" s="214">
        <f t="shared" si="1"/>
        <v>8300.21875</v>
      </c>
      <c r="R41" s="215">
        <f t="shared" si="2"/>
        <v>3.8553200781605907</v>
      </c>
      <c r="S41" s="215">
        <f t="shared" si="3"/>
        <v>3.8553452255569076</v>
      </c>
      <c r="T41" s="215">
        <f>S41/'dc2d-2002 corr'!T41</f>
        <v>0.66216314706410528</v>
      </c>
      <c r="W41" s="214"/>
      <c r="Y41" s="214"/>
    </row>
    <row r="42" spans="1:25" x14ac:dyDescent="0.4">
      <c r="A42" s="212" t="s">
        <v>141</v>
      </c>
      <c r="B42" s="213">
        <v>20</v>
      </c>
      <c r="C42" s="213">
        <v>20</v>
      </c>
      <c r="D42" s="213">
        <v>0</v>
      </c>
      <c r="E42" s="213">
        <v>5</v>
      </c>
      <c r="F42" s="213">
        <v>3</v>
      </c>
      <c r="G42" s="213">
        <v>2</v>
      </c>
      <c r="H42" s="213">
        <v>3</v>
      </c>
      <c r="I42" s="213">
        <v>13</v>
      </c>
      <c r="J42" s="213">
        <v>18</v>
      </c>
      <c r="K42" s="213">
        <v>2</v>
      </c>
      <c r="L42" s="193">
        <f>VLOOKUP($A42,n1d_2008!$A$16:$G$148,2,FALSE)</f>
        <v>2738</v>
      </c>
      <c r="M42" s="193">
        <f>VLOOKUP($A42,n1d_2008!$A$16:$G$148,6,FALSE)</f>
        <v>2646</v>
      </c>
      <c r="N42" s="193">
        <f>VLOOKUP($A42,n1d_2009!$A$16:$G$148,2,FALSE)</f>
        <v>2698</v>
      </c>
      <c r="O42" s="193">
        <f>VLOOKUP($A42,n1d_2009!$A$16:$G$148,6,FALSE)</f>
        <v>2533</v>
      </c>
      <c r="P42" s="228">
        <f t="shared" si="0"/>
        <v>1</v>
      </c>
      <c r="Q42" s="214">
        <f t="shared" si="1"/>
        <v>5231</v>
      </c>
      <c r="R42" s="215">
        <f t="shared" si="2"/>
        <v>3.8233607340852611</v>
      </c>
      <c r="S42" s="215">
        <f t="shared" si="3"/>
        <v>3.8233607340852611</v>
      </c>
      <c r="T42" s="215">
        <f>S42/'dc2d-2002 corr'!T42</f>
        <v>0.89456434710899879</v>
      </c>
    </row>
    <row r="43" spans="1:25" x14ac:dyDescent="0.4">
      <c r="A43" s="212" t="s">
        <v>142</v>
      </c>
      <c r="B43" s="213">
        <v>11</v>
      </c>
      <c r="C43" s="213">
        <v>10</v>
      </c>
      <c r="D43" s="213">
        <v>1</v>
      </c>
      <c r="E43" s="213">
        <v>3</v>
      </c>
      <c r="F43" s="213">
        <v>0</v>
      </c>
      <c r="G43" s="213">
        <v>0</v>
      </c>
      <c r="H43" s="213">
        <v>0</v>
      </c>
      <c r="I43" s="213">
        <v>3</v>
      </c>
      <c r="J43" s="213">
        <v>4</v>
      </c>
      <c r="K43" s="213">
        <v>7</v>
      </c>
      <c r="L43" s="193">
        <f>VLOOKUP($A43,n1d_2008!$A$16:$G$148,2,FALSE)</f>
        <v>1596</v>
      </c>
      <c r="M43" s="193">
        <f>VLOOKUP($A43,n1d_2008!$A$16:$G$148,6,FALSE)</f>
        <v>1589</v>
      </c>
      <c r="N43" s="193">
        <f>VLOOKUP($A43,n1d_2009!$A$16:$G$148,2,FALSE)</f>
        <v>1636</v>
      </c>
      <c r="O43" s="193">
        <f>VLOOKUP($A43,n1d_2009!$A$16:$G$148,6,FALSE)</f>
        <v>1612</v>
      </c>
      <c r="P43" s="228">
        <f t="shared" si="0"/>
        <v>0.90909090909090906</v>
      </c>
      <c r="Q43" s="214">
        <f t="shared" si="1"/>
        <v>3242.272727272727</v>
      </c>
      <c r="R43" s="215">
        <f t="shared" si="2"/>
        <v>3.3926819010234124</v>
      </c>
      <c r="S43" s="215">
        <f t="shared" si="3"/>
        <v>3.3927894765333191</v>
      </c>
      <c r="T43" s="215">
        <f>S43/'dc2d-2002 corr'!T43</f>
        <v>0.89106153788600151</v>
      </c>
    </row>
    <row r="44" spans="1:25" x14ac:dyDescent="0.4">
      <c r="A44" s="217" t="s">
        <v>143</v>
      </c>
      <c r="B44" s="218">
        <v>63</v>
      </c>
      <c r="C44" s="218">
        <v>61</v>
      </c>
      <c r="D44" s="218">
        <v>2</v>
      </c>
      <c r="E44" s="218">
        <v>16</v>
      </c>
      <c r="F44" s="218">
        <v>6</v>
      </c>
      <c r="G44" s="218">
        <v>4</v>
      </c>
      <c r="H44" s="218">
        <v>8</v>
      </c>
      <c r="I44" s="218">
        <v>34</v>
      </c>
      <c r="J44" s="218">
        <v>45</v>
      </c>
      <c r="K44" s="218">
        <v>18</v>
      </c>
      <c r="L44" s="193">
        <f>VLOOKUP($A44,n1d_2008!$A$16:$G$148,2,FALSE)</f>
        <v>8624</v>
      </c>
      <c r="M44" s="193">
        <f>VLOOKUP($A44,n1d_2008!$A$16:$G$148,6,FALSE)</f>
        <v>8128</v>
      </c>
      <c r="N44" s="193">
        <f>VLOOKUP($A44,n1d_2009!$A$16:$G$148,2,FALSE)</f>
        <v>8565</v>
      </c>
      <c r="O44" s="193">
        <f>VLOOKUP($A44,n1d_2009!$A$16:$G$148,6,FALSE)</f>
        <v>8218</v>
      </c>
      <c r="P44" s="228">
        <f t="shared" si="0"/>
        <v>0.96825396825396826</v>
      </c>
      <c r="Q44" s="214">
        <f t="shared" si="1"/>
        <v>16782.015873015873</v>
      </c>
      <c r="R44" s="215"/>
      <c r="S44" s="215">
        <f t="shared" si="3"/>
        <v>3.7540190103450413</v>
      </c>
      <c r="T44" s="215">
        <f>S44/'dc2d-2002 corr'!T44</f>
        <v>0.76230231653174052</v>
      </c>
    </row>
    <row r="45" spans="1:25" x14ac:dyDescent="0.4">
      <c r="A45" s="212" t="s">
        <v>144</v>
      </c>
      <c r="B45" s="213">
        <v>19</v>
      </c>
      <c r="C45" s="213">
        <v>18</v>
      </c>
      <c r="D45" s="213">
        <v>1</v>
      </c>
      <c r="E45" s="213">
        <v>10</v>
      </c>
      <c r="F45" s="213">
        <v>0</v>
      </c>
      <c r="G45" s="213">
        <v>1</v>
      </c>
      <c r="H45" s="213">
        <v>2</v>
      </c>
      <c r="I45" s="213">
        <v>13</v>
      </c>
      <c r="J45" s="213">
        <v>16</v>
      </c>
      <c r="K45" s="213">
        <v>3</v>
      </c>
      <c r="L45" s="193">
        <f>VLOOKUP($A45,n1d_2008!$A$16:$G$148,2,FALSE)</f>
        <v>3038</v>
      </c>
      <c r="M45" s="193">
        <f>VLOOKUP($A45,n1d_2008!$A$16:$G$148,6,FALSE)</f>
        <v>2922</v>
      </c>
      <c r="N45" s="193">
        <f>VLOOKUP($A45,n1d_2009!$A$16:$G$148,2,FALSE)</f>
        <v>3035</v>
      </c>
      <c r="O45" s="193">
        <f>VLOOKUP($A45,n1d_2009!$A$16:$G$148,6,FALSE)</f>
        <v>2817</v>
      </c>
      <c r="P45" s="228">
        <f t="shared" si="0"/>
        <v>0.94736842105263153</v>
      </c>
      <c r="Q45" s="214">
        <f t="shared" si="1"/>
        <v>5857.6842105263158</v>
      </c>
      <c r="R45" s="215">
        <f t="shared" si="2"/>
        <v>3.2436026451983899</v>
      </c>
      <c r="S45" s="215">
        <f t="shared" si="3"/>
        <v>3.2436567318234575</v>
      </c>
      <c r="T45" s="215">
        <f>S45/'dc2d-2002 corr'!T45</f>
        <v>0.69092111255879651</v>
      </c>
    </row>
    <row r="46" spans="1:25" x14ac:dyDescent="0.4">
      <c r="A46" s="212" t="s">
        <v>145</v>
      </c>
      <c r="B46" s="213">
        <v>6</v>
      </c>
      <c r="C46" s="213">
        <v>4</v>
      </c>
      <c r="D46" s="213">
        <v>2</v>
      </c>
      <c r="E46" s="213">
        <v>0</v>
      </c>
      <c r="F46" s="213">
        <v>0</v>
      </c>
      <c r="G46" s="213">
        <v>1</v>
      </c>
      <c r="H46" s="213">
        <v>1</v>
      </c>
      <c r="I46" s="213">
        <v>2</v>
      </c>
      <c r="J46" s="213">
        <v>3</v>
      </c>
      <c r="K46" s="213">
        <v>3</v>
      </c>
      <c r="L46" s="193">
        <f>VLOOKUP($A46,n1d_2008!$A$16:$G$148,2,FALSE)</f>
        <v>1020</v>
      </c>
      <c r="M46" s="193">
        <f>VLOOKUP($A46,n1d_2008!$A$16:$G$148,6,FALSE)</f>
        <v>1029</v>
      </c>
      <c r="N46" s="193">
        <f>VLOOKUP($A46,n1d_2009!$A$16:$G$148,2,FALSE)</f>
        <v>1015</v>
      </c>
      <c r="O46" s="193">
        <f>VLOOKUP($A46,n1d_2009!$A$16:$G$148,6,FALSE)</f>
        <v>971</v>
      </c>
      <c r="P46" s="228">
        <f t="shared" si="0"/>
        <v>0.66666666666666663</v>
      </c>
      <c r="Q46" s="214">
        <f t="shared" si="1"/>
        <v>2007</v>
      </c>
      <c r="R46" s="215">
        <f t="shared" si="2"/>
        <v>2.9895366218236172</v>
      </c>
      <c r="S46" s="215">
        <f t="shared" si="3"/>
        <v>2.9901845863946601</v>
      </c>
      <c r="T46" s="215">
        <f>S46/'dc2d-2002 corr'!T46</f>
        <v>2.1499427176177606</v>
      </c>
    </row>
    <row r="47" spans="1:25" x14ac:dyDescent="0.4">
      <c r="A47" s="212" t="s">
        <v>146</v>
      </c>
      <c r="B47" s="213">
        <v>11</v>
      </c>
      <c r="C47" s="213">
        <v>10</v>
      </c>
      <c r="D47" s="213">
        <v>1</v>
      </c>
      <c r="E47" s="213">
        <v>2</v>
      </c>
      <c r="F47" s="213">
        <v>1</v>
      </c>
      <c r="G47" s="213">
        <v>1</v>
      </c>
      <c r="H47" s="213">
        <v>3</v>
      </c>
      <c r="I47" s="213">
        <v>7</v>
      </c>
      <c r="J47" s="213">
        <v>8</v>
      </c>
      <c r="K47" s="213">
        <v>3</v>
      </c>
      <c r="L47" s="193">
        <f>VLOOKUP($A47,n1d_2008!$A$16:$G$148,2,FALSE)</f>
        <v>2984</v>
      </c>
      <c r="M47" s="193">
        <f>VLOOKUP($A47,n1d_2008!$A$16:$G$148,6,FALSE)</f>
        <v>2876</v>
      </c>
      <c r="N47" s="193">
        <f>VLOOKUP($A47,n1d_2009!$A$16:$G$148,2,FALSE)</f>
        <v>2960</v>
      </c>
      <c r="O47" s="193">
        <f>VLOOKUP($A47,n1d_2009!$A$16:$G$148,6,FALSE)</f>
        <v>2878</v>
      </c>
      <c r="P47" s="228">
        <f t="shared" si="0"/>
        <v>0.90909090909090906</v>
      </c>
      <c r="Q47" s="214">
        <f t="shared" si="1"/>
        <v>5840</v>
      </c>
      <c r="R47" s="215">
        <f t="shared" si="2"/>
        <v>1.8835616438356164</v>
      </c>
      <c r="S47" s="215">
        <f t="shared" si="3"/>
        <v>1.8835638461439526</v>
      </c>
      <c r="T47" s="215">
        <f>S47/'dc2d-2002 corr'!T47</f>
        <v>0.44791652353064532</v>
      </c>
    </row>
    <row r="48" spans="1:25" x14ac:dyDescent="0.4">
      <c r="A48" s="212" t="s">
        <v>147</v>
      </c>
      <c r="B48" s="213">
        <v>17</v>
      </c>
      <c r="C48" s="213">
        <v>17</v>
      </c>
      <c r="D48" s="213">
        <v>0</v>
      </c>
      <c r="E48" s="213">
        <v>3</v>
      </c>
      <c r="F48" s="213">
        <v>1</v>
      </c>
      <c r="G48" s="213">
        <v>1</v>
      </c>
      <c r="H48" s="213">
        <v>3</v>
      </c>
      <c r="I48" s="213">
        <v>8</v>
      </c>
      <c r="J48" s="213">
        <v>12</v>
      </c>
      <c r="K48" s="213">
        <v>5</v>
      </c>
      <c r="L48" s="193">
        <f>VLOOKUP($A48,n1d_2008!$A$16:$G$148,2,FALSE)</f>
        <v>2097</v>
      </c>
      <c r="M48" s="193">
        <f>VLOOKUP($A48,n1d_2008!$A$16:$G$148,6,FALSE)</f>
        <v>1948</v>
      </c>
      <c r="N48" s="193">
        <f>VLOOKUP($A48,n1d_2009!$A$16:$G$148,2,FALSE)</f>
        <v>2041</v>
      </c>
      <c r="O48" s="193">
        <f>VLOOKUP($A48,n1d_2009!$A$16:$G$148,6,FALSE)</f>
        <v>1950</v>
      </c>
      <c r="P48" s="228">
        <f t="shared" si="0"/>
        <v>1</v>
      </c>
      <c r="Q48" s="214">
        <f t="shared" si="1"/>
        <v>3991</v>
      </c>
      <c r="R48" s="215">
        <f t="shared" si="2"/>
        <v>4.2595840641443248</v>
      </c>
      <c r="S48" s="215">
        <f t="shared" si="3"/>
        <v>4.2595840641443248</v>
      </c>
      <c r="T48" s="215">
        <f>S48/'dc2d-2002 corr'!T48</f>
        <v>1.1723721698071341</v>
      </c>
    </row>
    <row r="49" spans="1:20" x14ac:dyDescent="0.4">
      <c r="A49" s="217" t="s">
        <v>148</v>
      </c>
      <c r="B49" s="218">
        <v>53</v>
      </c>
      <c r="C49" s="218">
        <v>49</v>
      </c>
      <c r="D49" s="218">
        <v>4</v>
      </c>
      <c r="E49" s="218">
        <v>15</v>
      </c>
      <c r="F49" s="218">
        <v>2</v>
      </c>
      <c r="G49" s="218">
        <v>4</v>
      </c>
      <c r="H49" s="218">
        <v>9</v>
      </c>
      <c r="I49" s="218">
        <v>30</v>
      </c>
      <c r="J49" s="218">
        <v>39</v>
      </c>
      <c r="K49" s="218">
        <v>14</v>
      </c>
      <c r="L49" s="193">
        <f>VLOOKUP($A49,n1d_2008!$A$16:$G$148,2,FALSE)</f>
        <v>9139</v>
      </c>
      <c r="M49" s="193">
        <f>VLOOKUP($A49,n1d_2008!$A$16:$G$148,6,FALSE)</f>
        <v>8775</v>
      </c>
      <c r="N49" s="193">
        <f>VLOOKUP($A49,n1d_2009!$A$16:$G$148,2,FALSE)</f>
        <v>9051</v>
      </c>
      <c r="O49" s="193">
        <f>VLOOKUP($A49,n1d_2009!$A$16:$G$148,6,FALSE)</f>
        <v>8616</v>
      </c>
      <c r="P49" s="228">
        <f t="shared" si="0"/>
        <v>0.92452830188679247</v>
      </c>
      <c r="Q49" s="214">
        <f t="shared" si="1"/>
        <v>17685.641509433961</v>
      </c>
      <c r="R49" s="215"/>
      <c r="S49" s="215">
        <f t="shared" si="3"/>
        <v>2.9968216225292901</v>
      </c>
      <c r="T49" s="215">
        <f>S49/'dc2d-2002 corr'!T49</f>
        <v>0.7684995678201092</v>
      </c>
    </row>
    <row r="50" spans="1:20" x14ac:dyDescent="0.4">
      <c r="A50" s="212" t="s">
        <v>149</v>
      </c>
      <c r="B50" s="213">
        <v>124</v>
      </c>
      <c r="C50" s="213">
        <v>101</v>
      </c>
      <c r="D50" s="213">
        <v>23</v>
      </c>
      <c r="E50" s="213">
        <v>44</v>
      </c>
      <c r="F50" s="213">
        <v>4</v>
      </c>
      <c r="G50" s="213">
        <v>3</v>
      </c>
      <c r="H50" s="213">
        <v>9</v>
      </c>
      <c r="I50" s="213">
        <v>60</v>
      </c>
      <c r="J50" s="213">
        <v>78</v>
      </c>
      <c r="K50" s="213">
        <v>46</v>
      </c>
      <c r="L50" s="193">
        <f>VLOOKUP($A50,n1d_2008!$A$16:$G$148,2,FALSE)</f>
        <v>18828</v>
      </c>
      <c r="M50" s="193">
        <f>VLOOKUP($A50,n1d_2008!$A$16:$G$148,6,FALSE)</f>
        <v>17744</v>
      </c>
      <c r="N50" s="193">
        <f>VLOOKUP($A50,n1d_2009!$A$16:$G$148,2,FALSE)</f>
        <v>18799</v>
      </c>
      <c r="O50" s="193">
        <f>VLOOKUP($A50,n1d_2009!$A$16:$G$148,6,FALSE)</f>
        <v>17709</v>
      </c>
      <c r="P50" s="228">
        <f t="shared" si="0"/>
        <v>0.81451612903225812</v>
      </c>
      <c r="Q50" s="214">
        <f t="shared" si="1"/>
        <v>36519.870967741932</v>
      </c>
      <c r="R50" s="215">
        <f t="shared" si="2"/>
        <v>3.3954117775916957</v>
      </c>
      <c r="S50" s="215">
        <f t="shared" si="3"/>
        <v>3.3954133512900304</v>
      </c>
      <c r="T50" s="215">
        <f>S50/'dc2d-2002 corr'!T50</f>
        <v>0.7453748488104478</v>
      </c>
    </row>
    <row r="51" spans="1:20" x14ac:dyDescent="0.4">
      <c r="A51" s="212" t="s">
        <v>150</v>
      </c>
      <c r="B51" s="213">
        <v>54</v>
      </c>
      <c r="C51" s="213">
        <v>49</v>
      </c>
      <c r="D51" s="213">
        <v>5</v>
      </c>
      <c r="E51" s="213">
        <v>19</v>
      </c>
      <c r="F51" s="213">
        <v>1</v>
      </c>
      <c r="G51" s="213">
        <v>1</v>
      </c>
      <c r="H51" s="213">
        <v>8</v>
      </c>
      <c r="I51" s="213">
        <v>29</v>
      </c>
      <c r="J51" s="213">
        <v>36</v>
      </c>
      <c r="K51" s="213">
        <v>18</v>
      </c>
      <c r="L51" s="193">
        <f>VLOOKUP($A51,n1d_2008!$A$16:$G$148,2,FALSE)</f>
        <v>10152</v>
      </c>
      <c r="M51" s="193">
        <f>VLOOKUP($A51,n1d_2008!$A$16:$G$148,6,FALSE)</f>
        <v>9750</v>
      </c>
      <c r="N51" s="193">
        <f>VLOOKUP($A51,n1d_2009!$A$16:$G$148,2,FALSE)</f>
        <v>10073</v>
      </c>
      <c r="O51" s="193">
        <f>VLOOKUP($A51,n1d_2009!$A$16:$G$148,6,FALSE)</f>
        <v>9588</v>
      </c>
      <c r="P51" s="228">
        <f t="shared" si="0"/>
        <v>0.90740740740740744</v>
      </c>
      <c r="Q51" s="214">
        <f t="shared" si="1"/>
        <v>19683.314814814814</v>
      </c>
      <c r="R51" s="215">
        <f t="shared" si="2"/>
        <v>2.7434403456960634</v>
      </c>
      <c r="S51" s="215">
        <f t="shared" si="3"/>
        <v>2.7434745598532246</v>
      </c>
      <c r="T51" s="215">
        <f>S51/'dc2d-2002 corr'!T51</f>
        <v>0.59569883951585623</v>
      </c>
    </row>
    <row r="52" spans="1:20" x14ac:dyDescent="0.4">
      <c r="A52" s="217" t="s">
        <v>151</v>
      </c>
      <c r="B52" s="218">
        <v>178</v>
      </c>
      <c r="C52" s="218">
        <v>150</v>
      </c>
      <c r="D52" s="218">
        <v>28</v>
      </c>
      <c r="E52" s="218">
        <v>63</v>
      </c>
      <c r="F52" s="218">
        <v>5</v>
      </c>
      <c r="G52" s="218">
        <v>4</v>
      </c>
      <c r="H52" s="218">
        <v>17</v>
      </c>
      <c r="I52" s="218">
        <v>89</v>
      </c>
      <c r="J52" s="218">
        <v>114</v>
      </c>
      <c r="K52" s="218">
        <v>64</v>
      </c>
      <c r="L52" s="193">
        <f>VLOOKUP($A52,n1d_2008!$A$16:$G$148,2,FALSE)</f>
        <v>28980</v>
      </c>
      <c r="M52" s="193">
        <f>VLOOKUP($A52,n1d_2008!$A$16:$G$148,6,FALSE)</f>
        <v>27494</v>
      </c>
      <c r="N52" s="193">
        <f>VLOOKUP($A52,n1d_2009!$A$16:$G$148,2,FALSE)</f>
        <v>28872</v>
      </c>
      <c r="O52" s="193">
        <f>VLOOKUP($A52,n1d_2009!$A$16:$G$148,6,FALSE)</f>
        <v>27297</v>
      </c>
      <c r="P52" s="228">
        <f t="shared" si="0"/>
        <v>0.84269662921348309</v>
      </c>
      <c r="Q52" s="214">
        <f t="shared" si="1"/>
        <v>56216.977528089883</v>
      </c>
      <c r="R52" s="215"/>
      <c r="S52" s="215">
        <f t="shared" si="3"/>
        <v>3.1663155827866531</v>
      </c>
      <c r="T52" s="215">
        <f>S52/'dc2d-2002 corr'!T52</f>
        <v>0.69240466768815767</v>
      </c>
    </row>
    <row r="53" spans="1:20" x14ac:dyDescent="0.4">
      <c r="A53" s="212" t="s">
        <v>152</v>
      </c>
      <c r="B53" s="213">
        <v>39</v>
      </c>
      <c r="C53" s="213">
        <v>37</v>
      </c>
      <c r="D53" s="213">
        <v>2</v>
      </c>
      <c r="E53" s="213">
        <v>7</v>
      </c>
      <c r="F53" s="213">
        <v>3</v>
      </c>
      <c r="G53" s="213">
        <v>0</v>
      </c>
      <c r="H53" s="213">
        <v>4</v>
      </c>
      <c r="I53" s="213">
        <v>14</v>
      </c>
      <c r="J53" s="213">
        <v>23</v>
      </c>
      <c r="K53" s="213">
        <v>16</v>
      </c>
      <c r="L53" s="193">
        <f>VLOOKUP($A53,n1d_2008!$A$16:$G$148,2,FALSE)</f>
        <v>4412</v>
      </c>
      <c r="M53" s="193">
        <f>VLOOKUP($A53,n1d_2008!$A$16:$G$148,6,FALSE)</f>
        <v>4147</v>
      </c>
      <c r="N53" s="193">
        <f>VLOOKUP($A53,n1d_2009!$A$16:$G$148,2,FALSE)</f>
        <v>4324</v>
      </c>
      <c r="O53" s="193">
        <f>VLOOKUP($A53,n1d_2009!$A$16:$G$148,6,FALSE)</f>
        <v>4163</v>
      </c>
      <c r="P53" s="228">
        <f t="shared" si="0"/>
        <v>0.94871794871794868</v>
      </c>
      <c r="Q53" s="214">
        <f t="shared" si="1"/>
        <v>8490.6923076923085</v>
      </c>
      <c r="R53" s="215">
        <f t="shared" si="2"/>
        <v>4.5932650232381151</v>
      </c>
      <c r="S53" s="215">
        <f t="shared" si="3"/>
        <v>4.5932809714418186</v>
      </c>
      <c r="T53" s="215">
        <f>S53/'dc2d-2002 corr'!T53</f>
        <v>1.1917875342342039</v>
      </c>
    </row>
    <row r="54" spans="1:20" x14ac:dyDescent="0.4">
      <c r="A54" s="212" t="s">
        <v>153</v>
      </c>
      <c r="B54" s="213">
        <v>9</v>
      </c>
      <c r="C54" s="213">
        <v>8</v>
      </c>
      <c r="D54" s="213">
        <v>1</v>
      </c>
      <c r="E54" s="213">
        <v>2</v>
      </c>
      <c r="F54" s="213">
        <v>3</v>
      </c>
      <c r="G54" s="213">
        <v>0</v>
      </c>
      <c r="H54" s="213">
        <v>0</v>
      </c>
      <c r="I54" s="213">
        <v>5</v>
      </c>
      <c r="J54" s="213">
        <v>7</v>
      </c>
      <c r="K54" s="213">
        <v>2</v>
      </c>
      <c r="L54" s="193">
        <f>VLOOKUP($A54,n1d_2008!$A$16:$G$148,2,FALSE)</f>
        <v>1159</v>
      </c>
      <c r="M54" s="193">
        <f>VLOOKUP($A54,n1d_2008!$A$16:$G$148,6,FALSE)</f>
        <v>1061</v>
      </c>
      <c r="N54" s="193">
        <f>VLOOKUP($A54,n1d_2009!$A$16:$G$148,2,FALSE)</f>
        <v>1083</v>
      </c>
      <c r="O54" s="193">
        <f>VLOOKUP($A54,n1d_2009!$A$16:$G$148,6,FALSE)</f>
        <v>1039</v>
      </c>
      <c r="P54" s="228">
        <f t="shared" si="0"/>
        <v>0.88888888888888884</v>
      </c>
      <c r="Q54" s="214">
        <f t="shared" si="1"/>
        <v>2132.8888888888891</v>
      </c>
      <c r="R54" s="215">
        <f t="shared" si="2"/>
        <v>4.2196290893936235</v>
      </c>
      <c r="S54" s="215">
        <f t="shared" si="3"/>
        <v>4.220478725662514</v>
      </c>
      <c r="T54" s="215">
        <f>S54/'dc2d-2002 corr'!T54</f>
        <v>1.354773670937667</v>
      </c>
    </row>
    <row r="55" spans="1:20" x14ac:dyDescent="0.4">
      <c r="A55" s="212" t="s">
        <v>154</v>
      </c>
      <c r="B55" s="213">
        <v>42</v>
      </c>
      <c r="C55" s="213">
        <v>38</v>
      </c>
      <c r="D55" s="213">
        <v>4</v>
      </c>
      <c r="E55" s="213">
        <v>5</v>
      </c>
      <c r="F55" s="213">
        <v>4</v>
      </c>
      <c r="G55" s="213">
        <v>0</v>
      </c>
      <c r="H55" s="213">
        <v>6</v>
      </c>
      <c r="I55" s="213">
        <v>15</v>
      </c>
      <c r="J55" s="213">
        <v>24</v>
      </c>
      <c r="K55" s="213">
        <v>18</v>
      </c>
      <c r="L55" s="193">
        <f>VLOOKUP($A55,n1d_2008!$A$16:$G$148,2,FALSE)</f>
        <v>6164</v>
      </c>
      <c r="M55" s="193">
        <f>VLOOKUP($A55,n1d_2008!$A$16:$G$148,6,FALSE)</f>
        <v>5848</v>
      </c>
      <c r="N55" s="193">
        <f>VLOOKUP($A55,n1d_2009!$A$16:$G$148,2,FALSE)</f>
        <v>6031</v>
      </c>
      <c r="O55" s="193">
        <f>VLOOKUP($A55,n1d_2009!$A$16:$G$148,6,FALSE)</f>
        <v>5800</v>
      </c>
      <c r="P55" s="228">
        <f t="shared" si="0"/>
        <v>0.90476190476190477</v>
      </c>
      <c r="Q55" s="214">
        <f t="shared" si="1"/>
        <v>11848.238095238095</v>
      </c>
      <c r="R55" s="215">
        <f t="shared" si="2"/>
        <v>3.544830856908602</v>
      </c>
      <c r="S55" s="215">
        <f t="shared" si="3"/>
        <v>3.5449012712135017</v>
      </c>
      <c r="T55" s="215">
        <f>S55/'dc2d-2002 corr'!T55</f>
        <v>0.77396053152960176</v>
      </c>
    </row>
    <row r="56" spans="1:20" x14ac:dyDescent="0.4">
      <c r="A56" s="212" t="s">
        <v>155</v>
      </c>
      <c r="B56" s="213">
        <v>12</v>
      </c>
      <c r="C56" s="213">
        <v>12</v>
      </c>
      <c r="D56" s="213">
        <v>0</v>
      </c>
      <c r="E56" s="213">
        <v>4</v>
      </c>
      <c r="F56" s="213">
        <v>1</v>
      </c>
      <c r="G56" s="213">
        <v>0</v>
      </c>
      <c r="H56" s="213">
        <v>1</v>
      </c>
      <c r="I56" s="213">
        <v>6</v>
      </c>
      <c r="J56" s="213">
        <v>10</v>
      </c>
      <c r="K56" s="213">
        <v>2</v>
      </c>
      <c r="L56" s="193">
        <f>VLOOKUP($A56,n1d_2008!$A$16:$G$148,2,FALSE)</f>
        <v>2218</v>
      </c>
      <c r="M56" s="193">
        <f>VLOOKUP($A56,n1d_2008!$A$16:$G$148,6,FALSE)</f>
        <v>1997</v>
      </c>
      <c r="N56" s="193">
        <f>VLOOKUP($A56,n1d_2009!$A$16:$G$148,2,FALSE)</f>
        <v>2142</v>
      </c>
      <c r="O56" s="193">
        <f>VLOOKUP($A56,n1d_2009!$A$16:$G$148,6,FALSE)</f>
        <v>2110</v>
      </c>
      <c r="P56" s="228">
        <f t="shared" si="0"/>
        <v>1</v>
      </c>
      <c r="Q56" s="214">
        <f t="shared" si="1"/>
        <v>4252</v>
      </c>
      <c r="R56" s="215">
        <f t="shared" si="2"/>
        <v>2.8222013170272815</v>
      </c>
      <c r="S56" s="215">
        <f t="shared" si="3"/>
        <v>2.8222013170272815</v>
      </c>
      <c r="T56" s="215">
        <f>S56/'dc2d-2002 corr'!T56</f>
        <v>0.72290635651530843</v>
      </c>
    </row>
    <row r="57" spans="1:20" x14ac:dyDescent="0.4">
      <c r="A57" s="217" t="s">
        <v>156</v>
      </c>
      <c r="B57" s="218">
        <v>102</v>
      </c>
      <c r="C57" s="218">
        <v>95</v>
      </c>
      <c r="D57" s="218">
        <v>7</v>
      </c>
      <c r="E57" s="218">
        <v>18</v>
      </c>
      <c r="F57" s="218">
        <v>11</v>
      </c>
      <c r="G57" s="218">
        <v>0</v>
      </c>
      <c r="H57" s="218">
        <v>11</v>
      </c>
      <c r="I57" s="218">
        <v>40</v>
      </c>
      <c r="J57" s="218">
        <v>64</v>
      </c>
      <c r="K57" s="218">
        <v>38</v>
      </c>
      <c r="L57" s="193">
        <f>VLOOKUP($A57,n1d_2008!$A$16:$G$148,2,FALSE)</f>
        <v>13953</v>
      </c>
      <c r="M57" s="193">
        <f>VLOOKUP($A57,n1d_2008!$A$16:$G$148,6,FALSE)</f>
        <v>13053</v>
      </c>
      <c r="N57" s="193">
        <f>VLOOKUP($A57,n1d_2009!$A$16:$G$148,2,FALSE)</f>
        <v>13580</v>
      </c>
      <c r="O57" s="193">
        <f>VLOOKUP($A57,n1d_2009!$A$16:$G$148,6,FALSE)</f>
        <v>13112</v>
      </c>
      <c r="P57" s="228">
        <f t="shared" si="0"/>
        <v>0.93137254901960786</v>
      </c>
      <c r="Q57" s="214">
        <f t="shared" si="1"/>
        <v>26713.549019607843</v>
      </c>
      <c r="R57" s="215"/>
      <c r="S57" s="215">
        <f t="shared" si="3"/>
        <v>3.8183204959953674</v>
      </c>
      <c r="T57" s="215">
        <f>S57/'dc2d-2002 corr'!T57</f>
        <v>0.92687028503461477</v>
      </c>
    </row>
    <row r="58" spans="1:20" x14ac:dyDescent="0.4">
      <c r="A58" s="212" t="s">
        <v>157</v>
      </c>
      <c r="B58" s="213">
        <v>75</v>
      </c>
      <c r="C58" s="213">
        <v>64</v>
      </c>
      <c r="D58" s="213">
        <v>11</v>
      </c>
      <c r="E58" s="213">
        <v>35</v>
      </c>
      <c r="F58" s="213">
        <v>1</v>
      </c>
      <c r="G58" s="213">
        <v>0</v>
      </c>
      <c r="H58" s="213">
        <v>8</v>
      </c>
      <c r="I58" s="213">
        <v>44</v>
      </c>
      <c r="J58" s="213">
        <v>49</v>
      </c>
      <c r="K58" s="213">
        <v>26</v>
      </c>
      <c r="L58" s="193">
        <f>VLOOKUP($A58,n1d_2008!$A$16:$G$148,2,FALSE)</f>
        <v>6722</v>
      </c>
      <c r="M58" s="193">
        <f>VLOOKUP($A58,n1d_2008!$A$16:$G$148,6,FALSE)</f>
        <v>6509</v>
      </c>
      <c r="N58" s="193">
        <f>VLOOKUP($A58,n1d_2009!$A$16:$G$148,2,FALSE)</f>
        <v>6826</v>
      </c>
      <c r="O58" s="193">
        <f>VLOOKUP($A58,n1d_2009!$A$16:$G$148,6,FALSE)</f>
        <v>6392</v>
      </c>
      <c r="P58" s="228">
        <f t="shared" si="0"/>
        <v>0.85333333333333339</v>
      </c>
      <c r="Q58" s="214">
        <f t="shared" si="1"/>
        <v>13219.906666666666</v>
      </c>
      <c r="R58" s="215">
        <f t="shared" si="2"/>
        <v>5.6732624436077721</v>
      </c>
      <c r="S58" s="215">
        <f t="shared" si="3"/>
        <v>5.6732631297454912</v>
      </c>
      <c r="T58" s="215">
        <f>S58/'dc2d-2002 corr'!T58</f>
        <v>1.2927529412752305</v>
      </c>
    </row>
    <row r="59" spans="1:20" x14ac:dyDescent="0.4">
      <c r="A59" s="212" t="s">
        <v>158</v>
      </c>
      <c r="B59" s="213">
        <v>35</v>
      </c>
      <c r="C59" s="213">
        <v>29</v>
      </c>
      <c r="D59" s="213">
        <v>6</v>
      </c>
      <c r="E59" s="213">
        <v>6</v>
      </c>
      <c r="F59" s="213">
        <v>3</v>
      </c>
      <c r="G59" s="213">
        <v>1</v>
      </c>
      <c r="H59" s="213">
        <v>6</v>
      </c>
      <c r="I59" s="213">
        <v>16</v>
      </c>
      <c r="J59" s="213">
        <v>25</v>
      </c>
      <c r="K59" s="213">
        <v>10</v>
      </c>
      <c r="L59" s="193">
        <f>VLOOKUP($A59,n1d_2008!$A$16:$G$148,2,FALSE)</f>
        <v>4516</v>
      </c>
      <c r="M59" s="193">
        <f>VLOOKUP($A59,n1d_2008!$A$16:$G$148,6,FALSE)</f>
        <v>4393</v>
      </c>
      <c r="N59" s="193">
        <f>VLOOKUP($A59,n1d_2009!$A$16:$G$148,2,FALSE)</f>
        <v>4588</v>
      </c>
      <c r="O59" s="193">
        <f>VLOOKUP($A59,n1d_2009!$A$16:$G$148,6,FALSE)</f>
        <v>4350</v>
      </c>
      <c r="P59" s="228">
        <f t="shared" si="0"/>
        <v>0.82857142857142863</v>
      </c>
      <c r="Q59" s="214">
        <f t="shared" si="1"/>
        <v>8933.028571428571</v>
      </c>
      <c r="R59" s="215">
        <f t="shared" si="2"/>
        <v>3.9180441123791003</v>
      </c>
      <c r="S59" s="215">
        <f t="shared" si="3"/>
        <v>3.9180499901028076</v>
      </c>
      <c r="T59" s="215">
        <f>S59/'dc2d-2002 corr'!T59</f>
        <v>0.68846582747381668</v>
      </c>
    </row>
    <row r="60" spans="1:20" x14ac:dyDescent="0.4">
      <c r="A60" s="217" t="s">
        <v>159</v>
      </c>
      <c r="B60" s="218">
        <v>110</v>
      </c>
      <c r="C60" s="218">
        <v>93</v>
      </c>
      <c r="D60" s="218">
        <v>17</v>
      </c>
      <c r="E60" s="218">
        <v>41</v>
      </c>
      <c r="F60" s="218">
        <v>4</v>
      </c>
      <c r="G60" s="218">
        <v>1</v>
      </c>
      <c r="H60" s="218">
        <v>14</v>
      </c>
      <c r="I60" s="218">
        <v>60</v>
      </c>
      <c r="J60" s="218">
        <v>74</v>
      </c>
      <c r="K60" s="218">
        <v>36</v>
      </c>
      <c r="L60" s="193">
        <f>VLOOKUP($A60,n1d_2008!$A$16:$G$148,2,FALSE)</f>
        <v>11238</v>
      </c>
      <c r="M60" s="193">
        <f>VLOOKUP($A60,n1d_2008!$A$16:$G$148,6,FALSE)</f>
        <v>10902</v>
      </c>
      <c r="N60" s="193">
        <f>VLOOKUP($A60,n1d_2009!$A$16:$G$148,2,FALSE)</f>
        <v>11414</v>
      </c>
      <c r="O60" s="193">
        <f>VLOOKUP($A60,n1d_2009!$A$16:$G$148,6,FALSE)</f>
        <v>10742</v>
      </c>
      <c r="P60" s="228">
        <f t="shared" si="0"/>
        <v>0.84545454545454546</v>
      </c>
      <c r="Q60" s="214">
        <f t="shared" si="1"/>
        <v>22153.527272727271</v>
      </c>
      <c r="R60" s="215"/>
      <c r="S60" s="215">
        <f t="shared" si="3"/>
        <v>4.965349587298606</v>
      </c>
      <c r="T60" s="215">
        <f>S60/'dc2d-2002 corr'!T60</f>
        <v>1.0092078231355246</v>
      </c>
    </row>
    <row r="61" spans="1:20" x14ac:dyDescent="0.4">
      <c r="A61" s="212" t="s">
        <v>160</v>
      </c>
      <c r="B61" s="213">
        <v>27</v>
      </c>
      <c r="C61" s="213">
        <v>25</v>
      </c>
      <c r="D61" s="213">
        <v>2</v>
      </c>
      <c r="E61" s="213">
        <v>9</v>
      </c>
      <c r="F61" s="213">
        <v>1</v>
      </c>
      <c r="G61" s="213">
        <v>1</v>
      </c>
      <c r="H61" s="213">
        <v>6</v>
      </c>
      <c r="I61" s="213">
        <v>17</v>
      </c>
      <c r="J61" s="213">
        <v>20</v>
      </c>
      <c r="K61" s="213">
        <v>7</v>
      </c>
      <c r="L61" s="193">
        <f>VLOOKUP($A61,n1d_2008!$A$16:$G$148,2,FALSE)</f>
        <v>3675</v>
      </c>
      <c r="M61" s="193">
        <f>VLOOKUP($A61,n1d_2008!$A$16:$G$148,6,FALSE)</f>
        <v>3422</v>
      </c>
      <c r="N61" s="193">
        <f>VLOOKUP($A61,n1d_2009!$A$16:$G$148,2,FALSE)</f>
        <v>3516</v>
      </c>
      <c r="O61" s="193">
        <f>VLOOKUP($A61,n1d_2009!$A$16:$G$148,6,FALSE)</f>
        <v>3398</v>
      </c>
      <c r="P61" s="228">
        <f t="shared" si="0"/>
        <v>0.92592592592592593</v>
      </c>
      <c r="Q61" s="214">
        <f t="shared" si="1"/>
        <v>6927.5555555555557</v>
      </c>
      <c r="R61" s="215">
        <f t="shared" si="2"/>
        <v>3.8974786681208697</v>
      </c>
      <c r="S61" s="215">
        <f t="shared" si="3"/>
        <v>3.897661109867729</v>
      </c>
      <c r="T61" s="215">
        <f>S61/'dc2d-2002 corr'!T61</f>
        <v>1.0361652839210804</v>
      </c>
    </row>
    <row r="62" spans="1:20" x14ac:dyDescent="0.4">
      <c r="A62" s="212" t="s">
        <v>161</v>
      </c>
      <c r="B62" s="213">
        <v>14</v>
      </c>
      <c r="C62" s="213">
        <v>11</v>
      </c>
      <c r="D62" s="213">
        <v>3</v>
      </c>
      <c r="E62" s="213">
        <v>7</v>
      </c>
      <c r="F62" s="213">
        <v>0</v>
      </c>
      <c r="G62" s="213">
        <v>1</v>
      </c>
      <c r="H62" s="213">
        <v>1</v>
      </c>
      <c r="I62" s="213">
        <v>9</v>
      </c>
      <c r="J62" s="213">
        <v>10</v>
      </c>
      <c r="K62" s="213">
        <v>4</v>
      </c>
      <c r="L62" s="193">
        <f>VLOOKUP($A62,n1d_2008!$A$16:$G$148,2,FALSE)</f>
        <v>1568</v>
      </c>
      <c r="M62" s="193">
        <f>VLOOKUP($A62,n1d_2008!$A$16:$G$148,6,FALSE)</f>
        <v>1477</v>
      </c>
      <c r="N62" s="193">
        <f>VLOOKUP($A62,n1d_2009!$A$16:$G$148,2,FALSE)</f>
        <v>1530</v>
      </c>
      <c r="O62" s="193">
        <f>VLOOKUP($A62,n1d_2009!$A$16:$G$148,6,FALSE)</f>
        <v>1367</v>
      </c>
      <c r="P62" s="228">
        <f t="shared" si="0"/>
        <v>0.7857142857142857</v>
      </c>
      <c r="Q62" s="214">
        <f t="shared" si="1"/>
        <v>2928.7142857142858</v>
      </c>
      <c r="R62" s="215">
        <f t="shared" si="2"/>
        <v>4.7802546217257698</v>
      </c>
      <c r="S62" s="215">
        <f t="shared" si="3"/>
        <v>4.7822530866821635</v>
      </c>
      <c r="T62" s="215">
        <f>S62/'dc2d-2002 corr'!T62</f>
        <v>0.66676832928855911</v>
      </c>
    </row>
    <row r="63" spans="1:20" x14ac:dyDescent="0.4">
      <c r="A63" s="212" t="s">
        <v>162</v>
      </c>
      <c r="B63" s="213">
        <v>8</v>
      </c>
      <c r="C63" s="213">
        <v>7</v>
      </c>
      <c r="D63" s="213">
        <v>1</v>
      </c>
      <c r="E63" s="213">
        <v>2</v>
      </c>
      <c r="F63" s="213">
        <v>1</v>
      </c>
      <c r="G63" s="213">
        <v>0</v>
      </c>
      <c r="H63" s="213">
        <v>0</v>
      </c>
      <c r="I63" s="213">
        <v>3</v>
      </c>
      <c r="J63" s="213">
        <v>6</v>
      </c>
      <c r="K63" s="213">
        <v>2</v>
      </c>
      <c r="L63" s="193">
        <f>VLOOKUP($A63,n1d_2008!$A$16:$G$148,2,FALSE)</f>
        <v>1420</v>
      </c>
      <c r="M63" s="193">
        <f>VLOOKUP($A63,n1d_2008!$A$16:$G$148,6,FALSE)</f>
        <v>1335</v>
      </c>
      <c r="N63" s="193">
        <f>VLOOKUP($A63,n1d_2009!$A$16:$G$148,2,FALSE)</f>
        <v>1465</v>
      </c>
      <c r="O63" s="193">
        <f>VLOOKUP($A63,n1d_2009!$A$16:$G$148,6,FALSE)</f>
        <v>1320</v>
      </c>
      <c r="P63" s="228">
        <f t="shared" si="0"/>
        <v>0.875</v>
      </c>
      <c r="Q63" s="214">
        <f t="shared" si="1"/>
        <v>2781.25</v>
      </c>
      <c r="R63" s="215">
        <f t="shared" si="2"/>
        <v>2.8764044943820224</v>
      </c>
      <c r="S63" s="215">
        <f t="shared" si="3"/>
        <v>2.8764413975569143</v>
      </c>
      <c r="T63" s="215">
        <f>S63/'dc2d-2002 corr'!T63</f>
        <v>1.3178895669806596</v>
      </c>
    </row>
    <row r="64" spans="1:20" x14ac:dyDescent="0.4">
      <c r="A64" s="212" t="s">
        <v>163</v>
      </c>
      <c r="B64" s="213">
        <v>10</v>
      </c>
      <c r="C64" s="213">
        <v>10</v>
      </c>
      <c r="D64" s="213">
        <v>0</v>
      </c>
      <c r="E64" s="213">
        <v>7</v>
      </c>
      <c r="F64" s="213">
        <v>0</v>
      </c>
      <c r="G64" s="213">
        <v>0</v>
      </c>
      <c r="H64" s="213">
        <v>1</v>
      </c>
      <c r="I64" s="213">
        <v>8</v>
      </c>
      <c r="J64" s="213">
        <v>9</v>
      </c>
      <c r="K64" s="213">
        <v>1</v>
      </c>
      <c r="L64" s="193">
        <f>VLOOKUP($A64,n1d_2008!$A$16:$G$148,2,FALSE)</f>
        <v>935</v>
      </c>
      <c r="M64" s="193">
        <f>VLOOKUP($A64,n1d_2008!$A$16:$G$148,6,FALSE)</f>
        <v>883</v>
      </c>
      <c r="N64" s="193">
        <f>VLOOKUP($A64,n1d_2009!$A$16:$G$148,2,FALSE)</f>
        <v>925</v>
      </c>
      <c r="O64" s="193">
        <f>VLOOKUP($A64,n1d_2009!$A$16:$G$148,6,FALSE)</f>
        <v>897</v>
      </c>
      <c r="P64" s="228">
        <f t="shared" si="0"/>
        <v>1</v>
      </c>
      <c r="Q64" s="214">
        <f t="shared" si="1"/>
        <v>1822</v>
      </c>
      <c r="R64" s="215">
        <f t="shared" si="2"/>
        <v>5.48847420417124</v>
      </c>
      <c r="S64" s="215">
        <f t="shared" si="3"/>
        <v>5.4884742041712409</v>
      </c>
      <c r="T64" s="215">
        <f>S64/'dc2d-2002 corr'!T64</f>
        <v>2.4649134630564298</v>
      </c>
    </row>
    <row r="65" spans="1:20" x14ac:dyDescent="0.4">
      <c r="A65" s="217" t="s">
        <v>164</v>
      </c>
      <c r="B65" s="218">
        <v>59</v>
      </c>
      <c r="C65" s="218">
        <v>53</v>
      </c>
      <c r="D65" s="218">
        <v>6</v>
      </c>
      <c r="E65" s="218">
        <v>25</v>
      </c>
      <c r="F65" s="218">
        <v>2</v>
      </c>
      <c r="G65" s="218">
        <v>2</v>
      </c>
      <c r="H65" s="218">
        <v>8</v>
      </c>
      <c r="I65" s="218">
        <v>37</v>
      </c>
      <c r="J65" s="218">
        <v>45</v>
      </c>
      <c r="K65" s="218">
        <v>14</v>
      </c>
      <c r="L65" s="193">
        <f>VLOOKUP($A65,n1d_2008!$A$16:$G$148,2,FALSE)</f>
        <v>7598</v>
      </c>
      <c r="M65" s="193">
        <f>VLOOKUP($A65,n1d_2008!$A$16:$G$148,6,FALSE)</f>
        <v>7117</v>
      </c>
      <c r="N65" s="193">
        <f>VLOOKUP($A65,n1d_2009!$A$16:$G$148,2,FALSE)</f>
        <v>7436</v>
      </c>
      <c r="O65" s="193">
        <f>VLOOKUP($A65,n1d_2009!$A$16:$G$148,6,FALSE)</f>
        <v>6982</v>
      </c>
      <c r="P65" s="228">
        <f t="shared" si="0"/>
        <v>0.89830508474576276</v>
      </c>
      <c r="Q65" s="214">
        <f t="shared" si="1"/>
        <v>14448.203389830507</v>
      </c>
      <c r="R65" s="215"/>
      <c r="S65" s="215">
        <f t="shared" si="3"/>
        <v>4.0837078015375781</v>
      </c>
      <c r="T65" s="215">
        <f>S65/'dc2d-2002 corr'!T65</f>
        <v>1.0214834518911224</v>
      </c>
    </row>
    <row r="66" spans="1:20" x14ac:dyDescent="0.4">
      <c r="A66" s="212" t="s">
        <v>165</v>
      </c>
      <c r="B66" s="213">
        <v>56</v>
      </c>
      <c r="C66" s="213">
        <v>51</v>
      </c>
      <c r="D66" s="213">
        <v>5</v>
      </c>
      <c r="E66" s="213">
        <v>13</v>
      </c>
      <c r="F66" s="213">
        <v>1</v>
      </c>
      <c r="G66" s="213">
        <v>1</v>
      </c>
      <c r="H66" s="213">
        <v>1</v>
      </c>
      <c r="I66" s="213">
        <v>16</v>
      </c>
      <c r="J66" s="213">
        <v>30</v>
      </c>
      <c r="K66" s="213">
        <v>26</v>
      </c>
      <c r="L66" s="193">
        <f>VLOOKUP($A66,n1d_2008!$A$16:$G$148,2,FALSE)</f>
        <v>8512</v>
      </c>
      <c r="M66" s="193">
        <f>VLOOKUP($A66,n1d_2008!$A$16:$G$148,6,FALSE)</f>
        <v>8251</v>
      </c>
      <c r="N66" s="193">
        <f>VLOOKUP($A66,n1d_2009!$A$16:$G$148,2,FALSE)</f>
        <v>8555</v>
      </c>
      <c r="O66" s="193">
        <f>VLOOKUP($A66,n1d_2009!$A$16:$G$148,6,FALSE)</f>
        <v>8211</v>
      </c>
      <c r="P66" s="228">
        <f t="shared" si="0"/>
        <v>0.9107142857142857</v>
      </c>
      <c r="Q66" s="214">
        <f t="shared" si="1"/>
        <v>16765.732142857141</v>
      </c>
      <c r="R66" s="215">
        <f t="shared" si="2"/>
        <v>3.3401464083307686</v>
      </c>
      <c r="S66" s="215">
        <f t="shared" si="3"/>
        <v>3.340146417028198</v>
      </c>
      <c r="T66" s="215">
        <f>S66/'dc2d-2002 corr'!T66</f>
        <v>0.80005852177218995</v>
      </c>
    </row>
    <row r="67" spans="1:20" x14ac:dyDescent="0.4">
      <c r="A67" s="212" t="s">
        <v>166</v>
      </c>
      <c r="B67" s="213">
        <v>22</v>
      </c>
      <c r="C67" s="213">
        <v>19</v>
      </c>
      <c r="D67" s="213">
        <v>3</v>
      </c>
      <c r="E67" s="213">
        <v>4</v>
      </c>
      <c r="F67" s="213">
        <v>2</v>
      </c>
      <c r="G67" s="213">
        <v>1</v>
      </c>
      <c r="H67" s="213">
        <v>2</v>
      </c>
      <c r="I67" s="213">
        <v>9</v>
      </c>
      <c r="J67" s="213">
        <v>15</v>
      </c>
      <c r="K67" s="213">
        <v>7</v>
      </c>
      <c r="L67" s="193">
        <f>VLOOKUP($A67,n1d_2008!$A$16:$G$148,2,FALSE)</f>
        <v>5239</v>
      </c>
      <c r="M67" s="193">
        <f>VLOOKUP($A67,n1d_2008!$A$16:$G$148,6,FALSE)</f>
        <v>5031</v>
      </c>
      <c r="N67" s="193">
        <f>VLOOKUP($A67,n1d_2009!$A$16:$G$148,2,FALSE)</f>
        <v>5280</v>
      </c>
      <c r="O67" s="193">
        <f>VLOOKUP($A67,n1d_2009!$A$16:$G$148,6,FALSE)</f>
        <v>4885</v>
      </c>
      <c r="P67" s="228">
        <f t="shared" si="0"/>
        <v>0.86363636363636365</v>
      </c>
      <c r="Q67" s="214">
        <f t="shared" si="1"/>
        <v>10179.318181818182</v>
      </c>
      <c r="R67" s="215">
        <f t="shared" si="2"/>
        <v>2.1612449485364711</v>
      </c>
      <c r="S67" s="215">
        <f t="shared" si="3"/>
        <v>2.1612718288454715</v>
      </c>
      <c r="T67" s="215">
        <f>S67/'dc2d-2002 corr'!T67</f>
        <v>0.62594958005533841</v>
      </c>
    </row>
    <row r="68" spans="1:20" x14ac:dyDescent="0.4">
      <c r="A68" s="212" t="s">
        <v>167</v>
      </c>
      <c r="B68" s="213">
        <v>11</v>
      </c>
      <c r="C68" s="213">
        <v>11</v>
      </c>
      <c r="D68" s="213">
        <v>0</v>
      </c>
      <c r="E68" s="213">
        <v>2</v>
      </c>
      <c r="F68" s="213">
        <v>1</v>
      </c>
      <c r="G68" s="213">
        <v>1</v>
      </c>
      <c r="H68" s="213">
        <v>0</v>
      </c>
      <c r="I68" s="213">
        <v>4</v>
      </c>
      <c r="J68" s="213">
        <v>10</v>
      </c>
      <c r="K68" s="213">
        <v>1</v>
      </c>
      <c r="L68" s="193">
        <f>VLOOKUP($A68,n1d_2008!$A$16:$G$148,2,FALSE)</f>
        <v>2004</v>
      </c>
      <c r="M68" s="193">
        <f>VLOOKUP($A68,n1d_2008!$A$16:$G$148,6,FALSE)</f>
        <v>1908</v>
      </c>
      <c r="N68" s="193">
        <f>VLOOKUP($A68,n1d_2009!$A$16:$G$148,2,FALSE)</f>
        <v>1998</v>
      </c>
      <c r="O68" s="193">
        <f>VLOOKUP($A68,n1d_2009!$A$16:$G$148,6,FALSE)</f>
        <v>1899</v>
      </c>
      <c r="P68" s="228">
        <f t="shared" si="0"/>
        <v>1</v>
      </c>
      <c r="Q68" s="214">
        <f t="shared" si="1"/>
        <v>3897</v>
      </c>
      <c r="R68" s="215">
        <f t="shared" si="2"/>
        <v>2.8226841159866565</v>
      </c>
      <c r="S68" s="215">
        <f t="shared" si="3"/>
        <v>2.8226841159866565</v>
      </c>
      <c r="T68" s="215">
        <f>S68/'dc2d-2002 corr'!T68</f>
        <v>0.73961771149043531</v>
      </c>
    </row>
    <row r="69" spans="1:20" x14ac:dyDescent="0.4">
      <c r="A69" s="212" t="s">
        <v>168</v>
      </c>
      <c r="B69" s="213">
        <v>25</v>
      </c>
      <c r="C69" s="213">
        <v>25</v>
      </c>
      <c r="D69" s="213">
        <v>0</v>
      </c>
      <c r="E69" s="213">
        <v>7</v>
      </c>
      <c r="F69" s="213">
        <v>2</v>
      </c>
      <c r="G69" s="213">
        <v>3</v>
      </c>
      <c r="H69" s="213">
        <v>1</v>
      </c>
      <c r="I69" s="213">
        <v>13</v>
      </c>
      <c r="J69" s="213">
        <v>16</v>
      </c>
      <c r="K69" s="213">
        <v>9</v>
      </c>
      <c r="L69" s="193">
        <f>VLOOKUP($A69,n1d_2008!$A$16:$G$148,2,FALSE)</f>
        <v>3628</v>
      </c>
      <c r="M69" s="193">
        <f>VLOOKUP($A69,n1d_2008!$A$16:$G$148,6,FALSE)</f>
        <v>3281</v>
      </c>
      <c r="N69" s="193">
        <f>VLOOKUP($A69,n1d_2009!$A$16:$G$148,2,FALSE)</f>
        <v>3464</v>
      </c>
      <c r="O69" s="193">
        <f>VLOOKUP($A69,n1d_2009!$A$16:$G$148,6,FALSE)</f>
        <v>3493</v>
      </c>
      <c r="P69" s="228">
        <f t="shared" si="0"/>
        <v>1</v>
      </c>
      <c r="Q69" s="214">
        <f t="shared" si="1"/>
        <v>6957</v>
      </c>
      <c r="R69" s="215">
        <f t="shared" si="2"/>
        <v>3.5935029466724164</v>
      </c>
      <c r="S69" s="215">
        <f t="shared" si="3"/>
        <v>3.5935029466724164</v>
      </c>
      <c r="T69" s="215">
        <f>S69/'dc2d-2002 corr'!T69</f>
        <v>0.83230614198894282</v>
      </c>
    </row>
    <row r="70" spans="1:20" x14ac:dyDescent="0.4">
      <c r="A70" s="212" t="s">
        <v>169</v>
      </c>
      <c r="B70" s="213">
        <v>31</v>
      </c>
      <c r="C70" s="213">
        <v>27</v>
      </c>
      <c r="D70" s="213">
        <v>4</v>
      </c>
      <c r="E70" s="213">
        <v>4</v>
      </c>
      <c r="F70" s="213">
        <v>3</v>
      </c>
      <c r="G70" s="213">
        <v>3</v>
      </c>
      <c r="H70" s="213">
        <v>0</v>
      </c>
      <c r="I70" s="213">
        <v>10</v>
      </c>
      <c r="J70" s="213">
        <v>21</v>
      </c>
      <c r="K70" s="213">
        <v>10</v>
      </c>
      <c r="L70" s="193">
        <f>VLOOKUP($A70,n1d_2008!$A$16:$G$148,2,FALSE)</f>
        <v>3909</v>
      </c>
      <c r="M70" s="193">
        <f>VLOOKUP($A70,n1d_2008!$A$16:$G$148,6,FALSE)</f>
        <v>3720</v>
      </c>
      <c r="N70" s="193">
        <f>VLOOKUP($A70,n1d_2009!$A$16:$G$148,2,FALSE)</f>
        <v>3959</v>
      </c>
      <c r="O70" s="193">
        <f>VLOOKUP($A70,n1d_2009!$A$16:$G$148,6,FALSE)</f>
        <v>3759</v>
      </c>
      <c r="P70" s="228">
        <f t="shared" si="0"/>
        <v>0.87096774193548387</v>
      </c>
      <c r="Q70" s="214">
        <f t="shared" si="1"/>
        <v>7706.5161290322576</v>
      </c>
      <c r="R70" s="215">
        <f t="shared" si="2"/>
        <v>4.022569924069284</v>
      </c>
      <c r="S70" s="215">
        <f t="shared" si="3"/>
        <v>4.0226307391929383</v>
      </c>
      <c r="T70" s="215">
        <f>S70/'dc2d-2002 corr'!T70</f>
        <v>0.96821139916408583</v>
      </c>
    </row>
    <row r="71" spans="1:20" x14ac:dyDescent="0.4">
      <c r="A71" s="217" t="s">
        <v>170</v>
      </c>
      <c r="B71" s="218">
        <v>145</v>
      </c>
      <c r="C71" s="218">
        <v>133</v>
      </c>
      <c r="D71" s="218">
        <v>12</v>
      </c>
      <c r="E71" s="218">
        <v>30</v>
      </c>
      <c r="F71" s="218">
        <v>9</v>
      </c>
      <c r="G71" s="218">
        <v>9</v>
      </c>
      <c r="H71" s="218">
        <v>4</v>
      </c>
      <c r="I71" s="218">
        <v>52</v>
      </c>
      <c r="J71" s="218">
        <v>92</v>
      </c>
      <c r="K71" s="218">
        <v>53</v>
      </c>
      <c r="L71" s="193">
        <f>VLOOKUP($A71,n1d_2008!$A$16:$G$148,2,FALSE)</f>
        <v>23292</v>
      </c>
      <c r="M71" s="193">
        <f>VLOOKUP($A71,n1d_2008!$A$16:$G$148,6,FALSE)</f>
        <v>22191</v>
      </c>
      <c r="N71" s="193">
        <f>VLOOKUP($A71,n1d_2009!$A$16:$G$148,2,FALSE)</f>
        <v>23256</v>
      </c>
      <c r="O71" s="193">
        <f>VLOOKUP($A71,n1d_2009!$A$16:$G$148,6,FALSE)</f>
        <v>22247</v>
      </c>
      <c r="P71" s="228">
        <f t="shared" si="0"/>
        <v>0.91724137931034477</v>
      </c>
      <c r="Q71" s="214">
        <f t="shared" si="1"/>
        <v>45501.34482758621</v>
      </c>
      <c r="R71" s="215"/>
      <c r="S71" s="215">
        <f t="shared" si="3"/>
        <v>3.1867190448275453</v>
      </c>
      <c r="T71" s="215">
        <f>S71/'dc2d-2002 corr'!T71</f>
        <v>0.797221640375956</v>
      </c>
    </row>
    <row r="72" spans="1:20" x14ac:dyDescent="0.4">
      <c r="A72" s="212" t="s">
        <v>171</v>
      </c>
      <c r="B72" s="213">
        <v>24</v>
      </c>
      <c r="C72" s="213">
        <v>20</v>
      </c>
      <c r="D72" s="213">
        <v>4</v>
      </c>
      <c r="E72" s="213">
        <v>7</v>
      </c>
      <c r="F72" s="213">
        <v>0</v>
      </c>
      <c r="G72" s="213">
        <v>1</v>
      </c>
      <c r="H72" s="213">
        <v>1</v>
      </c>
      <c r="I72" s="213">
        <v>9</v>
      </c>
      <c r="J72" s="213">
        <v>11</v>
      </c>
      <c r="K72" s="213">
        <v>13</v>
      </c>
      <c r="L72" s="193">
        <f>VLOOKUP($A72,n1d_2008!$A$16:$G$148,2,FALSE)</f>
        <v>3268</v>
      </c>
      <c r="M72" s="193">
        <f>VLOOKUP($A72,n1d_2008!$A$16:$G$148,6,FALSE)</f>
        <v>3226</v>
      </c>
      <c r="N72" s="193">
        <f>VLOOKUP($A72,n1d_2009!$A$16:$G$148,2,FALSE)</f>
        <v>3370</v>
      </c>
      <c r="O72" s="193">
        <f>VLOOKUP($A72,n1d_2009!$A$16:$G$148,6,FALSE)</f>
        <v>3189</v>
      </c>
      <c r="P72" s="228">
        <f t="shared" si="0"/>
        <v>0.83333333333333337</v>
      </c>
      <c r="Q72" s="214">
        <f t="shared" si="1"/>
        <v>6548.166666666667</v>
      </c>
      <c r="R72" s="215">
        <f t="shared" si="2"/>
        <v>3.6651480058031507</v>
      </c>
      <c r="S72" s="215">
        <f t="shared" si="3"/>
        <v>3.6651984993430786</v>
      </c>
      <c r="T72" s="215">
        <f>S72/'dc2d-2002 corr'!T72</f>
        <v>0.82790497383285533</v>
      </c>
    </row>
    <row r="73" spans="1:20" x14ac:dyDescent="0.4">
      <c r="A73" s="212" t="s">
        <v>172</v>
      </c>
      <c r="B73" s="213">
        <v>36</v>
      </c>
      <c r="C73" s="213">
        <v>32</v>
      </c>
      <c r="D73" s="213">
        <v>4</v>
      </c>
      <c r="E73" s="213">
        <v>11</v>
      </c>
      <c r="F73" s="213">
        <v>0</v>
      </c>
      <c r="G73" s="213">
        <v>2</v>
      </c>
      <c r="H73" s="213">
        <v>5</v>
      </c>
      <c r="I73" s="213">
        <v>18</v>
      </c>
      <c r="J73" s="213">
        <v>24</v>
      </c>
      <c r="K73" s="213">
        <v>12</v>
      </c>
      <c r="L73" s="193">
        <f>VLOOKUP($A73,n1d_2008!$A$16:$G$148,2,FALSE)</f>
        <v>5134</v>
      </c>
      <c r="M73" s="193">
        <f>VLOOKUP($A73,n1d_2008!$A$16:$G$148,6,FALSE)</f>
        <v>4906</v>
      </c>
      <c r="N73" s="193">
        <f>VLOOKUP($A73,n1d_2009!$A$16:$G$148,2,FALSE)</f>
        <v>4903</v>
      </c>
      <c r="O73" s="193">
        <f>VLOOKUP($A73,n1d_2009!$A$16:$G$148,6,FALSE)</f>
        <v>4830</v>
      </c>
      <c r="P73" s="228">
        <f t="shared" si="0"/>
        <v>0.88888888888888884</v>
      </c>
      <c r="Q73" s="214">
        <f t="shared" si="1"/>
        <v>9767.1111111111113</v>
      </c>
      <c r="R73" s="215">
        <f t="shared" si="2"/>
        <v>3.6858390971969421</v>
      </c>
      <c r="S73" s="215">
        <f t="shared" si="3"/>
        <v>3.6861902027152871</v>
      </c>
      <c r="T73" s="215">
        <f>S73/'dc2d-2002 corr'!T73</f>
        <v>1.5866779625859242</v>
      </c>
    </row>
    <row r="74" spans="1:20" x14ac:dyDescent="0.4">
      <c r="A74" s="212" t="s">
        <v>173</v>
      </c>
      <c r="B74" s="213">
        <v>53</v>
      </c>
      <c r="C74" s="213">
        <v>48</v>
      </c>
      <c r="D74" s="213">
        <v>5</v>
      </c>
      <c r="E74" s="213">
        <v>19</v>
      </c>
      <c r="F74" s="213">
        <v>4</v>
      </c>
      <c r="G74" s="213">
        <v>3</v>
      </c>
      <c r="H74" s="213">
        <v>2</v>
      </c>
      <c r="I74" s="213">
        <v>28</v>
      </c>
      <c r="J74" s="213">
        <v>36</v>
      </c>
      <c r="K74" s="213">
        <v>17</v>
      </c>
      <c r="L74" s="193">
        <f>VLOOKUP($A74,n1d_2008!$A$16:$G$148,2,FALSE)</f>
        <v>6600</v>
      </c>
      <c r="M74" s="193">
        <f>VLOOKUP($A74,n1d_2008!$A$16:$G$148,6,FALSE)</f>
        <v>6237</v>
      </c>
      <c r="N74" s="193">
        <f>VLOOKUP($A74,n1d_2009!$A$16:$G$148,2,FALSE)</f>
        <v>6522</v>
      </c>
      <c r="O74" s="193">
        <f>VLOOKUP($A74,n1d_2009!$A$16:$G$148,6,FALSE)</f>
        <v>6395</v>
      </c>
      <c r="P74" s="228">
        <f t="shared" si="0"/>
        <v>0.90566037735849059</v>
      </c>
      <c r="Q74" s="214">
        <f t="shared" si="1"/>
        <v>12909.45283018868</v>
      </c>
      <c r="R74" s="215">
        <f t="shared" si="2"/>
        <v>4.1055186999142066</v>
      </c>
      <c r="S74" s="215">
        <f t="shared" si="3"/>
        <v>4.1055322387808442</v>
      </c>
      <c r="T74" s="215">
        <f>S74/'dc2d-2002 corr'!T74</f>
        <v>0.92308558483273773</v>
      </c>
    </row>
    <row r="75" spans="1:20" x14ac:dyDescent="0.4">
      <c r="A75" s="212" t="s">
        <v>174</v>
      </c>
      <c r="B75" s="213">
        <v>29</v>
      </c>
      <c r="C75" s="213">
        <v>24</v>
      </c>
      <c r="D75" s="213">
        <v>5</v>
      </c>
      <c r="E75" s="213">
        <v>3</v>
      </c>
      <c r="F75" s="213">
        <v>2</v>
      </c>
      <c r="G75" s="213">
        <v>0</v>
      </c>
      <c r="H75" s="213">
        <v>2</v>
      </c>
      <c r="I75" s="213">
        <v>7</v>
      </c>
      <c r="J75" s="213">
        <v>16</v>
      </c>
      <c r="K75" s="213">
        <v>13</v>
      </c>
      <c r="L75" s="193">
        <f>VLOOKUP($A75,n1d_2008!$A$16:$G$148,2,FALSE)</f>
        <v>4252</v>
      </c>
      <c r="M75" s="193">
        <f>VLOOKUP($A75,n1d_2008!$A$16:$G$148,6,FALSE)</f>
        <v>4036</v>
      </c>
      <c r="N75" s="193">
        <f>VLOOKUP($A75,n1d_2009!$A$16:$G$148,2,FALSE)</f>
        <v>3994</v>
      </c>
      <c r="O75" s="193">
        <f>VLOOKUP($A75,n1d_2009!$A$16:$G$148,6,FALSE)</f>
        <v>3948</v>
      </c>
      <c r="P75" s="228">
        <f t="shared" si="0"/>
        <v>0.82758620689655171</v>
      </c>
      <c r="Q75" s="214">
        <f t="shared" si="1"/>
        <v>8001.6551724137935</v>
      </c>
      <c r="R75" s="215">
        <f t="shared" si="2"/>
        <v>3.6242501551403157</v>
      </c>
      <c r="S75" s="215">
        <f t="shared" si="3"/>
        <v>3.6251906923652077</v>
      </c>
      <c r="T75" s="215">
        <f>S75/'dc2d-2002 corr'!T75</f>
        <v>1.0147944516699463</v>
      </c>
    </row>
    <row r="76" spans="1:20" x14ac:dyDescent="0.4">
      <c r="A76" s="217" t="s">
        <v>175</v>
      </c>
      <c r="B76" s="218">
        <v>142</v>
      </c>
      <c r="C76" s="218">
        <v>124</v>
      </c>
      <c r="D76" s="218">
        <v>18</v>
      </c>
      <c r="E76" s="218">
        <v>40</v>
      </c>
      <c r="F76" s="218">
        <v>6</v>
      </c>
      <c r="G76" s="218">
        <v>6</v>
      </c>
      <c r="H76" s="218">
        <v>10</v>
      </c>
      <c r="I76" s="218">
        <v>62</v>
      </c>
      <c r="J76" s="218">
        <v>87</v>
      </c>
      <c r="K76" s="218">
        <v>55</v>
      </c>
      <c r="L76" s="193">
        <f>VLOOKUP($A76,n1d_2008!$A$16:$G$148,2,FALSE)</f>
        <v>19254</v>
      </c>
      <c r="M76" s="193">
        <f>VLOOKUP($A76,n1d_2008!$A$16:$G$148,6,FALSE)</f>
        <v>18405</v>
      </c>
      <c r="N76" s="193">
        <f>VLOOKUP($A76,n1d_2009!$A$16:$G$148,2,FALSE)</f>
        <v>18789</v>
      </c>
      <c r="O76" s="193">
        <f>VLOOKUP($A76,n1d_2009!$A$16:$G$148,6,FALSE)</f>
        <v>18362</v>
      </c>
      <c r="P76" s="228">
        <f t="shared" si="0"/>
        <v>0.87323943661971826</v>
      </c>
      <c r="Q76" s="214">
        <f t="shared" si="1"/>
        <v>37215.394366197186</v>
      </c>
      <c r="R76" s="215"/>
      <c r="S76" s="215">
        <f t="shared" si="3"/>
        <v>3.8157031982032854</v>
      </c>
      <c r="T76" s="215">
        <f>S76/'dc2d-2002 corr'!T76</f>
        <v>1.0388405988113172</v>
      </c>
    </row>
    <row r="77" spans="1:20" x14ac:dyDescent="0.4">
      <c r="A77" s="212" t="s">
        <v>176</v>
      </c>
      <c r="B77" s="213">
        <v>15</v>
      </c>
      <c r="C77" s="213">
        <v>11</v>
      </c>
      <c r="D77" s="213">
        <v>4</v>
      </c>
      <c r="E77" s="213">
        <v>2</v>
      </c>
      <c r="F77" s="213">
        <v>0</v>
      </c>
      <c r="G77" s="213">
        <v>0</v>
      </c>
      <c r="H77" s="213">
        <v>3</v>
      </c>
      <c r="I77" s="213">
        <v>5</v>
      </c>
      <c r="J77" s="192">
        <v>7</v>
      </c>
      <c r="K77" s="213">
        <v>8</v>
      </c>
      <c r="L77" s="193">
        <f>VLOOKUP($A77,n1d_2008!$A$16:$G$148,2,FALSE)</f>
        <v>1917</v>
      </c>
      <c r="M77" s="193">
        <f>VLOOKUP($A77,n1d_2008!$A$16:$G$148,6,FALSE)</f>
        <v>1749</v>
      </c>
      <c r="N77" s="193">
        <f>VLOOKUP($A77,n1d_2009!$A$16:$G$148,2,FALSE)</f>
        <v>1779</v>
      </c>
      <c r="O77" s="193">
        <f>VLOOKUP($A77,n1d_2009!$A$16:$G$148,6,FALSE)</f>
        <v>1629</v>
      </c>
      <c r="P77" s="228">
        <f t="shared" si="0"/>
        <v>0.73333333333333328</v>
      </c>
      <c r="Q77" s="214">
        <f t="shared" si="1"/>
        <v>3476.8</v>
      </c>
      <c r="R77" s="215">
        <f t="shared" si="2"/>
        <v>4.3143120110446382</v>
      </c>
      <c r="S77" s="215">
        <f t="shared" si="3"/>
        <v>4.3188070046026299</v>
      </c>
      <c r="T77" s="215">
        <f>S77/'dc2d-2002 corr'!T77</f>
        <v>0.74196899462080568</v>
      </c>
    </row>
    <row r="78" spans="1:20" x14ac:dyDescent="0.4">
      <c r="A78" s="212" t="s">
        <v>177</v>
      </c>
      <c r="B78" s="213">
        <v>17</v>
      </c>
      <c r="C78" s="213">
        <v>15</v>
      </c>
      <c r="D78" s="213">
        <v>2</v>
      </c>
      <c r="E78" s="213">
        <v>2</v>
      </c>
      <c r="F78" s="213">
        <v>1</v>
      </c>
      <c r="G78" s="213">
        <v>2</v>
      </c>
      <c r="H78" s="213">
        <v>3</v>
      </c>
      <c r="I78" s="213">
        <v>8</v>
      </c>
      <c r="J78" s="192">
        <v>13</v>
      </c>
      <c r="K78" s="213">
        <v>4</v>
      </c>
      <c r="L78" s="193">
        <f>VLOOKUP($A78,n1d_2008!$A$16:$G$148,2,FALSE)</f>
        <v>3139</v>
      </c>
      <c r="M78" s="193">
        <f>VLOOKUP($A78,n1d_2008!$A$16:$G$148,6,FALSE)</f>
        <v>2997</v>
      </c>
      <c r="N78" s="193">
        <f>VLOOKUP($A78,n1d_2009!$A$16:$G$148,2,FALSE)</f>
        <v>3220</v>
      </c>
      <c r="O78" s="193">
        <f>VLOOKUP($A78,n1d_2009!$A$16:$G$148,6,FALSE)</f>
        <v>2989</v>
      </c>
      <c r="P78" s="228">
        <f t="shared" si="0"/>
        <v>0.88235294117647056</v>
      </c>
      <c r="Q78" s="214">
        <f t="shared" si="1"/>
        <v>6200.411764705882</v>
      </c>
      <c r="R78" s="215">
        <f t="shared" si="2"/>
        <v>2.7417533939871168</v>
      </c>
      <c r="S78" s="215">
        <f t="shared" si="3"/>
        <v>2.7417932038343635</v>
      </c>
      <c r="T78" s="215">
        <f>S78/'dc2d-2002 corr'!T78</f>
        <v>0.83865276437197467</v>
      </c>
    </row>
    <row r="79" spans="1:20" x14ac:dyDescent="0.4">
      <c r="A79" s="212" t="s">
        <v>178</v>
      </c>
      <c r="B79" s="213">
        <v>18</v>
      </c>
      <c r="C79" s="213">
        <v>18</v>
      </c>
      <c r="D79" s="213">
        <v>0</v>
      </c>
      <c r="E79" s="213">
        <v>5</v>
      </c>
      <c r="F79" s="213">
        <v>1</v>
      </c>
      <c r="G79" s="213">
        <v>1</v>
      </c>
      <c r="H79" s="213">
        <v>5</v>
      </c>
      <c r="I79" s="213">
        <v>12</v>
      </c>
      <c r="J79" s="192">
        <v>15</v>
      </c>
      <c r="K79" s="213">
        <v>3</v>
      </c>
      <c r="L79" s="193">
        <f>VLOOKUP($A79,n1d_2008!$A$16:$G$148,2,FALSE)</f>
        <v>2273</v>
      </c>
      <c r="M79" s="193">
        <f>VLOOKUP($A79,n1d_2008!$A$16:$G$148,6,FALSE)</f>
        <v>2058</v>
      </c>
      <c r="N79" s="193">
        <f>VLOOKUP($A79,n1d_2009!$A$16:$G$148,2,FALSE)</f>
        <v>2164</v>
      </c>
      <c r="O79" s="193">
        <f>VLOOKUP($A79,n1d_2009!$A$16:$G$148,6,FALSE)</f>
        <v>1993</v>
      </c>
      <c r="P79" s="228">
        <f t="shared" ref="P79:P130" si="4">C79/B79</f>
        <v>1</v>
      </c>
      <c r="Q79" s="214">
        <f t="shared" ref="Q79:Q130" si="5">(L79+M79)*(1-P79)+(N79+O79)*P79</f>
        <v>4157</v>
      </c>
      <c r="R79" s="215">
        <f t="shared" ref="R79:R129" si="6">1000*B79/Q79</f>
        <v>4.3300457060380078</v>
      </c>
      <c r="S79" s="215">
        <f t="shared" ref="S79:S130" si="7">1000*(C79/(N79+O79)+D79/(L79+M79))</f>
        <v>4.3300457060380078</v>
      </c>
      <c r="T79" s="215">
        <f>S79/'dc2d-2002 corr'!T79</f>
        <v>0.89614632383054083</v>
      </c>
    </row>
    <row r="80" spans="1:20" x14ac:dyDescent="0.4">
      <c r="A80" s="212" t="s">
        <v>179</v>
      </c>
      <c r="B80" s="213">
        <v>20</v>
      </c>
      <c r="C80" s="213">
        <v>19</v>
      </c>
      <c r="D80" s="213">
        <v>1</v>
      </c>
      <c r="E80" s="213">
        <v>2</v>
      </c>
      <c r="F80" s="213">
        <v>1</v>
      </c>
      <c r="G80" s="213">
        <v>0</v>
      </c>
      <c r="H80" s="213">
        <v>5</v>
      </c>
      <c r="I80" s="213">
        <v>8</v>
      </c>
      <c r="J80" s="192">
        <v>14</v>
      </c>
      <c r="K80" s="213">
        <v>6</v>
      </c>
      <c r="L80" s="193">
        <f>VLOOKUP($A80,n1d_2008!$A$16:$G$148,2,FALSE)</f>
        <v>2544</v>
      </c>
      <c r="M80" s="193">
        <f>VLOOKUP($A80,n1d_2008!$A$16:$G$148,6,FALSE)</f>
        <v>2365</v>
      </c>
      <c r="N80" s="193">
        <f>VLOOKUP($A80,n1d_2009!$A$16:$G$148,2,FALSE)</f>
        <v>2531</v>
      </c>
      <c r="O80" s="193">
        <f>VLOOKUP($A80,n1d_2009!$A$16:$G$148,6,FALSE)</f>
        <v>2422</v>
      </c>
      <c r="P80" s="228">
        <f t="shared" si="4"/>
        <v>0.95</v>
      </c>
      <c r="Q80" s="214">
        <f t="shared" si="5"/>
        <v>4950.7999999999993</v>
      </c>
      <c r="R80" s="215">
        <f t="shared" si="6"/>
        <v>4.0397511513290789</v>
      </c>
      <c r="S80" s="215">
        <f t="shared" si="7"/>
        <v>4.0397664302335627</v>
      </c>
      <c r="T80" s="215">
        <f>S80/'dc2d-2002 corr'!T80</f>
        <v>0.92750954657537843</v>
      </c>
    </row>
    <row r="81" spans="1:20" x14ac:dyDescent="0.4">
      <c r="A81" s="217" t="s">
        <v>180</v>
      </c>
      <c r="B81" s="218">
        <v>70</v>
      </c>
      <c r="C81" s="218">
        <v>63</v>
      </c>
      <c r="D81" s="218">
        <v>7</v>
      </c>
      <c r="E81" s="218">
        <v>11</v>
      </c>
      <c r="F81" s="218">
        <v>3</v>
      </c>
      <c r="G81" s="218">
        <v>3</v>
      </c>
      <c r="H81" s="218">
        <v>16</v>
      </c>
      <c r="I81" s="218">
        <v>33</v>
      </c>
      <c r="J81" s="224">
        <v>49</v>
      </c>
      <c r="K81" s="218">
        <v>21</v>
      </c>
      <c r="L81" s="193">
        <f>VLOOKUP($A81,n1d_2008!$A$16:$G$148,2,FALSE)</f>
        <v>9873</v>
      </c>
      <c r="M81" s="193">
        <f>VLOOKUP($A81,n1d_2008!$A$16:$G$148,6,FALSE)</f>
        <v>9169</v>
      </c>
      <c r="N81" s="193">
        <f>VLOOKUP($A81,n1d_2009!$A$16:$G$148,2,FALSE)</f>
        <v>9694</v>
      </c>
      <c r="O81" s="193">
        <f>VLOOKUP($A81,n1d_2009!$A$16:$G$148,6,FALSE)</f>
        <v>9033</v>
      </c>
      <c r="P81" s="228">
        <f t="shared" si="4"/>
        <v>0.9</v>
      </c>
      <c r="Q81" s="214">
        <f t="shared" si="5"/>
        <v>18758.5</v>
      </c>
      <c r="R81" s="215"/>
      <c r="S81" s="215">
        <f t="shared" si="7"/>
        <v>3.7317351065298925</v>
      </c>
      <c r="T81" s="215">
        <f>S81/'dc2d-2002 corr'!T81</f>
        <v>0.85093418316119229</v>
      </c>
    </row>
    <row r="82" spans="1:20" x14ac:dyDescent="0.4">
      <c r="A82" s="212" t="s">
        <v>181</v>
      </c>
      <c r="B82" s="213">
        <v>13</v>
      </c>
      <c r="C82" s="213">
        <v>13</v>
      </c>
      <c r="D82" s="213">
        <v>0</v>
      </c>
      <c r="E82" s="213">
        <v>0</v>
      </c>
      <c r="F82" s="213">
        <v>0</v>
      </c>
      <c r="G82" s="213">
        <v>3</v>
      </c>
      <c r="H82" s="213">
        <v>3</v>
      </c>
      <c r="I82" s="213">
        <v>6</v>
      </c>
      <c r="J82" s="192">
        <v>9</v>
      </c>
      <c r="K82" s="213">
        <v>4</v>
      </c>
      <c r="L82" s="193">
        <f>VLOOKUP($A82,n1d_2008!$A$16:$G$148,2,FALSE)</f>
        <v>1962</v>
      </c>
      <c r="M82" s="193">
        <f>VLOOKUP($A82,n1d_2008!$A$16:$G$148,6,FALSE)</f>
        <v>1870</v>
      </c>
      <c r="N82" s="193">
        <f>VLOOKUP($A82,n1d_2009!$A$16:$G$148,2,FALSE)</f>
        <v>1897</v>
      </c>
      <c r="O82" s="193">
        <f>VLOOKUP($A82,n1d_2009!$A$16:$G$148,6,FALSE)</f>
        <v>1774</v>
      </c>
      <c r="P82" s="228">
        <f t="shared" si="4"/>
        <v>1</v>
      </c>
      <c r="Q82" s="214">
        <f t="shared" si="5"/>
        <v>3671</v>
      </c>
      <c r="R82" s="215">
        <f t="shared" si="6"/>
        <v>3.5412694088804142</v>
      </c>
      <c r="S82" s="215">
        <f t="shared" si="7"/>
        <v>3.5412694088804142</v>
      </c>
      <c r="T82" s="215">
        <f>S82/'dc2d-2002 corr'!T82</f>
        <v>0.907430108248795</v>
      </c>
    </row>
    <row r="83" spans="1:20" x14ac:dyDescent="0.4">
      <c r="A83" s="212" t="s">
        <v>182</v>
      </c>
      <c r="B83" s="213">
        <v>63</v>
      </c>
      <c r="C83" s="213">
        <v>55</v>
      </c>
      <c r="D83" s="213">
        <v>8</v>
      </c>
      <c r="E83" s="213">
        <v>15</v>
      </c>
      <c r="F83" s="213">
        <v>5</v>
      </c>
      <c r="G83" s="213">
        <v>3</v>
      </c>
      <c r="H83" s="213">
        <v>9</v>
      </c>
      <c r="I83" s="213">
        <v>32</v>
      </c>
      <c r="J83" s="192">
        <v>42</v>
      </c>
      <c r="K83" s="213">
        <v>21</v>
      </c>
      <c r="L83" s="193">
        <f>VLOOKUP($A83,n1d_2008!$A$16:$G$148,2,FALSE)</f>
        <v>8544</v>
      </c>
      <c r="M83" s="193">
        <f>VLOOKUP($A83,n1d_2008!$A$16:$G$148,6,FALSE)</f>
        <v>8092</v>
      </c>
      <c r="N83" s="193">
        <f>VLOOKUP($A83,n1d_2009!$A$16:$G$148,2,FALSE)</f>
        <v>8861</v>
      </c>
      <c r="O83" s="193">
        <f>VLOOKUP($A83,n1d_2009!$A$16:$G$148,6,FALSE)</f>
        <v>8211</v>
      </c>
      <c r="P83" s="228">
        <f t="shared" si="4"/>
        <v>0.87301587301587302</v>
      </c>
      <c r="Q83" s="214">
        <f t="shared" si="5"/>
        <v>17016.634920634919</v>
      </c>
      <c r="R83" s="215">
        <f t="shared" si="6"/>
        <v>3.7022596003164043</v>
      </c>
      <c r="S83" s="215">
        <f t="shared" si="7"/>
        <v>3.7025343126197563</v>
      </c>
      <c r="T83" s="215">
        <f>S83/'dc2d-2002 corr'!T83</f>
        <v>0.97126324831614752</v>
      </c>
    </row>
    <row r="84" spans="1:20" x14ac:dyDescent="0.4">
      <c r="A84" s="212" t="s">
        <v>183</v>
      </c>
      <c r="B84" s="213">
        <v>18</v>
      </c>
      <c r="C84" s="213">
        <v>17</v>
      </c>
      <c r="D84" s="213">
        <v>1</v>
      </c>
      <c r="E84" s="213">
        <v>2</v>
      </c>
      <c r="F84" s="213">
        <v>2</v>
      </c>
      <c r="G84" s="213">
        <v>0</v>
      </c>
      <c r="H84" s="213">
        <v>2</v>
      </c>
      <c r="I84" s="213">
        <v>6</v>
      </c>
      <c r="J84" s="192">
        <v>9</v>
      </c>
      <c r="K84" s="213">
        <v>9</v>
      </c>
      <c r="L84" s="193">
        <f>VLOOKUP($A84,n1d_2008!$A$16:$G$148,2,FALSE)</f>
        <v>1974</v>
      </c>
      <c r="M84" s="193">
        <f>VLOOKUP($A84,n1d_2008!$A$16:$G$148,6,FALSE)</f>
        <v>1888</v>
      </c>
      <c r="N84" s="193">
        <f>VLOOKUP($A84,n1d_2009!$A$16:$G$148,2,FALSE)</f>
        <v>2004</v>
      </c>
      <c r="O84" s="193">
        <f>VLOOKUP($A84,n1d_2009!$A$16:$G$148,6,FALSE)</f>
        <v>1910</v>
      </c>
      <c r="P84" s="228">
        <f t="shared" si="4"/>
        <v>0.94444444444444442</v>
      </c>
      <c r="Q84" s="214">
        <f t="shared" si="5"/>
        <v>3911.1111111111113</v>
      </c>
      <c r="R84" s="215">
        <f t="shared" si="6"/>
        <v>4.6022727272727266</v>
      </c>
      <c r="S84" s="215">
        <f t="shared" si="7"/>
        <v>4.6023159239019549</v>
      </c>
      <c r="T84" s="215">
        <f>S84/'dc2d-2002 corr'!T84</f>
        <v>0.75387316758772593</v>
      </c>
    </row>
    <row r="85" spans="1:20" x14ac:dyDescent="0.4">
      <c r="A85" s="212" t="s">
        <v>184</v>
      </c>
      <c r="B85" s="213">
        <v>11</v>
      </c>
      <c r="C85" s="213">
        <v>8</v>
      </c>
      <c r="D85" s="213">
        <v>3</v>
      </c>
      <c r="E85" s="213">
        <v>2</v>
      </c>
      <c r="F85" s="213">
        <v>1</v>
      </c>
      <c r="G85" s="213">
        <v>0</v>
      </c>
      <c r="H85" s="213">
        <v>2</v>
      </c>
      <c r="I85" s="213">
        <v>5</v>
      </c>
      <c r="J85" s="192">
        <v>10</v>
      </c>
      <c r="K85" s="213">
        <v>1</v>
      </c>
      <c r="L85" s="193">
        <f>VLOOKUP($A85,n1d_2008!$A$16:$G$148,2,FALSE)</f>
        <v>1734</v>
      </c>
      <c r="M85" s="193">
        <f>VLOOKUP($A85,n1d_2008!$A$16:$G$148,6,FALSE)</f>
        <v>1644</v>
      </c>
      <c r="N85" s="193">
        <f>VLOOKUP($A85,n1d_2009!$A$16:$G$148,2,FALSE)</f>
        <v>1743</v>
      </c>
      <c r="O85" s="193">
        <f>VLOOKUP($A85,n1d_2009!$A$16:$G$148,6,FALSE)</f>
        <v>1702</v>
      </c>
      <c r="P85" s="228">
        <f t="shared" si="4"/>
        <v>0.72727272727272729</v>
      </c>
      <c r="Q85" s="214">
        <f t="shared" si="5"/>
        <v>3426.727272727273</v>
      </c>
      <c r="R85" s="215">
        <f t="shared" si="6"/>
        <v>3.2100599564917491</v>
      </c>
      <c r="S85" s="215">
        <f t="shared" si="7"/>
        <v>3.2103055629313211</v>
      </c>
      <c r="T85" s="215">
        <f>S85/'dc2d-2002 corr'!T85</f>
        <v>0.84796423999741899</v>
      </c>
    </row>
    <row r="86" spans="1:20" x14ac:dyDescent="0.4">
      <c r="A86" s="212" t="s">
        <v>185</v>
      </c>
      <c r="B86" s="213">
        <v>31</v>
      </c>
      <c r="C86" s="213">
        <v>27</v>
      </c>
      <c r="D86" s="213">
        <v>4</v>
      </c>
      <c r="E86" s="213">
        <v>8</v>
      </c>
      <c r="F86" s="213">
        <v>5</v>
      </c>
      <c r="G86" s="213">
        <v>0</v>
      </c>
      <c r="H86" s="213">
        <v>4</v>
      </c>
      <c r="I86" s="213">
        <v>17</v>
      </c>
      <c r="J86" s="192">
        <v>20</v>
      </c>
      <c r="K86" s="213">
        <v>11</v>
      </c>
      <c r="L86" s="193">
        <f>VLOOKUP($A86,n1d_2008!$A$16:$G$148,2,FALSE)</f>
        <v>3309</v>
      </c>
      <c r="M86" s="193">
        <f>VLOOKUP($A86,n1d_2008!$A$16:$G$148,6,FALSE)</f>
        <v>3146</v>
      </c>
      <c r="N86" s="193">
        <f>VLOOKUP($A86,n1d_2009!$A$16:$G$148,2,FALSE)</f>
        <v>3457</v>
      </c>
      <c r="O86" s="193">
        <f>VLOOKUP($A86,n1d_2009!$A$16:$G$148,6,FALSE)</f>
        <v>3195</v>
      </c>
      <c r="P86" s="228">
        <f t="shared" si="4"/>
        <v>0.87096774193548387</v>
      </c>
      <c r="Q86" s="214">
        <f t="shared" si="5"/>
        <v>6626.5806451612907</v>
      </c>
      <c r="R86" s="215">
        <f t="shared" si="6"/>
        <v>4.6781291377833165</v>
      </c>
      <c r="S86" s="215">
        <f t="shared" si="7"/>
        <v>4.6786043160173145</v>
      </c>
      <c r="T86" s="215">
        <f>S86/'dc2d-2002 corr'!T86</f>
        <v>0.8998452356895329</v>
      </c>
    </row>
    <row r="87" spans="1:20" x14ac:dyDescent="0.4">
      <c r="A87" s="217" t="s">
        <v>186</v>
      </c>
      <c r="B87" s="218">
        <v>136</v>
      </c>
      <c r="C87" s="218">
        <v>120</v>
      </c>
      <c r="D87" s="218">
        <v>16</v>
      </c>
      <c r="E87" s="218">
        <v>27</v>
      </c>
      <c r="F87" s="218">
        <v>13</v>
      </c>
      <c r="G87" s="218">
        <v>6</v>
      </c>
      <c r="H87" s="218">
        <v>20</v>
      </c>
      <c r="I87" s="218">
        <v>66</v>
      </c>
      <c r="J87" s="224">
        <v>90</v>
      </c>
      <c r="K87" s="218">
        <v>46</v>
      </c>
      <c r="L87" s="193">
        <f>VLOOKUP($A87,n1d_2008!$A$16:$G$148,2,FALSE)</f>
        <v>17523</v>
      </c>
      <c r="M87" s="193">
        <f>VLOOKUP($A87,n1d_2008!$A$16:$G$148,6,FALSE)</f>
        <v>16640</v>
      </c>
      <c r="N87" s="193">
        <f>VLOOKUP($A87,n1d_2009!$A$16:$G$148,2,FALSE)</f>
        <v>17962</v>
      </c>
      <c r="O87" s="193">
        <f>VLOOKUP($A87,n1d_2009!$A$16:$G$148,6,FALSE)</f>
        <v>16792</v>
      </c>
      <c r="P87" s="228">
        <f t="shared" si="4"/>
        <v>0.88235294117647056</v>
      </c>
      <c r="Q87" s="214">
        <f t="shared" si="5"/>
        <v>34684.470588235294</v>
      </c>
      <c r="R87" s="215"/>
      <c r="S87" s="215">
        <f t="shared" si="7"/>
        <v>3.9211829049886462</v>
      </c>
      <c r="T87" s="215">
        <f>S87/'dc2d-2002 corr'!T87</f>
        <v>0.90425985271224429</v>
      </c>
    </row>
    <row r="88" spans="1:20" x14ac:dyDescent="0.4">
      <c r="A88" s="212" t="s">
        <v>187</v>
      </c>
      <c r="B88" s="213">
        <v>7</v>
      </c>
      <c r="C88" s="213">
        <v>6</v>
      </c>
      <c r="D88" s="213">
        <v>1</v>
      </c>
      <c r="E88" s="213">
        <v>2</v>
      </c>
      <c r="F88" s="213">
        <v>0</v>
      </c>
      <c r="G88" s="213">
        <v>1</v>
      </c>
      <c r="H88" s="213">
        <v>1</v>
      </c>
      <c r="I88" s="213">
        <v>4</v>
      </c>
      <c r="J88" s="192">
        <v>6</v>
      </c>
      <c r="K88" s="213">
        <v>1</v>
      </c>
      <c r="L88" s="193">
        <f>VLOOKUP($A88,n1d_2008!$A$16:$G$148,2,FALSE)</f>
        <v>771</v>
      </c>
      <c r="M88" s="193">
        <f>VLOOKUP($A88,n1d_2008!$A$16:$G$148,6,FALSE)</f>
        <v>722</v>
      </c>
      <c r="N88" s="193">
        <f>VLOOKUP($A88,n1d_2009!$A$16:$G$148,2,FALSE)</f>
        <v>738</v>
      </c>
      <c r="O88" s="193">
        <f>VLOOKUP($A88,n1d_2009!$A$16:$G$148,6,FALSE)</f>
        <v>714</v>
      </c>
      <c r="P88" s="228">
        <f t="shared" si="4"/>
        <v>0.8571428571428571</v>
      </c>
      <c r="Q88" s="214">
        <f t="shared" si="5"/>
        <v>1457.8571428571429</v>
      </c>
      <c r="R88" s="215">
        <f t="shared" si="6"/>
        <v>4.8015678588926995</v>
      </c>
      <c r="S88" s="215">
        <f t="shared" si="7"/>
        <v>4.8020237693257233</v>
      </c>
      <c r="T88" s="215">
        <f>S88/'dc2d-2002 corr'!T88</f>
        <v>1.052443542777221</v>
      </c>
    </row>
    <row r="89" spans="1:20" x14ac:dyDescent="0.4">
      <c r="A89" s="212" t="s">
        <v>188</v>
      </c>
      <c r="B89" s="213">
        <v>10</v>
      </c>
      <c r="C89" s="213">
        <v>8</v>
      </c>
      <c r="D89" s="213">
        <v>2</v>
      </c>
      <c r="E89" s="213">
        <v>4</v>
      </c>
      <c r="F89" s="213">
        <v>1</v>
      </c>
      <c r="G89" s="213">
        <v>0</v>
      </c>
      <c r="H89" s="213">
        <v>2</v>
      </c>
      <c r="I89" s="213">
        <v>7</v>
      </c>
      <c r="J89" s="192">
        <v>8</v>
      </c>
      <c r="K89" s="213">
        <v>2</v>
      </c>
      <c r="L89" s="193">
        <f>VLOOKUP($A89,n1d_2008!$A$16:$G$148,2,FALSE)</f>
        <v>1423</v>
      </c>
      <c r="M89" s="193">
        <f>VLOOKUP($A89,n1d_2008!$A$16:$G$148,6,FALSE)</f>
        <v>1325</v>
      </c>
      <c r="N89" s="193">
        <f>VLOOKUP($A89,n1d_2009!$A$16:$G$148,2,FALSE)</f>
        <v>1345</v>
      </c>
      <c r="O89" s="193">
        <f>VLOOKUP($A89,n1d_2009!$A$16:$G$148,6,FALSE)</f>
        <v>1295</v>
      </c>
      <c r="P89" s="228">
        <f t="shared" si="4"/>
        <v>0.8</v>
      </c>
      <c r="Q89" s="214">
        <f t="shared" si="5"/>
        <v>2661.6</v>
      </c>
      <c r="R89" s="215">
        <f t="shared" si="6"/>
        <v>3.7571385632702134</v>
      </c>
      <c r="S89" s="215">
        <f t="shared" si="7"/>
        <v>3.758105068148736</v>
      </c>
      <c r="T89" s="215">
        <f>S89/'dc2d-2002 corr'!T89</f>
        <v>1.4076787840979978</v>
      </c>
    </row>
    <row r="90" spans="1:20" x14ac:dyDescent="0.4">
      <c r="A90" s="212" t="s">
        <v>189</v>
      </c>
      <c r="B90" s="213">
        <v>50</v>
      </c>
      <c r="C90" s="213">
        <v>48</v>
      </c>
      <c r="D90" s="213">
        <v>2</v>
      </c>
      <c r="E90" s="213">
        <v>12</v>
      </c>
      <c r="F90" s="213">
        <v>3</v>
      </c>
      <c r="G90" s="213">
        <v>4</v>
      </c>
      <c r="H90" s="213">
        <v>12</v>
      </c>
      <c r="I90" s="213">
        <v>31</v>
      </c>
      <c r="J90" s="192">
        <v>39</v>
      </c>
      <c r="K90" s="213">
        <v>11</v>
      </c>
      <c r="L90" s="193">
        <f>VLOOKUP($A90,n1d_2008!$A$16:$G$148,2,FALSE)</f>
        <v>7744</v>
      </c>
      <c r="M90" s="193">
        <f>VLOOKUP($A90,n1d_2008!$A$16:$G$148,6,FALSE)</f>
        <v>7671</v>
      </c>
      <c r="N90" s="193">
        <f>VLOOKUP($A90,n1d_2009!$A$16:$G$148,2,FALSE)</f>
        <v>7919</v>
      </c>
      <c r="O90" s="193">
        <f>VLOOKUP($A90,n1d_2009!$A$16:$G$148,6,FALSE)</f>
        <v>7398</v>
      </c>
      <c r="P90" s="228">
        <f t="shared" si="4"/>
        <v>0.96</v>
      </c>
      <c r="Q90" s="214">
        <f t="shared" si="5"/>
        <v>15320.92</v>
      </c>
      <c r="R90" s="215">
        <f t="shared" si="6"/>
        <v>3.2635115906877656</v>
      </c>
      <c r="S90" s="215">
        <f t="shared" si="7"/>
        <v>3.2635166881180382</v>
      </c>
      <c r="T90" s="215">
        <f>S90/'dc2d-2002 corr'!T90</f>
        <v>1.0957749899763938</v>
      </c>
    </row>
    <row r="91" spans="1:20" x14ac:dyDescent="0.4">
      <c r="A91" s="212" t="s">
        <v>190</v>
      </c>
      <c r="B91" s="213">
        <v>9</v>
      </c>
      <c r="C91" s="213">
        <v>7</v>
      </c>
      <c r="D91" s="213">
        <v>2</v>
      </c>
      <c r="E91" s="213">
        <v>1</v>
      </c>
      <c r="F91" s="213">
        <v>1</v>
      </c>
      <c r="G91" s="213">
        <v>0</v>
      </c>
      <c r="H91" s="213">
        <v>0</v>
      </c>
      <c r="I91" s="213">
        <v>2</v>
      </c>
      <c r="J91" s="192">
        <v>3</v>
      </c>
      <c r="K91" s="213">
        <v>6</v>
      </c>
      <c r="L91" s="193">
        <f>VLOOKUP($A91,n1d_2008!$A$16:$G$148,2,FALSE)</f>
        <v>871</v>
      </c>
      <c r="M91" s="193">
        <f>VLOOKUP($A91,n1d_2008!$A$16:$G$148,6,FALSE)</f>
        <v>818</v>
      </c>
      <c r="N91" s="193">
        <f>VLOOKUP($A91,n1d_2009!$A$16:$G$148,2,FALSE)</f>
        <v>890</v>
      </c>
      <c r="O91" s="193">
        <f>VLOOKUP($A91,n1d_2009!$A$16:$G$148,6,FALSE)</f>
        <v>828</v>
      </c>
      <c r="P91" s="228">
        <f t="shared" si="4"/>
        <v>0.77777777777777779</v>
      </c>
      <c r="Q91" s="214">
        <f t="shared" si="5"/>
        <v>1711.5555555555554</v>
      </c>
      <c r="R91" s="215">
        <f t="shared" si="6"/>
        <v>5.2583744481952746</v>
      </c>
      <c r="S91" s="215">
        <f t="shared" si="7"/>
        <v>5.2586378615033516</v>
      </c>
      <c r="T91" s="215">
        <f>S91/'dc2d-2002 corr'!T91</f>
        <v>0.92504220563718054</v>
      </c>
    </row>
    <row r="92" spans="1:20" x14ac:dyDescent="0.4">
      <c r="A92" s="212" t="s">
        <v>191</v>
      </c>
      <c r="B92" s="213">
        <v>9</v>
      </c>
      <c r="C92" s="213">
        <v>8</v>
      </c>
      <c r="D92" s="213">
        <v>1</v>
      </c>
      <c r="E92" s="213">
        <v>1</v>
      </c>
      <c r="F92" s="213">
        <v>3</v>
      </c>
      <c r="G92" s="213">
        <v>0</v>
      </c>
      <c r="H92" s="213">
        <v>0</v>
      </c>
      <c r="I92" s="213">
        <v>4</v>
      </c>
      <c r="J92" s="192">
        <v>5</v>
      </c>
      <c r="K92" s="213">
        <v>4</v>
      </c>
      <c r="L92" s="193">
        <f>VLOOKUP($A92,n1d_2008!$A$16:$G$148,2,FALSE)</f>
        <v>771</v>
      </c>
      <c r="M92" s="193">
        <f>VLOOKUP($A92,n1d_2008!$A$16:$G$148,6,FALSE)</f>
        <v>784</v>
      </c>
      <c r="N92" s="193">
        <f>VLOOKUP($A92,n1d_2009!$A$16:$G$148,2,FALSE)</f>
        <v>755</v>
      </c>
      <c r="O92" s="193">
        <f>VLOOKUP($A92,n1d_2009!$A$16:$G$148,6,FALSE)</f>
        <v>680</v>
      </c>
      <c r="P92" s="228">
        <f t="shared" si="4"/>
        <v>0.88888888888888884</v>
      </c>
      <c r="Q92" s="214">
        <f t="shared" si="5"/>
        <v>1448.3333333333333</v>
      </c>
      <c r="R92" s="215">
        <f t="shared" si="6"/>
        <v>6.2140391254315306</v>
      </c>
      <c r="S92" s="215">
        <f t="shared" si="7"/>
        <v>6.2179997087063201</v>
      </c>
      <c r="T92" s="215">
        <f>S92/'dc2d-2002 corr'!T92</f>
        <v>1.3544356997215516</v>
      </c>
    </row>
    <row r="93" spans="1:20" x14ac:dyDescent="0.4">
      <c r="A93" s="212" t="s">
        <v>192</v>
      </c>
      <c r="B93" s="213">
        <v>9</v>
      </c>
      <c r="C93" s="213">
        <v>9</v>
      </c>
      <c r="D93" s="213">
        <v>0</v>
      </c>
      <c r="E93" s="213">
        <v>2</v>
      </c>
      <c r="F93" s="213">
        <v>1</v>
      </c>
      <c r="G93" s="213">
        <v>1</v>
      </c>
      <c r="H93" s="213">
        <v>2</v>
      </c>
      <c r="I93" s="213">
        <v>6</v>
      </c>
      <c r="J93" s="192">
        <v>6</v>
      </c>
      <c r="K93" s="213">
        <v>3</v>
      </c>
      <c r="L93" s="193">
        <f>VLOOKUP($A93,n1d_2008!$A$16:$G$148,2,FALSE)</f>
        <v>1031</v>
      </c>
      <c r="M93" s="193">
        <f>VLOOKUP($A93,n1d_2008!$A$16:$G$148,6,FALSE)</f>
        <v>1064</v>
      </c>
      <c r="N93" s="193">
        <f>VLOOKUP($A93,n1d_2009!$A$16:$G$148,2,FALSE)</f>
        <v>1123</v>
      </c>
      <c r="O93" s="193">
        <f>VLOOKUP($A93,n1d_2009!$A$16:$G$148,6,FALSE)</f>
        <v>1038</v>
      </c>
      <c r="P93" s="228">
        <f t="shared" si="4"/>
        <v>1</v>
      </c>
      <c r="Q93" s="214">
        <f t="shared" si="5"/>
        <v>2161</v>
      </c>
      <c r="R93" s="215">
        <f t="shared" si="6"/>
        <v>4.1647385469689961</v>
      </c>
      <c r="S93" s="215">
        <f t="shared" si="7"/>
        <v>4.1647385469689953</v>
      </c>
      <c r="T93" s="215">
        <f>S93/'dc2d-2002 corr'!T93</f>
        <v>1.5062471078204533</v>
      </c>
    </row>
    <row r="94" spans="1:20" x14ac:dyDescent="0.4">
      <c r="A94" s="212" t="s">
        <v>193</v>
      </c>
      <c r="B94" s="213">
        <v>19</v>
      </c>
      <c r="C94" s="213">
        <v>19</v>
      </c>
      <c r="D94" s="213">
        <v>0</v>
      </c>
      <c r="E94" s="213">
        <v>3</v>
      </c>
      <c r="F94" s="213">
        <v>5</v>
      </c>
      <c r="G94" s="213">
        <v>1</v>
      </c>
      <c r="H94" s="213">
        <v>3</v>
      </c>
      <c r="I94" s="213">
        <v>12</v>
      </c>
      <c r="J94" s="192">
        <v>16</v>
      </c>
      <c r="K94" s="213">
        <v>3</v>
      </c>
      <c r="L94" s="193">
        <f>VLOOKUP($A94,n1d_2008!$A$16:$G$148,2,FALSE)</f>
        <v>2076</v>
      </c>
      <c r="M94" s="193">
        <f>VLOOKUP($A94,n1d_2008!$A$16:$G$148,6,FALSE)</f>
        <v>1980</v>
      </c>
      <c r="N94" s="193">
        <f>VLOOKUP($A94,n1d_2009!$A$16:$G$148,2,FALSE)</f>
        <v>2096</v>
      </c>
      <c r="O94" s="193">
        <f>VLOOKUP($A94,n1d_2009!$A$16:$G$148,6,FALSE)</f>
        <v>1934</v>
      </c>
      <c r="P94" s="228">
        <f t="shared" si="4"/>
        <v>1</v>
      </c>
      <c r="Q94" s="214">
        <f t="shared" si="5"/>
        <v>4030</v>
      </c>
      <c r="R94" s="215">
        <f t="shared" si="6"/>
        <v>4.7146401985111659</v>
      </c>
      <c r="S94" s="215">
        <f t="shared" si="7"/>
        <v>4.7146401985111668</v>
      </c>
      <c r="T94" s="215">
        <f>S94/'dc2d-2002 corr'!T94</f>
        <v>1.0553658892996121</v>
      </c>
    </row>
    <row r="95" spans="1:20" x14ac:dyDescent="0.4">
      <c r="A95" s="212" t="s">
        <v>194</v>
      </c>
      <c r="B95" s="213">
        <v>15</v>
      </c>
      <c r="C95" s="213">
        <v>12</v>
      </c>
      <c r="D95" s="213">
        <v>3</v>
      </c>
      <c r="E95" s="213">
        <v>1</v>
      </c>
      <c r="F95" s="213">
        <v>0</v>
      </c>
      <c r="G95" s="213">
        <v>2</v>
      </c>
      <c r="H95" s="213">
        <v>2</v>
      </c>
      <c r="I95" s="213">
        <v>5</v>
      </c>
      <c r="J95" s="192">
        <v>8</v>
      </c>
      <c r="K95" s="213">
        <v>7</v>
      </c>
      <c r="L95" s="193">
        <f>VLOOKUP($A95,n1d_2008!$A$16:$G$148,2,FALSE)</f>
        <v>1508</v>
      </c>
      <c r="M95" s="193">
        <f>VLOOKUP($A95,n1d_2008!$A$16:$G$148,6,FALSE)</f>
        <v>1424</v>
      </c>
      <c r="N95" s="193">
        <f>VLOOKUP($A95,n1d_2009!$A$16:$G$148,2,FALSE)</f>
        <v>1476</v>
      </c>
      <c r="O95" s="193">
        <f>VLOOKUP($A95,n1d_2009!$A$16:$G$148,6,FALSE)</f>
        <v>1459</v>
      </c>
      <c r="P95" s="228">
        <f t="shared" si="4"/>
        <v>0.8</v>
      </c>
      <c r="Q95" s="214">
        <f t="shared" si="5"/>
        <v>2934.3999999999996</v>
      </c>
      <c r="R95" s="215">
        <f t="shared" si="6"/>
        <v>5.1117775354416581</v>
      </c>
      <c r="S95" s="215">
        <f t="shared" si="7"/>
        <v>5.111778390828106</v>
      </c>
      <c r="T95" s="215">
        <f>S95/'dc2d-2002 corr'!T95</f>
        <v>1.1236956996628371</v>
      </c>
    </row>
    <row r="96" spans="1:20" x14ac:dyDescent="0.4">
      <c r="A96" s="217" t="s">
        <v>195</v>
      </c>
      <c r="B96" s="218">
        <v>128</v>
      </c>
      <c r="C96" s="218">
        <v>117</v>
      </c>
      <c r="D96" s="218">
        <v>11</v>
      </c>
      <c r="E96" s="218">
        <v>26</v>
      </c>
      <c r="F96" s="218">
        <v>14</v>
      </c>
      <c r="G96" s="218">
        <v>9</v>
      </c>
      <c r="H96" s="218">
        <v>22</v>
      </c>
      <c r="I96" s="218">
        <v>71</v>
      </c>
      <c r="J96" s="224">
        <v>91</v>
      </c>
      <c r="K96" s="218">
        <v>37</v>
      </c>
      <c r="L96" s="193">
        <f>VLOOKUP($A96,n1d_2008!$A$16:$G$148,2,FALSE)</f>
        <v>16195</v>
      </c>
      <c r="M96" s="193">
        <f>VLOOKUP($A96,n1d_2008!$A$16:$G$148,6,FALSE)</f>
        <v>15788</v>
      </c>
      <c r="N96" s="193">
        <f>VLOOKUP($A96,n1d_2009!$A$16:$G$148,2,FALSE)</f>
        <v>16342</v>
      </c>
      <c r="O96" s="193">
        <f>VLOOKUP($A96,n1d_2009!$A$16:$G$148,6,FALSE)</f>
        <v>15346</v>
      </c>
      <c r="P96" s="228">
        <f t="shared" si="4"/>
        <v>0.9140625</v>
      </c>
      <c r="Q96" s="214">
        <f t="shared" si="5"/>
        <v>31713.3515625</v>
      </c>
      <c r="R96" s="215"/>
      <c r="S96" s="215">
        <f t="shared" si="7"/>
        <v>4.0361821462160741</v>
      </c>
      <c r="T96" s="215">
        <f>S96/'dc2d-2002 corr'!T96</f>
        <v>1.1356228256594798</v>
      </c>
    </row>
    <row r="97" spans="1:20" x14ac:dyDescent="0.4">
      <c r="A97" s="212" t="s">
        <v>196</v>
      </c>
      <c r="B97" s="213">
        <v>3</v>
      </c>
      <c r="C97" s="213">
        <v>2</v>
      </c>
      <c r="D97" s="213">
        <v>1</v>
      </c>
      <c r="E97" s="213">
        <v>1</v>
      </c>
      <c r="F97" s="213">
        <v>0</v>
      </c>
      <c r="G97" s="213">
        <v>0</v>
      </c>
      <c r="H97" s="213">
        <v>0</v>
      </c>
      <c r="I97" s="213">
        <v>1</v>
      </c>
      <c r="J97" s="192">
        <v>2</v>
      </c>
      <c r="K97" s="213">
        <v>1</v>
      </c>
      <c r="L97" s="193">
        <f>VLOOKUP($A97,n1d_2008!$A$16:$G$148,2,FALSE)</f>
        <v>1156</v>
      </c>
      <c r="M97" s="193">
        <f>VLOOKUP($A97,n1d_2008!$A$16:$G$148,6,FALSE)</f>
        <v>1107</v>
      </c>
      <c r="N97" s="193">
        <f>VLOOKUP($A97,n1d_2009!$A$16:$G$148,2,FALSE)</f>
        <v>1133</v>
      </c>
      <c r="O97" s="193">
        <f>VLOOKUP($A97,n1d_2009!$A$16:$G$148,6,FALSE)</f>
        <v>1098</v>
      </c>
      <c r="P97" s="228">
        <f t="shared" si="4"/>
        <v>0.66666666666666663</v>
      </c>
      <c r="Q97" s="214">
        <f t="shared" si="5"/>
        <v>2241.6666666666665</v>
      </c>
      <c r="R97" s="215">
        <f t="shared" si="6"/>
        <v>1.3382899628252789</v>
      </c>
      <c r="S97" s="215">
        <f t="shared" si="7"/>
        <v>1.3383502817428383</v>
      </c>
      <c r="T97" s="215">
        <f>S97/'dc2d-2002 corr'!T97</f>
        <v>0.30019196819491861</v>
      </c>
    </row>
    <row r="98" spans="1:20" x14ac:dyDescent="0.4">
      <c r="A98" s="212" t="s">
        <v>197</v>
      </c>
      <c r="B98" s="213">
        <v>5</v>
      </c>
      <c r="C98" s="213">
        <v>4</v>
      </c>
      <c r="D98" s="213">
        <v>1</v>
      </c>
      <c r="E98" s="213">
        <v>0</v>
      </c>
      <c r="F98" s="213">
        <v>0</v>
      </c>
      <c r="G98" s="213">
        <v>0</v>
      </c>
      <c r="H98" s="213">
        <v>0</v>
      </c>
      <c r="I98" s="213">
        <v>0</v>
      </c>
      <c r="J98" s="192">
        <v>2</v>
      </c>
      <c r="K98" s="213">
        <v>3</v>
      </c>
      <c r="L98" s="193">
        <f>VLOOKUP($A98,n1d_2008!$A$16:$G$148,2,FALSE)</f>
        <v>512</v>
      </c>
      <c r="M98" s="193">
        <f>VLOOKUP($A98,n1d_2008!$A$16:$G$148,6,FALSE)</f>
        <v>517</v>
      </c>
      <c r="N98" s="193">
        <f>VLOOKUP($A98,n1d_2009!$A$16:$G$148,2,FALSE)</f>
        <v>533</v>
      </c>
      <c r="O98" s="193">
        <f>VLOOKUP($A98,n1d_2009!$A$16:$G$148,6,FALSE)</f>
        <v>511</v>
      </c>
      <c r="P98" s="228">
        <f t="shared" si="4"/>
        <v>0.8</v>
      </c>
      <c r="Q98" s="214">
        <f t="shared" si="5"/>
        <v>1041</v>
      </c>
      <c r="R98" s="215">
        <f t="shared" si="6"/>
        <v>4.8030739673390972</v>
      </c>
      <c r="S98" s="215">
        <f t="shared" si="7"/>
        <v>4.8032349228689837</v>
      </c>
      <c r="T98" s="215">
        <f>S98/'dc2d-2002 corr'!T98</f>
        <v>4.7744155133317694</v>
      </c>
    </row>
    <row r="99" spans="1:20" x14ac:dyDescent="0.4">
      <c r="A99" s="212" t="s">
        <v>198</v>
      </c>
      <c r="B99" s="213">
        <v>12</v>
      </c>
      <c r="C99" s="213">
        <v>9</v>
      </c>
      <c r="D99" s="213">
        <v>3</v>
      </c>
      <c r="E99" s="213">
        <v>1</v>
      </c>
      <c r="F99" s="213">
        <v>1</v>
      </c>
      <c r="G99" s="213">
        <v>1</v>
      </c>
      <c r="H99" s="213">
        <v>2</v>
      </c>
      <c r="I99" s="213">
        <v>5</v>
      </c>
      <c r="J99" s="192">
        <v>7</v>
      </c>
      <c r="K99" s="213">
        <v>5</v>
      </c>
      <c r="L99" s="193">
        <f>VLOOKUP($A99,n1d_2008!$A$16:$G$148,2,FALSE)</f>
        <v>2025</v>
      </c>
      <c r="M99" s="193">
        <f>VLOOKUP($A99,n1d_2008!$A$16:$G$148,6,FALSE)</f>
        <v>1866</v>
      </c>
      <c r="N99" s="193">
        <f>VLOOKUP($A99,n1d_2009!$A$16:$G$148,2,FALSE)</f>
        <v>1994</v>
      </c>
      <c r="O99" s="193">
        <f>VLOOKUP($A99,n1d_2009!$A$16:$G$148,6,FALSE)</f>
        <v>1991</v>
      </c>
      <c r="P99" s="228">
        <f t="shared" si="4"/>
        <v>0.75</v>
      </c>
      <c r="Q99" s="214">
        <f t="shared" si="5"/>
        <v>3961.5</v>
      </c>
      <c r="R99" s="215">
        <f t="shared" si="6"/>
        <v>3.0291556228701251</v>
      </c>
      <c r="S99" s="215">
        <f t="shared" si="7"/>
        <v>3.0294792828542656</v>
      </c>
      <c r="T99" s="215">
        <f>S99/'dc2d-2002 corr'!T99</f>
        <v>0.78095252967002393</v>
      </c>
    </row>
    <row r="100" spans="1:20" x14ac:dyDescent="0.4">
      <c r="A100" s="217" t="s">
        <v>199</v>
      </c>
      <c r="B100" s="218">
        <v>20</v>
      </c>
      <c r="C100" s="218">
        <v>15</v>
      </c>
      <c r="D100" s="218">
        <v>5</v>
      </c>
      <c r="E100" s="218">
        <v>2</v>
      </c>
      <c r="F100" s="218">
        <v>1</v>
      </c>
      <c r="G100" s="218">
        <v>1</v>
      </c>
      <c r="H100" s="218">
        <v>2</v>
      </c>
      <c r="I100" s="218">
        <v>6</v>
      </c>
      <c r="J100" s="224">
        <v>11</v>
      </c>
      <c r="K100" s="218">
        <v>9</v>
      </c>
      <c r="L100" s="193">
        <f>VLOOKUP($A100,n1d_2008!$A$16:$G$148,2,FALSE)</f>
        <v>3693</v>
      </c>
      <c r="M100" s="193">
        <f>VLOOKUP($A100,n1d_2008!$A$16:$G$148,6,FALSE)</f>
        <v>3490</v>
      </c>
      <c r="N100" s="193">
        <f>VLOOKUP($A100,n1d_2009!$A$16:$G$148,2,FALSE)</f>
        <v>3660</v>
      </c>
      <c r="O100" s="193">
        <f>VLOOKUP($A100,n1d_2009!$A$16:$G$148,6,FALSE)</f>
        <v>3600</v>
      </c>
      <c r="P100" s="228">
        <f t="shared" si="4"/>
        <v>0.75</v>
      </c>
      <c r="Q100" s="214">
        <f t="shared" si="5"/>
        <v>7240.75</v>
      </c>
      <c r="R100" s="215"/>
      <c r="S100" s="215">
        <f t="shared" si="7"/>
        <v>2.7622036880007088</v>
      </c>
      <c r="T100" s="215">
        <f>S100/'dc2d-2002 corr'!T100</f>
        <v>0.7572161097959732</v>
      </c>
    </row>
    <row r="101" spans="1:20" x14ac:dyDescent="0.4">
      <c r="A101" s="212" t="s">
        <v>200</v>
      </c>
      <c r="B101" s="213">
        <v>20</v>
      </c>
      <c r="C101" s="213">
        <v>18</v>
      </c>
      <c r="D101" s="213">
        <v>2</v>
      </c>
      <c r="E101" s="213">
        <v>5</v>
      </c>
      <c r="F101" s="213">
        <v>0</v>
      </c>
      <c r="G101" s="213">
        <v>0</v>
      </c>
      <c r="H101" s="213">
        <v>3</v>
      </c>
      <c r="I101" s="213">
        <v>8</v>
      </c>
      <c r="J101" s="192">
        <v>14</v>
      </c>
      <c r="K101" s="213">
        <v>6</v>
      </c>
      <c r="L101" s="193">
        <f>VLOOKUP($A101,n1d_2008!$A$16:$G$148,2,FALSE)</f>
        <v>3780</v>
      </c>
      <c r="M101" s="193">
        <f>VLOOKUP($A101,n1d_2008!$A$16:$G$148,6,FALSE)</f>
        <v>3543</v>
      </c>
      <c r="N101" s="193">
        <f>VLOOKUP($A101,n1d_2009!$A$16:$G$148,2,FALSE)</f>
        <v>3628</v>
      </c>
      <c r="O101" s="193">
        <f>VLOOKUP($A101,n1d_2009!$A$16:$G$148,6,FALSE)</f>
        <v>3529</v>
      </c>
      <c r="P101" s="228">
        <f t="shared" si="4"/>
        <v>0.9</v>
      </c>
      <c r="Q101" s="214">
        <f t="shared" si="5"/>
        <v>7173.6</v>
      </c>
      <c r="R101" s="215">
        <f t="shared" si="6"/>
        <v>2.7880004460800714</v>
      </c>
      <c r="S101" s="215">
        <f t="shared" si="7"/>
        <v>2.7881323724076168</v>
      </c>
      <c r="T101" s="215">
        <f>S101/'dc2d-2002 corr'!T101</f>
        <v>1.0343830733361667</v>
      </c>
    </row>
    <row r="102" spans="1:20" x14ac:dyDescent="0.4">
      <c r="A102" s="212" t="s">
        <v>201</v>
      </c>
      <c r="B102" s="213">
        <v>12</v>
      </c>
      <c r="C102" s="213">
        <v>11</v>
      </c>
      <c r="D102" s="213">
        <v>1</v>
      </c>
      <c r="E102" s="213">
        <v>1</v>
      </c>
      <c r="F102" s="213">
        <v>0</v>
      </c>
      <c r="G102" s="213">
        <v>0</v>
      </c>
      <c r="H102" s="213">
        <v>1</v>
      </c>
      <c r="I102" s="213">
        <v>2</v>
      </c>
      <c r="J102" s="192">
        <v>8</v>
      </c>
      <c r="K102" s="213">
        <v>4</v>
      </c>
      <c r="L102" s="193">
        <f>VLOOKUP($A102,n1d_2008!$A$16:$G$148,2,FALSE)</f>
        <v>1724</v>
      </c>
      <c r="M102" s="193">
        <f>VLOOKUP($A102,n1d_2008!$A$16:$G$148,6,FALSE)</f>
        <v>1723</v>
      </c>
      <c r="N102" s="193">
        <f>VLOOKUP($A102,n1d_2009!$A$16:$G$148,2,FALSE)</f>
        <v>1685</v>
      </c>
      <c r="O102" s="193">
        <f>VLOOKUP($A102,n1d_2009!$A$16:$G$148,6,FALSE)</f>
        <v>1622</v>
      </c>
      <c r="P102" s="228">
        <f t="shared" si="4"/>
        <v>0.91666666666666663</v>
      </c>
      <c r="Q102" s="214">
        <f t="shared" si="5"/>
        <v>3318.6666666666665</v>
      </c>
      <c r="R102" s="215">
        <f t="shared" si="6"/>
        <v>3.6159100040176781</v>
      </c>
      <c r="S102" s="215">
        <f t="shared" si="7"/>
        <v>3.6163849327002726</v>
      </c>
      <c r="T102" s="215">
        <f>S102/'dc2d-2002 corr'!T102</f>
        <v>0.65779795882439995</v>
      </c>
    </row>
    <row r="103" spans="1:20" x14ac:dyDescent="0.4">
      <c r="A103" s="212" t="s">
        <v>202</v>
      </c>
      <c r="B103" s="213">
        <v>19</v>
      </c>
      <c r="C103" s="213">
        <v>17</v>
      </c>
      <c r="D103" s="213">
        <v>2</v>
      </c>
      <c r="E103" s="213">
        <v>4</v>
      </c>
      <c r="F103" s="213">
        <v>0</v>
      </c>
      <c r="G103" s="213">
        <v>0</v>
      </c>
      <c r="H103" s="213">
        <v>0</v>
      </c>
      <c r="I103" s="213">
        <v>4</v>
      </c>
      <c r="J103" s="192">
        <v>10</v>
      </c>
      <c r="K103" s="213">
        <v>9</v>
      </c>
      <c r="L103" s="193">
        <f>VLOOKUP($A103,n1d_2008!$A$16:$G$148,2,FALSE)</f>
        <v>3036</v>
      </c>
      <c r="M103" s="193">
        <f>VLOOKUP($A103,n1d_2008!$A$16:$G$148,6,FALSE)</f>
        <v>2891</v>
      </c>
      <c r="N103" s="193">
        <f>VLOOKUP($A103,n1d_2009!$A$16:$G$148,2,FALSE)</f>
        <v>2956</v>
      </c>
      <c r="O103" s="193">
        <f>VLOOKUP($A103,n1d_2009!$A$16:$G$148,6,FALSE)</f>
        <v>2890</v>
      </c>
      <c r="P103" s="228">
        <f t="shared" si="4"/>
        <v>0.89473684210526316</v>
      </c>
      <c r="Q103" s="214">
        <f t="shared" si="5"/>
        <v>5854.5263157894733</v>
      </c>
      <c r="R103" s="215">
        <f t="shared" si="6"/>
        <v>3.2453522241001118</v>
      </c>
      <c r="S103" s="215">
        <f t="shared" si="7"/>
        <v>3.2454101016120354</v>
      </c>
      <c r="T103" s="215">
        <f>S103/'dc2d-2002 corr'!T103</f>
        <v>1.0045179672679818</v>
      </c>
    </row>
    <row r="104" spans="1:20" x14ac:dyDescent="0.4">
      <c r="A104" s="212" t="s">
        <v>203</v>
      </c>
      <c r="B104" s="213">
        <v>58</v>
      </c>
      <c r="C104" s="213">
        <v>52</v>
      </c>
      <c r="D104" s="213">
        <v>6</v>
      </c>
      <c r="E104" s="213">
        <v>10</v>
      </c>
      <c r="F104" s="213">
        <v>5</v>
      </c>
      <c r="G104" s="213">
        <v>1</v>
      </c>
      <c r="H104" s="213">
        <v>15</v>
      </c>
      <c r="I104" s="213">
        <v>31</v>
      </c>
      <c r="J104" s="192">
        <v>39</v>
      </c>
      <c r="K104" s="213">
        <v>19</v>
      </c>
      <c r="L104" s="193">
        <f>VLOOKUP($A104,n1d_2008!$A$16:$G$148,2,FALSE)</f>
        <v>8172</v>
      </c>
      <c r="M104" s="193">
        <f>VLOOKUP($A104,n1d_2008!$A$16:$G$148,6,FALSE)</f>
        <v>7827</v>
      </c>
      <c r="N104" s="193">
        <f>VLOOKUP($A104,n1d_2009!$A$16:$G$148,2,FALSE)</f>
        <v>8231</v>
      </c>
      <c r="O104" s="193">
        <f>VLOOKUP($A104,n1d_2009!$A$16:$G$148,6,FALSE)</f>
        <v>7685</v>
      </c>
      <c r="P104" s="228">
        <f t="shared" si="4"/>
        <v>0.89655172413793105</v>
      </c>
      <c r="Q104" s="214">
        <f t="shared" si="5"/>
        <v>15924.586206896551</v>
      </c>
      <c r="R104" s="215">
        <f t="shared" si="6"/>
        <v>3.6421668510847467</v>
      </c>
      <c r="S104" s="215">
        <f t="shared" si="7"/>
        <v>3.6421759898571193</v>
      </c>
      <c r="T104" s="215">
        <f>S104/'dc2d-2002 corr'!T104</f>
        <v>0.94222332536035569</v>
      </c>
    </row>
    <row r="105" spans="1:20" x14ac:dyDescent="0.4">
      <c r="A105" s="212" t="s">
        <v>204</v>
      </c>
      <c r="B105" s="213">
        <v>20</v>
      </c>
      <c r="C105" s="213">
        <v>13</v>
      </c>
      <c r="D105" s="213">
        <v>7</v>
      </c>
      <c r="E105" s="213">
        <v>2</v>
      </c>
      <c r="F105" s="213">
        <v>2</v>
      </c>
      <c r="G105" s="213">
        <v>0</v>
      </c>
      <c r="H105" s="213">
        <v>1</v>
      </c>
      <c r="I105" s="213">
        <v>5</v>
      </c>
      <c r="J105" s="192">
        <v>8</v>
      </c>
      <c r="K105" s="213">
        <v>12</v>
      </c>
      <c r="L105" s="193">
        <f>VLOOKUP($A105,n1d_2008!$A$16:$G$148,2,FALSE)</f>
        <v>4885</v>
      </c>
      <c r="M105" s="193">
        <f>VLOOKUP($A105,n1d_2008!$A$16:$G$148,6,FALSE)</f>
        <v>4472</v>
      </c>
      <c r="N105" s="193">
        <f>VLOOKUP($A105,n1d_2009!$A$16:$G$148,2,FALSE)</f>
        <v>4685</v>
      </c>
      <c r="O105" s="193">
        <f>VLOOKUP($A105,n1d_2009!$A$16:$G$148,6,FALSE)</f>
        <v>4489</v>
      </c>
      <c r="P105" s="228">
        <f t="shared" si="4"/>
        <v>0.65</v>
      </c>
      <c r="Q105" s="214">
        <f t="shared" si="5"/>
        <v>9238.0499999999993</v>
      </c>
      <c r="R105" s="215">
        <f t="shared" si="6"/>
        <v>2.1649590552118685</v>
      </c>
      <c r="S105" s="215">
        <f t="shared" si="7"/>
        <v>2.1651512041117638</v>
      </c>
      <c r="T105" s="215">
        <f>S105/'dc2d-2002 corr'!T105</f>
        <v>0.52818840295858827</v>
      </c>
    </row>
    <row r="106" spans="1:20" x14ac:dyDescent="0.4">
      <c r="A106" s="212" t="s">
        <v>205</v>
      </c>
      <c r="B106" s="213">
        <v>95</v>
      </c>
      <c r="C106" s="213">
        <v>81</v>
      </c>
      <c r="D106" s="213">
        <v>14</v>
      </c>
      <c r="E106" s="213">
        <v>19</v>
      </c>
      <c r="F106" s="213">
        <v>5</v>
      </c>
      <c r="G106" s="213">
        <v>5</v>
      </c>
      <c r="H106" s="213">
        <v>7</v>
      </c>
      <c r="I106" s="213">
        <v>36</v>
      </c>
      <c r="J106" s="192">
        <v>61</v>
      </c>
      <c r="K106" s="213">
        <v>34</v>
      </c>
      <c r="L106" s="193">
        <f>VLOOKUP($A106,n1d_2008!$A$16:$G$148,2,FALSE)</f>
        <v>12995</v>
      </c>
      <c r="M106" s="193">
        <f>VLOOKUP($A106,n1d_2008!$A$16:$G$148,6,FALSE)</f>
        <v>12125</v>
      </c>
      <c r="N106" s="193">
        <f>VLOOKUP($A106,n1d_2009!$A$16:$G$148,2,FALSE)</f>
        <v>12953</v>
      </c>
      <c r="O106" s="193">
        <f>VLOOKUP($A106,n1d_2009!$A$16:$G$148,6,FALSE)</f>
        <v>12575</v>
      </c>
      <c r="P106" s="228">
        <f t="shared" si="4"/>
        <v>0.85263157894736841</v>
      </c>
      <c r="Q106" s="214">
        <f t="shared" si="5"/>
        <v>25467.873684210528</v>
      </c>
      <c r="R106" s="215">
        <f t="shared" si="6"/>
        <v>3.7301896961620997</v>
      </c>
      <c r="S106" s="215">
        <f t="shared" si="7"/>
        <v>3.7303113653647699</v>
      </c>
      <c r="T106" s="215">
        <f>S106/'dc2d-2002 corr'!T106</f>
        <v>0.85894628735418699</v>
      </c>
    </row>
    <row r="107" spans="1:20" x14ac:dyDescent="0.4">
      <c r="A107" s="212" t="s">
        <v>206</v>
      </c>
      <c r="B107" s="213">
        <v>13</v>
      </c>
      <c r="C107" s="213">
        <v>11</v>
      </c>
      <c r="D107" s="213">
        <v>2</v>
      </c>
      <c r="E107" s="213">
        <v>3</v>
      </c>
      <c r="F107" s="213">
        <v>1</v>
      </c>
      <c r="G107" s="213">
        <v>1</v>
      </c>
      <c r="H107" s="213">
        <v>1</v>
      </c>
      <c r="I107" s="213">
        <v>6</v>
      </c>
      <c r="J107" s="192">
        <v>9</v>
      </c>
      <c r="K107" s="213">
        <v>4</v>
      </c>
      <c r="L107" s="193">
        <f>VLOOKUP($A107,n1d_2008!$A$16:$G$148,2,FALSE)</f>
        <v>2505</v>
      </c>
      <c r="M107" s="193">
        <f>VLOOKUP($A107,n1d_2008!$A$16:$G$148,6,FALSE)</f>
        <v>2466</v>
      </c>
      <c r="N107" s="193">
        <f>VLOOKUP($A107,n1d_2009!$A$16:$G$148,2,FALSE)</f>
        <v>2469</v>
      </c>
      <c r="O107" s="193">
        <f>VLOOKUP($A107,n1d_2009!$A$16:$G$148,6,FALSE)</f>
        <v>2394</v>
      </c>
      <c r="P107" s="228">
        <f t="shared" si="4"/>
        <v>0.84615384615384615</v>
      </c>
      <c r="Q107" s="214">
        <f t="shared" si="5"/>
        <v>4879.6153846153838</v>
      </c>
      <c r="R107" s="215">
        <f t="shared" si="6"/>
        <v>2.664144399779302</v>
      </c>
      <c r="S107" s="215">
        <f t="shared" si="7"/>
        <v>2.6643117372556011</v>
      </c>
      <c r="T107" s="215">
        <f>S107/'dc2d-2002 corr'!T107</f>
        <v>1.1400345689608984</v>
      </c>
    </row>
    <row r="108" spans="1:20" x14ac:dyDescent="0.4">
      <c r="A108" s="212" t="s">
        <v>207</v>
      </c>
      <c r="B108" s="213">
        <v>31</v>
      </c>
      <c r="C108" s="213">
        <v>25</v>
      </c>
      <c r="D108" s="213">
        <v>6</v>
      </c>
      <c r="E108" s="213">
        <v>9</v>
      </c>
      <c r="F108" s="213">
        <v>2</v>
      </c>
      <c r="G108" s="213">
        <v>1</v>
      </c>
      <c r="H108" s="213">
        <v>2</v>
      </c>
      <c r="I108" s="213">
        <v>14</v>
      </c>
      <c r="J108" s="192">
        <v>18</v>
      </c>
      <c r="K108" s="213">
        <v>13</v>
      </c>
      <c r="L108" s="193">
        <f>VLOOKUP($A108,n1d_2008!$A$16:$G$148,2,FALSE)</f>
        <v>4753</v>
      </c>
      <c r="M108" s="193">
        <f>VLOOKUP($A108,n1d_2008!$A$16:$G$148,6,FALSE)</f>
        <v>4580</v>
      </c>
      <c r="N108" s="193">
        <f>VLOOKUP($A108,n1d_2009!$A$16:$G$148,2,FALSE)</f>
        <v>4818</v>
      </c>
      <c r="O108" s="193">
        <f>VLOOKUP($A108,n1d_2009!$A$16:$G$148,6,FALSE)</f>
        <v>4453</v>
      </c>
      <c r="P108" s="228">
        <f t="shared" si="4"/>
        <v>0.80645161290322576</v>
      </c>
      <c r="Q108" s="214">
        <f t="shared" si="5"/>
        <v>9283</v>
      </c>
      <c r="R108" s="215">
        <f t="shared" si="6"/>
        <v>3.339437681783906</v>
      </c>
      <c r="S108" s="215">
        <f t="shared" si="7"/>
        <v>3.3394608384880411</v>
      </c>
      <c r="T108" s="215">
        <f>S108/'dc2d-2002 corr'!T108</f>
        <v>0.93227915163677988</v>
      </c>
    </row>
    <row r="109" spans="1:20" x14ac:dyDescent="0.4">
      <c r="A109" s="217" t="s">
        <v>208</v>
      </c>
      <c r="B109" s="218">
        <v>268</v>
      </c>
      <c r="C109" s="218">
        <v>228</v>
      </c>
      <c r="D109" s="218">
        <v>40</v>
      </c>
      <c r="E109" s="218">
        <v>53</v>
      </c>
      <c r="F109" s="218">
        <v>15</v>
      </c>
      <c r="G109" s="218">
        <v>8</v>
      </c>
      <c r="H109" s="218">
        <v>30</v>
      </c>
      <c r="I109" s="218">
        <v>106</v>
      </c>
      <c r="J109" s="224">
        <v>167</v>
      </c>
      <c r="K109" s="218">
        <v>101</v>
      </c>
      <c r="L109" s="193">
        <f>VLOOKUP($A109,n1d_2008!$A$16:$G$148,2,FALSE)</f>
        <v>41850</v>
      </c>
      <c r="M109" s="193">
        <f>VLOOKUP($A109,n1d_2008!$A$16:$G$148,6,FALSE)</f>
        <v>39627</v>
      </c>
      <c r="N109" s="193">
        <f>VLOOKUP($A109,n1d_2009!$A$16:$G$148,2,FALSE)</f>
        <v>41425</v>
      </c>
      <c r="O109" s="193">
        <f>VLOOKUP($A109,n1d_2009!$A$16:$G$148,6,FALSE)</f>
        <v>39637</v>
      </c>
      <c r="P109" s="228">
        <f t="shared" si="4"/>
        <v>0.85074626865671643</v>
      </c>
      <c r="Q109" s="214">
        <f t="shared" si="5"/>
        <v>81123.94029850747</v>
      </c>
      <c r="R109" s="215"/>
      <c r="S109" s="215">
        <f t="shared" si="7"/>
        <v>3.3035980054977228</v>
      </c>
      <c r="T109" s="215">
        <f>S109/'dc2d-2002 corr'!T109</f>
        <v>0.8617625307861978</v>
      </c>
    </row>
    <row r="110" spans="1:20" x14ac:dyDescent="0.4">
      <c r="A110" s="212" t="s">
        <v>209</v>
      </c>
      <c r="B110" s="213">
        <v>15</v>
      </c>
      <c r="C110" s="213">
        <v>11</v>
      </c>
      <c r="D110" s="213">
        <v>4</v>
      </c>
      <c r="E110" s="213">
        <v>3</v>
      </c>
      <c r="F110" s="213">
        <v>2</v>
      </c>
      <c r="G110" s="213">
        <v>0</v>
      </c>
      <c r="H110" s="213">
        <v>3</v>
      </c>
      <c r="I110" s="213">
        <v>8</v>
      </c>
      <c r="J110" s="192">
        <v>10</v>
      </c>
      <c r="K110" s="213">
        <v>5</v>
      </c>
      <c r="L110" s="193">
        <f>VLOOKUP($A110,n1d_2008!$A$16:$G$148,2,FALSE)</f>
        <v>1651</v>
      </c>
      <c r="M110" s="193">
        <f>VLOOKUP($A110,n1d_2008!$A$16:$G$148,6,FALSE)</f>
        <v>1638</v>
      </c>
      <c r="N110" s="193">
        <f>VLOOKUP($A110,n1d_2009!$A$16:$G$148,2,FALSE)</f>
        <v>1662</v>
      </c>
      <c r="O110" s="193">
        <f>VLOOKUP($A110,n1d_2009!$A$16:$G$148,6,FALSE)</f>
        <v>1646</v>
      </c>
      <c r="P110" s="228">
        <f t="shared" si="4"/>
        <v>0.73333333333333328</v>
      </c>
      <c r="Q110" s="214">
        <f t="shared" si="5"/>
        <v>3302.9333333333334</v>
      </c>
      <c r="R110" s="215">
        <f t="shared" si="6"/>
        <v>4.5414177296948166</v>
      </c>
      <c r="S110" s="215">
        <f t="shared" si="7"/>
        <v>4.5414471969332384</v>
      </c>
      <c r="T110" s="215">
        <f>S110/'dc2d-2002 corr'!T110</f>
        <v>1.1620354296807778</v>
      </c>
    </row>
    <row r="111" spans="1:20" x14ac:dyDescent="0.4">
      <c r="A111" s="212" t="s">
        <v>210</v>
      </c>
      <c r="B111" s="213">
        <v>2</v>
      </c>
      <c r="C111" s="213">
        <v>2</v>
      </c>
      <c r="D111" s="213">
        <v>0</v>
      </c>
      <c r="E111" s="213">
        <v>2</v>
      </c>
      <c r="F111" s="213">
        <v>0</v>
      </c>
      <c r="G111" s="213">
        <v>0</v>
      </c>
      <c r="H111" s="213">
        <v>0</v>
      </c>
      <c r="I111" s="213">
        <v>2</v>
      </c>
      <c r="J111" s="192">
        <v>2</v>
      </c>
      <c r="K111" s="213">
        <v>0</v>
      </c>
      <c r="L111" s="193">
        <f>VLOOKUP($A111,n1d_2008!$A$16:$G$148,2,FALSE)</f>
        <v>635</v>
      </c>
      <c r="M111" s="193">
        <f>VLOOKUP($A111,n1d_2008!$A$16:$G$148,6,FALSE)</f>
        <v>665</v>
      </c>
      <c r="N111" s="193">
        <f>VLOOKUP($A111,n1d_2009!$A$16:$G$148,2,FALSE)</f>
        <v>687</v>
      </c>
      <c r="O111" s="193">
        <f>VLOOKUP($A111,n1d_2009!$A$16:$G$148,6,FALSE)</f>
        <v>690</v>
      </c>
      <c r="P111" s="228">
        <f t="shared" si="4"/>
        <v>1</v>
      </c>
      <c r="Q111" s="214">
        <f t="shared" si="5"/>
        <v>1377</v>
      </c>
      <c r="R111" s="215">
        <f t="shared" si="6"/>
        <v>1.4524328249818446</v>
      </c>
      <c r="S111" s="215">
        <f t="shared" si="7"/>
        <v>1.4524328249818446</v>
      </c>
      <c r="T111" s="215">
        <f>S111/'dc2d-2002 corr'!T111</f>
        <v>0.23642378762204469</v>
      </c>
    </row>
    <row r="112" spans="1:20" x14ac:dyDescent="0.4">
      <c r="A112" s="212" t="s">
        <v>211</v>
      </c>
      <c r="B112" s="213">
        <v>5</v>
      </c>
      <c r="C112" s="213">
        <v>5</v>
      </c>
      <c r="D112" s="213">
        <v>0</v>
      </c>
      <c r="E112" s="213">
        <v>0</v>
      </c>
      <c r="F112" s="213">
        <v>0</v>
      </c>
      <c r="G112" s="213">
        <v>0</v>
      </c>
      <c r="H112" s="213">
        <v>3</v>
      </c>
      <c r="I112" s="213">
        <v>3</v>
      </c>
      <c r="J112" s="192">
        <v>4</v>
      </c>
      <c r="K112" s="213">
        <v>1</v>
      </c>
      <c r="L112" s="193">
        <f>VLOOKUP($A112,n1d_2008!$A$16:$G$148,2,FALSE)</f>
        <v>1219</v>
      </c>
      <c r="M112" s="193">
        <f>VLOOKUP($A112,n1d_2008!$A$16:$G$148,6,FALSE)</f>
        <v>1179</v>
      </c>
      <c r="N112" s="193">
        <f>VLOOKUP($A112,n1d_2009!$A$16:$G$148,2,FALSE)</f>
        <v>1241</v>
      </c>
      <c r="O112" s="193">
        <f>VLOOKUP($A112,n1d_2009!$A$16:$G$148,6,FALSE)</f>
        <v>1149</v>
      </c>
      <c r="P112" s="228">
        <f t="shared" si="4"/>
        <v>1</v>
      </c>
      <c r="Q112" s="214">
        <f t="shared" si="5"/>
        <v>2390</v>
      </c>
      <c r="R112" s="215">
        <f t="shared" si="6"/>
        <v>2.0920502092050208</v>
      </c>
      <c r="S112" s="215">
        <f t="shared" si="7"/>
        <v>2.0920502092050208</v>
      </c>
      <c r="T112" s="215">
        <f>S112/'dc2d-2002 corr'!T112</f>
        <v>0.69336521219366409</v>
      </c>
    </row>
    <row r="113" spans="1:20" x14ac:dyDescent="0.4">
      <c r="A113" s="212" t="s">
        <v>212</v>
      </c>
      <c r="B113" s="213">
        <v>27</v>
      </c>
      <c r="C113" s="213">
        <v>25</v>
      </c>
      <c r="D113" s="213">
        <v>2</v>
      </c>
      <c r="E113" s="213">
        <v>3</v>
      </c>
      <c r="F113" s="213">
        <v>0</v>
      </c>
      <c r="G113" s="213">
        <v>0</v>
      </c>
      <c r="H113" s="213">
        <v>4</v>
      </c>
      <c r="I113" s="213">
        <v>7</v>
      </c>
      <c r="J113" s="192">
        <v>13</v>
      </c>
      <c r="K113" s="213">
        <v>14</v>
      </c>
      <c r="L113" s="193">
        <f>VLOOKUP($A113,n1d_2008!$A$16:$G$148,2,FALSE)</f>
        <v>3511</v>
      </c>
      <c r="M113" s="193">
        <f>VLOOKUP($A113,n1d_2008!$A$16:$G$148,6,FALSE)</f>
        <v>3354</v>
      </c>
      <c r="N113" s="193">
        <f>VLOOKUP($A113,n1d_2009!$A$16:$G$148,2,FALSE)</f>
        <v>3463</v>
      </c>
      <c r="O113" s="193">
        <f>VLOOKUP($A113,n1d_2009!$A$16:$G$148,6,FALSE)</f>
        <v>3311</v>
      </c>
      <c r="P113" s="228">
        <f t="shared" si="4"/>
        <v>0.92592592592592593</v>
      </c>
      <c r="Q113" s="214">
        <f t="shared" si="5"/>
        <v>6780.7407407407409</v>
      </c>
      <c r="R113" s="215">
        <f t="shared" si="6"/>
        <v>3.981865850994101</v>
      </c>
      <c r="S113" s="215">
        <f t="shared" si="7"/>
        <v>3.9819144834443683</v>
      </c>
      <c r="T113" s="215">
        <f>S113/'dc2d-2002 corr'!T113</f>
        <v>1.8358308744031808</v>
      </c>
    </row>
    <row r="114" spans="1:20" x14ac:dyDescent="0.4">
      <c r="A114" s="217" t="s">
        <v>213</v>
      </c>
      <c r="B114" s="218">
        <v>49</v>
      </c>
      <c r="C114" s="218">
        <v>43</v>
      </c>
      <c r="D114" s="218">
        <v>6</v>
      </c>
      <c r="E114" s="218">
        <v>8</v>
      </c>
      <c r="F114" s="218">
        <v>2</v>
      </c>
      <c r="G114" s="218">
        <v>0</v>
      </c>
      <c r="H114" s="218">
        <v>10</v>
      </c>
      <c r="I114" s="218">
        <v>20</v>
      </c>
      <c r="J114" s="224">
        <v>29</v>
      </c>
      <c r="K114" s="218">
        <v>20</v>
      </c>
      <c r="L114" s="193">
        <f>VLOOKUP($A114,n1d_2008!$A$16:$G$148,2,FALSE)</f>
        <v>7016</v>
      </c>
      <c r="M114" s="193">
        <f>VLOOKUP($A114,n1d_2008!$A$16:$G$148,6,FALSE)</f>
        <v>6836</v>
      </c>
      <c r="N114" s="193">
        <f>VLOOKUP($A114,n1d_2009!$A$16:$G$148,2,FALSE)</f>
        <v>7053</v>
      </c>
      <c r="O114" s="193">
        <f>VLOOKUP($A114,n1d_2009!$A$16:$G$148,6,FALSE)</f>
        <v>6796</v>
      </c>
      <c r="P114" s="228">
        <f t="shared" si="4"/>
        <v>0.87755102040816324</v>
      </c>
      <c r="Q114" s="214">
        <f t="shared" si="5"/>
        <v>13849.367346938776</v>
      </c>
      <c r="R114" s="215"/>
      <c r="S114" s="215">
        <f t="shared" si="7"/>
        <v>3.5380677701391603</v>
      </c>
      <c r="T114" s="215">
        <f>S114/'dc2d-2002 corr'!T114</f>
        <v>1.1132455415557396</v>
      </c>
    </row>
    <row r="115" spans="1:20" x14ac:dyDescent="0.4">
      <c r="A115" s="212" t="s">
        <v>214</v>
      </c>
      <c r="B115" s="213">
        <v>10</v>
      </c>
      <c r="C115" s="213">
        <v>10</v>
      </c>
      <c r="D115" s="213">
        <v>0</v>
      </c>
      <c r="E115" s="213">
        <v>1</v>
      </c>
      <c r="F115" s="213">
        <v>3</v>
      </c>
      <c r="G115" s="213">
        <v>0</v>
      </c>
      <c r="H115" s="213">
        <v>1</v>
      </c>
      <c r="I115" s="213">
        <v>5</v>
      </c>
      <c r="J115" s="192">
        <v>7</v>
      </c>
      <c r="K115" s="213">
        <v>3</v>
      </c>
      <c r="L115" s="193">
        <f>VLOOKUP($A115,n1d_2008!$A$16:$G$148,2,FALSE)</f>
        <v>1847</v>
      </c>
      <c r="M115" s="193">
        <f>VLOOKUP($A115,n1d_2008!$A$16:$G$148,6,FALSE)</f>
        <v>1931</v>
      </c>
      <c r="N115" s="193">
        <f>VLOOKUP($A115,n1d_2009!$A$16:$G$148,2,FALSE)</f>
        <v>1931</v>
      </c>
      <c r="O115" s="193">
        <f>VLOOKUP($A115,n1d_2009!$A$16:$G$148,6,FALSE)</f>
        <v>1866</v>
      </c>
      <c r="P115" s="228">
        <f t="shared" si="4"/>
        <v>1</v>
      </c>
      <c r="Q115" s="214">
        <f t="shared" si="5"/>
        <v>3797</v>
      </c>
      <c r="R115" s="215">
        <f t="shared" si="6"/>
        <v>2.6336581511719777</v>
      </c>
      <c r="S115" s="215">
        <f t="shared" si="7"/>
        <v>2.6336581511719777</v>
      </c>
      <c r="T115" s="215">
        <f>S115/'dc2d-2002 corr'!T115</f>
        <v>0.78556865967942346</v>
      </c>
    </row>
    <row r="116" spans="1:20" x14ac:dyDescent="0.4">
      <c r="A116" s="212" t="s">
        <v>215</v>
      </c>
      <c r="B116" s="213">
        <v>31</v>
      </c>
      <c r="C116" s="213">
        <v>29</v>
      </c>
      <c r="D116" s="213">
        <v>2</v>
      </c>
      <c r="E116" s="213">
        <v>6</v>
      </c>
      <c r="F116" s="213">
        <v>0</v>
      </c>
      <c r="G116" s="213">
        <v>1</v>
      </c>
      <c r="H116" s="213">
        <v>2</v>
      </c>
      <c r="I116" s="213">
        <v>9</v>
      </c>
      <c r="J116" s="192">
        <v>19</v>
      </c>
      <c r="K116" s="213">
        <v>12</v>
      </c>
      <c r="L116" s="193">
        <f>VLOOKUP($A116,n1d_2008!$A$16:$G$148,2,FALSE)</f>
        <v>4278</v>
      </c>
      <c r="M116" s="193">
        <f>VLOOKUP($A116,n1d_2008!$A$16:$G$148,6,FALSE)</f>
        <v>4171</v>
      </c>
      <c r="N116" s="193">
        <f>VLOOKUP($A116,n1d_2009!$A$16:$G$148,2,FALSE)</f>
        <v>4354</v>
      </c>
      <c r="O116" s="193">
        <f>VLOOKUP($A116,n1d_2009!$A$16:$G$148,6,FALSE)</f>
        <v>4000</v>
      </c>
      <c r="P116" s="228">
        <f t="shared" si="4"/>
        <v>0.93548387096774188</v>
      </c>
      <c r="Q116" s="214">
        <f t="shared" si="5"/>
        <v>8360.1290322580644</v>
      </c>
      <c r="R116" s="215">
        <f t="shared" si="6"/>
        <v>3.7080767390532636</v>
      </c>
      <c r="S116" s="215">
        <f t="shared" si="7"/>
        <v>3.7081053545143892</v>
      </c>
      <c r="T116" s="215">
        <f>S116/'dc2d-2002 corr'!T116</f>
        <v>1.0009757818984164</v>
      </c>
    </row>
    <row r="117" spans="1:20" x14ac:dyDescent="0.4">
      <c r="A117" s="212" t="s">
        <v>216</v>
      </c>
      <c r="B117" s="213">
        <v>65</v>
      </c>
      <c r="C117" s="213">
        <v>61</v>
      </c>
      <c r="D117" s="213">
        <v>4</v>
      </c>
      <c r="E117" s="213">
        <v>8</v>
      </c>
      <c r="F117" s="213">
        <v>3</v>
      </c>
      <c r="G117" s="213">
        <v>1</v>
      </c>
      <c r="H117" s="213">
        <v>2</v>
      </c>
      <c r="I117" s="213">
        <v>14</v>
      </c>
      <c r="J117" s="192">
        <v>32</v>
      </c>
      <c r="K117" s="213">
        <v>33</v>
      </c>
      <c r="L117" s="193">
        <f>VLOOKUP($A117,n1d_2008!$A$16:$G$148,2,FALSE)</f>
        <v>6461</v>
      </c>
      <c r="M117" s="193">
        <f>VLOOKUP($A117,n1d_2008!$A$16:$G$148,6,FALSE)</f>
        <v>6103</v>
      </c>
      <c r="N117" s="193">
        <f>VLOOKUP($A117,n1d_2009!$A$16:$G$148,2,FALSE)</f>
        <v>6325</v>
      </c>
      <c r="O117" s="193">
        <f>VLOOKUP($A117,n1d_2009!$A$16:$G$148,6,FALSE)</f>
        <v>6206</v>
      </c>
      <c r="P117" s="228">
        <f t="shared" si="4"/>
        <v>0.93846153846153846</v>
      </c>
      <c r="Q117" s="214">
        <f t="shared" si="5"/>
        <v>12533.030769230769</v>
      </c>
      <c r="R117" s="215">
        <f t="shared" si="6"/>
        <v>5.1862954138418234</v>
      </c>
      <c r="S117" s="215">
        <f t="shared" si="7"/>
        <v>5.1862974855786499</v>
      </c>
      <c r="T117" s="215">
        <f>S117/'dc2d-2002 corr'!T117</f>
        <v>1.147040069917187</v>
      </c>
    </row>
    <row r="118" spans="1:20" x14ac:dyDescent="0.4">
      <c r="A118" s="212" t="s">
        <v>217</v>
      </c>
      <c r="B118" s="213">
        <v>2</v>
      </c>
      <c r="C118" s="213">
        <v>2</v>
      </c>
      <c r="D118" s="213">
        <v>0</v>
      </c>
      <c r="E118" s="213">
        <v>2</v>
      </c>
      <c r="F118" s="213">
        <v>0</v>
      </c>
      <c r="G118" s="213">
        <v>0</v>
      </c>
      <c r="H118" s="213">
        <v>0</v>
      </c>
      <c r="I118" s="213">
        <v>2</v>
      </c>
      <c r="J118" s="192">
        <v>2</v>
      </c>
      <c r="K118" s="213">
        <v>0</v>
      </c>
      <c r="L118" s="193">
        <f>VLOOKUP($A118,n1d_2008!$A$16:$G$148,2,FALSE)</f>
        <v>398</v>
      </c>
      <c r="M118" s="193">
        <f>VLOOKUP($A118,n1d_2008!$A$16:$G$148,6,FALSE)</f>
        <v>381</v>
      </c>
      <c r="N118" s="193">
        <f>VLOOKUP($A118,n1d_2009!$A$16:$G$148,2,FALSE)</f>
        <v>370</v>
      </c>
      <c r="O118" s="193">
        <f>VLOOKUP($A118,n1d_2009!$A$16:$G$148,6,FALSE)</f>
        <v>428</v>
      </c>
      <c r="P118" s="228">
        <f t="shared" si="4"/>
        <v>1</v>
      </c>
      <c r="Q118" s="214">
        <f t="shared" si="5"/>
        <v>798</v>
      </c>
      <c r="R118" s="215">
        <f t="shared" si="6"/>
        <v>2.5062656641604009</v>
      </c>
      <c r="S118" s="215">
        <f t="shared" si="7"/>
        <v>2.5062656641604009</v>
      </c>
      <c r="T118" s="215">
        <f>S118/'dc2d-2002 corr'!T118</f>
        <v>0.9285714285714286</v>
      </c>
    </row>
    <row r="119" spans="1:20" x14ac:dyDescent="0.4">
      <c r="A119" s="212" t="s">
        <v>218</v>
      </c>
      <c r="B119" s="213">
        <v>29</v>
      </c>
      <c r="C119" s="213">
        <v>25</v>
      </c>
      <c r="D119" s="213">
        <v>4</v>
      </c>
      <c r="E119" s="213">
        <v>2</v>
      </c>
      <c r="F119" s="213">
        <v>5</v>
      </c>
      <c r="G119" s="213">
        <v>0</v>
      </c>
      <c r="H119" s="213">
        <v>2</v>
      </c>
      <c r="I119" s="213">
        <v>9</v>
      </c>
      <c r="J119" s="192">
        <v>18</v>
      </c>
      <c r="K119" s="213">
        <v>11</v>
      </c>
      <c r="L119" s="193">
        <f>VLOOKUP($A119,n1d_2008!$A$16:$G$148,2,FALSE)</f>
        <v>2530</v>
      </c>
      <c r="M119" s="193">
        <f>VLOOKUP($A119,n1d_2008!$A$16:$G$148,6,FALSE)</f>
        <v>2226</v>
      </c>
      <c r="N119" s="193">
        <f>VLOOKUP($A119,n1d_2009!$A$16:$G$148,2,FALSE)</f>
        <v>2553</v>
      </c>
      <c r="O119" s="193">
        <f>VLOOKUP($A119,n1d_2009!$A$16:$G$148,6,FALSE)</f>
        <v>2284</v>
      </c>
      <c r="P119" s="228">
        <f t="shared" si="4"/>
        <v>0.86206896551724133</v>
      </c>
      <c r="Q119" s="214">
        <f t="shared" si="5"/>
        <v>4825.8275862068967</v>
      </c>
      <c r="R119" s="215">
        <f t="shared" si="6"/>
        <v>6.0093319709322683</v>
      </c>
      <c r="S119" s="215">
        <f t="shared" si="7"/>
        <v>6.0095357606673954</v>
      </c>
      <c r="T119" s="215">
        <f>S119/'dc2d-2002 corr'!T119</f>
        <v>1.915310547561897</v>
      </c>
    </row>
    <row r="120" spans="1:20" x14ac:dyDescent="0.4">
      <c r="A120" s="217" t="s">
        <v>219</v>
      </c>
      <c r="B120" s="218">
        <v>137</v>
      </c>
      <c r="C120" s="218">
        <v>127</v>
      </c>
      <c r="D120" s="218">
        <v>10</v>
      </c>
      <c r="E120" s="218">
        <v>19</v>
      </c>
      <c r="F120" s="218">
        <v>11</v>
      </c>
      <c r="G120" s="218">
        <v>2</v>
      </c>
      <c r="H120" s="218">
        <v>7</v>
      </c>
      <c r="I120" s="218">
        <v>39</v>
      </c>
      <c r="J120" s="224">
        <v>78</v>
      </c>
      <c r="K120" s="218">
        <v>59</v>
      </c>
      <c r="L120" s="193">
        <f>VLOOKUP($A120,n1d_2008!$A$16:$G$148,2,FALSE)</f>
        <v>15514</v>
      </c>
      <c r="M120" s="193">
        <f>VLOOKUP($A120,n1d_2008!$A$16:$G$148,6,FALSE)</f>
        <v>14812</v>
      </c>
      <c r="N120" s="193">
        <f>VLOOKUP($A120,n1d_2009!$A$16:$G$148,2,FALSE)</f>
        <v>15533</v>
      </c>
      <c r="O120" s="193">
        <f>VLOOKUP($A120,n1d_2009!$A$16:$G$148,6,FALSE)</f>
        <v>14784</v>
      </c>
      <c r="P120" s="228">
        <f t="shared" si="4"/>
        <v>0.92700729927007297</v>
      </c>
      <c r="Q120" s="214">
        <f t="shared" si="5"/>
        <v>30317.656934306571</v>
      </c>
      <c r="R120" s="215"/>
      <c r="S120" s="215">
        <f t="shared" si="7"/>
        <v>4.5188188887276066</v>
      </c>
      <c r="T120" s="215">
        <f>S120/'dc2d-2002 corr'!T120</f>
        <v>1.1634572668463941</v>
      </c>
    </row>
    <row r="121" spans="1:20" x14ac:dyDescent="0.4">
      <c r="A121" s="212" t="s">
        <v>220</v>
      </c>
      <c r="B121" s="213">
        <v>5</v>
      </c>
      <c r="C121" s="213">
        <v>4</v>
      </c>
      <c r="D121" s="213">
        <v>1</v>
      </c>
      <c r="E121" s="213">
        <v>3</v>
      </c>
      <c r="F121" s="213">
        <v>0</v>
      </c>
      <c r="G121" s="213">
        <v>0</v>
      </c>
      <c r="H121" s="213">
        <v>0</v>
      </c>
      <c r="I121" s="213">
        <v>3</v>
      </c>
      <c r="J121" s="192">
        <v>3</v>
      </c>
      <c r="K121" s="213">
        <v>2</v>
      </c>
      <c r="L121" s="193">
        <f>VLOOKUP($A121,n1d_2008!$A$16:$G$148,2,FALSE)</f>
        <v>797</v>
      </c>
      <c r="M121" s="193">
        <f>VLOOKUP($A121,n1d_2008!$A$16:$G$148,6,FALSE)</f>
        <v>772</v>
      </c>
      <c r="N121" s="193">
        <f>VLOOKUP($A121,n1d_2009!$A$16:$G$148,2,FALSE)</f>
        <v>782</v>
      </c>
      <c r="O121" s="193">
        <f>VLOOKUP($A121,n1d_2009!$A$16:$G$148,6,FALSE)</f>
        <v>731</v>
      </c>
      <c r="P121" s="228">
        <f t="shared" si="4"/>
        <v>0.8</v>
      </c>
      <c r="Q121" s="214">
        <f t="shared" si="5"/>
        <v>1524.2</v>
      </c>
      <c r="R121" s="215">
        <f t="shared" si="6"/>
        <v>3.2804093950925073</v>
      </c>
      <c r="S121" s="215">
        <f t="shared" si="7"/>
        <v>3.2811027605662755</v>
      </c>
      <c r="T121" s="215">
        <f>S121/'dc2d-2002 corr'!T121</f>
        <v>0.6347595433876948</v>
      </c>
    </row>
    <row r="122" spans="1:20" x14ac:dyDescent="0.4">
      <c r="A122" s="212" t="s">
        <v>221</v>
      </c>
      <c r="B122" s="213">
        <v>7</v>
      </c>
      <c r="C122" s="213">
        <v>6</v>
      </c>
      <c r="D122" s="213">
        <v>1</v>
      </c>
      <c r="E122" s="213">
        <v>1</v>
      </c>
      <c r="F122" s="213">
        <v>0</v>
      </c>
      <c r="G122" s="213">
        <v>0</v>
      </c>
      <c r="H122" s="213">
        <v>1</v>
      </c>
      <c r="I122" s="213">
        <v>2</v>
      </c>
      <c r="J122" s="192">
        <v>4</v>
      </c>
      <c r="K122" s="213">
        <v>3</v>
      </c>
      <c r="L122" s="193">
        <f>VLOOKUP($A122,n1d_2008!$A$16:$G$148,2,FALSE)</f>
        <v>768</v>
      </c>
      <c r="M122" s="193">
        <f>VLOOKUP($A122,n1d_2008!$A$16:$G$148,6,FALSE)</f>
        <v>673</v>
      </c>
      <c r="N122" s="193">
        <f>VLOOKUP($A122,n1d_2009!$A$16:$G$148,2,FALSE)</f>
        <v>746</v>
      </c>
      <c r="O122" s="193">
        <f>VLOOKUP($A122,n1d_2009!$A$16:$G$148,6,FALSE)</f>
        <v>767</v>
      </c>
      <c r="P122" s="228">
        <f t="shared" si="4"/>
        <v>0.8571428571428571</v>
      </c>
      <c r="Q122" s="214">
        <f t="shared" si="5"/>
        <v>1502.7142857142858</v>
      </c>
      <c r="R122" s="215">
        <f t="shared" si="6"/>
        <v>4.6582374750451558</v>
      </c>
      <c r="S122" s="215">
        <f t="shared" si="7"/>
        <v>4.6595937223223389</v>
      </c>
      <c r="T122" s="215">
        <f>S122/'dc2d-2002 corr'!T122</f>
        <v>6.73311292875578</v>
      </c>
    </row>
    <row r="123" spans="1:20" x14ac:dyDescent="0.4">
      <c r="A123" s="212" t="s">
        <v>222</v>
      </c>
      <c r="B123" s="213">
        <v>52</v>
      </c>
      <c r="C123" s="213">
        <v>48</v>
      </c>
      <c r="D123" s="213">
        <v>4</v>
      </c>
      <c r="E123" s="213">
        <v>6</v>
      </c>
      <c r="F123" s="213">
        <v>3</v>
      </c>
      <c r="G123" s="213">
        <v>3</v>
      </c>
      <c r="H123" s="213">
        <v>7</v>
      </c>
      <c r="I123" s="213">
        <v>19</v>
      </c>
      <c r="J123" s="192">
        <v>33</v>
      </c>
      <c r="K123" s="213">
        <v>19</v>
      </c>
      <c r="L123" s="193">
        <f>VLOOKUP($A123,n1d_2008!$A$16:$G$148,2,FALSE)</f>
        <v>6272</v>
      </c>
      <c r="M123" s="193">
        <f>VLOOKUP($A123,n1d_2008!$A$16:$G$148,6,FALSE)</f>
        <v>6003</v>
      </c>
      <c r="N123" s="193">
        <f>VLOOKUP($A123,n1d_2009!$A$16:$G$148,2,FALSE)</f>
        <v>6064</v>
      </c>
      <c r="O123" s="193">
        <f>VLOOKUP($A123,n1d_2009!$A$16:$G$148,6,FALSE)</f>
        <v>5885</v>
      </c>
      <c r="P123" s="228">
        <f t="shared" si="4"/>
        <v>0.92307692307692313</v>
      </c>
      <c r="Q123" s="214">
        <f t="shared" si="5"/>
        <v>11974.076923076922</v>
      </c>
      <c r="R123" s="215">
        <f t="shared" si="6"/>
        <v>4.3427147106248762</v>
      </c>
      <c r="S123" s="215">
        <f t="shared" si="7"/>
        <v>4.3429381388211512</v>
      </c>
      <c r="T123" s="215">
        <f>S123/'dc2d-2002 corr'!T123</f>
        <v>1.2915368448560443</v>
      </c>
    </row>
    <row r="124" spans="1:20" x14ac:dyDescent="0.4">
      <c r="A124" s="212" t="s">
        <v>223</v>
      </c>
      <c r="B124" s="213">
        <v>81</v>
      </c>
      <c r="C124" s="213">
        <v>72</v>
      </c>
      <c r="D124" s="213">
        <v>9</v>
      </c>
      <c r="E124" s="213">
        <v>14</v>
      </c>
      <c r="F124" s="213">
        <v>4</v>
      </c>
      <c r="G124" s="213">
        <v>4</v>
      </c>
      <c r="H124" s="213">
        <v>15</v>
      </c>
      <c r="I124" s="213">
        <v>37</v>
      </c>
      <c r="J124" s="192">
        <v>55</v>
      </c>
      <c r="K124" s="213">
        <v>26</v>
      </c>
      <c r="L124" s="193">
        <f>VLOOKUP($A124,n1d_2008!$A$16:$G$148,2,FALSE)</f>
        <v>12977</v>
      </c>
      <c r="M124" s="193">
        <f>VLOOKUP($A124,n1d_2008!$A$16:$G$148,6,FALSE)</f>
        <v>12435</v>
      </c>
      <c r="N124" s="193">
        <f>VLOOKUP($A124,n1d_2009!$A$16:$G$148,2,FALSE)</f>
        <v>13075</v>
      </c>
      <c r="O124" s="193">
        <f>VLOOKUP($A124,n1d_2009!$A$16:$G$148,6,FALSE)</f>
        <v>12472</v>
      </c>
      <c r="P124" s="228">
        <f t="shared" si="4"/>
        <v>0.88888888888888884</v>
      </c>
      <c r="Q124" s="214">
        <f t="shared" si="5"/>
        <v>25532</v>
      </c>
      <c r="R124" s="215">
        <f t="shared" si="6"/>
        <v>3.1724894250352498</v>
      </c>
      <c r="S124" s="215">
        <f t="shared" si="7"/>
        <v>3.1724982212117183</v>
      </c>
      <c r="T124" s="215">
        <f>S124/'dc2d-2002 corr'!T124</f>
        <v>0.86909267483079822</v>
      </c>
    </row>
    <row r="125" spans="1:20" x14ac:dyDescent="0.4">
      <c r="A125" s="212" t="s">
        <v>224</v>
      </c>
      <c r="B125" s="213">
        <v>30</v>
      </c>
      <c r="C125" s="213">
        <v>28</v>
      </c>
      <c r="D125" s="213">
        <v>2</v>
      </c>
      <c r="E125" s="213">
        <v>6</v>
      </c>
      <c r="F125" s="213">
        <v>2</v>
      </c>
      <c r="G125" s="213">
        <v>2</v>
      </c>
      <c r="H125" s="213">
        <v>5</v>
      </c>
      <c r="I125" s="213">
        <v>15</v>
      </c>
      <c r="J125" s="192">
        <v>22</v>
      </c>
      <c r="K125" s="213">
        <v>8</v>
      </c>
      <c r="L125" s="193">
        <f>VLOOKUP($A125,n1d_2008!$A$16:$G$148,2,FALSE)</f>
        <v>5738</v>
      </c>
      <c r="M125" s="193">
        <f>VLOOKUP($A125,n1d_2008!$A$16:$G$148,6,FALSE)</f>
        <v>5393</v>
      </c>
      <c r="N125" s="193">
        <f>VLOOKUP($A125,n1d_2009!$A$16:$G$148,2,FALSE)</f>
        <v>5617</v>
      </c>
      <c r="O125" s="193">
        <f>VLOOKUP($A125,n1d_2009!$A$16:$G$148,6,FALSE)</f>
        <v>5338</v>
      </c>
      <c r="P125" s="228">
        <f t="shared" si="4"/>
        <v>0.93333333333333335</v>
      </c>
      <c r="Q125" s="214">
        <f t="shared" si="5"/>
        <v>10966.733333333332</v>
      </c>
      <c r="R125" s="215">
        <f t="shared" si="6"/>
        <v>2.7355456805733707</v>
      </c>
      <c r="S125" s="215">
        <f t="shared" si="7"/>
        <v>2.7355889188384741</v>
      </c>
      <c r="T125" s="215">
        <f>S125/'dc2d-2002 corr'!T125</f>
        <v>1.0625535489761992</v>
      </c>
    </row>
    <row r="126" spans="1:20" x14ac:dyDescent="0.4">
      <c r="A126" s="212" t="s">
        <v>225</v>
      </c>
      <c r="B126" s="213">
        <v>17</v>
      </c>
      <c r="C126" s="213">
        <v>16</v>
      </c>
      <c r="D126" s="213">
        <v>1</v>
      </c>
      <c r="E126" s="213">
        <v>5</v>
      </c>
      <c r="F126" s="213">
        <v>0</v>
      </c>
      <c r="G126" s="213">
        <v>3</v>
      </c>
      <c r="H126" s="213">
        <v>2</v>
      </c>
      <c r="I126" s="213">
        <v>10</v>
      </c>
      <c r="J126" s="192">
        <v>13</v>
      </c>
      <c r="K126" s="213">
        <v>4</v>
      </c>
      <c r="L126" s="193">
        <f>VLOOKUP($A126,n1d_2008!$A$16:$G$148,2,FALSE)</f>
        <v>3630</v>
      </c>
      <c r="M126" s="193">
        <f>VLOOKUP($A126,n1d_2008!$A$16:$G$148,6,FALSE)</f>
        <v>3370</v>
      </c>
      <c r="N126" s="193">
        <f>VLOOKUP($A126,n1d_2009!$A$16:$G$148,2,FALSE)</f>
        <v>3590</v>
      </c>
      <c r="O126" s="193">
        <f>VLOOKUP($A126,n1d_2009!$A$16:$G$148,6,FALSE)</f>
        <v>3424</v>
      </c>
      <c r="P126" s="228">
        <f t="shared" si="4"/>
        <v>0.94117647058823528</v>
      </c>
      <c r="Q126" s="214">
        <f t="shared" si="5"/>
        <v>7013.1764705882351</v>
      </c>
      <c r="R126" s="215">
        <f t="shared" si="6"/>
        <v>2.4240085888747234</v>
      </c>
      <c r="S126" s="215">
        <f t="shared" si="7"/>
        <v>2.4240091246079274</v>
      </c>
      <c r="T126" s="215">
        <f>S126/'dc2d-2002 corr'!T126</f>
        <v>0.63970273248163001</v>
      </c>
    </row>
    <row r="127" spans="1:20" x14ac:dyDescent="0.4">
      <c r="A127" s="217" t="s">
        <v>226</v>
      </c>
      <c r="B127" s="218">
        <v>192</v>
      </c>
      <c r="C127" s="218">
        <v>174</v>
      </c>
      <c r="D127" s="218">
        <v>18</v>
      </c>
      <c r="E127" s="218">
        <v>35</v>
      </c>
      <c r="F127" s="218">
        <v>9</v>
      </c>
      <c r="G127" s="218">
        <v>12</v>
      </c>
      <c r="H127" s="218">
        <v>30</v>
      </c>
      <c r="I127" s="218">
        <v>86</v>
      </c>
      <c r="J127" s="224">
        <v>130</v>
      </c>
      <c r="K127" s="218">
        <v>62</v>
      </c>
      <c r="L127" s="193">
        <f>VLOOKUP($A127,n1d_2008!$A$16:$G$148,2,FALSE)</f>
        <v>30182</v>
      </c>
      <c r="M127" s="193">
        <f>VLOOKUP($A127,n1d_2008!$A$16:$G$148,6,FALSE)</f>
        <v>28646</v>
      </c>
      <c r="N127" s="193">
        <f>VLOOKUP($A127,n1d_2009!$A$16:$G$148,2,FALSE)</f>
        <v>29874</v>
      </c>
      <c r="O127" s="193">
        <f>VLOOKUP($A127,n1d_2009!$A$16:$G$148,6,FALSE)</f>
        <v>28617</v>
      </c>
      <c r="P127" s="228">
        <f t="shared" si="4"/>
        <v>0.90625</v>
      </c>
      <c r="Q127" s="214">
        <f t="shared" si="5"/>
        <v>58522.59375</v>
      </c>
      <c r="R127" s="215"/>
      <c r="S127" s="215">
        <f t="shared" si="7"/>
        <v>3.2807933842245198</v>
      </c>
      <c r="T127" s="215">
        <f>S127/'dc2d-2002 corr'!T127</f>
        <v>0.97412958107846492</v>
      </c>
    </row>
    <row r="128" spans="1:20" x14ac:dyDescent="0.4">
      <c r="A128" s="212" t="s">
        <v>227</v>
      </c>
      <c r="B128" s="213">
        <v>2</v>
      </c>
      <c r="C128" s="213">
        <v>2</v>
      </c>
      <c r="D128" s="213">
        <v>0</v>
      </c>
      <c r="E128" s="213">
        <v>2</v>
      </c>
      <c r="F128" s="213">
        <v>0</v>
      </c>
      <c r="G128" s="213">
        <v>0</v>
      </c>
      <c r="H128" s="213">
        <v>0</v>
      </c>
      <c r="I128" s="213">
        <v>2</v>
      </c>
      <c r="J128" s="192">
        <v>2</v>
      </c>
      <c r="K128" s="213">
        <v>0</v>
      </c>
      <c r="L128" s="193">
        <f>VLOOKUP($A128,n1d_2008!$A$16:$G$148,2,FALSE)</f>
        <v>736</v>
      </c>
      <c r="M128" s="193">
        <f>VLOOKUP($A128,n1d_2008!$A$16:$G$148,6,FALSE)</f>
        <v>634</v>
      </c>
      <c r="N128" s="193">
        <f>VLOOKUP($A128,n1d_2009!$A$16:$G$148,2,FALSE)</f>
        <v>727</v>
      </c>
      <c r="O128" s="193">
        <f>VLOOKUP($A128,n1d_2009!$A$16:$G$148,6,FALSE)</f>
        <v>695</v>
      </c>
      <c r="P128" s="228">
        <f t="shared" si="4"/>
        <v>1</v>
      </c>
      <c r="Q128" s="214">
        <f t="shared" si="5"/>
        <v>1422</v>
      </c>
      <c r="R128" s="215">
        <f t="shared" si="6"/>
        <v>1.4064697609001406</v>
      </c>
      <c r="S128" s="215">
        <f t="shared" si="7"/>
        <v>1.4064697609001406</v>
      </c>
      <c r="T128" s="215">
        <f>S128/'dc2d-2002 corr'!T128</f>
        <v>0.3690576652601969</v>
      </c>
    </row>
    <row r="129" spans="1:20" x14ac:dyDescent="0.4">
      <c r="A129" s="212" t="s">
        <v>228</v>
      </c>
      <c r="B129" s="213">
        <v>6</v>
      </c>
      <c r="C129" s="213">
        <v>6</v>
      </c>
      <c r="D129" s="213">
        <v>0</v>
      </c>
      <c r="E129" s="213">
        <v>2</v>
      </c>
      <c r="F129" s="213">
        <v>0</v>
      </c>
      <c r="G129" s="213">
        <v>0</v>
      </c>
      <c r="H129" s="213">
        <v>1</v>
      </c>
      <c r="I129" s="213">
        <v>3</v>
      </c>
      <c r="J129" s="192">
        <v>3</v>
      </c>
      <c r="K129" s="213">
        <v>3</v>
      </c>
      <c r="L129" s="193">
        <f>VLOOKUP($A129,n1d_2008!$A$16:$G$148,2,FALSE)</f>
        <v>781</v>
      </c>
      <c r="M129" s="193">
        <f>VLOOKUP($A129,n1d_2008!$A$16:$G$148,6,FALSE)</f>
        <v>788</v>
      </c>
      <c r="N129" s="193">
        <f>VLOOKUP($A129,n1d_2009!$A$16:$G$148,2,FALSE)</f>
        <v>840</v>
      </c>
      <c r="O129" s="193">
        <f>VLOOKUP($A129,n1d_2009!$A$16:$G$148,6,FALSE)</f>
        <v>740</v>
      </c>
      <c r="P129" s="228">
        <f t="shared" si="4"/>
        <v>1</v>
      </c>
      <c r="Q129" s="214">
        <f t="shared" si="5"/>
        <v>1580</v>
      </c>
      <c r="R129" s="215">
        <f t="shared" si="6"/>
        <v>3.7974683544303796</v>
      </c>
      <c r="S129" s="215">
        <f t="shared" si="7"/>
        <v>3.7974683544303796</v>
      </c>
      <c r="T129" s="215">
        <f>S129/'dc2d-2002 corr'!T129</f>
        <v>2.7265822784810125</v>
      </c>
    </row>
    <row r="130" spans="1:20" x14ac:dyDescent="0.4">
      <c r="A130" s="217" t="s">
        <v>229</v>
      </c>
      <c r="B130" s="218">
        <v>8</v>
      </c>
      <c r="C130" s="218">
        <v>8</v>
      </c>
      <c r="D130" s="218">
        <v>0</v>
      </c>
      <c r="E130" s="218">
        <v>4</v>
      </c>
      <c r="F130" s="218">
        <v>0</v>
      </c>
      <c r="G130" s="218">
        <v>0</v>
      </c>
      <c r="H130" s="218">
        <v>1</v>
      </c>
      <c r="I130" s="218">
        <v>5</v>
      </c>
      <c r="J130" s="224">
        <v>5</v>
      </c>
      <c r="K130" s="218">
        <v>3</v>
      </c>
      <c r="L130" s="193">
        <f>VLOOKUP($A130,n1d_2008!$A$16:$G$148,2,FALSE)</f>
        <v>1517</v>
      </c>
      <c r="M130" s="193">
        <f>VLOOKUP($A130,n1d_2008!$A$16:$G$148,6,FALSE)</f>
        <v>1422</v>
      </c>
      <c r="N130" s="193">
        <f>VLOOKUP($A130,n1d_2009!$A$16:$G$148,2,FALSE)</f>
        <v>1567</v>
      </c>
      <c r="O130" s="193">
        <f>VLOOKUP($A130,n1d_2009!$A$16:$G$148,6,FALSE)</f>
        <v>1435</v>
      </c>
      <c r="P130" s="228">
        <f t="shared" si="4"/>
        <v>1</v>
      </c>
      <c r="Q130" s="214">
        <f t="shared" si="5"/>
        <v>3002</v>
      </c>
      <c r="R130" s="215"/>
      <c r="S130" s="215">
        <f t="shared" si="7"/>
        <v>2.6648900732844769</v>
      </c>
      <c r="T130" s="215">
        <f>S130/'dc2d-2002 corr'!T130</f>
        <v>1.046159703055106</v>
      </c>
    </row>
    <row r="131" spans="1:20" x14ac:dyDescent="0.4">
      <c r="A131" s="217"/>
      <c r="B131" s="213"/>
      <c r="C131" s="213"/>
      <c r="D131" s="213"/>
      <c r="E131" s="213"/>
      <c r="F131" s="213"/>
      <c r="G131" s="213"/>
      <c r="H131" s="213"/>
      <c r="I131" s="213"/>
      <c r="J131" s="192"/>
      <c r="K131" s="213"/>
    </row>
    <row r="132" spans="1:20" x14ac:dyDescent="0.4">
      <c r="A132" s="217" t="s">
        <v>230</v>
      </c>
      <c r="B132" s="218">
        <v>2870</v>
      </c>
      <c r="C132" s="218">
        <v>2537</v>
      </c>
      <c r="D132" s="218">
        <v>333</v>
      </c>
      <c r="E132" s="218">
        <v>694</v>
      </c>
      <c r="F132" s="218">
        <v>186</v>
      </c>
      <c r="G132" s="218">
        <v>113</v>
      </c>
      <c r="H132" s="218">
        <v>318</v>
      </c>
      <c r="I132" s="218">
        <v>1311</v>
      </c>
      <c r="J132" s="224">
        <v>1887</v>
      </c>
      <c r="K132" s="218">
        <v>983</v>
      </c>
      <c r="L132" s="219"/>
      <c r="M132" s="219"/>
    </row>
    <row r="133" spans="1:20" x14ac:dyDescent="0.4">
      <c r="A133" s="217"/>
      <c r="B133" s="213"/>
      <c r="C133" s="213"/>
      <c r="D133" s="213"/>
      <c r="E133" s="213"/>
      <c r="F133" s="213"/>
      <c r="G133" s="213"/>
      <c r="H133" s="213"/>
      <c r="I133" s="213"/>
      <c r="J133" s="192"/>
      <c r="K133" s="213"/>
    </row>
    <row r="134" spans="1:20" x14ac:dyDescent="0.4">
      <c r="A134" s="212" t="s">
        <v>231</v>
      </c>
      <c r="B134" s="213">
        <v>48</v>
      </c>
      <c r="C134" s="213">
        <v>45</v>
      </c>
      <c r="D134" s="213">
        <v>3</v>
      </c>
      <c r="E134" s="213">
        <v>15</v>
      </c>
      <c r="F134" s="213">
        <v>1</v>
      </c>
      <c r="G134" s="213">
        <v>5</v>
      </c>
      <c r="H134" s="213">
        <v>5</v>
      </c>
      <c r="I134" s="213">
        <v>26</v>
      </c>
      <c r="J134" s="192">
        <v>41</v>
      </c>
      <c r="K134" s="213">
        <v>7</v>
      </c>
    </row>
    <row r="135" spans="1:20" x14ac:dyDescent="0.4">
      <c r="A135" s="212" t="s">
        <v>232</v>
      </c>
      <c r="B135" s="213">
        <v>48</v>
      </c>
      <c r="C135" s="213">
        <v>46</v>
      </c>
      <c r="D135" s="213">
        <v>2</v>
      </c>
      <c r="E135" s="213">
        <v>15</v>
      </c>
      <c r="F135" s="213">
        <v>3</v>
      </c>
      <c r="G135" s="213">
        <v>2</v>
      </c>
      <c r="H135" s="213">
        <v>6</v>
      </c>
      <c r="I135" s="213">
        <v>26</v>
      </c>
      <c r="J135" s="192">
        <v>36</v>
      </c>
      <c r="K135" s="213">
        <v>12</v>
      </c>
    </row>
    <row r="136" spans="1:20" x14ac:dyDescent="0.4">
      <c r="A136" s="212" t="s">
        <v>233</v>
      </c>
      <c r="B136" s="213">
        <v>64</v>
      </c>
      <c r="C136" s="213">
        <v>56</v>
      </c>
      <c r="D136" s="213">
        <v>8</v>
      </c>
      <c r="E136" s="213">
        <v>18</v>
      </c>
      <c r="F136" s="213">
        <v>3</v>
      </c>
      <c r="G136" s="213">
        <v>6</v>
      </c>
      <c r="H136" s="213">
        <v>8</v>
      </c>
      <c r="I136" s="213">
        <v>35</v>
      </c>
      <c r="J136" s="192">
        <v>47</v>
      </c>
      <c r="K136" s="213">
        <v>17</v>
      </c>
    </row>
    <row r="137" spans="1:20" x14ac:dyDescent="0.4">
      <c r="A137" s="212" t="s">
        <v>267</v>
      </c>
      <c r="B137" s="213">
        <v>108</v>
      </c>
      <c r="C137" s="213">
        <v>100</v>
      </c>
      <c r="D137" s="213">
        <v>8</v>
      </c>
      <c r="E137" s="213">
        <v>39</v>
      </c>
      <c r="F137" s="213">
        <v>7</v>
      </c>
      <c r="G137" s="213">
        <v>5</v>
      </c>
      <c r="H137" s="213">
        <v>13</v>
      </c>
      <c r="I137" s="213">
        <v>64</v>
      </c>
      <c r="J137" s="192">
        <v>89</v>
      </c>
      <c r="K137" s="213">
        <v>19</v>
      </c>
    </row>
    <row r="138" spans="1:20" x14ac:dyDescent="0.4">
      <c r="A138" s="217" t="s">
        <v>235</v>
      </c>
      <c r="B138" s="218">
        <v>268</v>
      </c>
      <c r="C138" s="218">
        <v>247</v>
      </c>
      <c r="D138" s="218">
        <v>21</v>
      </c>
      <c r="E138" s="218">
        <v>87</v>
      </c>
      <c r="F138" s="218">
        <v>14</v>
      </c>
      <c r="G138" s="218">
        <v>18</v>
      </c>
      <c r="H138" s="218">
        <v>32</v>
      </c>
      <c r="I138" s="218">
        <v>151</v>
      </c>
      <c r="J138" s="224">
        <v>213</v>
      </c>
      <c r="K138" s="218">
        <v>55</v>
      </c>
      <c r="L138" s="219"/>
      <c r="M138" s="219"/>
    </row>
    <row r="139" spans="1:20" x14ac:dyDescent="0.4">
      <c r="A139" s="217"/>
      <c r="B139" s="213"/>
      <c r="C139" s="213"/>
      <c r="D139" s="213"/>
      <c r="E139" s="213"/>
      <c r="F139" s="213"/>
      <c r="G139" s="213"/>
      <c r="H139" s="213"/>
      <c r="I139" s="213"/>
      <c r="J139" s="192"/>
      <c r="K139" s="213"/>
    </row>
    <row r="140" spans="1:20" x14ac:dyDescent="0.4">
      <c r="A140" s="212" t="s">
        <v>236</v>
      </c>
      <c r="B140" s="213">
        <v>41</v>
      </c>
      <c r="C140" s="213">
        <v>35</v>
      </c>
      <c r="D140" s="213">
        <v>6</v>
      </c>
      <c r="E140" s="213">
        <v>3</v>
      </c>
      <c r="F140" s="213">
        <v>3</v>
      </c>
      <c r="G140" s="213">
        <v>2</v>
      </c>
      <c r="H140" s="213">
        <v>6</v>
      </c>
      <c r="I140" s="213">
        <v>14</v>
      </c>
      <c r="J140" s="192">
        <v>18</v>
      </c>
      <c r="K140" s="213">
        <v>23</v>
      </c>
    </row>
    <row r="141" spans="1:20" x14ac:dyDescent="0.4">
      <c r="A141" s="217"/>
      <c r="B141" s="213"/>
      <c r="C141" s="213"/>
      <c r="D141" s="213"/>
      <c r="E141" s="213"/>
      <c r="F141" s="213"/>
      <c r="G141" s="213"/>
      <c r="H141" s="213"/>
      <c r="I141" s="213"/>
      <c r="J141" s="192"/>
      <c r="K141" s="213"/>
    </row>
    <row r="142" spans="1:20" x14ac:dyDescent="0.4">
      <c r="A142" s="217" t="s">
        <v>237</v>
      </c>
      <c r="B142" s="218">
        <v>2903</v>
      </c>
      <c r="C142" s="218">
        <v>2564</v>
      </c>
      <c r="D142" s="218">
        <v>339</v>
      </c>
      <c r="E142" s="218">
        <v>696</v>
      </c>
      <c r="F142" s="218">
        <v>188</v>
      </c>
      <c r="G142" s="218">
        <v>115</v>
      </c>
      <c r="H142" s="218">
        <v>321</v>
      </c>
      <c r="I142" s="218">
        <v>1320</v>
      </c>
      <c r="J142" s="224">
        <v>1901</v>
      </c>
      <c r="K142" s="218">
        <v>1002</v>
      </c>
      <c r="L142" s="219"/>
      <c r="M142" s="219"/>
    </row>
    <row r="143" spans="1:20" x14ac:dyDescent="0.4">
      <c r="A143" s="217"/>
      <c r="B143" s="213"/>
      <c r="C143" s="213"/>
      <c r="D143" s="213"/>
      <c r="E143" s="213"/>
      <c r="F143" s="213"/>
      <c r="G143" s="213"/>
      <c r="H143" s="213"/>
      <c r="I143" s="213"/>
      <c r="J143" s="192"/>
      <c r="K143" s="213"/>
    </row>
    <row r="144" spans="1:20" x14ac:dyDescent="0.4">
      <c r="A144" s="217" t="s">
        <v>268</v>
      </c>
      <c r="B144" s="218">
        <v>3179</v>
      </c>
      <c r="C144" s="218">
        <v>2819</v>
      </c>
      <c r="D144" s="218">
        <v>360</v>
      </c>
      <c r="E144" s="218">
        <v>784</v>
      </c>
      <c r="F144" s="218">
        <v>203</v>
      </c>
      <c r="G144" s="218">
        <v>133</v>
      </c>
      <c r="H144" s="218">
        <v>356</v>
      </c>
      <c r="I144" s="218">
        <v>1476</v>
      </c>
      <c r="J144" s="224">
        <v>2118</v>
      </c>
      <c r="K144" s="218">
        <v>1061</v>
      </c>
      <c r="L144" s="219"/>
      <c r="M144" s="219"/>
    </row>
    <row r="145" spans="1:11" x14ac:dyDescent="0.4">
      <c r="A145" s="205"/>
      <c r="B145" s="205"/>
      <c r="C145" s="205"/>
      <c r="D145" s="205"/>
      <c r="E145" s="205"/>
      <c r="F145" s="205"/>
      <c r="G145" s="205"/>
      <c r="H145" s="205"/>
      <c r="I145" s="205"/>
      <c r="J145" s="205"/>
      <c r="K145" s="205"/>
    </row>
    <row r="146" spans="1:11" x14ac:dyDescent="0.4">
      <c r="A146" s="192"/>
      <c r="B146" s="192"/>
      <c r="C146" s="192"/>
      <c r="D146" s="192"/>
      <c r="E146" s="192"/>
      <c r="F146" s="192"/>
      <c r="G146" s="192"/>
      <c r="H146" s="192"/>
      <c r="I146" s="192"/>
      <c r="J146" s="192"/>
      <c r="K146" s="192"/>
    </row>
    <row r="147" spans="1:11" x14ac:dyDescent="0.4">
      <c r="A147" s="192" t="s">
        <v>269</v>
      </c>
      <c r="B147" s="225"/>
      <c r="C147" s="226"/>
      <c r="D147" s="226"/>
      <c r="E147" s="226"/>
      <c r="F147" s="225"/>
      <c r="G147" s="225"/>
      <c r="H147" s="225"/>
      <c r="I147" s="225"/>
      <c r="J147" s="225"/>
      <c r="K147" s="192"/>
    </row>
    <row r="148" spans="1:11" x14ac:dyDescent="0.4">
      <c r="A148" s="192" t="s">
        <v>270</v>
      </c>
      <c r="B148" s="225"/>
      <c r="C148" s="226"/>
      <c r="D148" s="226"/>
      <c r="E148" s="226"/>
      <c r="F148" s="225"/>
      <c r="G148" s="225"/>
      <c r="H148" s="225"/>
      <c r="I148" s="225"/>
      <c r="J148" s="225"/>
      <c r="K148" s="192"/>
    </row>
    <row r="149" spans="1:11" x14ac:dyDescent="0.4">
      <c r="A149" s="192" t="s">
        <v>271</v>
      </c>
      <c r="B149" s="225"/>
      <c r="C149" s="226"/>
      <c r="D149" s="226"/>
      <c r="E149" s="226"/>
      <c r="F149" s="225"/>
      <c r="G149" s="225"/>
      <c r="H149" s="225"/>
      <c r="I149" s="225"/>
      <c r="J149" s="225"/>
      <c r="K149" s="192"/>
    </row>
    <row r="150" spans="1:11" x14ac:dyDescent="0.4">
      <c r="A150" s="192" t="s">
        <v>242</v>
      </c>
      <c r="B150" s="225"/>
      <c r="C150" s="226"/>
      <c r="D150" s="226"/>
      <c r="E150" s="226"/>
      <c r="F150" s="225"/>
      <c r="G150" s="225"/>
      <c r="H150" s="225"/>
      <c r="I150" s="225"/>
      <c r="J150" s="225"/>
      <c r="K150" s="192"/>
    </row>
    <row r="151" spans="1:11" x14ac:dyDescent="0.4">
      <c r="A151" s="192" t="s">
        <v>272</v>
      </c>
      <c r="B151" s="225"/>
      <c r="C151" s="226"/>
      <c r="D151" s="226"/>
      <c r="E151" s="226"/>
      <c r="F151" s="225"/>
      <c r="G151" s="225"/>
      <c r="H151" s="225"/>
      <c r="I151" s="225"/>
      <c r="J151" s="225"/>
      <c r="K151" s="192"/>
    </row>
    <row r="152" spans="1:11" x14ac:dyDescent="0.4">
      <c r="A152" s="193" t="s">
        <v>273</v>
      </c>
    </row>
    <row r="153" spans="1:11" x14ac:dyDescent="0.4">
      <c r="A153" s="230" t="s">
        <v>274</v>
      </c>
    </row>
  </sheetData>
  <sheetProtection algorithmName="SHA-512" hashValue="SXsfRC3jArz3fhcZpfDydNAfWETaXQH6RxIXJHsWF9IAusKsR1d8pVQolVMDi44J7DwzcuQX3vKQ9wypLnjMvg==" saltValue="Dv1vObFmAwDHQ28MXww6WQ==" spinCount="100000" sheet="1" objects="1" scenarios="1"/>
  <mergeCells count="1">
    <mergeCell ref="E6:K6"/>
  </mergeCells>
  <phoneticPr fontId="2" type="noConversion"/>
  <pageMargins left="0.78740157499999996" right="0.78740157499999996" top="0.984251969" bottom="0.984251969" header="0.4921259845" footer="0.4921259845"/>
  <pageSetup paperSize="9" orientation="portrait"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53"/>
  <sheetViews>
    <sheetView topLeftCell="A132" workbookViewId="0">
      <selection activeCell="B16" sqref="B16"/>
    </sheetView>
  </sheetViews>
  <sheetFormatPr baseColWidth="10" defaultColWidth="11.3984375" defaultRowHeight="12.75" x14ac:dyDescent="0.35"/>
  <cols>
    <col min="1" max="1" width="25.86328125" style="22" customWidth="1"/>
    <col min="2" max="2" width="8.1328125" style="22" customWidth="1"/>
    <col min="3" max="3" width="8.6640625" style="22" customWidth="1"/>
    <col min="4" max="4" width="8.1328125" style="22" customWidth="1"/>
    <col min="5" max="5" width="8.6640625" style="22" customWidth="1"/>
    <col min="6" max="6" width="10" style="22" customWidth="1"/>
    <col min="7" max="7" width="11.59765625" style="22" customWidth="1"/>
    <col min="8" max="16384" width="11.3984375" style="22"/>
  </cols>
  <sheetData>
    <row r="1" spans="1:7" x14ac:dyDescent="0.35">
      <c r="A1" s="22" t="s">
        <v>244</v>
      </c>
      <c r="B1" s="23"/>
      <c r="C1" s="23"/>
      <c r="D1" s="23"/>
      <c r="E1" s="23"/>
      <c r="F1" s="23"/>
      <c r="G1" s="23"/>
    </row>
    <row r="2" spans="1:7" x14ac:dyDescent="0.35">
      <c r="A2" s="22" t="s">
        <v>245</v>
      </c>
      <c r="B2" s="23"/>
      <c r="C2" s="23"/>
      <c r="D2" s="23"/>
      <c r="E2" s="23"/>
      <c r="F2" s="23"/>
      <c r="G2" s="23"/>
    </row>
    <row r="3" spans="1:7" x14ac:dyDescent="0.35">
      <c r="A3" s="22" t="s">
        <v>246</v>
      </c>
      <c r="B3" s="23"/>
      <c r="C3" s="23"/>
      <c r="D3" s="23"/>
      <c r="E3" s="23"/>
      <c r="F3" s="23"/>
      <c r="G3" s="23"/>
    </row>
    <row r="4" spans="1:7" x14ac:dyDescent="0.35">
      <c r="A4" s="36"/>
    </row>
    <row r="5" spans="1:7" x14ac:dyDescent="0.35">
      <c r="A5" s="37"/>
      <c r="B5" s="136" t="s">
        <v>13</v>
      </c>
      <c r="C5" s="137"/>
      <c r="D5" s="137"/>
      <c r="E5" s="138"/>
      <c r="F5" s="142" t="s">
        <v>247</v>
      </c>
      <c r="G5" s="143"/>
    </row>
    <row r="6" spans="1:7" x14ac:dyDescent="0.35">
      <c r="A6" s="38"/>
      <c r="B6" s="139"/>
      <c r="C6" s="140"/>
      <c r="D6" s="140"/>
      <c r="E6" s="141"/>
      <c r="F6" s="144"/>
      <c r="G6" s="145"/>
    </row>
    <row r="7" spans="1:7" x14ac:dyDescent="0.35">
      <c r="A7" s="39"/>
      <c r="B7" s="40"/>
      <c r="C7" s="28"/>
      <c r="D7" s="28"/>
      <c r="E7" s="41"/>
      <c r="F7" s="146" t="s">
        <v>102</v>
      </c>
      <c r="G7" s="147"/>
    </row>
    <row r="8" spans="1:7" x14ac:dyDescent="0.35">
      <c r="A8" s="38" t="s">
        <v>98</v>
      </c>
      <c r="B8" s="42"/>
      <c r="C8" s="43"/>
      <c r="D8" s="25"/>
      <c r="E8" s="25"/>
      <c r="F8" s="39"/>
      <c r="G8" s="44"/>
    </row>
    <row r="9" spans="1:7" x14ac:dyDescent="0.35">
      <c r="A9" s="38" t="s">
        <v>100</v>
      </c>
      <c r="B9" s="146" t="s">
        <v>15</v>
      </c>
      <c r="C9" s="147"/>
      <c r="D9" s="134" t="s">
        <v>21</v>
      </c>
      <c r="E9" s="134"/>
      <c r="F9" s="146"/>
      <c r="G9" s="147"/>
    </row>
    <row r="10" spans="1:7" x14ac:dyDescent="0.35">
      <c r="A10" s="38" t="s">
        <v>103</v>
      </c>
      <c r="B10" s="39"/>
      <c r="C10" s="44"/>
      <c r="D10" s="134"/>
      <c r="E10" s="134"/>
      <c r="F10" s="39"/>
      <c r="G10" s="44"/>
    </row>
    <row r="11" spans="1:7" x14ac:dyDescent="0.35">
      <c r="A11" s="38" t="s">
        <v>248</v>
      </c>
      <c r="B11" s="40"/>
      <c r="C11" s="41"/>
      <c r="D11" s="28"/>
      <c r="E11" s="28"/>
      <c r="F11" s="40"/>
      <c r="G11" s="41"/>
    </row>
    <row r="12" spans="1:7" x14ac:dyDescent="0.35">
      <c r="A12" s="38"/>
      <c r="B12" s="24"/>
      <c r="C12" s="25"/>
      <c r="D12" s="24"/>
      <c r="E12" s="25"/>
      <c r="F12" s="24"/>
      <c r="G12" s="24"/>
    </row>
    <row r="13" spans="1:7" x14ac:dyDescent="0.35">
      <c r="A13" s="38"/>
      <c r="B13" s="26" t="s">
        <v>20</v>
      </c>
      <c r="C13" s="21" t="s">
        <v>249</v>
      </c>
      <c r="D13" s="26" t="s">
        <v>20</v>
      </c>
      <c r="E13" s="21" t="s">
        <v>249</v>
      </c>
      <c r="F13" s="26" t="s">
        <v>20</v>
      </c>
      <c r="G13" s="26" t="s">
        <v>249</v>
      </c>
    </row>
    <row r="14" spans="1:7" x14ac:dyDescent="0.35">
      <c r="A14" s="45"/>
      <c r="B14" s="29"/>
      <c r="C14" s="28"/>
      <c r="D14" s="29"/>
      <c r="E14" s="28"/>
      <c r="F14" s="29"/>
      <c r="G14" s="29"/>
    </row>
    <row r="15" spans="1:7" x14ac:dyDescent="0.35">
      <c r="A15" s="46"/>
      <c r="B15" s="27"/>
      <c r="C15" s="27"/>
      <c r="D15" s="27"/>
      <c r="E15" s="27"/>
      <c r="F15" s="27"/>
      <c r="G15" s="27"/>
    </row>
    <row r="16" spans="1:7" x14ac:dyDescent="0.35">
      <c r="A16" s="30" t="s">
        <v>112</v>
      </c>
      <c r="B16" s="31">
        <v>16358</v>
      </c>
      <c r="C16" s="31">
        <v>10198</v>
      </c>
      <c r="D16" s="31">
        <v>15619</v>
      </c>
      <c r="E16" s="31">
        <v>9683</v>
      </c>
      <c r="F16" s="31">
        <v>143</v>
      </c>
      <c r="G16" s="31">
        <v>94</v>
      </c>
    </row>
    <row r="17" spans="1:7" x14ac:dyDescent="0.35">
      <c r="A17" s="30" t="s">
        <v>113</v>
      </c>
      <c r="B17" s="31">
        <v>8883</v>
      </c>
      <c r="C17" s="31">
        <v>4975</v>
      </c>
      <c r="D17" s="31">
        <v>8668</v>
      </c>
      <c r="E17" s="31">
        <v>4821</v>
      </c>
      <c r="F17" s="31">
        <v>91</v>
      </c>
      <c r="G17" s="31">
        <v>49</v>
      </c>
    </row>
    <row r="18" spans="1:7" x14ac:dyDescent="0.35">
      <c r="A18" s="30" t="s">
        <v>114</v>
      </c>
      <c r="B18" s="31">
        <v>10258</v>
      </c>
      <c r="C18" s="31">
        <v>6595</v>
      </c>
      <c r="D18" s="31">
        <v>9569</v>
      </c>
      <c r="E18" s="31">
        <v>6143</v>
      </c>
      <c r="F18" s="31">
        <v>79</v>
      </c>
      <c r="G18" s="31">
        <v>55</v>
      </c>
    </row>
    <row r="19" spans="1:7" x14ac:dyDescent="0.35">
      <c r="A19" s="30" t="s">
        <v>115</v>
      </c>
      <c r="B19" s="31">
        <v>8754</v>
      </c>
      <c r="C19" s="31">
        <v>5060</v>
      </c>
      <c r="D19" s="31">
        <v>8395</v>
      </c>
      <c r="E19" s="31">
        <v>4704</v>
      </c>
      <c r="F19" s="31">
        <v>91</v>
      </c>
      <c r="G19" s="31">
        <v>47</v>
      </c>
    </row>
    <row r="20" spans="1:7" x14ac:dyDescent="0.35">
      <c r="A20" s="30" t="s">
        <v>116</v>
      </c>
      <c r="B20" s="31">
        <v>12600</v>
      </c>
      <c r="C20" s="31">
        <v>8145</v>
      </c>
      <c r="D20" s="31">
        <v>11977</v>
      </c>
      <c r="E20" s="31">
        <v>7683</v>
      </c>
      <c r="F20" s="31">
        <v>87</v>
      </c>
      <c r="G20" s="31">
        <v>51</v>
      </c>
    </row>
    <row r="21" spans="1:7" x14ac:dyDescent="0.35">
      <c r="A21" s="30" t="s">
        <v>117</v>
      </c>
      <c r="B21" s="31">
        <v>12849</v>
      </c>
      <c r="C21" s="31">
        <v>7442</v>
      </c>
      <c r="D21" s="31">
        <v>12432</v>
      </c>
      <c r="E21" s="31">
        <v>7219</v>
      </c>
      <c r="F21" s="31">
        <v>167</v>
      </c>
      <c r="G21" s="31">
        <v>90</v>
      </c>
    </row>
    <row r="22" spans="1:7" x14ac:dyDescent="0.35">
      <c r="A22" s="30" t="s">
        <v>118</v>
      </c>
      <c r="B22" s="31">
        <v>9755</v>
      </c>
      <c r="C22" s="31">
        <v>5625</v>
      </c>
      <c r="D22" s="31">
        <v>9596</v>
      </c>
      <c r="E22" s="31">
        <v>5525</v>
      </c>
      <c r="F22" s="31">
        <v>129</v>
      </c>
      <c r="G22" s="31">
        <v>67</v>
      </c>
    </row>
    <row r="23" spans="1:7" x14ac:dyDescent="0.35">
      <c r="A23" s="30" t="s">
        <v>119</v>
      </c>
      <c r="B23" s="31">
        <v>8767</v>
      </c>
      <c r="C23" s="31">
        <v>5132</v>
      </c>
      <c r="D23" s="31">
        <v>8516</v>
      </c>
      <c r="E23" s="31">
        <v>4930</v>
      </c>
      <c r="F23" s="31">
        <v>96</v>
      </c>
      <c r="G23" s="31">
        <v>48</v>
      </c>
    </row>
    <row r="24" spans="1:7" s="35" customFormat="1" ht="13.15" x14ac:dyDescent="0.35">
      <c r="A24" s="32" t="s">
        <v>120</v>
      </c>
      <c r="B24" s="33">
        <v>88224</v>
      </c>
      <c r="C24" s="33">
        <v>53172</v>
      </c>
      <c r="D24" s="33">
        <v>84772</v>
      </c>
      <c r="E24" s="33">
        <v>50708</v>
      </c>
      <c r="F24" s="33">
        <v>883</v>
      </c>
      <c r="G24" s="33">
        <v>501</v>
      </c>
    </row>
    <row r="25" spans="1:7" x14ac:dyDescent="0.35">
      <c r="A25" s="30" t="s">
        <v>121</v>
      </c>
      <c r="B25" s="31">
        <v>1908</v>
      </c>
      <c r="C25" s="31">
        <v>1015</v>
      </c>
      <c r="D25" s="31">
        <v>1840</v>
      </c>
      <c r="E25" s="31">
        <v>961</v>
      </c>
      <c r="F25" s="31">
        <v>16</v>
      </c>
      <c r="G25" s="31">
        <v>12</v>
      </c>
    </row>
    <row r="26" spans="1:7" x14ac:dyDescent="0.35">
      <c r="A26" s="30" t="s">
        <v>122</v>
      </c>
      <c r="B26" s="31">
        <v>1768</v>
      </c>
      <c r="C26" s="31">
        <v>880</v>
      </c>
      <c r="D26" s="31">
        <v>1724</v>
      </c>
      <c r="E26" s="31">
        <v>892</v>
      </c>
      <c r="F26" s="31">
        <v>13</v>
      </c>
      <c r="G26" s="31">
        <v>5</v>
      </c>
    </row>
    <row r="27" spans="1:7" x14ac:dyDescent="0.35">
      <c r="A27" s="30" t="s">
        <v>123</v>
      </c>
      <c r="B27" s="31">
        <v>3882</v>
      </c>
      <c r="C27" s="31">
        <v>2148</v>
      </c>
      <c r="D27" s="31">
        <v>3564</v>
      </c>
      <c r="E27" s="31">
        <v>2010</v>
      </c>
      <c r="F27" s="31">
        <v>43</v>
      </c>
      <c r="G27" s="31">
        <v>21</v>
      </c>
    </row>
    <row r="28" spans="1:7" x14ac:dyDescent="0.35">
      <c r="A28" s="30" t="s">
        <v>124</v>
      </c>
      <c r="B28" s="31">
        <v>1107</v>
      </c>
      <c r="C28" s="31">
        <v>568</v>
      </c>
      <c r="D28" s="31">
        <v>1072</v>
      </c>
      <c r="E28" s="31">
        <v>515</v>
      </c>
      <c r="F28" s="31">
        <v>9</v>
      </c>
      <c r="G28" s="31">
        <v>3</v>
      </c>
    </row>
    <row r="29" spans="1:7" s="35" customFormat="1" ht="13.15" x14ac:dyDescent="0.35">
      <c r="A29" s="32" t="s">
        <v>125</v>
      </c>
      <c r="B29" s="33">
        <v>8665</v>
      </c>
      <c r="C29" s="33">
        <v>4611</v>
      </c>
      <c r="D29" s="33">
        <v>8200</v>
      </c>
      <c r="E29" s="33">
        <v>4378</v>
      </c>
      <c r="F29" s="33">
        <v>81</v>
      </c>
      <c r="G29" s="33">
        <v>41</v>
      </c>
    </row>
    <row r="30" spans="1:7" x14ac:dyDescent="0.35">
      <c r="A30" s="30" t="s">
        <v>126</v>
      </c>
      <c r="B30" s="31">
        <v>3573</v>
      </c>
      <c r="C30" s="31">
        <v>1732</v>
      </c>
      <c r="D30" s="31">
        <v>3435</v>
      </c>
      <c r="E30" s="31">
        <v>1698</v>
      </c>
      <c r="F30" s="31">
        <v>35</v>
      </c>
      <c r="G30" s="31">
        <v>20</v>
      </c>
    </row>
    <row r="31" spans="1:7" x14ac:dyDescent="0.35">
      <c r="A31" s="30" t="s">
        <v>127</v>
      </c>
      <c r="B31" s="31">
        <v>5694</v>
      </c>
      <c r="C31" s="31">
        <v>3160</v>
      </c>
      <c r="D31" s="31">
        <v>5373</v>
      </c>
      <c r="E31" s="31">
        <v>2942</v>
      </c>
      <c r="F31" s="31">
        <v>48</v>
      </c>
      <c r="G31" s="31">
        <v>25</v>
      </c>
    </row>
    <row r="32" spans="1:7" x14ac:dyDescent="0.35">
      <c r="A32" s="30" t="s">
        <v>128</v>
      </c>
      <c r="B32" s="31">
        <v>3742</v>
      </c>
      <c r="C32" s="31">
        <v>1830</v>
      </c>
      <c r="D32" s="31">
        <v>3671</v>
      </c>
      <c r="E32" s="31">
        <v>1826</v>
      </c>
      <c r="F32" s="31">
        <v>37</v>
      </c>
      <c r="G32" s="31">
        <v>11</v>
      </c>
    </row>
    <row r="33" spans="1:7" s="35" customFormat="1" ht="13.15" x14ac:dyDescent="0.35">
      <c r="A33" s="32" t="s">
        <v>129</v>
      </c>
      <c r="B33" s="33">
        <v>13009</v>
      </c>
      <c r="C33" s="33">
        <v>6722</v>
      </c>
      <c r="D33" s="33">
        <v>12479</v>
      </c>
      <c r="E33" s="33">
        <v>6466</v>
      </c>
      <c r="F33" s="33">
        <v>120</v>
      </c>
      <c r="G33" s="33">
        <v>56</v>
      </c>
    </row>
    <row r="34" spans="1:7" x14ac:dyDescent="0.35">
      <c r="A34" s="30" t="s">
        <v>130</v>
      </c>
      <c r="B34" s="31">
        <v>3699</v>
      </c>
      <c r="C34" s="31">
        <v>1922</v>
      </c>
      <c r="D34" s="31">
        <v>3550</v>
      </c>
      <c r="E34" s="31">
        <v>1879</v>
      </c>
      <c r="F34" s="31">
        <v>37</v>
      </c>
      <c r="G34" s="31">
        <v>19</v>
      </c>
    </row>
    <row r="35" spans="1:7" x14ac:dyDescent="0.35">
      <c r="A35" s="30" t="s">
        <v>131</v>
      </c>
      <c r="B35" s="31">
        <v>8355</v>
      </c>
      <c r="C35" s="31">
        <v>4275</v>
      </c>
      <c r="D35" s="31">
        <v>8147</v>
      </c>
      <c r="E35" s="31">
        <v>4133</v>
      </c>
      <c r="F35" s="31">
        <v>78</v>
      </c>
      <c r="G35" s="31">
        <v>35</v>
      </c>
    </row>
    <row r="36" spans="1:7" s="35" customFormat="1" ht="13.15" x14ac:dyDescent="0.35">
      <c r="A36" s="32" t="s">
        <v>132</v>
      </c>
      <c r="B36" s="33">
        <v>12054</v>
      </c>
      <c r="C36" s="33">
        <v>6197</v>
      </c>
      <c r="D36" s="33">
        <v>11697</v>
      </c>
      <c r="E36" s="33">
        <v>6012</v>
      </c>
      <c r="F36" s="33">
        <v>115</v>
      </c>
      <c r="G36" s="33">
        <v>54</v>
      </c>
    </row>
    <row r="37" spans="1:7" x14ac:dyDescent="0.35">
      <c r="A37" s="30" t="s">
        <v>133</v>
      </c>
      <c r="B37" s="31">
        <v>1808</v>
      </c>
      <c r="C37" s="31">
        <v>940</v>
      </c>
      <c r="D37" s="31">
        <v>1668</v>
      </c>
      <c r="E37" s="31">
        <v>874</v>
      </c>
      <c r="F37" s="31">
        <v>22</v>
      </c>
      <c r="G37" s="31">
        <v>10</v>
      </c>
    </row>
    <row r="38" spans="1:7" x14ac:dyDescent="0.35">
      <c r="A38" s="30" t="s">
        <v>134</v>
      </c>
      <c r="B38" s="31">
        <v>2717</v>
      </c>
      <c r="C38" s="31">
        <v>1504</v>
      </c>
      <c r="D38" s="31">
        <v>2600</v>
      </c>
      <c r="E38" s="31">
        <v>1478</v>
      </c>
      <c r="F38" s="31">
        <v>29</v>
      </c>
      <c r="G38" s="31">
        <v>15</v>
      </c>
    </row>
    <row r="39" spans="1:7" x14ac:dyDescent="0.35">
      <c r="A39" s="30" t="s">
        <v>135</v>
      </c>
      <c r="B39" s="31">
        <v>1224</v>
      </c>
      <c r="C39" s="31">
        <v>594</v>
      </c>
      <c r="D39" s="31">
        <v>1181</v>
      </c>
      <c r="E39" s="31">
        <v>573</v>
      </c>
      <c r="F39" s="31">
        <v>12</v>
      </c>
      <c r="G39" s="31">
        <v>8</v>
      </c>
    </row>
    <row r="40" spans="1:7" x14ac:dyDescent="0.35">
      <c r="A40" s="30" t="s">
        <v>136</v>
      </c>
      <c r="B40" s="31">
        <v>3413</v>
      </c>
      <c r="C40" s="31">
        <v>1885</v>
      </c>
      <c r="D40" s="31">
        <v>3323</v>
      </c>
      <c r="E40" s="31">
        <v>1827</v>
      </c>
      <c r="F40" s="31">
        <v>33</v>
      </c>
      <c r="G40" s="31">
        <v>18</v>
      </c>
    </row>
    <row r="41" spans="1:7" x14ac:dyDescent="0.35">
      <c r="A41" s="30" t="s">
        <v>137</v>
      </c>
      <c r="B41" s="31">
        <v>1858</v>
      </c>
      <c r="C41" s="31">
        <v>997</v>
      </c>
      <c r="D41" s="31">
        <v>1744</v>
      </c>
      <c r="E41" s="31">
        <v>963</v>
      </c>
      <c r="F41" s="31">
        <v>14</v>
      </c>
      <c r="G41" s="31">
        <v>7</v>
      </c>
    </row>
    <row r="42" spans="1:7" x14ac:dyDescent="0.35">
      <c r="A42" s="30" t="s">
        <v>138</v>
      </c>
      <c r="B42" s="31">
        <v>4159</v>
      </c>
      <c r="C42" s="31">
        <v>2356</v>
      </c>
      <c r="D42" s="31">
        <v>4011</v>
      </c>
      <c r="E42" s="31">
        <v>2256</v>
      </c>
      <c r="F42" s="31">
        <v>47</v>
      </c>
      <c r="G42" s="31">
        <v>32</v>
      </c>
    </row>
    <row r="43" spans="1:7" s="35" customFormat="1" ht="13.15" x14ac:dyDescent="0.35">
      <c r="A43" s="32" t="s">
        <v>139</v>
      </c>
      <c r="B43" s="33">
        <v>15179</v>
      </c>
      <c r="C43" s="33">
        <v>8276</v>
      </c>
      <c r="D43" s="33">
        <v>14527</v>
      </c>
      <c r="E43" s="33">
        <v>7971</v>
      </c>
      <c r="F43" s="33">
        <v>157</v>
      </c>
      <c r="G43" s="33">
        <v>90</v>
      </c>
    </row>
    <row r="44" spans="1:7" x14ac:dyDescent="0.35">
      <c r="A44" s="30" t="s">
        <v>140</v>
      </c>
      <c r="B44" s="31">
        <v>4194</v>
      </c>
      <c r="C44" s="31">
        <v>2110</v>
      </c>
      <c r="D44" s="31">
        <v>4125</v>
      </c>
      <c r="E44" s="31">
        <v>2038</v>
      </c>
      <c r="F44" s="31">
        <v>33</v>
      </c>
      <c r="G44" s="31">
        <v>18</v>
      </c>
    </row>
    <row r="45" spans="1:7" x14ac:dyDescent="0.35">
      <c r="A45" s="30" t="s">
        <v>141</v>
      </c>
      <c r="B45" s="31">
        <v>2868</v>
      </c>
      <c r="C45" s="31">
        <v>1517</v>
      </c>
      <c r="D45" s="31">
        <v>2887</v>
      </c>
      <c r="E45" s="31">
        <v>1503</v>
      </c>
      <c r="F45" s="31">
        <v>24</v>
      </c>
      <c r="G45" s="31">
        <v>13</v>
      </c>
    </row>
    <row r="46" spans="1:7" x14ac:dyDescent="0.35">
      <c r="A46" s="30" t="s">
        <v>142</v>
      </c>
      <c r="B46" s="31">
        <v>1801</v>
      </c>
      <c r="C46" s="31">
        <v>955</v>
      </c>
      <c r="D46" s="31">
        <v>1709</v>
      </c>
      <c r="E46" s="31">
        <v>893</v>
      </c>
      <c r="F46" s="31">
        <v>15</v>
      </c>
      <c r="G46" s="31">
        <v>6</v>
      </c>
    </row>
    <row r="47" spans="1:7" s="35" customFormat="1" ht="13.15" x14ac:dyDescent="0.35">
      <c r="A47" s="32" t="s">
        <v>143</v>
      </c>
      <c r="B47" s="33">
        <v>8863</v>
      </c>
      <c r="C47" s="33">
        <v>4582</v>
      </c>
      <c r="D47" s="33">
        <v>8721</v>
      </c>
      <c r="E47" s="33">
        <v>4434</v>
      </c>
      <c r="F47" s="33">
        <v>72</v>
      </c>
      <c r="G47" s="33">
        <v>37</v>
      </c>
    </row>
    <row r="48" spans="1:7" x14ac:dyDescent="0.35">
      <c r="A48" s="30" t="s">
        <v>144</v>
      </c>
      <c r="B48" s="31">
        <v>3117</v>
      </c>
      <c r="C48" s="31">
        <v>1764</v>
      </c>
      <c r="D48" s="31">
        <v>2930</v>
      </c>
      <c r="E48" s="31">
        <v>1715</v>
      </c>
      <c r="F48" s="31">
        <v>28</v>
      </c>
      <c r="G48" s="31">
        <v>17</v>
      </c>
    </row>
    <row r="49" spans="1:7" x14ac:dyDescent="0.35">
      <c r="A49" s="30" t="s">
        <v>145</v>
      </c>
      <c r="B49" s="31">
        <v>1154</v>
      </c>
      <c r="C49" s="31">
        <v>558</v>
      </c>
      <c r="D49" s="31">
        <v>1075</v>
      </c>
      <c r="E49" s="31">
        <v>510</v>
      </c>
      <c r="F49" s="31">
        <v>15</v>
      </c>
      <c r="G49" s="31">
        <v>10</v>
      </c>
    </row>
    <row r="50" spans="1:7" x14ac:dyDescent="0.35">
      <c r="A50" s="30" t="s">
        <v>146</v>
      </c>
      <c r="B50" s="31">
        <v>3138</v>
      </c>
      <c r="C50" s="31">
        <v>1847</v>
      </c>
      <c r="D50" s="31">
        <v>2857</v>
      </c>
      <c r="E50" s="31">
        <v>1634</v>
      </c>
      <c r="F50" s="31">
        <v>29</v>
      </c>
      <c r="G50" s="31">
        <v>19</v>
      </c>
    </row>
    <row r="51" spans="1:7" x14ac:dyDescent="0.35">
      <c r="A51" s="30" t="s">
        <v>147</v>
      </c>
      <c r="B51" s="31">
        <v>2031</v>
      </c>
      <c r="C51" s="31">
        <v>1021</v>
      </c>
      <c r="D51" s="31">
        <v>1854</v>
      </c>
      <c r="E51" s="31">
        <v>907</v>
      </c>
      <c r="F51" s="31">
        <v>11</v>
      </c>
      <c r="G51" s="31">
        <v>5</v>
      </c>
    </row>
    <row r="52" spans="1:7" s="35" customFormat="1" ht="13.15" x14ac:dyDescent="0.35">
      <c r="A52" s="32" t="s">
        <v>148</v>
      </c>
      <c r="B52" s="33">
        <v>9440</v>
      </c>
      <c r="C52" s="33">
        <v>5190</v>
      </c>
      <c r="D52" s="33">
        <v>8716</v>
      </c>
      <c r="E52" s="33">
        <v>4766</v>
      </c>
      <c r="F52" s="33">
        <v>83</v>
      </c>
      <c r="G52" s="33">
        <v>51</v>
      </c>
    </row>
    <row r="53" spans="1:7" x14ac:dyDescent="0.35">
      <c r="A53" s="30" t="s">
        <v>149</v>
      </c>
      <c r="B53" s="31">
        <v>19040</v>
      </c>
      <c r="C53" s="31">
        <v>10785</v>
      </c>
      <c r="D53" s="31">
        <v>18081</v>
      </c>
      <c r="E53" s="31">
        <v>10177</v>
      </c>
      <c r="F53" s="31">
        <v>180</v>
      </c>
      <c r="G53" s="31">
        <v>90</v>
      </c>
    </row>
    <row r="54" spans="1:7" x14ac:dyDescent="0.35">
      <c r="A54" s="30" t="s">
        <v>150</v>
      </c>
      <c r="B54" s="31">
        <v>10231</v>
      </c>
      <c r="C54" s="31">
        <v>5619</v>
      </c>
      <c r="D54" s="31">
        <v>9811</v>
      </c>
      <c r="E54" s="31">
        <v>5273</v>
      </c>
      <c r="F54" s="31">
        <v>96</v>
      </c>
      <c r="G54" s="31">
        <v>52</v>
      </c>
    </row>
    <row r="55" spans="1:7" s="35" customFormat="1" ht="13.15" x14ac:dyDescent="0.35">
      <c r="A55" s="32" t="s">
        <v>151</v>
      </c>
      <c r="B55" s="33">
        <v>29271</v>
      </c>
      <c r="C55" s="33">
        <v>16404</v>
      </c>
      <c r="D55" s="33">
        <v>27892</v>
      </c>
      <c r="E55" s="33">
        <v>15450</v>
      </c>
      <c r="F55" s="33">
        <v>276</v>
      </c>
      <c r="G55" s="33">
        <v>142</v>
      </c>
    </row>
    <row r="56" spans="1:7" x14ac:dyDescent="0.35">
      <c r="A56" s="30" t="s">
        <v>152</v>
      </c>
      <c r="B56" s="31">
        <v>4461</v>
      </c>
      <c r="C56" s="31">
        <v>2482</v>
      </c>
      <c r="D56" s="31">
        <v>4329</v>
      </c>
      <c r="E56" s="31">
        <v>2413</v>
      </c>
      <c r="F56" s="31">
        <v>41</v>
      </c>
      <c r="G56" s="31">
        <v>22</v>
      </c>
    </row>
    <row r="57" spans="1:7" x14ac:dyDescent="0.35">
      <c r="A57" s="30" t="s">
        <v>153</v>
      </c>
      <c r="B57" s="31">
        <v>1281</v>
      </c>
      <c r="C57" s="31">
        <v>690</v>
      </c>
      <c r="D57" s="31">
        <v>1084</v>
      </c>
      <c r="E57" s="31">
        <v>569</v>
      </c>
      <c r="F57" s="31">
        <v>20</v>
      </c>
      <c r="G57" s="31">
        <v>12</v>
      </c>
    </row>
    <row r="58" spans="1:7" x14ac:dyDescent="0.35">
      <c r="A58" s="30" t="s">
        <v>154</v>
      </c>
      <c r="B58" s="31">
        <v>6231</v>
      </c>
      <c r="C58" s="31">
        <v>3913</v>
      </c>
      <c r="D58" s="31">
        <v>5955</v>
      </c>
      <c r="E58" s="31">
        <v>3771</v>
      </c>
      <c r="F58" s="31">
        <v>66</v>
      </c>
      <c r="G58" s="31">
        <v>37</v>
      </c>
    </row>
    <row r="59" spans="1:7" x14ac:dyDescent="0.35">
      <c r="A59" s="30" t="s">
        <v>155</v>
      </c>
      <c r="B59" s="31">
        <v>2280</v>
      </c>
      <c r="C59" s="31">
        <v>1211</v>
      </c>
      <c r="D59" s="31">
        <v>2178</v>
      </c>
      <c r="E59" s="31">
        <v>1155</v>
      </c>
      <c r="F59" s="31">
        <v>28</v>
      </c>
      <c r="G59" s="31">
        <v>16</v>
      </c>
    </row>
    <row r="60" spans="1:7" s="35" customFormat="1" ht="13.15" x14ac:dyDescent="0.35">
      <c r="A60" s="32" t="s">
        <v>156</v>
      </c>
      <c r="B60" s="33">
        <v>14253</v>
      </c>
      <c r="C60" s="33">
        <v>8296</v>
      </c>
      <c r="D60" s="33">
        <v>13546</v>
      </c>
      <c r="E60" s="33">
        <v>7908</v>
      </c>
      <c r="F60" s="33">
        <v>155</v>
      </c>
      <c r="G60" s="33">
        <v>87</v>
      </c>
    </row>
    <row r="61" spans="1:7" x14ac:dyDescent="0.35">
      <c r="A61" s="30" t="s">
        <v>157</v>
      </c>
      <c r="B61" s="31">
        <v>6839</v>
      </c>
      <c r="C61" s="31">
        <v>4350</v>
      </c>
      <c r="D61" s="31">
        <v>6514</v>
      </c>
      <c r="E61" s="31">
        <v>4271</v>
      </c>
      <c r="F61" s="31">
        <v>53</v>
      </c>
      <c r="G61" s="31">
        <v>23</v>
      </c>
    </row>
    <row r="62" spans="1:7" x14ac:dyDescent="0.35">
      <c r="A62" s="30" t="s">
        <v>158</v>
      </c>
      <c r="B62" s="31">
        <v>4717</v>
      </c>
      <c r="C62" s="31">
        <v>2973</v>
      </c>
      <c r="D62" s="31">
        <v>4448</v>
      </c>
      <c r="E62" s="31">
        <v>2783</v>
      </c>
      <c r="F62" s="31">
        <v>40</v>
      </c>
      <c r="G62" s="31">
        <v>26</v>
      </c>
    </row>
    <row r="63" spans="1:7" s="35" customFormat="1" ht="13.15" x14ac:dyDescent="0.35">
      <c r="A63" s="32" t="s">
        <v>159</v>
      </c>
      <c r="B63" s="33">
        <v>11556</v>
      </c>
      <c r="C63" s="33">
        <v>7323</v>
      </c>
      <c r="D63" s="33">
        <v>10962</v>
      </c>
      <c r="E63" s="33">
        <v>7054</v>
      </c>
      <c r="F63" s="33">
        <v>93</v>
      </c>
      <c r="G63" s="33">
        <v>49</v>
      </c>
    </row>
    <row r="64" spans="1:7" x14ac:dyDescent="0.35">
      <c r="A64" s="30" t="s">
        <v>160</v>
      </c>
      <c r="B64" s="31">
        <v>3268</v>
      </c>
      <c r="C64" s="31">
        <v>1881</v>
      </c>
      <c r="D64" s="31">
        <v>3163</v>
      </c>
      <c r="E64" s="31">
        <v>1875</v>
      </c>
      <c r="F64" s="31">
        <v>31</v>
      </c>
      <c r="G64" s="31">
        <v>17</v>
      </c>
    </row>
    <row r="65" spans="1:7" x14ac:dyDescent="0.35">
      <c r="A65" s="30" t="s">
        <v>161</v>
      </c>
      <c r="B65" s="31">
        <v>1542</v>
      </c>
      <c r="C65" s="31">
        <v>835</v>
      </c>
      <c r="D65" s="31">
        <v>1487</v>
      </c>
      <c r="E65" s="31">
        <v>802</v>
      </c>
      <c r="F65" s="31">
        <v>11</v>
      </c>
      <c r="G65" s="31">
        <v>5</v>
      </c>
    </row>
    <row r="66" spans="1:7" x14ac:dyDescent="0.35">
      <c r="A66" s="30" t="s">
        <v>162</v>
      </c>
      <c r="B66" s="31">
        <v>1468</v>
      </c>
      <c r="C66" s="31">
        <v>796</v>
      </c>
      <c r="D66" s="31">
        <v>1327</v>
      </c>
      <c r="E66" s="31">
        <v>688</v>
      </c>
      <c r="F66" s="31">
        <v>11</v>
      </c>
      <c r="G66" s="31">
        <v>6</v>
      </c>
    </row>
    <row r="67" spans="1:7" x14ac:dyDescent="0.35">
      <c r="A67" s="30" t="s">
        <v>163</v>
      </c>
      <c r="B67" s="31">
        <v>910</v>
      </c>
      <c r="C67" s="31">
        <v>542</v>
      </c>
      <c r="D67" s="31">
        <v>867</v>
      </c>
      <c r="E67" s="31">
        <v>485</v>
      </c>
      <c r="F67" s="31">
        <v>10</v>
      </c>
      <c r="G67" s="31">
        <v>6</v>
      </c>
    </row>
    <row r="68" spans="1:7" s="35" customFormat="1" ht="13.15" x14ac:dyDescent="0.35">
      <c r="A68" s="32" t="s">
        <v>164</v>
      </c>
      <c r="B68" s="33">
        <v>7188</v>
      </c>
      <c r="C68" s="33">
        <v>4054</v>
      </c>
      <c r="D68" s="33">
        <v>6844</v>
      </c>
      <c r="E68" s="33">
        <v>3850</v>
      </c>
      <c r="F68" s="33">
        <v>63</v>
      </c>
      <c r="G68" s="33">
        <v>34</v>
      </c>
    </row>
    <row r="69" spans="1:7" x14ac:dyDescent="0.35">
      <c r="A69" s="30" t="s">
        <v>165</v>
      </c>
      <c r="B69" s="31">
        <v>7996</v>
      </c>
      <c r="C69" s="31">
        <v>4518</v>
      </c>
      <c r="D69" s="31">
        <v>7645</v>
      </c>
      <c r="E69" s="31">
        <v>4324</v>
      </c>
      <c r="F69" s="31">
        <v>73</v>
      </c>
      <c r="G69" s="31">
        <v>39</v>
      </c>
    </row>
    <row r="70" spans="1:7" x14ac:dyDescent="0.35">
      <c r="A70" s="30" t="s">
        <v>166</v>
      </c>
      <c r="B70" s="31">
        <v>5150</v>
      </c>
      <c r="C70" s="31">
        <v>2955</v>
      </c>
      <c r="D70" s="31">
        <v>4961</v>
      </c>
      <c r="E70" s="31">
        <v>2891</v>
      </c>
      <c r="F70" s="31">
        <v>43</v>
      </c>
      <c r="G70" s="31">
        <v>22</v>
      </c>
    </row>
    <row r="71" spans="1:7" x14ac:dyDescent="0.35">
      <c r="A71" s="30" t="s">
        <v>167</v>
      </c>
      <c r="B71" s="31">
        <v>1966</v>
      </c>
      <c r="C71" s="31">
        <v>1183</v>
      </c>
      <c r="D71" s="31">
        <v>1954</v>
      </c>
      <c r="E71" s="31">
        <v>1155</v>
      </c>
      <c r="F71" s="31">
        <v>20</v>
      </c>
      <c r="G71" s="31">
        <v>9</v>
      </c>
    </row>
    <row r="72" spans="1:7" x14ac:dyDescent="0.35">
      <c r="A72" s="30" t="s">
        <v>168</v>
      </c>
      <c r="B72" s="31">
        <v>3583</v>
      </c>
      <c r="C72" s="31">
        <v>2000</v>
      </c>
      <c r="D72" s="31">
        <v>3333</v>
      </c>
      <c r="E72" s="31">
        <v>1799</v>
      </c>
      <c r="F72" s="31">
        <v>31</v>
      </c>
      <c r="G72" s="31">
        <v>15</v>
      </c>
    </row>
    <row r="73" spans="1:7" x14ac:dyDescent="0.35">
      <c r="A73" s="30" t="s">
        <v>169</v>
      </c>
      <c r="B73" s="31">
        <v>3471</v>
      </c>
      <c r="C73" s="31">
        <v>2021</v>
      </c>
      <c r="D73" s="31">
        <v>3189</v>
      </c>
      <c r="E73" s="31">
        <v>1844</v>
      </c>
      <c r="F73" s="31">
        <v>21</v>
      </c>
      <c r="G73" s="31">
        <v>10</v>
      </c>
    </row>
    <row r="74" spans="1:7" s="35" customFormat="1" ht="13.15" x14ac:dyDescent="0.35">
      <c r="A74" s="32" t="s">
        <v>170</v>
      </c>
      <c r="B74" s="33">
        <v>22166</v>
      </c>
      <c r="C74" s="33">
        <v>12677</v>
      </c>
      <c r="D74" s="33">
        <v>21082</v>
      </c>
      <c r="E74" s="33">
        <v>12013</v>
      </c>
      <c r="F74" s="33">
        <v>188</v>
      </c>
      <c r="G74" s="33">
        <v>95</v>
      </c>
    </row>
    <row r="75" spans="1:7" x14ac:dyDescent="0.35">
      <c r="A75" s="30" t="s">
        <v>171</v>
      </c>
      <c r="B75" s="31">
        <v>3239</v>
      </c>
      <c r="C75" s="31">
        <v>1757</v>
      </c>
      <c r="D75" s="31">
        <v>3013</v>
      </c>
      <c r="E75" s="31">
        <v>1555</v>
      </c>
      <c r="F75" s="31">
        <v>32</v>
      </c>
      <c r="G75" s="31">
        <v>20</v>
      </c>
    </row>
    <row r="76" spans="1:7" x14ac:dyDescent="0.35">
      <c r="A76" s="30" t="s">
        <v>172</v>
      </c>
      <c r="B76" s="31">
        <v>5167</v>
      </c>
      <c r="C76" s="31">
        <v>2943</v>
      </c>
      <c r="D76" s="31">
        <v>5014</v>
      </c>
      <c r="E76" s="31">
        <v>2800</v>
      </c>
      <c r="F76" s="31">
        <v>45</v>
      </c>
      <c r="G76" s="31">
        <v>24</v>
      </c>
    </row>
    <row r="77" spans="1:7" x14ac:dyDescent="0.35">
      <c r="A77" s="30" t="s">
        <v>173</v>
      </c>
      <c r="B77" s="31">
        <v>6102</v>
      </c>
      <c r="C77" s="31">
        <v>3565</v>
      </c>
      <c r="D77" s="31">
        <v>6024</v>
      </c>
      <c r="E77" s="31">
        <v>3533</v>
      </c>
      <c r="F77" s="31">
        <v>36</v>
      </c>
      <c r="G77" s="31">
        <v>24</v>
      </c>
    </row>
    <row r="78" spans="1:7" x14ac:dyDescent="0.35">
      <c r="A78" s="30" t="s">
        <v>174</v>
      </c>
      <c r="B78" s="31">
        <v>4027</v>
      </c>
      <c r="C78" s="31">
        <v>2253</v>
      </c>
      <c r="D78" s="31">
        <v>3811</v>
      </c>
      <c r="E78" s="31">
        <v>2037</v>
      </c>
      <c r="F78" s="31">
        <v>28</v>
      </c>
      <c r="G78" s="31">
        <v>12</v>
      </c>
    </row>
    <row r="79" spans="1:7" s="35" customFormat="1" ht="13.15" x14ac:dyDescent="0.35">
      <c r="A79" s="32" t="s">
        <v>175</v>
      </c>
      <c r="B79" s="33">
        <v>18535</v>
      </c>
      <c r="C79" s="33">
        <v>10518</v>
      </c>
      <c r="D79" s="33">
        <v>17862</v>
      </c>
      <c r="E79" s="33">
        <v>9925</v>
      </c>
      <c r="F79" s="33">
        <v>141</v>
      </c>
      <c r="G79" s="33">
        <v>80</v>
      </c>
    </row>
    <row r="80" spans="1:7" x14ac:dyDescent="0.35">
      <c r="A80" s="30" t="s">
        <v>176</v>
      </c>
      <c r="B80" s="31">
        <v>1887</v>
      </c>
      <c r="C80" s="31">
        <v>914</v>
      </c>
      <c r="D80" s="31">
        <v>1816</v>
      </c>
      <c r="E80" s="31">
        <v>897</v>
      </c>
      <c r="F80" s="31">
        <v>18</v>
      </c>
      <c r="G80" s="31">
        <v>10</v>
      </c>
    </row>
    <row r="81" spans="1:7" x14ac:dyDescent="0.35">
      <c r="A81" s="30" t="s">
        <v>177</v>
      </c>
      <c r="B81" s="31">
        <v>3127</v>
      </c>
      <c r="C81" s="31">
        <v>1471</v>
      </c>
      <c r="D81" s="31">
        <v>2982</v>
      </c>
      <c r="E81" s="31">
        <v>1345</v>
      </c>
      <c r="F81" s="31">
        <v>22</v>
      </c>
      <c r="G81" s="31">
        <v>7</v>
      </c>
    </row>
    <row r="82" spans="1:7" x14ac:dyDescent="0.35">
      <c r="A82" s="30" t="s">
        <v>178</v>
      </c>
      <c r="B82" s="31">
        <v>1968</v>
      </c>
      <c r="C82" s="31">
        <v>1088</v>
      </c>
      <c r="D82" s="31">
        <v>1992</v>
      </c>
      <c r="E82" s="31">
        <v>1071</v>
      </c>
      <c r="F82" s="31">
        <v>17</v>
      </c>
      <c r="G82" s="31">
        <v>12</v>
      </c>
    </row>
    <row r="83" spans="1:7" x14ac:dyDescent="0.35">
      <c r="A83" s="30" t="s">
        <v>179</v>
      </c>
      <c r="B83" s="31">
        <v>2403</v>
      </c>
      <c r="C83" s="31">
        <v>1224</v>
      </c>
      <c r="D83" s="31">
        <v>2299</v>
      </c>
      <c r="E83" s="31">
        <v>1159</v>
      </c>
      <c r="F83" s="31">
        <v>23</v>
      </c>
      <c r="G83" s="31">
        <v>11</v>
      </c>
    </row>
    <row r="84" spans="1:7" s="35" customFormat="1" ht="13.15" x14ac:dyDescent="0.35">
      <c r="A84" s="32" t="s">
        <v>180</v>
      </c>
      <c r="B84" s="33">
        <v>9385</v>
      </c>
      <c r="C84" s="33">
        <v>4697</v>
      </c>
      <c r="D84" s="33">
        <v>9089</v>
      </c>
      <c r="E84" s="33">
        <v>4472</v>
      </c>
      <c r="F84" s="33">
        <v>80</v>
      </c>
      <c r="G84" s="33">
        <v>40</v>
      </c>
    </row>
    <row r="85" spans="1:7" x14ac:dyDescent="0.35">
      <c r="A85" s="30" t="s">
        <v>181</v>
      </c>
      <c r="B85" s="31">
        <v>1829</v>
      </c>
      <c r="C85" s="31">
        <v>846</v>
      </c>
      <c r="D85" s="31">
        <v>1816</v>
      </c>
      <c r="E85" s="31">
        <v>860</v>
      </c>
      <c r="F85" s="31">
        <v>20</v>
      </c>
      <c r="G85" s="31">
        <v>9</v>
      </c>
    </row>
    <row r="86" spans="1:7" x14ac:dyDescent="0.35">
      <c r="A86" s="30" t="s">
        <v>182</v>
      </c>
      <c r="B86" s="31">
        <v>8235</v>
      </c>
      <c r="C86" s="31">
        <v>4320</v>
      </c>
      <c r="D86" s="31">
        <v>7778</v>
      </c>
      <c r="E86" s="31">
        <v>3982</v>
      </c>
      <c r="F86" s="31">
        <v>77</v>
      </c>
      <c r="G86" s="31">
        <v>35</v>
      </c>
    </row>
    <row r="87" spans="1:7" x14ac:dyDescent="0.35">
      <c r="A87" s="30" t="s">
        <v>183</v>
      </c>
      <c r="B87" s="31">
        <v>1775</v>
      </c>
      <c r="C87" s="31">
        <v>937</v>
      </c>
      <c r="D87" s="31">
        <v>1702</v>
      </c>
      <c r="E87" s="31">
        <v>905</v>
      </c>
      <c r="F87" s="31">
        <v>25</v>
      </c>
      <c r="G87" s="31">
        <v>11</v>
      </c>
    </row>
    <row r="88" spans="1:7" x14ac:dyDescent="0.35">
      <c r="A88" s="30" t="s">
        <v>184</v>
      </c>
      <c r="B88" s="31">
        <v>1616</v>
      </c>
      <c r="C88" s="31">
        <v>789</v>
      </c>
      <c r="D88" s="31">
        <v>1542</v>
      </c>
      <c r="E88" s="31">
        <v>752</v>
      </c>
      <c r="F88" s="31">
        <v>10</v>
      </c>
      <c r="G88" s="31">
        <v>4</v>
      </c>
    </row>
    <row r="89" spans="1:7" x14ac:dyDescent="0.35">
      <c r="A89" s="30" t="s">
        <v>185</v>
      </c>
      <c r="B89" s="31">
        <v>3285</v>
      </c>
      <c r="C89" s="31">
        <v>1812</v>
      </c>
      <c r="D89" s="31">
        <v>3150</v>
      </c>
      <c r="E89" s="31">
        <v>1771</v>
      </c>
      <c r="F89" s="31">
        <v>29</v>
      </c>
      <c r="G89" s="31">
        <v>18</v>
      </c>
    </row>
    <row r="90" spans="1:7" s="35" customFormat="1" ht="13.15" x14ac:dyDescent="0.35">
      <c r="A90" s="32" t="s">
        <v>186</v>
      </c>
      <c r="B90" s="33">
        <v>16740</v>
      </c>
      <c r="C90" s="33">
        <v>8704</v>
      </c>
      <c r="D90" s="33">
        <v>15988</v>
      </c>
      <c r="E90" s="33">
        <v>8270</v>
      </c>
      <c r="F90" s="33">
        <v>161</v>
      </c>
      <c r="G90" s="33">
        <v>77</v>
      </c>
    </row>
    <row r="91" spans="1:7" x14ac:dyDescent="0.35">
      <c r="A91" s="30" t="s">
        <v>187</v>
      </c>
      <c r="B91" s="31">
        <v>676</v>
      </c>
      <c r="C91" s="31">
        <v>300</v>
      </c>
      <c r="D91" s="31">
        <v>611</v>
      </c>
      <c r="E91" s="31">
        <v>253</v>
      </c>
      <c r="F91" s="31">
        <v>8</v>
      </c>
      <c r="G91" s="31">
        <v>5</v>
      </c>
    </row>
    <row r="92" spans="1:7" x14ac:dyDescent="0.35">
      <c r="A92" s="30" t="s">
        <v>188</v>
      </c>
      <c r="B92" s="31">
        <v>1354</v>
      </c>
      <c r="C92" s="31">
        <v>776</v>
      </c>
      <c r="D92" s="31">
        <v>1314</v>
      </c>
      <c r="E92" s="31">
        <v>759</v>
      </c>
      <c r="F92" s="31">
        <v>9</v>
      </c>
      <c r="G92" s="31">
        <v>3</v>
      </c>
    </row>
    <row r="93" spans="1:7" x14ac:dyDescent="0.35">
      <c r="A93" s="30" t="s">
        <v>189</v>
      </c>
      <c r="B93" s="31">
        <v>7156</v>
      </c>
      <c r="C93" s="31">
        <v>3816</v>
      </c>
      <c r="D93" s="31">
        <v>6781</v>
      </c>
      <c r="E93" s="31">
        <v>3648</v>
      </c>
      <c r="F93" s="31">
        <v>56</v>
      </c>
      <c r="G93" s="31">
        <v>37</v>
      </c>
    </row>
    <row r="94" spans="1:7" x14ac:dyDescent="0.35">
      <c r="A94" s="30" t="s">
        <v>190</v>
      </c>
      <c r="B94" s="31">
        <v>890</v>
      </c>
      <c r="C94" s="31">
        <v>402</v>
      </c>
      <c r="D94" s="31">
        <v>830</v>
      </c>
      <c r="E94" s="31">
        <v>387</v>
      </c>
      <c r="F94" s="31">
        <v>8</v>
      </c>
      <c r="G94" s="31">
        <v>4</v>
      </c>
    </row>
    <row r="95" spans="1:7" x14ac:dyDescent="0.35">
      <c r="A95" s="30" t="s">
        <v>191</v>
      </c>
      <c r="B95" s="31">
        <v>761</v>
      </c>
      <c r="C95" s="31">
        <v>360</v>
      </c>
      <c r="D95" s="31">
        <v>801</v>
      </c>
      <c r="E95" s="31">
        <v>375</v>
      </c>
      <c r="F95" s="31">
        <v>6</v>
      </c>
      <c r="G95" s="31">
        <v>3</v>
      </c>
    </row>
    <row r="96" spans="1:7" x14ac:dyDescent="0.35">
      <c r="A96" s="30" t="s">
        <v>192</v>
      </c>
      <c r="B96" s="31">
        <v>1136</v>
      </c>
      <c r="C96" s="31">
        <v>541</v>
      </c>
      <c r="D96" s="31">
        <v>1110</v>
      </c>
      <c r="E96" s="31">
        <v>510</v>
      </c>
      <c r="F96" s="31">
        <v>13</v>
      </c>
      <c r="G96" s="31">
        <v>4</v>
      </c>
    </row>
    <row r="97" spans="1:7" x14ac:dyDescent="0.35">
      <c r="A97" s="30" t="s">
        <v>193</v>
      </c>
      <c r="B97" s="31">
        <v>1800</v>
      </c>
      <c r="C97" s="31">
        <v>992</v>
      </c>
      <c r="D97" s="31">
        <v>1739</v>
      </c>
      <c r="E97" s="31">
        <v>949</v>
      </c>
      <c r="F97" s="31">
        <v>17</v>
      </c>
      <c r="G97" s="31">
        <v>6</v>
      </c>
    </row>
    <row r="98" spans="1:7" x14ac:dyDescent="0.35">
      <c r="A98" s="30" t="s">
        <v>194</v>
      </c>
      <c r="B98" s="31">
        <v>1232</v>
      </c>
      <c r="C98" s="31">
        <v>611</v>
      </c>
      <c r="D98" s="31">
        <v>1238</v>
      </c>
      <c r="E98" s="31">
        <v>632</v>
      </c>
      <c r="F98" s="31">
        <v>11</v>
      </c>
      <c r="G98" s="31">
        <v>4</v>
      </c>
    </row>
    <row r="99" spans="1:7" s="35" customFormat="1" ht="13.15" x14ac:dyDescent="0.35">
      <c r="A99" s="32" t="s">
        <v>195</v>
      </c>
      <c r="B99" s="33">
        <v>15005</v>
      </c>
      <c r="C99" s="33">
        <v>7798</v>
      </c>
      <c r="D99" s="33">
        <v>14424</v>
      </c>
      <c r="E99" s="33">
        <v>7513</v>
      </c>
      <c r="F99" s="33">
        <v>128</v>
      </c>
      <c r="G99" s="33">
        <v>66</v>
      </c>
    </row>
    <row r="100" spans="1:7" x14ac:dyDescent="0.35">
      <c r="A100" s="30" t="s">
        <v>196</v>
      </c>
      <c r="B100" s="31">
        <v>1216</v>
      </c>
      <c r="C100" s="31">
        <v>620</v>
      </c>
      <c r="D100" s="31">
        <v>1083</v>
      </c>
      <c r="E100" s="31">
        <v>555</v>
      </c>
      <c r="F100" s="31">
        <v>14</v>
      </c>
      <c r="G100" s="31">
        <v>6</v>
      </c>
    </row>
    <row r="101" spans="1:7" x14ac:dyDescent="0.35">
      <c r="A101" s="30" t="s">
        <v>197</v>
      </c>
      <c r="B101" s="31">
        <v>538</v>
      </c>
      <c r="C101" s="31">
        <v>249</v>
      </c>
      <c r="D101" s="31">
        <v>520</v>
      </c>
      <c r="E101" s="31">
        <v>231</v>
      </c>
      <c r="F101" s="31">
        <v>8</v>
      </c>
      <c r="G101" s="31">
        <v>1</v>
      </c>
    </row>
    <row r="102" spans="1:7" x14ac:dyDescent="0.35">
      <c r="A102" s="30" t="s">
        <v>198</v>
      </c>
      <c r="B102" s="31">
        <v>1894</v>
      </c>
      <c r="C102" s="31">
        <v>1019</v>
      </c>
      <c r="D102" s="31">
        <v>1771</v>
      </c>
      <c r="E102" s="31">
        <v>887</v>
      </c>
      <c r="F102" s="31">
        <v>7</v>
      </c>
      <c r="G102" s="31">
        <v>2</v>
      </c>
    </row>
    <row r="103" spans="1:7" s="35" customFormat="1" ht="13.15" x14ac:dyDescent="0.35">
      <c r="A103" s="32" t="s">
        <v>199</v>
      </c>
      <c r="B103" s="33">
        <v>3648</v>
      </c>
      <c r="C103" s="33">
        <v>1888</v>
      </c>
      <c r="D103" s="33">
        <v>3374</v>
      </c>
      <c r="E103" s="33">
        <v>1673</v>
      </c>
      <c r="F103" s="33">
        <v>29</v>
      </c>
      <c r="G103" s="33">
        <v>9</v>
      </c>
    </row>
    <row r="104" spans="1:7" x14ac:dyDescent="0.35">
      <c r="A104" s="30" t="s">
        <v>200</v>
      </c>
      <c r="B104" s="31">
        <v>3347</v>
      </c>
      <c r="C104" s="31">
        <v>2029</v>
      </c>
      <c r="D104" s="31">
        <v>3228</v>
      </c>
      <c r="E104" s="31">
        <v>1958</v>
      </c>
      <c r="F104" s="31">
        <v>22</v>
      </c>
      <c r="G104" s="31">
        <v>13</v>
      </c>
    </row>
    <row r="105" spans="1:7" x14ac:dyDescent="0.35">
      <c r="A105" s="30" t="s">
        <v>201</v>
      </c>
      <c r="B105" s="31">
        <v>1624</v>
      </c>
      <c r="C105" s="31">
        <v>846</v>
      </c>
      <c r="D105" s="31">
        <v>1686</v>
      </c>
      <c r="E105" s="31">
        <v>846</v>
      </c>
      <c r="F105" s="31">
        <v>22</v>
      </c>
      <c r="G105" s="31">
        <v>11</v>
      </c>
    </row>
    <row r="106" spans="1:7" x14ac:dyDescent="0.35">
      <c r="A106" s="30" t="s">
        <v>202</v>
      </c>
      <c r="B106" s="31">
        <v>2885</v>
      </c>
      <c r="C106" s="31">
        <v>1544</v>
      </c>
      <c r="D106" s="31">
        <v>2746</v>
      </c>
      <c r="E106" s="31">
        <v>1517</v>
      </c>
      <c r="F106" s="31">
        <v>27</v>
      </c>
      <c r="G106" s="31">
        <v>9</v>
      </c>
    </row>
    <row r="107" spans="1:7" x14ac:dyDescent="0.35">
      <c r="A107" s="30" t="s">
        <v>203</v>
      </c>
      <c r="B107" s="31">
        <v>7836</v>
      </c>
      <c r="C107" s="31">
        <v>4755</v>
      </c>
      <c r="D107" s="31">
        <v>7400</v>
      </c>
      <c r="E107" s="31">
        <v>4434</v>
      </c>
      <c r="F107" s="31">
        <v>65</v>
      </c>
      <c r="G107" s="31">
        <v>40</v>
      </c>
    </row>
    <row r="108" spans="1:7" x14ac:dyDescent="0.35">
      <c r="A108" s="30" t="s">
        <v>204</v>
      </c>
      <c r="B108" s="31">
        <v>4528</v>
      </c>
      <c r="C108" s="31">
        <v>2829</v>
      </c>
      <c r="D108" s="31">
        <v>4353</v>
      </c>
      <c r="E108" s="31">
        <v>2722</v>
      </c>
      <c r="F108" s="31">
        <v>41</v>
      </c>
      <c r="G108" s="31">
        <v>20</v>
      </c>
    </row>
    <row r="109" spans="1:7" x14ac:dyDescent="0.35">
      <c r="A109" s="30" t="s">
        <v>205</v>
      </c>
      <c r="B109" s="31">
        <v>11936</v>
      </c>
      <c r="C109" s="31">
        <v>7518</v>
      </c>
      <c r="D109" s="31">
        <v>11107</v>
      </c>
      <c r="E109" s="31">
        <v>7046</v>
      </c>
      <c r="F109" s="31">
        <v>107</v>
      </c>
      <c r="G109" s="31">
        <v>78</v>
      </c>
    </row>
    <row r="110" spans="1:7" x14ac:dyDescent="0.35">
      <c r="A110" s="30" t="s">
        <v>206</v>
      </c>
      <c r="B110" s="31">
        <v>2465</v>
      </c>
      <c r="C110" s="31">
        <v>1407</v>
      </c>
      <c r="D110" s="31">
        <v>2326</v>
      </c>
      <c r="E110" s="31">
        <v>1289</v>
      </c>
      <c r="F110" s="31">
        <v>28</v>
      </c>
      <c r="G110" s="31">
        <v>15</v>
      </c>
    </row>
    <row r="111" spans="1:7" x14ac:dyDescent="0.35">
      <c r="A111" s="30" t="s">
        <v>207</v>
      </c>
      <c r="B111" s="31">
        <v>4355</v>
      </c>
      <c r="C111" s="31">
        <v>2522</v>
      </c>
      <c r="D111" s="31">
        <v>4168</v>
      </c>
      <c r="E111" s="31">
        <v>2480</v>
      </c>
      <c r="F111" s="31">
        <v>36</v>
      </c>
      <c r="G111" s="31">
        <v>24</v>
      </c>
    </row>
    <row r="112" spans="1:7" s="35" customFormat="1" ht="13.15" x14ac:dyDescent="0.35">
      <c r="A112" s="32" t="s">
        <v>208</v>
      </c>
      <c r="B112" s="33">
        <v>38976</v>
      </c>
      <c r="C112" s="33">
        <v>23450</v>
      </c>
      <c r="D112" s="33">
        <v>37014</v>
      </c>
      <c r="E112" s="33">
        <v>22292</v>
      </c>
      <c r="F112" s="33">
        <v>348</v>
      </c>
      <c r="G112" s="33">
        <v>210</v>
      </c>
    </row>
    <row r="113" spans="1:7" x14ac:dyDescent="0.35">
      <c r="A113" s="30" t="s">
        <v>209</v>
      </c>
      <c r="B113" s="31">
        <v>1812</v>
      </c>
      <c r="C113" s="31">
        <v>886</v>
      </c>
      <c r="D113" s="31">
        <v>1724</v>
      </c>
      <c r="E113" s="31">
        <v>869</v>
      </c>
      <c r="F113" s="31">
        <v>15</v>
      </c>
      <c r="G113" s="31">
        <v>6</v>
      </c>
    </row>
    <row r="114" spans="1:7" x14ac:dyDescent="0.35">
      <c r="A114" s="30" t="s">
        <v>210</v>
      </c>
      <c r="B114" s="31">
        <v>728</v>
      </c>
      <c r="C114" s="31">
        <v>371</v>
      </c>
      <c r="D114" s="31">
        <v>668</v>
      </c>
      <c r="E114" s="31">
        <v>336</v>
      </c>
      <c r="F114" s="31">
        <v>1</v>
      </c>
      <c r="G114" s="31">
        <v>0</v>
      </c>
    </row>
    <row r="115" spans="1:7" x14ac:dyDescent="0.35">
      <c r="A115" s="30" t="s">
        <v>211</v>
      </c>
      <c r="B115" s="31">
        <v>1250</v>
      </c>
      <c r="C115" s="31">
        <v>741</v>
      </c>
      <c r="D115" s="31">
        <v>1093</v>
      </c>
      <c r="E115" s="31">
        <v>638</v>
      </c>
      <c r="F115" s="31">
        <v>6</v>
      </c>
      <c r="G115" s="31">
        <v>2</v>
      </c>
    </row>
    <row r="116" spans="1:7" x14ac:dyDescent="0.35">
      <c r="A116" s="30" t="s">
        <v>212</v>
      </c>
      <c r="B116" s="31">
        <v>3385</v>
      </c>
      <c r="C116" s="31">
        <v>1818</v>
      </c>
      <c r="D116" s="31">
        <v>3245</v>
      </c>
      <c r="E116" s="31">
        <v>1769</v>
      </c>
      <c r="F116" s="31">
        <v>22</v>
      </c>
      <c r="G116" s="31">
        <v>14</v>
      </c>
    </row>
    <row r="117" spans="1:7" s="35" customFormat="1" ht="13.15" x14ac:dyDescent="0.35">
      <c r="A117" s="32" t="s">
        <v>213</v>
      </c>
      <c r="B117" s="33">
        <v>7175</v>
      </c>
      <c r="C117" s="33">
        <v>3816</v>
      </c>
      <c r="D117" s="33">
        <v>6730</v>
      </c>
      <c r="E117" s="33">
        <v>3612</v>
      </c>
      <c r="F117" s="33">
        <v>44</v>
      </c>
      <c r="G117" s="33">
        <v>22</v>
      </c>
    </row>
    <row r="118" spans="1:7" x14ac:dyDescent="0.35">
      <c r="A118" s="30" t="s">
        <v>214</v>
      </c>
      <c r="B118" s="31">
        <v>1702</v>
      </c>
      <c r="C118" s="31">
        <v>824</v>
      </c>
      <c r="D118" s="31">
        <v>1620</v>
      </c>
      <c r="E118" s="31">
        <v>821</v>
      </c>
      <c r="F118" s="31">
        <v>22</v>
      </c>
      <c r="G118" s="31">
        <v>12</v>
      </c>
    </row>
    <row r="119" spans="1:7" x14ac:dyDescent="0.35">
      <c r="A119" s="30" t="s">
        <v>215</v>
      </c>
      <c r="B119" s="31">
        <v>3888</v>
      </c>
      <c r="C119" s="31">
        <v>2131</v>
      </c>
      <c r="D119" s="31">
        <v>3791</v>
      </c>
      <c r="E119" s="31">
        <v>2071</v>
      </c>
      <c r="F119" s="31">
        <v>36</v>
      </c>
      <c r="G119" s="31">
        <v>22</v>
      </c>
    </row>
    <row r="120" spans="1:7" x14ac:dyDescent="0.35">
      <c r="A120" s="30" t="s">
        <v>216</v>
      </c>
      <c r="B120" s="31">
        <v>5993</v>
      </c>
      <c r="C120" s="31">
        <v>2995</v>
      </c>
      <c r="D120" s="31">
        <v>5557</v>
      </c>
      <c r="E120" s="31">
        <v>2808</v>
      </c>
      <c r="F120" s="31">
        <v>54</v>
      </c>
      <c r="G120" s="31">
        <v>27</v>
      </c>
    </row>
    <row r="121" spans="1:7" x14ac:dyDescent="0.35">
      <c r="A121" s="30" t="s">
        <v>217</v>
      </c>
      <c r="B121" s="31">
        <v>381</v>
      </c>
      <c r="C121" s="31">
        <v>201</v>
      </c>
      <c r="D121" s="31">
        <v>351</v>
      </c>
      <c r="E121" s="31">
        <v>193</v>
      </c>
      <c r="F121" s="31">
        <v>2</v>
      </c>
      <c r="G121" s="31">
        <v>0</v>
      </c>
    </row>
    <row r="122" spans="1:7" x14ac:dyDescent="0.35">
      <c r="A122" s="30" t="s">
        <v>218</v>
      </c>
      <c r="B122" s="31">
        <v>2358</v>
      </c>
      <c r="C122" s="31">
        <v>1090</v>
      </c>
      <c r="D122" s="31">
        <v>2134</v>
      </c>
      <c r="E122" s="31">
        <v>986</v>
      </c>
      <c r="F122" s="31">
        <v>19</v>
      </c>
      <c r="G122" s="31">
        <v>8</v>
      </c>
    </row>
    <row r="123" spans="1:7" s="35" customFormat="1" ht="13.15" x14ac:dyDescent="0.35">
      <c r="A123" s="32" t="s">
        <v>219</v>
      </c>
      <c r="B123" s="33">
        <v>14322</v>
      </c>
      <c r="C123" s="33">
        <v>7241</v>
      </c>
      <c r="D123" s="33">
        <v>13453</v>
      </c>
      <c r="E123" s="33">
        <v>6879</v>
      </c>
      <c r="F123" s="33">
        <v>133</v>
      </c>
      <c r="G123" s="33">
        <v>69</v>
      </c>
    </row>
    <row r="124" spans="1:7" x14ac:dyDescent="0.35">
      <c r="A124" s="30" t="s">
        <v>220</v>
      </c>
      <c r="B124" s="31">
        <v>799</v>
      </c>
      <c r="C124" s="31">
        <v>381</v>
      </c>
      <c r="D124" s="31">
        <v>730</v>
      </c>
      <c r="E124" s="31">
        <v>336</v>
      </c>
      <c r="F124" s="31">
        <v>12</v>
      </c>
      <c r="G124" s="31">
        <v>6</v>
      </c>
    </row>
    <row r="125" spans="1:7" x14ac:dyDescent="0.35">
      <c r="A125" s="30" t="s">
        <v>221</v>
      </c>
      <c r="B125" s="31">
        <v>767</v>
      </c>
      <c r="C125" s="31">
        <v>421</v>
      </c>
      <c r="D125" s="31">
        <v>732</v>
      </c>
      <c r="E125" s="31">
        <v>361</v>
      </c>
      <c r="F125" s="31">
        <v>9</v>
      </c>
      <c r="G125" s="31">
        <v>3</v>
      </c>
    </row>
    <row r="126" spans="1:7" x14ac:dyDescent="0.35">
      <c r="A126" s="30" t="s">
        <v>222</v>
      </c>
      <c r="B126" s="31">
        <v>5703</v>
      </c>
      <c r="C126" s="31">
        <v>3094</v>
      </c>
      <c r="D126" s="31">
        <v>5601</v>
      </c>
      <c r="E126" s="31">
        <v>3059</v>
      </c>
      <c r="F126" s="31">
        <v>55</v>
      </c>
      <c r="G126" s="31">
        <v>26</v>
      </c>
    </row>
    <row r="127" spans="1:7" x14ac:dyDescent="0.35">
      <c r="A127" s="30" t="s">
        <v>223</v>
      </c>
      <c r="B127" s="31">
        <v>12507</v>
      </c>
      <c r="C127" s="31">
        <v>6843</v>
      </c>
      <c r="D127" s="31">
        <v>11741</v>
      </c>
      <c r="E127" s="31">
        <v>6407</v>
      </c>
      <c r="F127" s="31">
        <v>171</v>
      </c>
      <c r="G127" s="31">
        <v>75</v>
      </c>
    </row>
    <row r="128" spans="1:7" x14ac:dyDescent="0.35">
      <c r="A128" s="30" t="s">
        <v>224</v>
      </c>
      <c r="B128" s="31">
        <v>5467</v>
      </c>
      <c r="C128" s="31">
        <v>2973</v>
      </c>
      <c r="D128" s="31">
        <v>5182</v>
      </c>
      <c r="E128" s="31">
        <v>2796</v>
      </c>
      <c r="F128" s="31">
        <v>55</v>
      </c>
      <c r="G128" s="31">
        <v>35</v>
      </c>
    </row>
    <row r="129" spans="1:7" x14ac:dyDescent="0.35">
      <c r="A129" s="30" t="s">
        <v>225</v>
      </c>
      <c r="B129" s="31">
        <v>3186</v>
      </c>
      <c r="C129" s="31">
        <v>1698</v>
      </c>
      <c r="D129" s="31">
        <v>3146</v>
      </c>
      <c r="E129" s="31">
        <v>1700</v>
      </c>
      <c r="F129" s="31">
        <v>43</v>
      </c>
      <c r="G129" s="31">
        <v>22</v>
      </c>
    </row>
    <row r="130" spans="1:7" s="35" customFormat="1" ht="13.15" x14ac:dyDescent="0.35">
      <c r="A130" s="32" t="s">
        <v>226</v>
      </c>
      <c r="B130" s="33">
        <v>28429</v>
      </c>
      <c r="C130" s="33">
        <v>15410</v>
      </c>
      <c r="D130" s="33">
        <v>27132</v>
      </c>
      <c r="E130" s="33">
        <v>14659</v>
      </c>
      <c r="F130" s="33">
        <v>345</v>
      </c>
      <c r="G130" s="33">
        <v>167</v>
      </c>
    </row>
    <row r="131" spans="1:7" x14ac:dyDescent="0.35">
      <c r="A131" s="30" t="s">
        <v>227</v>
      </c>
      <c r="B131" s="31">
        <v>649</v>
      </c>
      <c r="C131" s="31">
        <v>330</v>
      </c>
      <c r="D131" s="31">
        <v>657</v>
      </c>
      <c r="E131" s="31">
        <v>346</v>
      </c>
      <c r="F131" s="31">
        <v>6</v>
      </c>
      <c r="G131" s="31">
        <v>4</v>
      </c>
    </row>
    <row r="132" spans="1:7" x14ac:dyDescent="0.35">
      <c r="A132" s="30" t="s">
        <v>228</v>
      </c>
      <c r="B132" s="31">
        <v>717</v>
      </c>
      <c r="C132" s="31">
        <v>352</v>
      </c>
      <c r="D132" s="31">
        <v>680</v>
      </c>
      <c r="E132" s="31">
        <v>376</v>
      </c>
      <c r="F132" s="31">
        <v>9</v>
      </c>
      <c r="G132" s="31">
        <v>5</v>
      </c>
    </row>
    <row r="133" spans="1:7" s="35" customFormat="1" ht="13.15" x14ac:dyDescent="0.35">
      <c r="A133" s="32" t="s">
        <v>229</v>
      </c>
      <c r="B133" s="33">
        <v>1366</v>
      </c>
      <c r="C133" s="33">
        <v>682</v>
      </c>
      <c r="D133" s="33">
        <v>1337</v>
      </c>
      <c r="E133" s="33">
        <v>722</v>
      </c>
      <c r="F133" s="31">
        <v>15</v>
      </c>
      <c r="G133" s="31">
        <v>9</v>
      </c>
    </row>
    <row r="134" spans="1:7" ht="13.15" x14ac:dyDescent="0.35">
      <c r="A134" s="32"/>
      <c r="B134" s="31"/>
      <c r="C134" s="31"/>
      <c r="D134" s="31"/>
      <c r="E134" s="31"/>
      <c r="F134" s="31"/>
      <c r="G134" s="31"/>
    </row>
    <row r="135" spans="1:7" s="35" customFormat="1" ht="13.15" x14ac:dyDescent="0.35">
      <c r="A135" s="32" t="s">
        <v>230</v>
      </c>
      <c r="B135" s="33">
        <v>393449</v>
      </c>
      <c r="C135" s="33">
        <v>221708</v>
      </c>
      <c r="D135" s="33">
        <v>375841</v>
      </c>
      <c r="E135" s="33">
        <v>211027</v>
      </c>
      <c r="F135" s="33">
        <v>3710</v>
      </c>
      <c r="G135" s="33">
        <v>1986</v>
      </c>
    </row>
    <row r="136" spans="1:7" ht="13.15" x14ac:dyDescent="0.35">
      <c r="A136" s="32"/>
      <c r="B136" s="31"/>
      <c r="C136" s="31"/>
      <c r="D136" s="31"/>
      <c r="E136" s="31"/>
      <c r="F136" s="31"/>
      <c r="G136" s="31"/>
    </row>
    <row r="137" spans="1:7" x14ac:dyDescent="0.35">
      <c r="A137" s="30" t="s">
        <v>231</v>
      </c>
      <c r="B137" s="31">
        <v>4020</v>
      </c>
      <c r="C137" s="31">
        <v>1323</v>
      </c>
      <c r="D137" s="31">
        <v>3638</v>
      </c>
      <c r="E137" s="31">
        <v>1209</v>
      </c>
      <c r="F137" s="31">
        <v>75</v>
      </c>
      <c r="G137" s="31">
        <v>28</v>
      </c>
    </row>
    <row r="138" spans="1:7" x14ac:dyDescent="0.35">
      <c r="A138" s="30" t="s">
        <v>232</v>
      </c>
      <c r="B138" s="31">
        <v>2897</v>
      </c>
      <c r="C138" s="31">
        <v>914</v>
      </c>
      <c r="D138" s="31">
        <v>2877</v>
      </c>
      <c r="E138" s="31">
        <v>901</v>
      </c>
      <c r="F138" s="31">
        <v>56</v>
      </c>
      <c r="G138" s="31">
        <v>16</v>
      </c>
    </row>
    <row r="139" spans="1:7" x14ac:dyDescent="0.35">
      <c r="A139" s="30" t="s">
        <v>233</v>
      </c>
      <c r="B139" s="31">
        <v>2564</v>
      </c>
      <c r="C139" s="31">
        <v>419</v>
      </c>
      <c r="D139" s="31">
        <v>2576</v>
      </c>
      <c r="E139" s="31">
        <v>411</v>
      </c>
      <c r="F139" s="31">
        <v>54</v>
      </c>
      <c r="G139" s="31">
        <v>11</v>
      </c>
    </row>
    <row r="140" spans="1:7" x14ac:dyDescent="0.35">
      <c r="A140" s="30" t="s">
        <v>234</v>
      </c>
      <c r="B140" s="31">
        <v>7356</v>
      </c>
      <c r="C140" s="31">
        <v>2743</v>
      </c>
      <c r="D140" s="31">
        <v>7185</v>
      </c>
      <c r="E140" s="31">
        <v>2718</v>
      </c>
      <c r="F140" s="31">
        <v>59</v>
      </c>
      <c r="G140" s="31">
        <v>18</v>
      </c>
    </row>
    <row r="141" spans="1:7" s="35" customFormat="1" ht="13.15" x14ac:dyDescent="0.35">
      <c r="A141" s="32" t="s">
        <v>235</v>
      </c>
      <c r="B141" s="33">
        <v>16837</v>
      </c>
      <c r="C141" s="33">
        <v>5399</v>
      </c>
      <c r="D141" s="33">
        <v>16276</v>
      </c>
      <c r="E141" s="33">
        <v>5239</v>
      </c>
      <c r="F141" s="33">
        <v>244</v>
      </c>
      <c r="G141" s="33">
        <v>73</v>
      </c>
    </row>
    <row r="142" spans="1:7" ht="13.15" x14ac:dyDescent="0.35">
      <c r="A142" s="32"/>
      <c r="B142" s="31"/>
      <c r="C142" s="31"/>
      <c r="D142" s="31"/>
      <c r="E142" s="31"/>
      <c r="F142" s="31"/>
      <c r="G142" s="31"/>
    </row>
    <row r="143" spans="1:7" x14ac:dyDescent="0.35">
      <c r="A143" s="30" t="s">
        <v>236</v>
      </c>
      <c r="B143" s="31">
        <v>852</v>
      </c>
      <c r="C143" s="31">
        <v>624</v>
      </c>
      <c r="D143" s="31">
        <v>797</v>
      </c>
      <c r="E143" s="31">
        <v>560</v>
      </c>
      <c r="F143" s="31">
        <v>37</v>
      </c>
      <c r="G143" s="31">
        <v>24</v>
      </c>
    </row>
    <row r="144" spans="1:7" ht="13.15" x14ac:dyDescent="0.35">
      <c r="A144" s="32"/>
      <c r="B144" s="31"/>
      <c r="C144" s="31"/>
      <c r="D144" s="31"/>
      <c r="E144" s="31"/>
      <c r="F144" s="31"/>
      <c r="G144" s="31"/>
    </row>
    <row r="145" spans="1:7" s="35" customFormat="1" ht="13.15" x14ac:dyDescent="0.35">
      <c r="A145" s="32" t="s">
        <v>237</v>
      </c>
      <c r="B145" s="33">
        <v>394297</v>
      </c>
      <c r="C145" s="33">
        <v>222331</v>
      </c>
      <c r="D145" s="33">
        <v>376648</v>
      </c>
      <c r="E145" s="33">
        <v>211607</v>
      </c>
      <c r="F145" s="33">
        <v>3741</v>
      </c>
      <c r="G145" s="33">
        <v>2009</v>
      </c>
    </row>
    <row r="146" spans="1:7" ht="13.15" x14ac:dyDescent="0.35">
      <c r="A146" s="32"/>
      <c r="B146" s="31"/>
      <c r="C146" s="31"/>
      <c r="D146" s="31"/>
      <c r="E146" s="31"/>
      <c r="F146" s="31"/>
      <c r="G146" s="31"/>
    </row>
    <row r="147" spans="1:7" s="35" customFormat="1" ht="13.15" x14ac:dyDescent="0.35">
      <c r="A147" s="32" t="s">
        <v>238</v>
      </c>
      <c r="B147" s="33">
        <v>411138</v>
      </c>
      <c r="C147" s="33">
        <v>227731</v>
      </c>
      <c r="D147" s="33">
        <v>392914</v>
      </c>
      <c r="E147" s="33">
        <v>216826</v>
      </c>
      <c r="F147" s="33">
        <v>3991</v>
      </c>
      <c r="G147" s="33">
        <v>2083</v>
      </c>
    </row>
    <row r="148" spans="1:7" x14ac:dyDescent="0.35">
      <c r="A148" s="28"/>
      <c r="B148" s="28"/>
      <c r="C148" s="28"/>
      <c r="D148" s="28"/>
      <c r="E148" s="28"/>
      <c r="F148" s="28"/>
      <c r="G148" s="28"/>
    </row>
    <row r="150" spans="1:7" x14ac:dyDescent="0.35">
      <c r="A150" s="22" t="s">
        <v>250</v>
      </c>
    </row>
    <row r="151" spans="1:7" ht="26.75" customHeight="1" x14ac:dyDescent="0.35">
      <c r="A151" s="135" t="s">
        <v>251</v>
      </c>
      <c r="B151" s="135"/>
      <c r="C151" s="135"/>
      <c r="D151" s="135"/>
      <c r="E151" s="135"/>
      <c r="F151" s="135"/>
      <c r="G151" s="135"/>
    </row>
    <row r="152" spans="1:7" ht="26.75" customHeight="1" x14ac:dyDescent="0.35">
      <c r="A152" s="135" t="s">
        <v>252</v>
      </c>
      <c r="B152" s="135"/>
      <c r="C152" s="135"/>
      <c r="D152" s="135"/>
      <c r="E152" s="135"/>
      <c r="F152" s="135"/>
      <c r="G152" s="135"/>
    </row>
    <row r="153" spans="1:7" ht="39.75" customHeight="1" x14ac:dyDescent="0.35">
      <c r="A153" s="135" t="s">
        <v>253</v>
      </c>
      <c r="B153" s="135"/>
      <c r="C153" s="135"/>
      <c r="D153" s="135"/>
      <c r="E153" s="135"/>
      <c r="F153" s="135"/>
      <c r="G153" s="135"/>
    </row>
  </sheetData>
  <mergeCells count="10">
    <mergeCell ref="D10:E10"/>
    <mergeCell ref="A151:G151"/>
    <mergeCell ref="A152:G152"/>
    <mergeCell ref="A153:G153"/>
    <mergeCell ref="B5:E6"/>
    <mergeCell ref="F5:G6"/>
    <mergeCell ref="F7:G7"/>
    <mergeCell ref="B9:C9"/>
    <mergeCell ref="D9:E9"/>
    <mergeCell ref="F9:G9"/>
  </mergeCells>
  <phoneticPr fontId="2"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problèmes</vt:lpstr>
      <vt:lpstr>EX 1</vt:lpstr>
      <vt:lpstr>t35</vt:lpstr>
      <vt:lpstr>t77_e corr</vt:lpstr>
      <vt:lpstr>t77_h corr</vt:lpstr>
      <vt:lpstr>t77_f corr</vt:lpstr>
      <vt:lpstr>dc2d-2002 corr</vt:lpstr>
      <vt:lpstr>dc2d2009 cor</vt:lpstr>
      <vt:lpstr>n1d_2001</vt:lpstr>
      <vt:lpstr>n1d_2002</vt:lpstr>
      <vt:lpstr>n1d_2008</vt:lpstr>
      <vt:lpstr>n1d_2009</vt:lpstr>
      <vt:lpstr>n1d2010</vt:lpstr>
      <vt:lpstr>Feuil4</vt:lpstr>
      <vt:lpstr>Feuil5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Avdeev</dc:creator>
  <cp:lastModifiedBy>Alexandre Avdeev</cp:lastModifiedBy>
  <dcterms:created xsi:type="dcterms:W3CDTF">2005-11-07T23:39:13Z</dcterms:created>
  <dcterms:modified xsi:type="dcterms:W3CDTF">2023-11-12T20:27:39Z</dcterms:modified>
</cp:coreProperties>
</file>