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4.xml" ContentType="application/vnd.openxmlformats-officedocument.drawing+xml"/>
  <Override PartName="/xl/charts/chart22.xml" ContentType="application/vnd.openxmlformats-officedocument.drawingml.chart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drawings/drawing6.xml" ContentType="application/vnd.openxmlformats-officedocument.drawing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At_use\2-Cours\1 - Demographie\2-TD\TD-4_Standardisation\"/>
    </mc:Choice>
  </mc:AlternateContent>
  <xr:revisionPtr revIDLastSave="0" documentId="13_ncr:1_{ECB971E8-BABE-4D27-A19A-FD10A6BC858A}" xr6:coauthVersionLast="47" xr6:coauthVersionMax="47" xr10:uidLastSave="{00000000-0000-0000-0000-000000000000}"/>
  <bookViews>
    <workbookView xWindow="0" yWindow="83" windowWidth="27368" windowHeight="14587" tabRatio="647" xr2:uid="{00000000-000D-0000-FFFF-FFFF00000000}"/>
  </bookViews>
  <sheets>
    <sheet name="Ennoncé" sheetId="17" r:id="rId1"/>
    <sheet name="Ex-1a (cours)" sheetId="14" r:id="rId2"/>
    <sheet name="Ex 1b Danemark" sheetId="18" r:id="rId3"/>
    <sheet name="Ex-2 data" sheetId="1" r:id="rId4"/>
    <sheet name="Ex-2a corr" sheetId="2" r:id="rId5"/>
    <sheet name="Ex-2b cours" sheetId="16" r:id="rId6"/>
    <sheet name="Graph-taux" sheetId="13" r:id="rId7"/>
    <sheet name="Graph-n(taux)" sheetId="15" r:id="rId8"/>
    <sheet name="Graph-Pyramide ex2" sheetId="12" r:id="rId9"/>
    <sheet name="Feuil3" sheetId="3" r:id="rId10"/>
    <sheet name="Feuil4" sheetId="4" r:id="rId11"/>
    <sheet name="Feuil5" sheetId="5" r:id="rId12"/>
    <sheet name="Feuil6" sheetId="6" r:id="rId13"/>
    <sheet name="Feuil7" sheetId="7" r:id="rId14"/>
    <sheet name="Feuil8" sheetId="8" r:id="rId15"/>
    <sheet name="Feuil9" sheetId="9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30" i="2" l="1"/>
  <c r="D32" i="2"/>
  <c r="D33" i="2"/>
  <c r="C33" i="2"/>
  <c r="B33" i="2"/>
  <c r="Z31" i="2"/>
  <c r="Y31" i="2"/>
  <c r="C80" i="18"/>
  <c r="D80" i="18"/>
  <c r="E80" i="18"/>
  <c r="F80" i="18"/>
  <c r="G80" i="18"/>
  <c r="H80" i="18"/>
  <c r="I80" i="18"/>
  <c r="J80" i="18"/>
  <c r="K80" i="18"/>
  <c r="L80" i="18"/>
  <c r="M80" i="18"/>
  <c r="N80" i="18"/>
  <c r="O80" i="18"/>
  <c r="B80" i="18"/>
  <c r="C76" i="18"/>
  <c r="D76" i="18"/>
  <c r="E76" i="18"/>
  <c r="F76" i="18"/>
  <c r="G76" i="18"/>
  <c r="H76" i="18"/>
  <c r="I76" i="18"/>
  <c r="J76" i="18"/>
  <c r="K76" i="18"/>
  <c r="L76" i="18"/>
  <c r="M76" i="18"/>
  <c r="N76" i="18"/>
  <c r="O76" i="18"/>
  <c r="B76" i="18"/>
  <c r="C79" i="18"/>
  <c r="D79" i="18"/>
  <c r="E79" i="18"/>
  <c r="F79" i="18"/>
  <c r="G79" i="18"/>
  <c r="H79" i="18"/>
  <c r="I79" i="18"/>
  <c r="J79" i="18"/>
  <c r="K79" i="18"/>
  <c r="L79" i="18"/>
  <c r="M79" i="18"/>
  <c r="N79" i="18"/>
  <c r="O79" i="18"/>
  <c r="B79" i="18"/>
  <c r="C78" i="18"/>
  <c r="D78" i="18"/>
  <c r="E78" i="18"/>
  <c r="F78" i="18"/>
  <c r="G78" i="18"/>
  <c r="H78" i="18"/>
  <c r="I78" i="18"/>
  <c r="J78" i="18"/>
  <c r="K78" i="18"/>
  <c r="L78" i="18"/>
  <c r="M78" i="18"/>
  <c r="N78" i="18"/>
  <c r="O78" i="18"/>
  <c r="B78" i="18"/>
  <c r="C74" i="18"/>
  <c r="D74" i="18"/>
  <c r="E74" i="18"/>
  <c r="F74" i="18"/>
  <c r="G74" i="18"/>
  <c r="H74" i="18"/>
  <c r="I74" i="18"/>
  <c r="J74" i="18"/>
  <c r="J75" i="18" s="1"/>
  <c r="K74" i="18"/>
  <c r="K75" i="18" s="1"/>
  <c r="L74" i="18"/>
  <c r="M74" i="18"/>
  <c r="N74" i="18"/>
  <c r="O74" i="18"/>
  <c r="B74" i="18"/>
  <c r="B75" i="18" s="1"/>
  <c r="C75" i="18"/>
  <c r="D75" i="18"/>
  <c r="E75" i="18"/>
  <c r="F75" i="18"/>
  <c r="G75" i="18"/>
  <c r="H75" i="18"/>
  <c r="I75" i="18"/>
  <c r="L75" i="18"/>
  <c r="M75" i="18"/>
  <c r="N75" i="18"/>
  <c r="O75" i="18"/>
  <c r="E23" i="14"/>
  <c r="D23" i="14"/>
  <c r="L34" i="18" l="1"/>
  <c r="L38" i="18" s="1"/>
  <c r="H34" i="18"/>
  <c r="H38" i="18" s="1"/>
  <c r="D34" i="18"/>
  <c r="D38" i="18" s="1"/>
  <c r="N33" i="18"/>
  <c r="N37" i="18" s="1"/>
  <c r="J33" i="18"/>
  <c r="J37" i="18" s="1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B30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B29" i="18"/>
  <c r="AA23" i="18"/>
  <c r="Z23" i="18"/>
  <c r="X23" i="18"/>
  <c r="W23" i="18"/>
  <c r="AA22" i="18"/>
  <c r="Z22" i="18"/>
  <c r="X22" i="18"/>
  <c r="W22" i="18"/>
  <c r="AA21" i="18"/>
  <c r="Z21" i="18"/>
  <c r="X21" i="18"/>
  <c r="W21" i="18"/>
  <c r="AA20" i="18"/>
  <c r="Z20" i="18"/>
  <c r="X20" i="18"/>
  <c r="W20" i="18"/>
  <c r="AA19" i="18"/>
  <c r="Z19" i="18"/>
  <c r="X19" i="18"/>
  <c r="W19" i="18"/>
  <c r="AA18" i="18"/>
  <c r="Z18" i="18"/>
  <c r="X18" i="18"/>
  <c r="W18" i="18"/>
  <c r="AA17" i="18"/>
  <c r="Z17" i="18"/>
  <c r="X17" i="18"/>
  <c r="W17" i="18"/>
  <c r="AA16" i="18"/>
  <c r="Z16" i="18"/>
  <c r="X16" i="18"/>
  <c r="W16" i="18"/>
  <c r="AA15" i="18"/>
  <c r="Z15" i="18"/>
  <c r="X15" i="18"/>
  <c r="W15" i="18"/>
  <c r="AA14" i="18"/>
  <c r="Z14" i="18"/>
  <c r="X14" i="18"/>
  <c r="W14" i="18"/>
  <c r="AA13" i="18"/>
  <c r="Z13" i="18"/>
  <c r="X13" i="18"/>
  <c r="W13" i="18"/>
  <c r="AA12" i="18"/>
  <c r="Z12" i="18"/>
  <c r="X12" i="18"/>
  <c r="W12" i="18"/>
  <c r="AA11" i="18"/>
  <c r="Z11" i="18"/>
  <c r="X11" i="18"/>
  <c r="W11" i="18"/>
  <c r="AA10" i="18"/>
  <c r="Z10" i="18"/>
  <c r="X10" i="18"/>
  <c r="W10" i="18"/>
  <c r="AA9" i="18"/>
  <c r="Z9" i="18"/>
  <c r="X9" i="18"/>
  <c r="W9" i="18"/>
  <c r="AA8" i="18"/>
  <c r="Z8" i="18"/>
  <c r="X8" i="18"/>
  <c r="W8" i="18"/>
  <c r="AA7" i="18"/>
  <c r="Z7" i="18"/>
  <c r="X7" i="18"/>
  <c r="W7" i="18"/>
  <c r="AA6" i="18"/>
  <c r="Z6" i="18"/>
  <c r="X6" i="18"/>
  <c r="W6" i="18"/>
  <c r="AA5" i="18"/>
  <c r="O34" i="18" s="1"/>
  <c r="O38" i="18" s="1"/>
  <c r="Z5" i="18"/>
  <c r="G34" i="18" s="1"/>
  <c r="G38" i="18" s="1"/>
  <c r="X5" i="18"/>
  <c r="M33" i="18" s="1"/>
  <c r="M37" i="18" s="1"/>
  <c r="W5" i="18"/>
  <c r="E33" i="18" s="1"/>
  <c r="E37" i="18" s="1"/>
  <c r="AA4" i="18"/>
  <c r="Z4" i="18"/>
  <c r="X4" i="18"/>
  <c r="W4" i="18"/>
  <c r="B33" i="18" l="1"/>
  <c r="B37" i="18" s="1"/>
  <c r="F33" i="18"/>
  <c r="F37" i="18" s="1"/>
  <c r="C33" i="18"/>
  <c r="C37" i="18" s="1"/>
  <c r="G33" i="18"/>
  <c r="G37" i="18" s="1"/>
  <c r="K33" i="18"/>
  <c r="K37" i="18" s="1"/>
  <c r="O33" i="18"/>
  <c r="O37" i="18" s="1"/>
  <c r="E34" i="18"/>
  <c r="E38" i="18" s="1"/>
  <c r="I34" i="18"/>
  <c r="I38" i="18" s="1"/>
  <c r="M34" i="18"/>
  <c r="M38" i="18" s="1"/>
  <c r="D33" i="18"/>
  <c r="D37" i="18" s="1"/>
  <c r="H33" i="18"/>
  <c r="H37" i="18" s="1"/>
  <c r="L33" i="18"/>
  <c r="L37" i="18" s="1"/>
  <c r="B34" i="18"/>
  <c r="B38" i="18" s="1"/>
  <c r="F34" i="18"/>
  <c r="F38" i="18" s="1"/>
  <c r="J34" i="18"/>
  <c r="J38" i="18" s="1"/>
  <c r="N34" i="18"/>
  <c r="N38" i="18" s="1"/>
  <c r="I33" i="18"/>
  <c r="I37" i="18" s="1"/>
  <c r="C34" i="18"/>
  <c r="C38" i="18" s="1"/>
  <c r="K34" i="18"/>
  <c r="K38" i="18" s="1"/>
  <c r="F26" i="16"/>
  <c r="H26" i="16"/>
  <c r="I26" i="16"/>
  <c r="I27" i="16"/>
  <c r="AJ7" i="16" s="1"/>
  <c r="G26" i="16"/>
  <c r="B26" i="16"/>
  <c r="D26" i="16"/>
  <c r="N10" i="16"/>
  <c r="E26" i="16"/>
  <c r="R8" i="16" s="1"/>
  <c r="C26" i="16"/>
  <c r="AD9" i="2"/>
  <c r="AD7" i="16"/>
  <c r="K7" i="16"/>
  <c r="L7" i="16"/>
  <c r="M7" i="16"/>
  <c r="N7" i="16"/>
  <c r="O7" i="16"/>
  <c r="P7" i="16"/>
  <c r="Q7" i="16"/>
  <c r="R7" i="16"/>
  <c r="S7" i="16"/>
  <c r="T7" i="16"/>
  <c r="U7" i="16"/>
  <c r="AE7" i="16"/>
  <c r="AH7" i="16"/>
  <c r="AI7" i="16"/>
  <c r="K8" i="16"/>
  <c r="L8" i="16"/>
  <c r="M8" i="16"/>
  <c r="N8" i="16"/>
  <c r="O8" i="16"/>
  <c r="P8" i="16"/>
  <c r="Q8" i="16"/>
  <c r="S8" i="16"/>
  <c r="T8" i="16"/>
  <c r="U8" i="16"/>
  <c r="AA8" i="16" s="1"/>
  <c r="AD8" i="16"/>
  <c r="AE8" i="16"/>
  <c r="AH8" i="16"/>
  <c r="AI8" i="16"/>
  <c r="K9" i="16"/>
  <c r="L9" i="16"/>
  <c r="M9" i="16"/>
  <c r="O9" i="16"/>
  <c r="P9" i="16"/>
  <c r="Q9" i="16"/>
  <c r="S9" i="16"/>
  <c r="T9" i="16"/>
  <c r="AA9" i="16" s="1"/>
  <c r="U9" i="16"/>
  <c r="AD9" i="16"/>
  <c r="AE9" i="16"/>
  <c r="AH9" i="16"/>
  <c r="AI9" i="16"/>
  <c r="K10" i="16"/>
  <c r="L10" i="16"/>
  <c r="M10" i="16"/>
  <c r="O10" i="16"/>
  <c r="P10" i="16"/>
  <c r="Q10" i="16"/>
  <c r="S10" i="16"/>
  <c r="T10" i="16"/>
  <c r="U10" i="16"/>
  <c r="W10" i="16"/>
  <c r="AD10" i="16"/>
  <c r="AE10" i="16"/>
  <c r="AH10" i="16"/>
  <c r="AI10" i="16"/>
  <c r="K11" i="16"/>
  <c r="L11" i="16"/>
  <c r="M11" i="16"/>
  <c r="N11" i="16"/>
  <c r="O11" i="16"/>
  <c r="P11" i="16"/>
  <c r="Q11" i="16"/>
  <c r="R11" i="16"/>
  <c r="S11" i="16"/>
  <c r="T11" i="16"/>
  <c r="U11" i="16"/>
  <c r="AD11" i="16"/>
  <c r="AE11" i="16"/>
  <c r="AH11" i="16"/>
  <c r="AI11" i="16"/>
  <c r="K12" i="16"/>
  <c r="L12" i="16"/>
  <c r="M12" i="16"/>
  <c r="O12" i="16"/>
  <c r="P12" i="16"/>
  <c r="Q12" i="16"/>
  <c r="R12" i="16"/>
  <c r="S12" i="16"/>
  <c r="T12" i="16"/>
  <c r="AA12" i="16" s="1"/>
  <c r="U12" i="16"/>
  <c r="AD12" i="16"/>
  <c r="AE12" i="16"/>
  <c r="AH12" i="16"/>
  <c r="AI12" i="16"/>
  <c r="K13" i="16"/>
  <c r="L13" i="16"/>
  <c r="M13" i="16"/>
  <c r="N13" i="16"/>
  <c r="O13" i="16"/>
  <c r="P13" i="16"/>
  <c r="Q13" i="16"/>
  <c r="R13" i="16"/>
  <c r="S13" i="16"/>
  <c r="T13" i="16"/>
  <c r="U13" i="16"/>
  <c r="AD13" i="16"/>
  <c r="AE13" i="16"/>
  <c r="AH13" i="16"/>
  <c r="AI13" i="16"/>
  <c r="AK13" i="16"/>
  <c r="K14" i="16"/>
  <c r="L14" i="16"/>
  <c r="M14" i="16"/>
  <c r="N14" i="16"/>
  <c r="O14" i="16"/>
  <c r="P14" i="16"/>
  <c r="Q14" i="16"/>
  <c r="R14" i="16"/>
  <c r="S14" i="16"/>
  <c r="T14" i="16"/>
  <c r="U14" i="16"/>
  <c r="AD14" i="16"/>
  <c r="AE14" i="16"/>
  <c r="AH14" i="16"/>
  <c r="AI14" i="16"/>
  <c r="AJ14" i="16"/>
  <c r="K15" i="16"/>
  <c r="L15" i="16"/>
  <c r="M15" i="16"/>
  <c r="N15" i="16"/>
  <c r="O15" i="16"/>
  <c r="P15" i="16"/>
  <c r="Q15" i="16"/>
  <c r="R15" i="16"/>
  <c r="T15" i="16"/>
  <c r="U15" i="16"/>
  <c r="W15" i="16"/>
  <c r="AD15" i="16"/>
  <c r="AE15" i="16"/>
  <c r="AH15" i="16"/>
  <c r="AI15" i="16"/>
  <c r="K16" i="16"/>
  <c r="L16" i="16"/>
  <c r="M16" i="16"/>
  <c r="N16" i="16"/>
  <c r="O16" i="16"/>
  <c r="P16" i="16"/>
  <c r="Q16" i="16"/>
  <c r="R16" i="16"/>
  <c r="S16" i="16"/>
  <c r="T16" i="16"/>
  <c r="Y16" i="16"/>
  <c r="U16" i="16"/>
  <c r="AA16" i="16" s="1"/>
  <c r="AD16" i="16"/>
  <c r="AE16" i="16"/>
  <c r="AH16" i="16"/>
  <c r="AI16" i="16"/>
  <c r="K17" i="16"/>
  <c r="L17" i="16"/>
  <c r="M17" i="16"/>
  <c r="N17" i="16"/>
  <c r="O17" i="16"/>
  <c r="P17" i="16"/>
  <c r="Q17" i="16"/>
  <c r="R17" i="16"/>
  <c r="S17" i="16"/>
  <c r="T17" i="16"/>
  <c r="AA17" i="16"/>
  <c r="U17" i="16"/>
  <c r="Y17" i="16" s="1"/>
  <c r="AD17" i="16"/>
  <c r="AE17" i="16"/>
  <c r="AH17" i="16"/>
  <c r="AI17" i="16"/>
  <c r="K18" i="16"/>
  <c r="L18" i="16"/>
  <c r="M18" i="16"/>
  <c r="N18" i="16"/>
  <c r="O18" i="16"/>
  <c r="P18" i="16"/>
  <c r="Q18" i="16"/>
  <c r="R18" i="16"/>
  <c r="S18" i="16"/>
  <c r="T18" i="16"/>
  <c r="U18" i="16"/>
  <c r="AD18" i="16"/>
  <c r="AE18" i="16"/>
  <c r="AH18" i="16"/>
  <c r="AI18" i="16"/>
  <c r="AJ18" i="16"/>
  <c r="K19" i="16"/>
  <c r="L19" i="16"/>
  <c r="M19" i="16"/>
  <c r="N19" i="16"/>
  <c r="O19" i="16"/>
  <c r="P19" i="16"/>
  <c r="Q19" i="16"/>
  <c r="R19" i="16"/>
  <c r="S19" i="16"/>
  <c r="T19" i="16"/>
  <c r="U19" i="16"/>
  <c r="AD19" i="16"/>
  <c r="AE19" i="16"/>
  <c r="AH19" i="16"/>
  <c r="AI19" i="16"/>
  <c r="AK19" i="16"/>
  <c r="K20" i="16"/>
  <c r="L20" i="16"/>
  <c r="M20" i="16"/>
  <c r="O20" i="16"/>
  <c r="P20" i="16"/>
  <c r="Q20" i="16"/>
  <c r="R20" i="16"/>
  <c r="S20" i="16"/>
  <c r="T20" i="16"/>
  <c r="U20" i="16"/>
  <c r="AD20" i="16"/>
  <c r="AE20" i="16"/>
  <c r="AH20" i="16"/>
  <c r="AI20" i="16"/>
  <c r="K21" i="16"/>
  <c r="L21" i="16"/>
  <c r="M21" i="16"/>
  <c r="N21" i="16"/>
  <c r="O21" i="16"/>
  <c r="P21" i="16"/>
  <c r="Q21" i="16"/>
  <c r="R21" i="16"/>
  <c r="S21" i="16"/>
  <c r="T21" i="16"/>
  <c r="U21" i="16"/>
  <c r="AD21" i="16"/>
  <c r="AE21" i="16"/>
  <c r="AH21" i="16"/>
  <c r="AI21" i="16"/>
  <c r="AK21" i="16"/>
  <c r="K22" i="16"/>
  <c r="L22" i="16"/>
  <c r="M22" i="16"/>
  <c r="N22" i="16"/>
  <c r="O22" i="16"/>
  <c r="P22" i="16"/>
  <c r="Q22" i="16"/>
  <c r="R22" i="16"/>
  <c r="S22" i="16"/>
  <c r="T22" i="16"/>
  <c r="U22" i="16"/>
  <c r="Y22" i="16"/>
  <c r="AD22" i="16"/>
  <c r="AE22" i="16"/>
  <c r="AH22" i="16"/>
  <c r="AI22" i="16"/>
  <c r="K23" i="16"/>
  <c r="L23" i="16"/>
  <c r="M23" i="16"/>
  <c r="N23" i="16"/>
  <c r="O23" i="16"/>
  <c r="P23" i="16"/>
  <c r="Q23" i="16"/>
  <c r="R23" i="16"/>
  <c r="T23" i="16"/>
  <c r="U23" i="16"/>
  <c r="AA23" i="16" s="1"/>
  <c r="AD23" i="16"/>
  <c r="AE23" i="16"/>
  <c r="AH23" i="16"/>
  <c r="AI23" i="16"/>
  <c r="K24" i="16"/>
  <c r="L24" i="16"/>
  <c r="M24" i="16"/>
  <c r="N24" i="16"/>
  <c r="O24" i="16"/>
  <c r="P24" i="16"/>
  <c r="Q24" i="16"/>
  <c r="R24" i="16"/>
  <c r="S24" i="16"/>
  <c r="T24" i="16"/>
  <c r="Y24" i="16" s="1"/>
  <c r="U24" i="16"/>
  <c r="AD24" i="16"/>
  <c r="AE24" i="16"/>
  <c r="AH24" i="16"/>
  <c r="AI24" i="16"/>
  <c r="K25" i="16"/>
  <c r="L25" i="16"/>
  <c r="M25" i="16"/>
  <c r="N25" i="16"/>
  <c r="O25" i="16"/>
  <c r="P25" i="16"/>
  <c r="Q25" i="16"/>
  <c r="R25" i="16"/>
  <c r="S25" i="16"/>
  <c r="T25" i="16"/>
  <c r="U25" i="16"/>
  <c r="AD25" i="16"/>
  <c r="AE25" i="16"/>
  <c r="AH25" i="16"/>
  <c r="AI25" i="16"/>
  <c r="N26" i="16"/>
  <c r="O26" i="16"/>
  <c r="L27" i="16"/>
  <c r="M27" i="16"/>
  <c r="B32" i="16"/>
  <c r="B33" i="16" s="1"/>
  <c r="C32" i="16"/>
  <c r="J32" i="16" s="1"/>
  <c r="F32" i="16"/>
  <c r="F35" i="16" s="1"/>
  <c r="E128" i="16"/>
  <c r="F128" i="16"/>
  <c r="E129" i="16"/>
  <c r="F129" i="16"/>
  <c r="H129" i="16"/>
  <c r="I129" i="16"/>
  <c r="N129" i="16"/>
  <c r="Q129" i="16"/>
  <c r="R129" i="16"/>
  <c r="D130" i="16"/>
  <c r="P130" i="16"/>
  <c r="E130" i="16"/>
  <c r="F130" i="16"/>
  <c r="H130" i="16"/>
  <c r="I130" i="16"/>
  <c r="Q130" i="16"/>
  <c r="R130" i="16"/>
  <c r="D131" i="16"/>
  <c r="P131" i="16" s="1"/>
  <c r="E131" i="16"/>
  <c r="F131" i="16"/>
  <c r="H131" i="16"/>
  <c r="I131" i="16"/>
  <c r="Q131" i="16"/>
  <c r="R131" i="16"/>
  <c r="D132" i="16"/>
  <c r="P132" i="16" s="1"/>
  <c r="E132" i="16"/>
  <c r="F132" i="16"/>
  <c r="H132" i="16"/>
  <c r="I132" i="16"/>
  <c r="Q132" i="16"/>
  <c r="R132" i="16"/>
  <c r="D133" i="16"/>
  <c r="P133" i="16" s="1"/>
  <c r="E133" i="16"/>
  <c r="F133" i="16"/>
  <c r="H133" i="16"/>
  <c r="I133" i="16"/>
  <c r="Q133" i="16"/>
  <c r="R133" i="16"/>
  <c r="D134" i="16"/>
  <c r="P134" i="16" s="1"/>
  <c r="E134" i="16"/>
  <c r="F134" i="16"/>
  <c r="H134" i="16"/>
  <c r="I134" i="16"/>
  <c r="Q134" i="16"/>
  <c r="S134" i="16" s="1"/>
  <c r="R134" i="16"/>
  <c r="D135" i="16"/>
  <c r="E135" i="16"/>
  <c r="F135" i="16"/>
  <c r="H135" i="16"/>
  <c r="I135" i="16"/>
  <c r="P135" i="16"/>
  <c r="Q135" i="16"/>
  <c r="R135" i="16"/>
  <c r="D136" i="16"/>
  <c r="P136" i="16" s="1"/>
  <c r="E136" i="16"/>
  <c r="F136" i="16"/>
  <c r="H136" i="16"/>
  <c r="I136" i="16"/>
  <c r="O136" i="16"/>
  <c r="Q136" i="16"/>
  <c r="R136" i="16"/>
  <c r="D137" i="16"/>
  <c r="P137" i="16"/>
  <c r="E137" i="16"/>
  <c r="F137" i="16"/>
  <c r="H137" i="16"/>
  <c r="I137" i="16"/>
  <c r="Q137" i="16"/>
  <c r="R137" i="16"/>
  <c r="D138" i="16"/>
  <c r="P138" i="16" s="1"/>
  <c r="E138" i="16"/>
  <c r="F138" i="16"/>
  <c r="H138" i="16"/>
  <c r="I138" i="16"/>
  <c r="Q138" i="16"/>
  <c r="S138" i="16" s="1"/>
  <c r="R138" i="16"/>
  <c r="D139" i="16"/>
  <c r="P139" i="16" s="1"/>
  <c r="E139" i="16"/>
  <c r="F139" i="16"/>
  <c r="H139" i="16"/>
  <c r="I139" i="16"/>
  <c r="Q139" i="16"/>
  <c r="R139" i="16"/>
  <c r="D140" i="16"/>
  <c r="P140" i="16" s="1"/>
  <c r="E140" i="16"/>
  <c r="F140" i="16"/>
  <c r="H140" i="16"/>
  <c r="I140" i="16"/>
  <c r="Q140" i="16"/>
  <c r="R140" i="16"/>
  <c r="D141" i="16"/>
  <c r="P141" i="16" s="1"/>
  <c r="E141" i="16"/>
  <c r="F141" i="16"/>
  <c r="H141" i="16"/>
  <c r="I141" i="16"/>
  <c r="O141" i="16"/>
  <c r="Q141" i="16"/>
  <c r="R141" i="16"/>
  <c r="D142" i="16"/>
  <c r="P142" i="16" s="1"/>
  <c r="E142" i="16"/>
  <c r="F142" i="16"/>
  <c r="H142" i="16"/>
  <c r="I142" i="16"/>
  <c r="N142" i="16"/>
  <c r="Q142" i="16"/>
  <c r="R142" i="16"/>
  <c r="S142" i="16" s="1"/>
  <c r="D143" i="16"/>
  <c r="P143" i="16" s="1"/>
  <c r="E143" i="16"/>
  <c r="F143" i="16"/>
  <c r="H143" i="16"/>
  <c r="I143" i="16"/>
  <c r="N143" i="16"/>
  <c r="Q143" i="16"/>
  <c r="S143" i="16" s="1"/>
  <c r="R143" i="16"/>
  <c r="D144" i="16"/>
  <c r="P144" i="16" s="1"/>
  <c r="E144" i="16"/>
  <c r="F144" i="16"/>
  <c r="H144" i="16"/>
  <c r="I144" i="16"/>
  <c r="Q144" i="16"/>
  <c r="R144" i="16"/>
  <c r="D145" i="16"/>
  <c r="P145" i="16" s="1"/>
  <c r="E145" i="16"/>
  <c r="F145" i="16"/>
  <c r="H145" i="16"/>
  <c r="I145" i="16"/>
  <c r="Q145" i="16"/>
  <c r="R145" i="16"/>
  <c r="E146" i="16"/>
  <c r="E147" i="16" s="1"/>
  <c r="E148" i="16"/>
  <c r="F146" i="16"/>
  <c r="F147" i="16" s="1"/>
  <c r="F148" i="16" s="1"/>
  <c r="H146" i="16"/>
  <c r="H147" i="16" s="1"/>
  <c r="H148" i="16" s="1"/>
  <c r="I146" i="16"/>
  <c r="I147" i="16" s="1"/>
  <c r="I148" i="16" s="1"/>
  <c r="D147" i="16"/>
  <c r="P146" i="16" s="1"/>
  <c r="Q146" i="16"/>
  <c r="R146" i="16"/>
  <c r="E150" i="16"/>
  <c r="F150" i="16"/>
  <c r="AI25" i="2"/>
  <c r="AH25" i="2"/>
  <c r="AE25" i="2"/>
  <c r="AD25" i="2"/>
  <c r="AI24" i="2"/>
  <c r="AH24" i="2"/>
  <c r="AE24" i="2"/>
  <c r="AD24" i="2"/>
  <c r="AI23" i="2"/>
  <c r="AH23" i="2"/>
  <c r="AE23" i="2"/>
  <c r="AD23" i="2"/>
  <c r="AI22" i="2"/>
  <c r="AH22" i="2"/>
  <c r="AE22" i="2"/>
  <c r="AD22" i="2"/>
  <c r="AI21" i="2"/>
  <c r="AH21" i="2"/>
  <c r="AE21" i="2"/>
  <c r="AD21" i="2"/>
  <c r="AI20" i="2"/>
  <c r="AH20" i="2"/>
  <c r="AE20" i="2"/>
  <c r="AD20" i="2"/>
  <c r="AI19" i="2"/>
  <c r="AH19" i="2"/>
  <c r="AE19" i="2"/>
  <c r="AD19" i="2"/>
  <c r="AI18" i="2"/>
  <c r="AH18" i="2"/>
  <c r="AE18" i="2"/>
  <c r="AD18" i="2"/>
  <c r="AI17" i="2"/>
  <c r="AH17" i="2"/>
  <c r="AE17" i="2"/>
  <c r="AD17" i="2"/>
  <c r="AI16" i="2"/>
  <c r="AH16" i="2"/>
  <c r="AE16" i="2"/>
  <c r="AD16" i="2"/>
  <c r="AI15" i="2"/>
  <c r="AH15" i="2"/>
  <c r="AE15" i="2"/>
  <c r="AD15" i="2"/>
  <c r="AI14" i="2"/>
  <c r="AH14" i="2"/>
  <c r="AE14" i="2"/>
  <c r="AD14" i="2"/>
  <c r="AI13" i="2"/>
  <c r="AH13" i="2"/>
  <c r="AE13" i="2"/>
  <c r="AD13" i="2"/>
  <c r="AI12" i="2"/>
  <c r="AH12" i="2"/>
  <c r="AE12" i="2"/>
  <c r="AD12" i="2"/>
  <c r="AI11" i="2"/>
  <c r="AH11" i="2"/>
  <c r="AE11" i="2"/>
  <c r="AD11" i="2"/>
  <c r="AI10" i="2"/>
  <c r="AH10" i="2"/>
  <c r="AE10" i="2"/>
  <c r="AD10" i="2"/>
  <c r="AI9" i="2"/>
  <c r="AH9" i="2"/>
  <c r="AE9" i="2"/>
  <c r="AI8" i="2"/>
  <c r="AH8" i="2"/>
  <c r="AE8" i="2"/>
  <c r="AD8" i="2"/>
  <c r="AI7" i="2"/>
  <c r="AH7" i="2"/>
  <c r="AE7" i="2"/>
  <c r="AD7" i="2"/>
  <c r="I4" i="14"/>
  <c r="J4" i="14"/>
  <c r="I5" i="14"/>
  <c r="J5" i="14"/>
  <c r="I6" i="14"/>
  <c r="J6" i="14"/>
  <c r="I7" i="14"/>
  <c r="K7" i="14"/>
  <c r="J7" i="14"/>
  <c r="I8" i="14"/>
  <c r="J8" i="14"/>
  <c r="I9" i="14"/>
  <c r="J9" i="14"/>
  <c r="I10" i="14"/>
  <c r="J10" i="14"/>
  <c r="I11" i="14"/>
  <c r="K11" i="14" s="1"/>
  <c r="J11" i="14"/>
  <c r="I12" i="14"/>
  <c r="J12" i="14"/>
  <c r="K12" i="14"/>
  <c r="I13" i="14"/>
  <c r="J13" i="14"/>
  <c r="I14" i="14"/>
  <c r="J14" i="14"/>
  <c r="I15" i="14"/>
  <c r="J15" i="14"/>
  <c r="I16" i="14"/>
  <c r="J16" i="14"/>
  <c r="K16" i="14" s="1"/>
  <c r="I17" i="14"/>
  <c r="J17" i="14"/>
  <c r="I18" i="14"/>
  <c r="J18" i="14"/>
  <c r="I19" i="14"/>
  <c r="J19" i="14"/>
  <c r="I20" i="14"/>
  <c r="J20" i="14"/>
  <c r="I21" i="14"/>
  <c r="J21" i="14"/>
  <c r="I22" i="14"/>
  <c r="J22" i="14"/>
  <c r="H4" i="14"/>
  <c r="H5" i="14"/>
  <c r="H6" i="14"/>
  <c r="H7" i="14"/>
  <c r="H8" i="14"/>
  <c r="H9" i="14"/>
  <c r="H10" i="14"/>
  <c r="M10" i="14" s="1"/>
  <c r="H11" i="14"/>
  <c r="H12" i="14"/>
  <c r="H13" i="14"/>
  <c r="H14" i="14"/>
  <c r="H15" i="14"/>
  <c r="H16" i="14"/>
  <c r="H17" i="14"/>
  <c r="H18" i="14"/>
  <c r="M18" i="14" s="1"/>
  <c r="H19" i="14"/>
  <c r="H20" i="14"/>
  <c r="H21" i="14"/>
  <c r="H22" i="14"/>
  <c r="G4" i="14"/>
  <c r="G5" i="14"/>
  <c r="G6" i="14"/>
  <c r="G7" i="14"/>
  <c r="G8" i="14"/>
  <c r="G9" i="14"/>
  <c r="G10" i="14"/>
  <c r="G11" i="14"/>
  <c r="L11" i="14" s="1"/>
  <c r="G12" i="14"/>
  <c r="G13" i="14"/>
  <c r="G14" i="14"/>
  <c r="G15" i="14"/>
  <c r="G16" i="14"/>
  <c r="G17" i="14"/>
  <c r="G18" i="14"/>
  <c r="G19" i="14"/>
  <c r="L19" i="14" s="1"/>
  <c r="G20" i="14"/>
  <c r="G21" i="14"/>
  <c r="G22" i="14"/>
  <c r="B26" i="2"/>
  <c r="AD26" i="2" s="1"/>
  <c r="C26" i="2"/>
  <c r="E26" i="2"/>
  <c r="E27" i="2" s="1"/>
  <c r="D26" i="2"/>
  <c r="F26" i="2"/>
  <c r="G26" i="2"/>
  <c r="I26" i="2"/>
  <c r="S7" i="2" s="1"/>
  <c r="H26" i="2"/>
  <c r="T25" i="2"/>
  <c r="Y25" i="2" s="1"/>
  <c r="U25" i="2"/>
  <c r="T24" i="2"/>
  <c r="U24" i="2"/>
  <c r="AA24" i="2" s="1"/>
  <c r="T23" i="2"/>
  <c r="U23" i="2"/>
  <c r="T22" i="2"/>
  <c r="U22" i="2"/>
  <c r="T21" i="2"/>
  <c r="U21" i="2"/>
  <c r="Y21" i="2" s="1"/>
  <c r="T20" i="2"/>
  <c r="U20" i="2"/>
  <c r="AA20" i="2" s="1"/>
  <c r="T19" i="2"/>
  <c r="U19" i="2"/>
  <c r="AA19" i="2"/>
  <c r="T18" i="2"/>
  <c r="U18" i="2"/>
  <c r="T17" i="2"/>
  <c r="U17" i="2"/>
  <c r="T16" i="2"/>
  <c r="U16" i="2"/>
  <c r="T15" i="2"/>
  <c r="U15" i="2"/>
  <c r="T14" i="2"/>
  <c r="U14" i="2"/>
  <c r="T13" i="2"/>
  <c r="U13" i="2"/>
  <c r="T12" i="2"/>
  <c r="U12" i="2"/>
  <c r="T11" i="2"/>
  <c r="U11" i="2"/>
  <c r="Y11" i="2" s="1"/>
  <c r="T10" i="2"/>
  <c r="U10" i="2"/>
  <c r="T9" i="2"/>
  <c r="U9" i="2"/>
  <c r="T8" i="2"/>
  <c r="AA8" i="2" s="1"/>
  <c r="U8" i="2"/>
  <c r="T7" i="2"/>
  <c r="Y7" i="2" s="1"/>
  <c r="U7" i="2"/>
  <c r="P7" i="2"/>
  <c r="P8" i="2"/>
  <c r="Q8" i="2"/>
  <c r="P9" i="2"/>
  <c r="Q9" i="2"/>
  <c r="P10" i="2"/>
  <c r="Q10" i="2"/>
  <c r="P11" i="2"/>
  <c r="Q11" i="2"/>
  <c r="P12" i="2"/>
  <c r="Q12" i="2"/>
  <c r="P13" i="2"/>
  <c r="Q13" i="2"/>
  <c r="P14" i="2"/>
  <c r="Q14" i="2"/>
  <c r="P15" i="2"/>
  <c r="Q15" i="2"/>
  <c r="P16" i="2"/>
  <c r="Q16" i="2"/>
  <c r="P17" i="2"/>
  <c r="Q17" i="2"/>
  <c r="P18" i="2"/>
  <c r="Q18" i="2"/>
  <c r="P19" i="2"/>
  <c r="Q19" i="2"/>
  <c r="P20" i="2"/>
  <c r="Q20" i="2"/>
  <c r="P21" i="2"/>
  <c r="Q21" i="2"/>
  <c r="P22" i="2"/>
  <c r="Q22" i="2"/>
  <c r="P23" i="2"/>
  <c r="Q23" i="2"/>
  <c r="P24" i="2"/>
  <c r="Q24" i="2"/>
  <c r="P25" i="2"/>
  <c r="Q25" i="2"/>
  <c r="R7" i="2"/>
  <c r="Q7" i="2"/>
  <c r="L7" i="2"/>
  <c r="M7" i="2"/>
  <c r="O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N9" i="2"/>
  <c r="N14" i="2"/>
  <c r="N18" i="2"/>
  <c r="N19" i="2"/>
  <c r="N25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AD81" i="2" s="1"/>
  <c r="AD82" i="2" s="1"/>
  <c r="AD83" i="2" s="1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2" i="2"/>
  <c r="AB65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5" i="2"/>
  <c r="AD63" i="2"/>
  <c r="AC65" i="2"/>
  <c r="AC68" i="2"/>
  <c r="AC69" i="2"/>
  <c r="AC72" i="2"/>
  <c r="AC73" i="2"/>
  <c r="AC74" i="2"/>
  <c r="AC77" i="2"/>
  <c r="AC78" i="2"/>
  <c r="AC80" i="2"/>
  <c r="AC63" i="2"/>
  <c r="C37" i="1"/>
  <c r="D37" i="1"/>
  <c r="E37" i="1"/>
  <c r="F37" i="1"/>
  <c r="G37" i="1"/>
  <c r="H37" i="1"/>
  <c r="I37" i="1"/>
  <c r="B37" i="1"/>
  <c r="AC75" i="2"/>
  <c r="AC66" i="2"/>
  <c r="N12" i="2"/>
  <c r="S146" i="16"/>
  <c r="B48" i="16"/>
  <c r="AH26" i="2"/>
  <c r="AC79" i="2"/>
  <c r="AC64" i="2"/>
  <c r="N24" i="2"/>
  <c r="N16" i="2"/>
  <c r="Y21" i="16"/>
  <c r="AA21" i="16"/>
  <c r="Y23" i="2"/>
  <c r="Y12" i="16"/>
  <c r="S131" i="16"/>
  <c r="Y13" i="16"/>
  <c r="AA13" i="16"/>
  <c r="O135" i="16"/>
  <c r="W24" i="16"/>
  <c r="AK20" i="16"/>
  <c r="AJ13" i="16"/>
  <c r="N9" i="16"/>
  <c r="W7" i="16"/>
  <c r="AK11" i="16"/>
  <c r="AJ19" i="16"/>
  <c r="W14" i="16"/>
  <c r="AK10" i="16"/>
  <c r="N144" i="16"/>
  <c r="N136" i="16"/>
  <c r="AJ25" i="16"/>
  <c r="W20" i="16"/>
  <c r="AK16" i="16"/>
  <c r="AJ9" i="16"/>
  <c r="AK8" i="16"/>
  <c r="N139" i="16"/>
  <c r="N131" i="16"/>
  <c r="AJ24" i="16"/>
  <c r="S23" i="16"/>
  <c r="N20" i="16"/>
  <c r="W19" i="16"/>
  <c r="AK15" i="16"/>
  <c r="S15" i="16"/>
  <c r="N12" i="16"/>
  <c r="AJ8" i="16"/>
  <c r="AK7" i="16"/>
  <c r="M14" i="14" l="1"/>
  <c r="M22" i="14"/>
  <c r="M20" i="14"/>
  <c r="M12" i="14"/>
  <c r="M8" i="14"/>
  <c r="M6" i="14"/>
  <c r="M16" i="14"/>
  <c r="M4" i="14"/>
  <c r="K22" i="14"/>
  <c r="K18" i="14"/>
  <c r="L7" i="14"/>
  <c r="L15" i="14"/>
  <c r="K9" i="14"/>
  <c r="K20" i="14"/>
  <c r="AF24" i="2"/>
  <c r="V25" i="2"/>
  <c r="AG11" i="2"/>
  <c r="AF7" i="2"/>
  <c r="AF19" i="2"/>
  <c r="V17" i="2"/>
  <c r="AG21" i="2"/>
  <c r="V9" i="2"/>
  <c r="AG25" i="2"/>
  <c r="AF13" i="2"/>
  <c r="V13" i="2"/>
  <c r="V23" i="2"/>
  <c r="Z23" i="2" s="1"/>
  <c r="AG7" i="2"/>
  <c r="O129" i="16"/>
  <c r="O142" i="16"/>
  <c r="W12" i="16"/>
  <c r="AK24" i="16"/>
  <c r="O139" i="16"/>
  <c r="AJ11" i="16"/>
  <c r="W22" i="16"/>
  <c r="W8" i="16"/>
  <c r="W16" i="16"/>
  <c r="N132" i="16"/>
  <c r="C35" i="2"/>
  <c r="AA15" i="2"/>
  <c r="M21" i="14"/>
  <c r="M17" i="14"/>
  <c r="M13" i="14"/>
  <c r="M9" i="14"/>
  <c r="M5" i="14"/>
  <c r="O146" i="16"/>
  <c r="O147" i="16" s="1"/>
  <c r="O148" i="16" s="1"/>
  <c r="S145" i="16"/>
  <c r="N141" i="16"/>
  <c r="O140" i="16"/>
  <c r="S139" i="16"/>
  <c r="O138" i="16"/>
  <c r="N135" i="16"/>
  <c r="N150" i="16" s="1"/>
  <c r="N134" i="16"/>
  <c r="O133" i="16"/>
  <c r="W21" i="16"/>
  <c r="AJ20" i="16"/>
  <c r="W18" i="16"/>
  <c r="AK17" i="16"/>
  <c r="W13" i="16"/>
  <c r="Y11" i="16"/>
  <c r="Y8" i="16"/>
  <c r="AA7" i="16"/>
  <c r="AI28" i="16"/>
  <c r="N146" i="16"/>
  <c r="N147" i="16" s="1"/>
  <c r="N148" i="16" s="1"/>
  <c r="O145" i="16"/>
  <c r="N140" i="16"/>
  <c r="N138" i="16"/>
  <c r="O137" i="16"/>
  <c r="N133" i="16"/>
  <c r="O130" i="16"/>
  <c r="AK25" i="16"/>
  <c r="AJ23" i="16"/>
  <c r="AK22" i="16"/>
  <c r="W17" i="16"/>
  <c r="AA10" i="16"/>
  <c r="AK9" i="16"/>
  <c r="AG33" i="16" s="1"/>
  <c r="AD26" i="16"/>
  <c r="L29" i="16"/>
  <c r="AA24" i="16"/>
  <c r="W11" i="16"/>
  <c r="AJ16" i="16"/>
  <c r="AK23" i="16"/>
  <c r="O134" i="16"/>
  <c r="AJ17" i="16"/>
  <c r="O131" i="16"/>
  <c r="AH28" i="16"/>
  <c r="AK18" i="16"/>
  <c r="AJ12" i="16"/>
  <c r="AF33" i="16" s="1"/>
  <c r="AK12" i="16"/>
  <c r="AJ21" i="16"/>
  <c r="Y8" i="2"/>
  <c r="AA10" i="2"/>
  <c r="AA16" i="2"/>
  <c r="AA18" i="2"/>
  <c r="AA25" i="2"/>
  <c r="L20" i="14"/>
  <c r="L16" i="14"/>
  <c r="L12" i="14"/>
  <c r="L8" i="14"/>
  <c r="L4" i="14"/>
  <c r="K13" i="14"/>
  <c r="N145" i="16"/>
  <c r="O144" i="16"/>
  <c r="O143" i="16"/>
  <c r="N137" i="16"/>
  <c r="S135" i="16"/>
  <c r="S133" i="16"/>
  <c r="O132" i="16"/>
  <c r="N130" i="16"/>
  <c r="M28" i="16"/>
  <c r="W25" i="16"/>
  <c r="W23" i="16"/>
  <c r="AJ22" i="16"/>
  <c r="AA20" i="16"/>
  <c r="AJ15" i="16"/>
  <c r="AK14" i="16"/>
  <c r="AA11" i="16"/>
  <c r="AJ10" i="16"/>
  <c r="AF22" i="2"/>
  <c r="AF18" i="2"/>
  <c r="AF14" i="2"/>
  <c r="AF10" i="2"/>
  <c r="AG9" i="2"/>
  <c r="V21" i="2"/>
  <c r="L27" i="2"/>
  <c r="B32" i="2"/>
  <c r="AG8" i="2"/>
  <c r="V10" i="2"/>
  <c r="AF20" i="2"/>
  <c r="AA13" i="2"/>
  <c r="Y13" i="2"/>
  <c r="AA23" i="2"/>
  <c r="I27" i="2"/>
  <c r="G32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AC67" i="2"/>
  <c r="N10" i="2"/>
  <c r="N15" i="2"/>
  <c r="N21" i="2"/>
  <c r="N11" i="2"/>
  <c r="N17" i="2"/>
  <c r="N22" i="2"/>
  <c r="AC81" i="2"/>
  <c r="AC82" i="2" s="1"/>
  <c r="AC83" i="2" s="1"/>
  <c r="N26" i="2"/>
  <c r="AC70" i="2"/>
  <c r="AC76" i="2"/>
  <c r="AC85" i="2"/>
  <c r="N20" i="2"/>
  <c r="AC71" i="2"/>
  <c r="N8" i="2"/>
  <c r="L22" i="14"/>
  <c r="L18" i="14"/>
  <c r="L14" i="14"/>
  <c r="L10" i="14"/>
  <c r="L6" i="14"/>
  <c r="K14" i="14"/>
  <c r="S137" i="16"/>
  <c r="S130" i="16"/>
  <c r="AA25" i="16"/>
  <c r="AG16" i="2"/>
  <c r="AG15" i="2"/>
  <c r="AG22" i="2"/>
  <c r="AG12" i="2"/>
  <c r="V7" i="2"/>
  <c r="V11" i="2"/>
  <c r="V15" i="2"/>
  <c r="V19" i="2"/>
  <c r="AG18" i="2"/>
  <c r="AF11" i="2"/>
  <c r="AF16" i="2"/>
  <c r="AF21" i="2"/>
  <c r="AE28" i="2"/>
  <c r="N23" i="2"/>
  <c r="N13" i="2"/>
  <c r="Y16" i="2"/>
  <c r="AI26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C32" i="2"/>
  <c r="L21" i="14"/>
  <c r="L17" i="14"/>
  <c r="L13" i="14"/>
  <c r="L9" i="14"/>
  <c r="L5" i="14"/>
  <c r="K8" i="14"/>
  <c r="S132" i="16"/>
  <c r="AA14" i="16"/>
  <c r="Y14" i="16"/>
  <c r="AF8" i="2"/>
  <c r="AG14" i="2"/>
  <c r="V22" i="2"/>
  <c r="AG19" i="2"/>
  <c r="V14" i="2"/>
  <c r="V18" i="2"/>
  <c r="AG10" i="2"/>
  <c r="AF9" i="2"/>
  <c r="AF15" i="2"/>
  <c r="AF25" i="2"/>
  <c r="AD28" i="2"/>
  <c r="AE29" i="2" s="1"/>
  <c r="V24" i="2"/>
  <c r="AG24" i="2"/>
  <c r="AG23" i="2"/>
  <c r="AG13" i="2"/>
  <c r="AG20" i="2"/>
  <c r="V8" i="2"/>
  <c r="V12" i="2"/>
  <c r="V16" i="2"/>
  <c r="V20" i="2"/>
  <c r="AG17" i="2"/>
  <c r="AF12" i="2"/>
  <c r="AF17" i="2"/>
  <c r="AF23" i="2"/>
  <c r="C27" i="2"/>
  <c r="N7" i="2"/>
  <c r="G33" i="2" s="1"/>
  <c r="AA11" i="2"/>
  <c r="Y12" i="2"/>
  <c r="AA12" i="2"/>
  <c r="AE26" i="2"/>
  <c r="M19" i="14"/>
  <c r="M15" i="14"/>
  <c r="M11" i="14"/>
  <c r="M7" i="14"/>
  <c r="S141" i="16"/>
  <c r="Q29" i="16"/>
  <c r="AH26" i="16"/>
  <c r="P27" i="16"/>
  <c r="Y7" i="16"/>
  <c r="M31" i="16"/>
  <c r="AE26" i="16"/>
  <c r="P4" i="14"/>
  <c r="F33" i="16"/>
  <c r="B35" i="2"/>
  <c r="M39" i="2"/>
  <c r="AA14" i="2"/>
  <c r="Y19" i="2"/>
  <c r="Y20" i="2"/>
  <c r="AA21" i="2"/>
  <c r="Y24" i="2"/>
  <c r="Q27" i="2"/>
  <c r="K21" i="14"/>
  <c r="K19" i="14"/>
  <c r="K17" i="14"/>
  <c r="K15" i="14"/>
  <c r="K5" i="14"/>
  <c r="S140" i="16"/>
  <c r="S136" i="16"/>
  <c r="S129" i="16"/>
  <c r="AA22" i="16"/>
  <c r="AA15" i="16"/>
  <c r="Y9" i="16"/>
  <c r="G35" i="2"/>
  <c r="M27" i="2"/>
  <c r="M28" i="2" s="1"/>
  <c r="P27" i="2"/>
  <c r="K6" i="14"/>
  <c r="J23" i="14"/>
  <c r="S144" i="16"/>
  <c r="AI26" i="16"/>
  <c r="AI29" i="16" s="1"/>
  <c r="Q27" i="16"/>
  <c r="AA9" i="2"/>
  <c r="Y9" i="2"/>
  <c r="AK11" i="2"/>
  <c r="W25" i="2"/>
  <c r="W15" i="2"/>
  <c r="W7" i="2"/>
  <c r="AJ25" i="2"/>
  <c r="AK25" i="2"/>
  <c r="AJ15" i="2"/>
  <c r="AK7" i="2"/>
  <c r="W18" i="2"/>
  <c r="W10" i="2"/>
  <c r="AH28" i="2"/>
  <c r="AK16" i="2"/>
  <c r="AK8" i="2"/>
  <c r="AJ13" i="2"/>
  <c r="W23" i="2"/>
  <c r="W21" i="2"/>
  <c r="W13" i="2"/>
  <c r="AJ11" i="2"/>
  <c r="AJ23" i="2"/>
  <c r="AJ14" i="2"/>
  <c r="AK14" i="2"/>
  <c r="AJ18" i="2"/>
  <c r="W16" i="2"/>
  <c r="W8" i="2"/>
  <c r="AK12" i="2"/>
  <c r="AK24" i="2"/>
  <c r="AK15" i="2"/>
  <c r="AJ21" i="2"/>
  <c r="AJ12" i="2"/>
  <c r="W19" i="2"/>
  <c r="AB19" i="2" s="1"/>
  <c r="W11" i="2"/>
  <c r="AJ19" i="2"/>
  <c r="AJ9" i="2"/>
  <c r="AK9" i="2"/>
  <c r="AJ22" i="2"/>
  <c r="AK22" i="2"/>
  <c r="AK13" i="2"/>
  <c r="AJ10" i="2"/>
  <c r="W24" i="2"/>
  <c r="Z24" i="2" s="1"/>
  <c r="W14" i="2"/>
  <c r="AK20" i="2"/>
  <c r="AK10" i="2"/>
  <c r="AJ16" i="2"/>
  <c r="AJ7" i="2"/>
  <c r="AK23" i="2"/>
  <c r="AJ20" i="2"/>
  <c r="AK19" i="2"/>
  <c r="AI28" i="2"/>
  <c r="W22" i="2"/>
  <c r="W17" i="2"/>
  <c r="W9" i="2"/>
  <c r="AJ17" i="2"/>
  <c r="AK17" i="2"/>
  <c r="AK21" i="2"/>
  <c r="K4" i="14"/>
  <c r="G33" i="16"/>
  <c r="K33" i="16" s="1"/>
  <c r="G35" i="16"/>
  <c r="M29" i="16"/>
  <c r="H24" i="14"/>
  <c r="W12" i="2"/>
  <c r="AB12" i="2" s="1"/>
  <c r="G26" i="14"/>
  <c r="G24" i="14"/>
  <c r="Q8" i="14"/>
  <c r="Q9" i="14" s="1"/>
  <c r="P8" i="14"/>
  <c r="P9" i="14" s="1"/>
  <c r="G28" i="14"/>
  <c r="M29" i="2"/>
  <c r="K10" i="14"/>
  <c r="I23" i="14"/>
  <c r="K35" i="16"/>
  <c r="AA19" i="16"/>
  <c r="H33" i="16"/>
  <c r="H35" i="16"/>
  <c r="Y19" i="16"/>
  <c r="AJ24" i="2"/>
  <c r="AE27" i="2"/>
  <c r="G27" i="2"/>
  <c r="F32" i="2"/>
  <c r="I150" i="16"/>
  <c r="AA22" i="2"/>
  <c r="Y22" i="2"/>
  <c r="AH30" i="16"/>
  <c r="AB7" i="2"/>
  <c r="Z7" i="2"/>
  <c r="H35" i="2"/>
  <c r="Y18" i="16"/>
  <c r="D33" i="16"/>
  <c r="AA18" i="16"/>
  <c r="B35" i="16"/>
  <c r="C35" i="16"/>
  <c r="C33" i="16"/>
  <c r="J33" i="16" s="1"/>
  <c r="J35" i="2"/>
  <c r="AA17" i="2"/>
  <c r="Y17" i="2"/>
  <c r="H28" i="14"/>
  <c r="Q4" i="14"/>
  <c r="H26" i="14"/>
  <c r="H150" i="16"/>
  <c r="Y25" i="16"/>
  <c r="E27" i="16"/>
  <c r="W9" i="16"/>
  <c r="D35" i="2"/>
  <c r="I35" i="2" s="1"/>
  <c r="AA7" i="2"/>
  <c r="Y10" i="2"/>
  <c r="Y18" i="2"/>
  <c r="G32" i="16"/>
  <c r="Y10" i="16"/>
  <c r="Y15" i="2"/>
  <c r="C27" i="16"/>
  <c r="Y23" i="16"/>
  <c r="Y20" i="16"/>
  <c r="Y15" i="16"/>
  <c r="D35" i="16"/>
  <c r="R10" i="16"/>
  <c r="R9" i="16"/>
  <c r="P29" i="16" s="1"/>
  <c r="Q31" i="16" s="1"/>
  <c r="G27" i="16"/>
  <c r="Y14" i="2"/>
  <c r="I28" i="14" l="1"/>
  <c r="P5" i="14"/>
  <c r="H33" i="14"/>
  <c r="H34" i="14" s="1"/>
  <c r="AG34" i="16"/>
  <c r="G33" i="14"/>
  <c r="G34" i="14" s="1"/>
  <c r="AI30" i="16"/>
  <c r="Z21" i="2"/>
  <c r="P29" i="2"/>
  <c r="Q31" i="2" s="1"/>
  <c r="V26" i="2"/>
  <c r="AE30" i="2"/>
  <c r="W26" i="16"/>
  <c r="I33" i="16"/>
  <c r="AB23" i="2"/>
  <c r="AI29" i="2"/>
  <c r="Z15" i="2"/>
  <c r="Q29" i="2"/>
  <c r="O150" i="16"/>
  <c r="Q30" i="2"/>
  <c r="Q32" i="2"/>
  <c r="Q33" i="2" s="1"/>
  <c r="AE31" i="2"/>
  <c r="AF38" i="2" s="1"/>
  <c r="J32" i="2"/>
  <c r="H30" i="14"/>
  <c r="AB11" i="2"/>
  <c r="M32" i="16"/>
  <c r="M33" i="16" s="1"/>
  <c r="M30" i="16"/>
  <c r="I35" i="16"/>
  <c r="H33" i="2"/>
  <c r="I33" i="2" s="1"/>
  <c r="Z11" i="2"/>
  <c r="F33" i="2"/>
  <c r="K33" i="2" s="1"/>
  <c r="I24" i="14"/>
  <c r="Q28" i="16"/>
  <c r="Q32" i="16"/>
  <c r="Q33" i="16" s="1"/>
  <c r="Q30" i="16"/>
  <c r="L29" i="2"/>
  <c r="M31" i="2" s="1"/>
  <c r="J33" i="2"/>
  <c r="B49" i="2"/>
  <c r="Y31" i="16"/>
  <c r="Y32" i="16" s="1"/>
  <c r="F50" i="16" s="1"/>
  <c r="Z12" i="2"/>
  <c r="M32" i="2"/>
  <c r="Q28" i="2"/>
  <c r="M40" i="2"/>
  <c r="W20" i="2"/>
  <c r="AB20" i="2" s="1"/>
  <c r="AJ8" i="2"/>
  <c r="AF33" i="2" s="1"/>
  <c r="AK18" i="2"/>
  <c r="AG33" i="2" s="1"/>
  <c r="Z9" i="2"/>
  <c r="AB9" i="2"/>
  <c r="AI27" i="2"/>
  <c r="H32" i="2"/>
  <c r="I32" i="2" s="1"/>
  <c r="AB17" i="2"/>
  <c r="Z17" i="2"/>
  <c r="Z10" i="2"/>
  <c r="AB10" i="2"/>
  <c r="AB25" i="2"/>
  <c r="Z25" i="2"/>
  <c r="F35" i="2"/>
  <c r="K35" i="2" s="1"/>
  <c r="K32" i="2"/>
  <c r="B48" i="2"/>
  <c r="Z22" i="2"/>
  <c r="AB22" i="2"/>
  <c r="AB13" i="2"/>
  <c r="Z13" i="2"/>
  <c r="AB18" i="2"/>
  <c r="Z18" i="2"/>
  <c r="AI31" i="16"/>
  <c r="Z14" i="2"/>
  <c r="AB14" i="2"/>
  <c r="AB8" i="2"/>
  <c r="Z8" i="2"/>
  <c r="AI30" i="2"/>
  <c r="D32" i="16"/>
  <c r="AE27" i="16"/>
  <c r="K23" i="14"/>
  <c r="AB16" i="2"/>
  <c r="Z16" i="2"/>
  <c r="I26" i="14"/>
  <c r="G30" i="14"/>
  <c r="K32" i="16"/>
  <c r="B49" i="16"/>
  <c r="J35" i="16"/>
  <c r="AB15" i="2"/>
  <c r="R9" i="14"/>
  <c r="AB24" i="2"/>
  <c r="AI27" i="16"/>
  <c r="H32" i="16"/>
  <c r="Q5" i="14"/>
  <c r="R5" i="14" s="1"/>
  <c r="AG18" i="16"/>
  <c r="L135" i="16"/>
  <c r="L137" i="16"/>
  <c r="L139" i="16"/>
  <c r="V25" i="16"/>
  <c r="AG16" i="16"/>
  <c r="V21" i="16"/>
  <c r="AE28" i="16"/>
  <c r="AG11" i="16"/>
  <c r="AF8" i="16"/>
  <c r="V19" i="16"/>
  <c r="AG25" i="16"/>
  <c r="AG24" i="16"/>
  <c r="AG8" i="16"/>
  <c r="AG20" i="16"/>
  <c r="K141" i="16"/>
  <c r="AF10" i="16"/>
  <c r="V11" i="16"/>
  <c r="AG17" i="16"/>
  <c r="V18" i="16"/>
  <c r="K131" i="16"/>
  <c r="K140" i="16"/>
  <c r="K142" i="16"/>
  <c r="K130" i="16"/>
  <c r="V10" i="16"/>
  <c r="AG10" i="16"/>
  <c r="AF14" i="16"/>
  <c r="AF15" i="16"/>
  <c r="AF22" i="16"/>
  <c r="AF23" i="16"/>
  <c r="V24" i="16"/>
  <c r="K129" i="16"/>
  <c r="L131" i="16"/>
  <c r="K136" i="16"/>
  <c r="L140" i="16"/>
  <c r="L142" i="16"/>
  <c r="K144" i="16"/>
  <c r="L141" i="16"/>
  <c r="L136" i="16"/>
  <c r="V7" i="16"/>
  <c r="AG14" i="16"/>
  <c r="V15" i="16"/>
  <c r="AG15" i="16"/>
  <c r="V16" i="16"/>
  <c r="AF19" i="16"/>
  <c r="AG22" i="16"/>
  <c r="V23" i="16"/>
  <c r="AG23" i="16"/>
  <c r="L129" i="16"/>
  <c r="K132" i="16"/>
  <c r="K134" i="16"/>
  <c r="L138" i="16"/>
  <c r="AF7" i="16"/>
  <c r="K146" i="16"/>
  <c r="K147" i="16" s="1"/>
  <c r="K148" i="16" s="1"/>
  <c r="AF20" i="16"/>
  <c r="AG9" i="16"/>
  <c r="L132" i="16"/>
  <c r="L134" i="16"/>
  <c r="K143" i="16"/>
  <c r="AF9" i="16"/>
  <c r="K138" i="16"/>
  <c r="AF13" i="16"/>
  <c r="K133" i="16"/>
  <c r="V20" i="16"/>
  <c r="AG7" i="16"/>
  <c r="V8" i="16"/>
  <c r="V14" i="16"/>
  <c r="V22" i="16"/>
  <c r="AF24" i="16"/>
  <c r="L143" i="16"/>
  <c r="K145" i="16"/>
  <c r="AF17" i="16"/>
  <c r="V9" i="16"/>
  <c r="V13" i="16"/>
  <c r="AF12" i="16"/>
  <c r="K137" i="16"/>
  <c r="L145" i="16"/>
  <c r="V17" i="16"/>
  <c r="L133" i="16"/>
  <c r="AF21" i="16"/>
  <c r="AG19" i="16"/>
  <c r="AF16" i="16"/>
  <c r="L146" i="16"/>
  <c r="L147" i="16" s="1"/>
  <c r="L148" i="16" s="1"/>
  <c r="L144" i="16"/>
  <c r="AF25" i="16"/>
  <c r="V12" i="16"/>
  <c r="K135" i="16"/>
  <c r="K139" i="16"/>
  <c r="AG13" i="16"/>
  <c r="L130" i="16"/>
  <c r="AG12" i="16"/>
  <c r="AF11" i="16"/>
  <c r="AF18" i="16"/>
  <c r="AG21" i="16"/>
  <c r="AD28" i="16"/>
  <c r="AE29" i="16" s="1"/>
  <c r="AB21" i="2"/>
  <c r="Z19" i="2"/>
  <c r="AH30" i="2"/>
  <c r="I30" i="14" l="1"/>
  <c r="M33" i="2"/>
  <c r="Y32" i="2"/>
  <c r="F50" i="2" s="1"/>
  <c r="W26" i="2"/>
  <c r="Y27" i="2"/>
  <c r="Y28" i="2" s="1"/>
  <c r="C50" i="2" s="1"/>
  <c r="Z20" i="2"/>
  <c r="Z32" i="2" s="1"/>
  <c r="G50" i="2" s="1"/>
  <c r="AE30" i="16"/>
  <c r="B50" i="2"/>
  <c r="AA31" i="2"/>
  <c r="AA32" i="2" s="1"/>
  <c r="H50" i="2" s="1"/>
  <c r="M30" i="2"/>
  <c r="M41" i="2"/>
  <c r="M42" i="2" s="1"/>
  <c r="L150" i="16"/>
  <c r="Z10" i="16"/>
  <c r="AB10" i="16"/>
  <c r="AB20" i="16"/>
  <c r="Z20" i="16"/>
  <c r="AB7" i="16"/>
  <c r="V26" i="16"/>
  <c r="Z7" i="16"/>
  <c r="K150" i="16"/>
  <c r="I32" i="16"/>
  <c r="B50" i="16"/>
  <c r="Z9" i="16"/>
  <c r="AB9" i="16"/>
  <c r="AB23" i="16"/>
  <c r="Z23" i="16"/>
  <c r="Z24" i="16"/>
  <c r="AB24" i="16"/>
  <c r="AB21" i="16"/>
  <c r="Z21" i="16"/>
  <c r="Z17" i="16"/>
  <c r="AB17" i="16"/>
  <c r="AI31" i="2"/>
  <c r="AF37" i="2" s="1"/>
  <c r="AG34" i="2"/>
  <c r="AF39" i="2" s="1"/>
  <c r="AD30" i="16"/>
  <c r="Z16" i="16"/>
  <c r="AB16" i="16"/>
  <c r="Z18" i="16"/>
  <c r="AB18" i="16"/>
  <c r="Z12" i="16"/>
  <c r="AB12" i="16"/>
  <c r="AB22" i="16"/>
  <c r="Z22" i="16"/>
  <c r="AB14" i="16"/>
  <c r="Z14" i="16"/>
  <c r="AB19" i="16"/>
  <c r="Z19" i="16"/>
  <c r="Z25" i="16"/>
  <c r="AB25" i="16"/>
  <c r="Z13" i="16"/>
  <c r="AB13" i="16"/>
  <c r="AB8" i="16"/>
  <c r="Z8" i="16"/>
  <c r="AB15" i="16"/>
  <c r="Z15" i="16"/>
  <c r="AB11" i="16"/>
  <c r="Z11" i="16"/>
  <c r="Z27" i="2" l="1"/>
  <c r="Z28" i="2" s="1"/>
  <c r="I50" i="2"/>
  <c r="AE31" i="16"/>
  <c r="AB31" i="2"/>
  <c r="AB32" i="2" s="1"/>
  <c r="AA31" i="16"/>
  <c r="Z31" i="16"/>
  <c r="Z32" i="16" s="1"/>
  <c r="G50" i="16" s="1"/>
  <c r="Z27" i="16"/>
  <c r="Z28" i="16" s="1"/>
  <c r="Y27" i="16"/>
  <c r="Y28" i="16" s="1"/>
  <c r="C50" i="16" s="1"/>
  <c r="D50" i="2" l="1"/>
  <c r="E50" i="2" s="1"/>
  <c r="AA28" i="2"/>
  <c r="AA28" i="16"/>
  <c r="D50" i="16"/>
  <c r="E50" i="16" s="1"/>
  <c r="AA32" i="16"/>
  <c r="H50" i="16" s="1"/>
  <c r="I50" i="16" s="1"/>
  <c r="AB31" i="16"/>
  <c r="AB32" i="16" s="1"/>
</calcChain>
</file>

<file path=xl/sharedStrings.xml><?xml version="1.0" encoding="utf-8"?>
<sst xmlns="http://schemas.openxmlformats.org/spreadsheetml/2006/main" count="488" uniqueCount="166">
  <si>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</si>
  <si>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</si>
  <si>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</si>
  <si>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</si>
  <si>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</si>
  <si>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</si>
  <si>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</si>
  <si>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</si>
  <si>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</si>
  <si>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</si>
  <si>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</si>
  <si>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</si>
  <si>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</si>
  <si>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</si>
  <si>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85&amp;+</t>
  </si>
  <si>
    <t>1-4</t>
  </si>
  <si>
    <t>5-9</t>
  </si>
  <si>
    <t>Total</t>
  </si>
  <si>
    <t>Azerbaïdjan</t>
  </si>
  <si>
    <t>Hommes</t>
  </si>
  <si>
    <t>Femmes</t>
  </si>
  <si>
    <t xml:space="preserve">Norvège </t>
  </si>
  <si>
    <t>Décès</t>
  </si>
  <si>
    <t>Population moyenne</t>
  </si>
  <si>
    <t>Groupe</t>
  </si>
  <si>
    <t>d'âge</t>
  </si>
  <si>
    <t>10-14</t>
  </si>
  <si>
    <t>Taux</t>
  </si>
  <si>
    <t>0-5</t>
  </si>
  <si>
    <t>Comparez les taux bruts de mortalité pour chaque sexe et pour les deux sexes confondus</t>
  </si>
  <si>
    <t>en Norvège et en Azerbaïdjan en 1990</t>
  </si>
  <si>
    <t>Décomposez la différence entre les taux bruts de mortalité. Quel est l'impacte de la structure d'âge de la population?</t>
  </si>
  <si>
    <t>Présentez les données graphiquement</t>
  </si>
  <si>
    <t>Utilisez la standanrdisation directe et indirecte. Essayez de divers standards</t>
  </si>
  <si>
    <t>Appliquez le modèle additif et multiplicatif, avec intéraction et sans intéraction entre les facteurs</t>
  </si>
  <si>
    <t>Pop</t>
  </si>
  <si>
    <t>Ca</t>
  </si>
  <si>
    <t>Cn</t>
  </si>
  <si>
    <t>Ma</t>
  </si>
  <si>
    <t>Mn</t>
  </si>
  <si>
    <t>TBM</t>
  </si>
  <si>
    <t>Norvège</t>
  </si>
  <si>
    <t>Δ Femmes</t>
  </si>
  <si>
    <t>Δ Hommes</t>
  </si>
  <si>
    <t>Δ total</t>
  </si>
  <si>
    <t>TMC I (H. Az)</t>
  </si>
  <si>
    <t>TMC I (H. Nor)</t>
  </si>
  <si>
    <t>On peut choisir un autre standard</t>
  </si>
  <si>
    <t>rapport</t>
  </si>
  <si>
    <t>A/N</t>
  </si>
  <si>
    <t>Az</t>
  </si>
  <si>
    <t>Nor</t>
  </si>
  <si>
    <t>On voit que le choix de standard ne change pas beaucoup les relations entre les taux comparatifs, surtout dans la dimention H/F,</t>
  </si>
  <si>
    <t>La différence des taux bruts est quasiment la même pour les hommes, les femmes et les deux sexes confondus</t>
  </si>
  <si>
    <t>Population totale</t>
  </si>
  <si>
    <t>Δ Ca</t>
  </si>
  <si>
    <t xml:space="preserve">Δ </t>
  </si>
  <si>
    <t>moyenne</t>
  </si>
  <si>
    <t>Δ Ma</t>
  </si>
  <si>
    <t>x 1000</t>
  </si>
  <si>
    <t>Décomposition sans interaction</t>
  </si>
  <si>
    <t>Azerbaïjan - Norvège</t>
  </si>
  <si>
    <t>mortalité</t>
  </si>
  <si>
    <t>structure</t>
  </si>
  <si>
    <t>contrôle</t>
  </si>
  <si>
    <t>Par contre, la différence des mortalité par âge influence positivement la différence netre les taux bruts</t>
  </si>
  <si>
    <t>Décomposition avec interaction</t>
  </si>
  <si>
    <t>interaction</t>
  </si>
  <si>
    <t>La décomposition avec interaction diminue l'effet positif de la mortalité et augmente l'effet négatif de la composition par âge</t>
  </si>
  <si>
    <t>Calculs</t>
  </si>
  <si>
    <t>rapport H/F</t>
  </si>
  <si>
    <t>Vous pouvez (devez) faire le même exercice pour chaque sexe.</t>
  </si>
  <si>
    <t>En revanche, le changement assez visible de rapport des taux comparatifs indique-t-il la présence d'une importante interaction?</t>
  </si>
  <si>
    <t>On peut verifier cela en décomposant la différence entre les taux bruts avec et sans interaction :</t>
  </si>
  <si>
    <t>Il faut commencer par la définition des taux bruts et par la méthode de calcul (formule)</t>
  </si>
  <si>
    <t>La décomposition sans interaction montre que cette différence a pour sa cause majeur la différence des structures par âge (-6,4), qui joue un rôle discriminateur</t>
  </si>
  <si>
    <t>Age</t>
  </si>
  <si>
    <t>70-84</t>
  </si>
  <si>
    <t>85 +</t>
  </si>
  <si>
    <t>1) - au milieu de l'année</t>
  </si>
  <si>
    <t>ASMR</t>
  </si>
  <si>
    <t>Suède</t>
  </si>
  <si>
    <t>Kazakhstan</t>
  </si>
  <si>
    <t>Structure par âge</t>
  </si>
  <si>
    <t>TBM =</t>
  </si>
  <si>
    <t>TMC =</t>
  </si>
  <si>
    <t>Standard = Suède</t>
  </si>
  <si>
    <t>Standard = moyen</t>
  </si>
  <si>
    <t>(TBM --&gt; taux brut de mortalité)</t>
  </si>
  <si>
    <t>Standardisation directe</t>
  </si>
  <si>
    <t>(TMC --&gt; taux comparatif de mortalité )</t>
  </si>
  <si>
    <t>(démonstration pour la standardisation directe uniquement)</t>
  </si>
  <si>
    <t>pour les deux sexes confondus uniquement</t>
  </si>
  <si>
    <t>Données pour la graphique "Structure-Pyramide"</t>
  </si>
  <si>
    <t>Mx</t>
  </si>
  <si>
    <t>Cx</t>
  </si>
  <si>
    <t>TBM=</t>
  </si>
  <si>
    <t>% sexe</t>
  </si>
  <si>
    <t>Kazakhstan 2008</t>
  </si>
  <si>
    <t>Kazakhstan 1981</t>
  </si>
  <si>
    <t>1981-2008</t>
  </si>
  <si>
    <t>2008/1981</t>
  </si>
  <si>
    <t>TMC I (H. 2008)</t>
  </si>
  <si>
    <t>TMC I (H. 1981)</t>
  </si>
  <si>
    <t>rapport de mosculinité</t>
  </si>
  <si>
    <t>Azérbaïdjan</t>
  </si>
  <si>
    <t>TBM (Nor) =</t>
  </si>
  <si>
    <t>TBM (Az) =</t>
  </si>
  <si>
    <t>TCM Az=</t>
  </si>
  <si>
    <t xml:space="preserve">17% supérieur par rapport à la Norvège </t>
  </si>
  <si>
    <t xml:space="preserve">Le risque moyen de décéder en Azérbaïdjan est de </t>
  </si>
  <si>
    <t>Aavec tous les éléments structuraux égaux par ailleurs,</t>
  </si>
  <si>
    <t>Conclusion</t>
  </si>
  <si>
    <t>Double standardisation</t>
  </si>
  <si>
    <t>TCM (Az) st(nor) =</t>
  </si>
  <si>
    <t>CMR</t>
  </si>
  <si>
    <t>TCM</t>
  </si>
  <si>
    <t>Standardisation indirecte</t>
  </si>
  <si>
    <t>Comparative mortality factor=</t>
  </si>
  <si>
    <r>
      <t>TCM = TBM</t>
    </r>
    <r>
      <rPr>
        <vertAlign val="subscript"/>
        <sz val="10"/>
        <rFont val="Calibri"/>
        <family val="2"/>
        <charset val="204"/>
      </rPr>
      <t>s</t>
    </r>
    <r>
      <rPr>
        <sz val="10"/>
        <rFont val="Calibri"/>
        <family val="2"/>
        <charset val="204"/>
      </rPr>
      <t xml:space="preserve"> x CMF=</t>
    </r>
  </si>
  <si>
    <r>
      <t>Population</t>
    </r>
    <r>
      <rPr>
        <vertAlign val="superscript"/>
        <sz val="11"/>
        <rFont val="Calibri"/>
        <family val="2"/>
        <charset val="204"/>
      </rPr>
      <t>1)</t>
    </r>
  </si>
  <si>
    <t>ratio des asmr</t>
  </si>
  <si>
    <t>Exercice 1</t>
  </si>
  <si>
    <t>Faites le même exercice pour la population de la Norvège et de l’Azerbaïdjan (données sur la feuille "exercice").</t>
  </si>
  <si>
    <t>Exercice 2a</t>
  </si>
  <si>
    <t>Décomposez la différence entre les taux bruts de mortalité en Norvège et en Azerbaïdjan en utilisant les méthodes de décomposition différentes (additive et multiplicative, sans et avec l'estimation de l'interférence).</t>
  </si>
  <si>
    <t>Exercice 2b</t>
  </si>
  <si>
    <t>Analyez les facteurs de changement de la mortalité au Kazakhstant entre 1981 et 2008</t>
  </si>
  <si>
    <t>ratio=</t>
  </si>
  <si>
    <t>Im=</t>
  </si>
  <si>
    <t>Is=</t>
  </si>
  <si>
    <t>Is Im=</t>
  </si>
  <si>
    <t>Pour la population-standard CMR = 1</t>
  </si>
  <si>
    <r>
      <rPr>
        <sz val="9"/>
        <rFont val="Calibri"/>
        <family val="2"/>
        <charset val="204"/>
      </rPr>
      <t>δ</t>
    </r>
    <r>
      <rPr>
        <sz val="9"/>
        <rFont val="Calibri"/>
        <family val="2"/>
      </rPr>
      <t xml:space="preserve"> TBM =</t>
    </r>
  </si>
  <si>
    <t>TBM ‰</t>
  </si>
  <si>
    <r>
      <t>moyenne (m</t>
    </r>
    <r>
      <rPr>
        <vertAlign val="subscript"/>
        <sz val="9"/>
        <rFont val="Calibri"/>
        <family val="2"/>
        <charset val="204"/>
      </rPr>
      <t>x</t>
    </r>
    <r>
      <rPr>
        <sz val="9"/>
        <rFont val="Calibri"/>
        <family val="2"/>
      </rPr>
      <t>) =</t>
    </r>
  </si>
  <si>
    <t>Population exposée</t>
  </si>
  <si>
    <t>apport au TBM</t>
  </si>
  <si>
    <t>TBM208 -TBM1981 =</t>
  </si>
  <si>
    <t>en ‰</t>
  </si>
  <si>
    <t>voir tableau A46:I50</t>
  </si>
  <si>
    <t xml:space="preserve">Danemark </t>
  </si>
  <si>
    <t>Décès tumeurs</t>
  </si>
  <si>
    <t>Décès MAC</t>
  </si>
  <si>
    <t>TMSA tumeurs p.10 000</t>
  </si>
  <si>
    <t>TMSA MAC p.10 000</t>
  </si>
  <si>
    <t xml:space="preserve"> Male</t>
  </si>
  <si>
    <t xml:space="preserve"> Female</t>
  </si>
  <si>
    <t>All</t>
  </si>
  <si>
    <t>85+</t>
  </si>
  <si>
    <t>p. 10000</t>
  </si>
  <si>
    <t>TBD (tum)</t>
  </si>
  <si>
    <t>TBD (MAC)</t>
  </si>
  <si>
    <t>Décès attendus</t>
  </si>
  <si>
    <t>Tum</t>
  </si>
  <si>
    <t>MAC</t>
  </si>
  <si>
    <t>Reproduisez la démonstration des diverses méthodes de la standardisation pour la Suède  et l'Egypte (population féminine) comme elle a été faite dans le cours (données sur le feuiile "Cours"). Vous pouvez consulter les fichiers avec les calculs disponibles sur l'EPI</t>
  </si>
  <si>
    <t>Egypte, femmes, 2007</t>
  </si>
  <si>
    <t>Egypte</t>
  </si>
  <si>
    <t>S/E</t>
  </si>
  <si>
    <t>K/E</t>
  </si>
  <si>
    <t>Standard = Egypte</t>
  </si>
  <si>
    <t>Suède, femmes, 2007</t>
  </si>
  <si>
    <t>MAC TCM</t>
  </si>
  <si>
    <t>Tum TCM</t>
  </si>
  <si>
    <t>TBM (Az) st(1981)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</si>
</sst>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0"/>
    <numFmt numFmtId="165" formatCode="0.0000"/>
    <numFmt numFmtId="166" formatCode="0.000"/>
    <numFmt numFmtId="167" formatCode="0.0%"/>
    <numFmt numFmtId="168" formatCode="0.00000"/>
    <numFmt numFmtId="169" formatCode="#,##0.0"/>
    <numFmt numFmtId="170" formatCode="0.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b/>
      <sz val="9"/>
      <color indexed="10"/>
      <name val="Calibri"/>
      <family val="2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b/>
      <i/>
      <sz val="9"/>
      <name val="Calibri"/>
      <family val="2"/>
      <charset val="204"/>
    </font>
    <font>
      <sz val="9"/>
      <color indexed="10"/>
      <name val="Calibri"/>
      <family val="2"/>
    </font>
    <font>
      <b/>
      <u/>
      <sz val="9"/>
      <name val="Calibri"/>
      <family val="2"/>
      <charset val="204"/>
    </font>
    <font>
      <vertAlign val="subscript"/>
      <sz val="10"/>
      <name val="Calibri"/>
      <family val="2"/>
      <charset val="204"/>
    </font>
    <font>
      <vertAlign val="superscript"/>
      <sz val="11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9"/>
      <name val="Calibri"/>
      <family val="2"/>
      <charset val="204"/>
    </font>
    <font>
      <vertAlign val="subscript"/>
      <sz val="9"/>
      <name val="Calibri"/>
      <family val="2"/>
      <charset val="204"/>
    </font>
    <font>
      <u/>
      <sz val="10"/>
      <color theme="10"/>
      <name val="Arial"/>
      <family val="2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4" fillId="0" borderId="0"/>
  </cellStyleXfs>
  <cellXfs count="146">
    <xf numFmtId="0" fontId="0" fillId="0" borderId="0" xfId="0"/>
    <xf numFmtId="0" fontId="7" fillId="0" borderId="0" xfId="0" applyFont="1"/>
    <xf numFmtId="0" fontId="7" fillId="0" borderId="0" xfId="0" applyFont="1" applyAlignment="1">
      <alignment horizontal="right"/>
    </xf>
    <xf numFmtId="166" fontId="7" fillId="0" borderId="0" xfId="0" applyNumberFormat="1" applyFont="1"/>
    <xf numFmtId="9" fontId="7" fillId="0" borderId="0" xfId="1" applyFont="1"/>
    <xf numFmtId="9" fontId="7" fillId="0" borderId="0" xfId="0" applyNumberFormat="1" applyFont="1"/>
    <xf numFmtId="0" fontId="7" fillId="0" borderId="0" xfId="0" quotePrefix="1" applyFont="1" applyAlignment="1">
      <alignment horizontal="right"/>
    </xf>
    <xf numFmtId="165" fontId="7" fillId="0" borderId="0" xfId="0" applyNumberFormat="1" applyFont="1"/>
    <xf numFmtId="0" fontId="7" fillId="0" borderId="0" xfId="0" quotePrefix="1" applyFont="1"/>
    <xf numFmtId="0" fontId="7" fillId="0" borderId="4" xfId="0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2" xfId="0" applyFont="1" applyBorder="1" applyAlignment="1">
      <alignment horizontal="right"/>
    </xf>
    <xf numFmtId="3" fontId="7" fillId="0" borderId="2" xfId="0" applyNumberFormat="1" applyFont="1" applyBorder="1"/>
    <xf numFmtId="0" fontId="7" fillId="0" borderId="2" xfId="0" quotePrefix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3" fontId="7" fillId="0" borderId="3" xfId="0" applyNumberFormat="1" applyFont="1" applyBorder="1"/>
    <xf numFmtId="0" fontId="7" fillId="0" borderId="4" xfId="0" applyFont="1" applyBorder="1" applyAlignment="1">
      <alignment horizontal="right"/>
    </xf>
    <xf numFmtId="3" fontId="7" fillId="0" borderId="4" xfId="0" applyNumberFormat="1" applyFont="1" applyBorder="1"/>
    <xf numFmtId="3" fontId="7" fillId="0" borderId="0" xfId="0" applyNumberFormat="1" applyFont="1"/>
    <xf numFmtId="0" fontId="9" fillId="0" borderId="0" xfId="0" applyFont="1"/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4" xfId="0" applyFont="1" applyBorder="1" applyAlignment="1">
      <alignment horizontal="center"/>
    </xf>
    <xf numFmtId="166" fontId="7" fillId="0" borderId="1" xfId="0" applyNumberFormat="1" applyFont="1" applyBorder="1"/>
    <xf numFmtId="9" fontId="7" fillId="0" borderId="1" xfId="1" applyFont="1" applyBorder="1"/>
    <xf numFmtId="165" fontId="7" fillId="0" borderId="1" xfId="0" applyNumberFormat="1" applyFont="1" applyBorder="1"/>
    <xf numFmtId="166" fontId="7" fillId="0" borderId="2" xfId="0" applyNumberFormat="1" applyFont="1" applyBorder="1"/>
    <xf numFmtId="9" fontId="7" fillId="0" borderId="2" xfId="1" applyFont="1" applyBorder="1"/>
    <xf numFmtId="165" fontId="7" fillId="0" borderId="2" xfId="0" applyNumberFormat="1" applyFont="1" applyBorder="1"/>
    <xf numFmtId="166" fontId="7" fillId="0" borderId="3" xfId="0" applyNumberFormat="1" applyFont="1" applyBorder="1"/>
    <xf numFmtId="9" fontId="7" fillId="0" borderId="3" xfId="1" applyFont="1" applyBorder="1"/>
    <xf numFmtId="165" fontId="7" fillId="0" borderId="3" xfId="0" applyNumberFormat="1" applyFont="1" applyBorder="1"/>
    <xf numFmtId="9" fontId="7" fillId="0" borderId="1" xfId="0" applyNumberFormat="1" applyFont="1" applyBorder="1"/>
    <xf numFmtId="9" fontId="7" fillId="0" borderId="2" xfId="0" applyNumberFormat="1" applyFont="1" applyBorder="1"/>
    <xf numFmtId="9" fontId="7" fillId="0" borderId="3" xfId="0" applyNumberFormat="1" applyFont="1" applyBorder="1"/>
    <xf numFmtId="0" fontId="8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166" fontId="10" fillId="0" borderId="3" xfId="0" applyNumberFormat="1" applyFont="1" applyBorder="1"/>
    <xf numFmtId="166" fontId="7" fillId="0" borderId="4" xfId="0" applyNumberFormat="1" applyFont="1" applyBorder="1"/>
    <xf numFmtId="166" fontId="10" fillId="0" borderId="4" xfId="0" applyNumberFormat="1" applyFont="1" applyBorder="1"/>
    <xf numFmtId="0" fontId="12" fillId="0" borderId="0" xfId="0" applyFont="1"/>
    <xf numFmtId="0" fontId="1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3" fontId="12" fillId="0" borderId="1" xfId="0" applyNumberFormat="1" applyFont="1" applyBorder="1"/>
    <xf numFmtId="0" fontId="12" fillId="0" borderId="2" xfId="0" quotePrefix="1" applyFont="1" applyBorder="1" applyAlignment="1">
      <alignment horizontal="right"/>
    </xf>
    <xf numFmtId="3" fontId="12" fillId="0" borderId="2" xfId="0" applyNumberFormat="1" applyFont="1" applyBorder="1"/>
    <xf numFmtId="0" fontId="12" fillId="0" borderId="2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3" fontId="12" fillId="0" borderId="3" xfId="0" applyNumberFormat="1" applyFont="1" applyBorder="1"/>
    <xf numFmtId="0" fontId="12" fillId="0" borderId="5" xfId="0" applyFont="1" applyBorder="1"/>
    <xf numFmtId="0" fontId="12" fillId="0" borderId="7" xfId="0" applyFont="1" applyBorder="1"/>
    <xf numFmtId="0" fontId="12" fillId="0" borderId="6" xfId="0" applyFont="1" applyBorder="1"/>
    <xf numFmtId="165" fontId="12" fillId="0" borderId="1" xfId="0" applyNumberFormat="1" applyFont="1" applyBorder="1"/>
    <xf numFmtId="165" fontId="12" fillId="0" borderId="2" xfId="0" applyNumberFormat="1" applyFont="1" applyBorder="1"/>
    <xf numFmtId="0" fontId="12" fillId="2" borderId="3" xfId="0" applyFont="1" applyFill="1" applyBorder="1"/>
    <xf numFmtId="2" fontId="12" fillId="0" borderId="0" xfId="0" applyNumberFormat="1" applyFont="1"/>
    <xf numFmtId="0" fontId="12" fillId="0" borderId="0" xfId="0" applyFont="1" applyAlignment="1">
      <alignment horizontal="right"/>
    </xf>
    <xf numFmtId="164" fontId="12" fillId="0" borderId="1" xfId="0" applyNumberFormat="1" applyFont="1" applyBorder="1"/>
    <xf numFmtId="164" fontId="12" fillId="0" borderId="2" xfId="0" applyNumberFormat="1" applyFont="1" applyBorder="1"/>
    <xf numFmtId="0" fontId="12" fillId="2" borderId="4" xfId="0" applyFont="1" applyFill="1" applyBorder="1" applyAlignment="1">
      <alignment horizontal="right"/>
    </xf>
    <xf numFmtId="3" fontId="12" fillId="2" borderId="4" xfId="0" applyNumberFormat="1" applyFont="1" applyFill="1" applyBorder="1"/>
    <xf numFmtId="0" fontId="12" fillId="0" borderId="0" xfId="0" applyFont="1" applyAlignment="1">
      <alignment horizontal="center"/>
    </xf>
    <xf numFmtId="164" fontId="12" fillId="0" borderId="3" xfId="0" applyNumberFormat="1" applyFont="1" applyBorder="1"/>
    <xf numFmtId="0" fontId="13" fillId="0" borderId="0" xfId="0" applyFont="1"/>
    <xf numFmtId="165" fontId="14" fillId="0" borderId="0" xfId="0" applyNumberFormat="1" applyFont="1"/>
    <xf numFmtId="165" fontId="7" fillId="2" borderId="0" xfId="0" applyNumberFormat="1" applyFont="1" applyFill="1"/>
    <xf numFmtId="165" fontId="14" fillId="0" borderId="4" xfId="0" applyNumberFormat="1" applyFont="1" applyBorder="1"/>
    <xf numFmtId="165" fontId="7" fillId="0" borderId="5" xfId="0" applyNumberFormat="1" applyFont="1" applyBorder="1"/>
    <xf numFmtId="165" fontId="7" fillId="0" borderId="7" xfId="0" applyNumberFormat="1" applyFont="1" applyBorder="1"/>
    <xf numFmtId="167" fontId="7" fillId="0" borderId="0" xfId="1" applyNumberFormat="1" applyFont="1"/>
    <xf numFmtId="165" fontId="14" fillId="2" borderId="1" xfId="0" applyNumberFormat="1" applyFont="1" applyFill="1" applyBorder="1"/>
    <xf numFmtId="167" fontId="7" fillId="0" borderId="4" xfId="1" applyNumberFormat="1" applyFont="1" applyBorder="1"/>
    <xf numFmtId="165" fontId="7" fillId="0" borderId="0" xfId="0" applyNumberFormat="1" applyFont="1" applyAlignment="1">
      <alignment horizontal="right"/>
    </xf>
    <xf numFmtId="2" fontId="7" fillId="0" borderId="0" xfId="0" applyNumberFormat="1" applyFont="1"/>
    <xf numFmtId="0" fontId="15" fillId="0" borderId="0" xfId="0" applyFont="1"/>
    <xf numFmtId="0" fontId="11" fillId="0" borderId="0" xfId="0" applyFont="1"/>
    <xf numFmtId="166" fontId="11" fillId="0" borderId="0" xfId="0" applyNumberFormat="1" applyFont="1"/>
    <xf numFmtId="0" fontId="11" fillId="0" borderId="0" xfId="0" applyFont="1" applyAlignment="1">
      <alignment horizontal="right"/>
    </xf>
    <xf numFmtId="166" fontId="12" fillId="0" borderId="0" xfId="0" applyNumberFormat="1" applyFont="1"/>
    <xf numFmtId="166" fontId="11" fillId="2" borderId="0" xfId="0" applyNumberFormat="1" applyFont="1" applyFill="1"/>
    <xf numFmtId="0" fontId="12" fillId="0" borderId="7" xfId="0" applyFont="1" applyBorder="1" applyAlignment="1">
      <alignment horizontal="center"/>
    </xf>
    <xf numFmtId="165" fontId="12" fillId="0" borderId="13" xfId="0" applyNumberFormat="1" applyFont="1" applyBorder="1"/>
    <xf numFmtId="165" fontId="12" fillId="0" borderId="14" xfId="0" applyNumberFormat="1" applyFont="1" applyBorder="1"/>
    <xf numFmtId="0" fontId="12" fillId="2" borderId="10" xfId="0" applyFont="1" applyFill="1" applyBorder="1"/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8" fillId="0" borderId="0" xfId="0" applyFont="1"/>
    <xf numFmtId="0" fontId="18" fillId="0" borderId="1" xfId="0" applyFont="1" applyBorder="1"/>
    <xf numFmtId="0" fontId="18" fillId="0" borderId="2" xfId="0" applyFont="1" applyBorder="1"/>
    <xf numFmtId="0" fontId="18" fillId="0" borderId="3" xfId="0" applyFont="1" applyBorder="1"/>
    <xf numFmtId="0" fontId="18" fillId="0" borderId="4" xfId="0" applyFont="1" applyBorder="1"/>
    <xf numFmtId="0" fontId="18" fillId="0" borderId="2" xfId="0" applyFont="1" applyBorder="1" applyAlignment="1">
      <alignment horizontal="right"/>
    </xf>
    <xf numFmtId="3" fontId="18" fillId="0" borderId="2" xfId="0" applyNumberFormat="1" applyFont="1" applyBorder="1"/>
    <xf numFmtId="0" fontId="18" fillId="0" borderId="2" xfId="0" quotePrefix="1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3" fontId="18" fillId="0" borderId="3" xfId="0" applyNumberFormat="1" applyFont="1" applyBorder="1"/>
    <xf numFmtId="0" fontId="19" fillId="0" borderId="0" xfId="0" applyFont="1"/>
    <xf numFmtId="0" fontId="12" fillId="0" borderId="0" xfId="0" applyFont="1" applyAlignment="1">
      <alignment wrapText="1"/>
    </xf>
    <xf numFmtId="0" fontId="19" fillId="0" borderId="0" xfId="0" applyFont="1" applyAlignment="1">
      <alignment wrapText="1"/>
    </xf>
    <xf numFmtId="165" fontId="9" fillId="0" borderId="0" xfId="0" applyNumberFormat="1" applyFont="1"/>
    <xf numFmtId="166" fontId="12" fillId="3" borderId="0" xfId="0" applyNumberFormat="1" applyFont="1" applyFill="1"/>
    <xf numFmtId="0" fontId="11" fillId="4" borderId="0" xfId="0" applyFont="1" applyFill="1"/>
    <xf numFmtId="0" fontId="20" fillId="0" borderId="0" xfId="0" applyFont="1"/>
    <xf numFmtId="165" fontId="11" fillId="0" borderId="0" xfId="0" applyNumberFormat="1" applyFont="1"/>
    <xf numFmtId="168" fontId="11" fillId="0" borderId="0" xfId="0" applyNumberFormat="1" applyFont="1"/>
    <xf numFmtId="0" fontId="23" fillId="0" borderId="0" xfId="2" applyFont="1"/>
    <xf numFmtId="0" fontId="4" fillId="0" borderId="0" xfId="3"/>
    <xf numFmtId="0" fontId="4" fillId="0" borderId="0" xfId="3" applyAlignment="1">
      <alignment horizontal="center"/>
    </xf>
    <xf numFmtId="3" fontId="4" fillId="0" borderId="0" xfId="3" applyNumberFormat="1"/>
    <xf numFmtId="169" fontId="4" fillId="0" borderId="0" xfId="3" applyNumberFormat="1"/>
    <xf numFmtId="0" fontId="4" fillId="0" borderId="0" xfId="3" quotePrefix="1" applyAlignment="1">
      <alignment horizontal="center"/>
    </xf>
    <xf numFmtId="166" fontId="4" fillId="0" borderId="0" xfId="3" applyNumberFormat="1"/>
    <xf numFmtId="16" fontId="4" fillId="0" borderId="0" xfId="3" applyNumberFormat="1"/>
    <xf numFmtId="17" fontId="4" fillId="0" borderId="0" xfId="3" applyNumberFormat="1"/>
    <xf numFmtId="170" fontId="4" fillId="0" borderId="0" xfId="3" applyNumberForma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3" applyFont="1"/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5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</cellXfs>
  <cellStyles count="4">
    <cellStyle name="Lien hypertexte" xfId="2" builtinId="8"/>
    <cellStyle name="Normal" xfId="0" builtinId="0"/>
    <cellStyle name="Normal 2" xfId="3" xr:uid="{06552A38-D575-47EA-B026-B638C6F3585C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worksheet" Target="worksheets/sheet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worksheet" Target="worksheets/sheet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7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3.xml"/><Relationship Id="rId14" Type="http://schemas.openxmlformats.org/officeDocument/2006/relationships/worksheet" Target="worksheets/sheet1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'Ex 1b Danemark'!$A$36:$B$36</c:f>
          <c:strCache>
            <c:ptCount val="2"/>
            <c:pt idx="0">
              <c:v>CMR</c:v>
            </c:pt>
            <c:pt idx="1">
              <c:v>Hommes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'Ex 1b Danemark'!$A$37</c:f>
              <c:strCache>
                <c:ptCount val="1"/>
                <c:pt idx="0">
                  <c:v>Tum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 1b Danemark'!$B$2:$H$2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</c:numCache>
            </c:numRef>
          </c:xVal>
          <c:yVal>
            <c:numRef>
              <c:f>'Ex 1b Danemark'!$B$37:$H$37</c:f>
              <c:numCache>
                <c:formatCode>General</c:formatCode>
                <c:ptCount val="7"/>
                <c:pt idx="0">
                  <c:v>1</c:v>
                </c:pt>
                <c:pt idx="1">
                  <c:v>0.97802796260039093</c:v>
                </c:pt>
                <c:pt idx="2">
                  <c:v>0.93879060613583898</c:v>
                </c:pt>
                <c:pt idx="3">
                  <c:v>0.93189477249496622</c:v>
                </c:pt>
                <c:pt idx="4">
                  <c:v>0.9526316995794224</c:v>
                </c:pt>
                <c:pt idx="5">
                  <c:v>0.92633533583956518</c:v>
                </c:pt>
                <c:pt idx="6">
                  <c:v>0.9391807244453394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BCE-48C9-9976-9E0D9E78F390}"/>
            </c:ext>
          </c:extLst>
        </c:ser>
        <c:ser>
          <c:idx val="1"/>
          <c:order val="1"/>
          <c:tx>
            <c:strRef>
              <c:f>'Ex 1b Danemark'!$A$38</c:f>
              <c:strCache>
                <c:ptCount val="1"/>
                <c:pt idx="0">
                  <c:v>MAC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'Ex 1b Danemark'!$B$2:$H$2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</c:numCache>
            </c:numRef>
          </c:xVal>
          <c:yVal>
            <c:numRef>
              <c:f>'Ex 1b Danemark'!$B$38:$H$38</c:f>
              <c:numCache>
                <c:formatCode>General</c:formatCode>
                <c:ptCount val="7"/>
                <c:pt idx="0">
                  <c:v>1</c:v>
                </c:pt>
                <c:pt idx="1">
                  <c:v>1.0166963961445092</c:v>
                </c:pt>
                <c:pt idx="2">
                  <c:v>0.97131402792132771</c:v>
                </c:pt>
                <c:pt idx="3">
                  <c:v>0.94578354590164149</c:v>
                </c:pt>
                <c:pt idx="4">
                  <c:v>0.87906511867978598</c:v>
                </c:pt>
                <c:pt idx="5">
                  <c:v>0.82037715174901826</c:v>
                </c:pt>
                <c:pt idx="6">
                  <c:v>0.76975614206827192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BCE-48C9-9976-9E0D9E78F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25791"/>
        <c:axId val="49134495"/>
      </c:scatterChart>
      <c:valAx>
        <c:axId val="39525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134495"/>
        <c:crosses val="autoZero"/>
        <c:crossBetween val="midCat"/>
      </c:valAx>
      <c:valAx>
        <c:axId val="49134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257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Mortalité selon l'âge en Azerbaïdjab et Norvège
sexe féminin, 1990</a:t>
            </a:r>
          </a:p>
        </c:rich>
      </c:tx>
      <c:layout>
        <c:manualLayout>
          <c:xMode val="edge"/>
          <c:yMode val="edge"/>
          <c:x val="0.17731958762886599"/>
          <c:y val="3.07377049180327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536082474226809E-2"/>
          <c:y val="0.14850858486439195"/>
          <c:w val="0.87010309278350517"/>
          <c:h val="0.71920548993875766"/>
        </c:manualLayout>
      </c:layout>
      <c:lineChart>
        <c:grouping val="standard"/>
        <c:varyColors val="0"/>
        <c:ser>
          <c:idx val="0"/>
          <c:order val="0"/>
          <c:tx>
            <c:strRef>
              <c:f>'Ex-2a corr'!$AC$61</c:f>
              <c:strCache>
                <c:ptCount val="1"/>
                <c:pt idx="0">
                  <c:v>Azerbaïdjan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'Ex-2a corr'!$AB$64:$AB$82</c:f>
              <c:strCache>
                <c:ptCount val="19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'Ex-2a corr'!$P$8:$P$25</c:f>
              <c:numCache>
                <c:formatCode>0.000</c:formatCode>
                <c:ptCount val="18"/>
                <c:pt idx="0">
                  <c:v>4.4343891402714936E-3</c:v>
                </c:pt>
                <c:pt idx="1">
                  <c:v>4.4819404165568152E-4</c:v>
                </c:pt>
                <c:pt idx="2">
                  <c:v>2.7536665668961391E-4</c:v>
                </c:pt>
                <c:pt idx="3">
                  <c:v>4.0164452877925361E-4</c:v>
                </c:pt>
                <c:pt idx="4">
                  <c:v>5.5196711685261308E-4</c:v>
                </c:pt>
                <c:pt idx="5">
                  <c:v>8.1221041155628238E-4</c:v>
                </c:pt>
                <c:pt idx="6">
                  <c:v>9.6172402701833392E-4</c:v>
                </c:pt>
                <c:pt idx="7">
                  <c:v>1.2751992498827942E-3</c:v>
                </c:pt>
                <c:pt idx="8">
                  <c:v>2.0224719101123597E-3</c:v>
                </c:pt>
                <c:pt idx="9">
                  <c:v>3.1777557100297915E-3</c:v>
                </c:pt>
                <c:pt idx="10">
                  <c:v>5.3447324875896306E-3</c:v>
                </c:pt>
                <c:pt idx="11">
                  <c:v>8.1698895027624303E-3</c:v>
                </c:pt>
                <c:pt idx="12">
                  <c:v>1.3001644736842106E-2</c:v>
                </c:pt>
                <c:pt idx="13">
                  <c:v>2.018716577540107E-2</c:v>
                </c:pt>
                <c:pt idx="14">
                  <c:v>3.2312500000000001E-2</c:v>
                </c:pt>
                <c:pt idx="15">
                  <c:v>5.4503464203233258E-2</c:v>
                </c:pt>
                <c:pt idx="16">
                  <c:v>7.3626760563380286E-2</c:v>
                </c:pt>
                <c:pt idx="17">
                  <c:v>0.11727272727272728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7-40C1-AC62-5CFBC7472910}"/>
            </c:ext>
          </c:extLst>
        </c:ser>
        <c:ser>
          <c:idx val="1"/>
          <c:order val="1"/>
          <c:tx>
            <c:strRef>
              <c:f>'Ex-2a corr'!$AD$61</c:f>
              <c:strCache>
                <c:ptCount val="1"/>
                <c:pt idx="0">
                  <c:v>Norvège </c:v>
                </c:pt>
              </c:strCache>
            </c:strRef>
          </c:tx>
          <c:spPr>
            <a:ln w="381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'Ex-2a corr'!$AB$64:$AB$82</c:f>
              <c:strCache>
                <c:ptCount val="19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'Ex-2a corr'!$Q$8:$Q$25</c:f>
              <c:numCache>
                <c:formatCode>0.000</c:formatCode>
                <c:ptCount val="18"/>
                <c:pt idx="0">
                  <c:v>3.165735567970205E-4</c:v>
                </c:pt>
                <c:pt idx="1">
                  <c:v>1.7529880478087649E-4</c:v>
                </c:pt>
                <c:pt idx="2">
                  <c:v>1.9290123456790122E-4</c:v>
                </c:pt>
                <c:pt idx="3">
                  <c:v>3.1756318859364876E-4</c:v>
                </c:pt>
                <c:pt idx="4">
                  <c:v>2.553191489361702E-4</c:v>
                </c:pt>
                <c:pt idx="5">
                  <c:v>4.9013367281985996E-4</c:v>
                </c:pt>
                <c:pt idx="6">
                  <c:v>4.9095607235142115E-4</c:v>
                </c:pt>
                <c:pt idx="7">
                  <c:v>8.512064343163539E-4</c:v>
                </c:pt>
                <c:pt idx="8">
                  <c:v>1.2704649639816634E-3</c:v>
                </c:pt>
                <c:pt idx="9">
                  <c:v>2.031122031122031E-3</c:v>
                </c:pt>
                <c:pt idx="10">
                  <c:v>2.83248730964467E-3</c:v>
                </c:pt>
                <c:pt idx="11">
                  <c:v>4.914893617021277E-3</c:v>
                </c:pt>
                <c:pt idx="12">
                  <c:v>8.3645320197044334E-3</c:v>
                </c:pt>
                <c:pt idx="13">
                  <c:v>1.2763507528786537E-2</c:v>
                </c:pt>
                <c:pt idx="14">
                  <c:v>2.3228962818003913E-2</c:v>
                </c:pt>
                <c:pt idx="15">
                  <c:v>4.1863799283154125E-2</c:v>
                </c:pt>
                <c:pt idx="16">
                  <c:v>7.5711864406779655E-2</c:v>
                </c:pt>
                <c:pt idx="17">
                  <c:v>0.16773913043478261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7-40C1-AC62-5CFBC7472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68416256"/>
        <c:axId val="-1768408640"/>
      </c:lineChart>
      <c:catAx>
        <c:axId val="-17684162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groupe d'âge</a:t>
                </a:r>
              </a:p>
            </c:rich>
          </c:tx>
          <c:layout>
            <c:manualLayout>
              <c:xMode val="edge"/>
              <c:yMode val="edge"/>
              <c:x val="0.83741580756013745"/>
              <c:y val="0.944672131147541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1768408640"/>
        <c:crossesAt val="1E-10"/>
        <c:auto val="1"/>
        <c:lblAlgn val="ctr"/>
        <c:lblOffset val="100"/>
        <c:tickMarkSkip val="1"/>
        <c:noMultiLvlLbl val="0"/>
      </c:catAx>
      <c:valAx>
        <c:axId val="-1768408640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18000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m</a:t>
                </a:r>
                <a:r>
                  <a:rPr lang="fr-FR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x</a:t>
                </a:r>
              </a:p>
            </c:rich>
          </c:tx>
          <c:layout>
            <c:manualLayout>
              <c:xMode val="edge"/>
              <c:yMode val="edge"/>
              <c:x val="6.8041237113402056E-2"/>
              <c:y val="7.172131147540983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176841625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505154639175259"/>
          <c:y val="0.19467213114754098"/>
          <c:w val="0.21649484536082475"/>
          <c:h val="8.81147540983606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'Ex-2a corr'!$L$3:$O$3</c:f>
          <c:strCache>
            <c:ptCount val="4"/>
            <c:pt idx="0">
              <c:v>Hommes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'Ex-2a corr'!$N$5:$N$6</c:f>
              <c:strCache>
                <c:ptCount val="2"/>
                <c:pt idx="0">
                  <c:v>Az</c:v>
                </c:pt>
                <c:pt idx="1">
                  <c:v>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'Ex-2a corr'!$K$7:$K$25</c:f>
              <c:strCache>
                <c:ptCount val="19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'Ex-2a corr'!$N$7:$N$25</c:f>
              <c:numCache>
                <c:formatCode>0%</c:formatCode>
                <c:ptCount val="19"/>
                <c:pt idx="0">
                  <c:v>2.7163447511233004E-2</c:v>
                </c:pt>
                <c:pt idx="1">
                  <c:v>0.10258504989204645</c:v>
                </c:pt>
                <c:pt idx="2">
                  <c:v>0.1167940713076968</c:v>
                </c:pt>
                <c:pt idx="3">
                  <c:v>0.10214740036179028</c:v>
                </c:pt>
                <c:pt idx="4">
                  <c:v>9.9988329345859842E-2</c:v>
                </c:pt>
                <c:pt idx="5">
                  <c:v>9.9200560191398723E-2</c:v>
                </c:pt>
                <c:pt idx="6">
                  <c:v>9.4940771430238671E-2</c:v>
                </c:pt>
                <c:pt idx="7">
                  <c:v>8.3970356538483976E-2</c:v>
                </c:pt>
                <c:pt idx="8">
                  <c:v>5.84116239715236E-2</c:v>
                </c:pt>
                <c:pt idx="9">
                  <c:v>3.8513158662543033E-2</c:v>
                </c:pt>
                <c:pt idx="10">
                  <c:v>2.7192624146583418E-2</c:v>
                </c:pt>
                <c:pt idx="11">
                  <c:v>4.7236972632316042E-2</c:v>
                </c:pt>
                <c:pt idx="12">
                  <c:v>3.8863278286747974E-2</c:v>
                </c:pt>
                <c:pt idx="13">
                  <c:v>3.0460407305829492E-2</c:v>
                </c:pt>
                <c:pt idx="14">
                  <c:v>1.3537958802590885E-2</c:v>
                </c:pt>
                <c:pt idx="15">
                  <c:v>6.4772130477913289E-3</c:v>
                </c:pt>
                <c:pt idx="16">
                  <c:v>6.0395635175351575E-3</c:v>
                </c:pt>
                <c:pt idx="17">
                  <c:v>3.5595495127501895E-3</c:v>
                </c:pt>
                <c:pt idx="18">
                  <c:v>2.917663535041139E-3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B-4D49-94F8-46E58800BC63}"/>
            </c:ext>
          </c:extLst>
        </c:ser>
        <c:ser>
          <c:idx val="1"/>
          <c:order val="1"/>
          <c:tx>
            <c:strRef>
              <c:f>'Ex-2a corr'!$O$5:$O$6</c:f>
              <c:strCache>
                <c:ptCount val="2"/>
                <c:pt idx="0">
                  <c:v>Nor</c:v>
                </c:pt>
                <c:pt idx="1">
                  <c:v>Cn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'Ex-2a corr'!$K$7:$K$25</c:f>
              <c:strCache>
                <c:ptCount val="19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'Ex-2a corr'!$O$7:$O$25</c:f>
              <c:numCache>
                <c:formatCode>0%</c:formatCode>
                <c:ptCount val="19"/>
                <c:pt idx="0">
                  <c:v>1.4637867734706527E-2</c:v>
                </c:pt>
                <c:pt idx="1">
                  <c:v>5.3831116197015208E-2</c:v>
                </c:pt>
                <c:pt idx="2">
                  <c:v>6.293806322414533E-2</c:v>
                </c:pt>
                <c:pt idx="3">
                  <c:v>6.4892957612168026E-2</c:v>
                </c:pt>
                <c:pt idx="4">
                  <c:v>7.6765364993086352E-2</c:v>
                </c:pt>
                <c:pt idx="5">
                  <c:v>8.2582367806227047E-2</c:v>
                </c:pt>
                <c:pt idx="6">
                  <c:v>7.9292423592237635E-2</c:v>
                </c:pt>
                <c:pt idx="7">
                  <c:v>7.757593095885186E-2</c:v>
                </c:pt>
                <c:pt idx="8">
                  <c:v>7.5096552710627956E-2</c:v>
                </c:pt>
                <c:pt idx="9">
                  <c:v>7.7480570256997089E-2</c:v>
                </c:pt>
                <c:pt idx="10">
                  <c:v>6.0840127783340484E-2</c:v>
                </c:pt>
                <c:pt idx="11">
                  <c:v>4.7155867067181612E-2</c:v>
                </c:pt>
                <c:pt idx="12">
                  <c:v>4.3913603204119585E-2</c:v>
                </c:pt>
                <c:pt idx="13">
                  <c:v>4.5630095837505366E-2</c:v>
                </c:pt>
                <c:pt idx="14">
                  <c:v>4.6917465312544697E-2</c:v>
                </c:pt>
                <c:pt idx="15">
                  <c:v>3.7953559338196732E-2</c:v>
                </c:pt>
                <c:pt idx="16">
                  <c:v>2.7320841081390358E-2</c:v>
                </c:pt>
                <c:pt idx="17">
                  <c:v>1.568683545510895E-2</c:v>
                </c:pt>
                <c:pt idx="18">
                  <c:v>9.4883898345491831E-3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B-4D49-94F8-46E58800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68422784"/>
        <c:axId val="-1768422240"/>
      </c:lineChart>
      <c:catAx>
        <c:axId val="-176842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68422240"/>
        <c:crosses val="autoZero"/>
        <c:auto val="1"/>
        <c:lblAlgn val="ctr"/>
        <c:lblOffset val="100"/>
        <c:noMultiLvlLbl val="0"/>
      </c:catAx>
      <c:valAx>
        <c:axId val="-176842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6842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'Ex-2a corr'!$P$3:$S$3</c:f>
          <c:strCache>
            <c:ptCount val="4"/>
            <c:pt idx="0">
              <c:v>Femmes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'Ex-2a corr'!$R$5:$R$6</c:f>
              <c:strCache>
                <c:ptCount val="2"/>
                <c:pt idx="0">
                  <c:v>Az</c:v>
                </c:pt>
                <c:pt idx="1">
                  <c:v>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'Ex-2a corr'!$K$7:$K$25</c:f>
              <c:strCache>
                <c:ptCount val="19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'Ex-2a corr'!$R$7:$R$25</c:f>
              <c:numCache>
                <c:formatCode>0%</c:formatCode>
                <c:ptCount val="19"/>
                <c:pt idx="0">
                  <c:v>2.4406534383435839E-2</c:v>
                </c:pt>
                <c:pt idx="1">
                  <c:v>9.2255030195085297E-2</c:v>
                </c:pt>
                <c:pt idx="2">
                  <c:v>0.10555756546906743</c:v>
                </c:pt>
                <c:pt idx="3">
                  <c:v>9.297859905936047E-2</c:v>
                </c:pt>
                <c:pt idx="4">
                  <c:v>8.7997105724542904E-2</c:v>
                </c:pt>
                <c:pt idx="5">
                  <c:v>9.4787521220048424E-2</c:v>
                </c:pt>
                <c:pt idx="6">
                  <c:v>0.10210669857790888</c:v>
                </c:pt>
                <c:pt idx="7">
                  <c:v>8.6522138424289644E-2</c:v>
                </c:pt>
                <c:pt idx="8">
                  <c:v>5.9360476442267551E-2</c:v>
                </c:pt>
                <c:pt idx="9">
                  <c:v>3.9629310104917485E-2</c:v>
                </c:pt>
                <c:pt idx="10">
                  <c:v>2.8024378704811732E-2</c:v>
                </c:pt>
                <c:pt idx="11">
                  <c:v>5.0455013497342278E-2</c:v>
                </c:pt>
                <c:pt idx="12">
                  <c:v>4.0297219825786879E-2</c:v>
                </c:pt>
                <c:pt idx="13">
                  <c:v>3.3840759190716052E-2</c:v>
                </c:pt>
                <c:pt idx="14">
                  <c:v>2.0816519633762836E-2</c:v>
                </c:pt>
                <c:pt idx="15">
                  <c:v>1.3358194417387916E-2</c:v>
                </c:pt>
                <c:pt idx="16">
                  <c:v>1.2050204547352016E-2</c:v>
                </c:pt>
                <c:pt idx="17">
                  <c:v>7.903598363621183E-3</c:v>
                </c:pt>
                <c:pt idx="18">
                  <c:v>7.6531322182951606E-3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D-43DD-8D05-91077EBA123B}"/>
            </c:ext>
          </c:extLst>
        </c:ser>
        <c:ser>
          <c:idx val="1"/>
          <c:order val="1"/>
          <c:tx>
            <c:strRef>
              <c:f>'Ex-2a corr'!$S$5:$S$6</c:f>
              <c:strCache>
                <c:ptCount val="2"/>
                <c:pt idx="0">
                  <c:v>Nor</c:v>
                </c:pt>
                <c:pt idx="1">
                  <c:v>Cn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'Ex-2a corr'!$K$7:$K$25</c:f>
              <c:strCache>
                <c:ptCount val="19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'Ex-2a corr'!$S$7:$S$25</c:f>
              <c:numCache>
                <c:formatCode>0%</c:formatCode>
                <c:ptCount val="19"/>
                <c:pt idx="0">
                  <c:v>1.3618132636880888E-2</c:v>
                </c:pt>
                <c:pt idx="1">
                  <c:v>5.0088611137020803E-2</c:v>
                </c:pt>
                <c:pt idx="2">
                  <c:v>5.8529987874265457E-2</c:v>
                </c:pt>
                <c:pt idx="3">
                  <c:v>6.0442122936293259E-2</c:v>
                </c:pt>
                <c:pt idx="4">
                  <c:v>7.1961570748997297E-2</c:v>
                </c:pt>
                <c:pt idx="5">
                  <c:v>7.6718589683798147E-2</c:v>
                </c:pt>
                <c:pt idx="6">
                  <c:v>7.3267419084040664E-2</c:v>
                </c:pt>
                <c:pt idx="7">
                  <c:v>7.2194757951683605E-2</c:v>
                </c:pt>
                <c:pt idx="8">
                  <c:v>6.9583061281596872E-2</c:v>
                </c:pt>
                <c:pt idx="9">
                  <c:v>7.1215371700401084E-2</c:v>
                </c:pt>
                <c:pt idx="10">
                  <c:v>5.6944314895998507E-2</c:v>
                </c:pt>
                <c:pt idx="11">
                  <c:v>4.5937878929204368E-2</c:v>
                </c:pt>
                <c:pt idx="12">
                  <c:v>4.3839194105027519E-2</c:v>
                </c:pt>
                <c:pt idx="13">
                  <c:v>4.7337002145322264E-2</c:v>
                </c:pt>
                <c:pt idx="14">
                  <c:v>5.2653670366570281E-2</c:v>
                </c:pt>
                <c:pt idx="15">
                  <c:v>4.7663464229083109E-2</c:v>
                </c:pt>
                <c:pt idx="16">
                  <c:v>3.9035537729689394E-2</c:v>
                </c:pt>
                <c:pt idx="17">
                  <c:v>2.7516089916985356E-2</c:v>
                </c:pt>
                <c:pt idx="18">
                  <c:v>2.1453222647141126E-2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D-43DD-8D05-91077EBA1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68420064"/>
        <c:axId val="-1889535888"/>
      </c:lineChart>
      <c:catAx>
        <c:axId val="-176842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89535888"/>
        <c:crosses val="autoZero"/>
        <c:auto val="1"/>
        <c:lblAlgn val="ctr"/>
        <c:lblOffset val="100"/>
        <c:noMultiLvlLbl val="0"/>
      </c:catAx>
      <c:valAx>
        <c:axId val="-188953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6842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Mortalité selon l'âge au Kazakstan en 1981 et 2008
sexe masculin</a:t>
            </a:r>
          </a:p>
        </c:rich>
      </c:tx>
      <c:layout>
        <c:manualLayout>
          <c:xMode val="edge"/>
          <c:yMode val="edge"/>
          <c:x val="0.16586538461538461"/>
          <c:y val="1.34408602150537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57692307692304E-2"/>
          <c:y val="0.14784985049628932"/>
          <c:w val="0.84855769230769229"/>
          <c:h val="0.71505564058205373"/>
        </c:manualLayout>
      </c:layout>
      <c:lineChart>
        <c:grouping val="standard"/>
        <c:varyColors val="0"/>
        <c:ser>
          <c:idx val="0"/>
          <c:order val="0"/>
          <c:tx>
            <c:strRef>
              <c:f>'Ex-2b cours'!$L$5</c:f>
              <c:strCache>
                <c:ptCount val="1"/>
                <c:pt idx="0">
                  <c:v>2008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'Ex-2b cours'!$D$129:$D$147</c:f>
              <c:strCache>
                <c:ptCount val="19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'Ex-2b cours'!$L$8:$L$25</c:f>
              <c:numCache>
                <c:formatCode>0.000</c:formatCode>
                <c:ptCount val="18"/>
                <c:pt idx="0">
                  <c:v>1.057676302502358E-3</c:v>
                </c:pt>
                <c:pt idx="1">
                  <c:v>5.1708505695018982E-4</c:v>
                </c:pt>
                <c:pt idx="2">
                  <c:v>5.0217474061054726E-4</c:v>
                </c:pt>
                <c:pt idx="3">
                  <c:v>1.3962266148584981E-3</c:v>
                </c:pt>
                <c:pt idx="4">
                  <c:v>2.8075353586330121E-3</c:v>
                </c:pt>
                <c:pt idx="5">
                  <c:v>4.4935787388830336E-3</c:v>
                </c:pt>
                <c:pt idx="6">
                  <c:v>6.4143107028685172E-3</c:v>
                </c:pt>
                <c:pt idx="7">
                  <c:v>7.364811276711034E-3</c:v>
                </c:pt>
                <c:pt idx="8">
                  <c:v>9.3919083257243789E-3</c:v>
                </c:pt>
                <c:pt idx="9">
                  <c:v>1.299820634070209E-2</c:v>
                </c:pt>
                <c:pt idx="10">
                  <c:v>1.8216583167817865E-2</c:v>
                </c:pt>
                <c:pt idx="11">
                  <c:v>2.526240185436085E-2</c:v>
                </c:pt>
                <c:pt idx="12">
                  <c:v>3.5216137251359615E-2</c:v>
                </c:pt>
                <c:pt idx="13">
                  <c:v>5.363670892085648E-2</c:v>
                </c:pt>
                <c:pt idx="14">
                  <c:v>7.0894529081132057E-2</c:v>
                </c:pt>
                <c:pt idx="15">
                  <c:v>0.1063027788329486</c:v>
                </c:pt>
                <c:pt idx="16">
                  <c:v>0.14236659189720582</c:v>
                </c:pt>
                <c:pt idx="17">
                  <c:v>0.21757219774840919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F-4C5F-A30C-F6F235D5FE2C}"/>
            </c:ext>
          </c:extLst>
        </c:ser>
        <c:ser>
          <c:idx val="1"/>
          <c:order val="1"/>
          <c:tx>
            <c:strRef>
              <c:f>'Ex-2b cours'!$M$5</c:f>
              <c:strCache>
                <c:ptCount val="1"/>
                <c:pt idx="0">
                  <c:v>1981</c:v>
                </c:pt>
              </c:strCache>
            </c:strRef>
          </c:tx>
          <c:spPr>
            <a:ln w="381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'Ex-2b cours'!$D$129:$D$147</c:f>
              <c:strCache>
                <c:ptCount val="19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'Ex-2b cours'!$M$8:$M$25</c:f>
              <c:numCache>
                <c:formatCode>0.000</c:formatCode>
                <c:ptCount val="18"/>
                <c:pt idx="0">
                  <c:v>4.1676334106728538E-3</c:v>
                </c:pt>
                <c:pt idx="1">
                  <c:v>1.0663593351934975E-3</c:v>
                </c:pt>
                <c:pt idx="2">
                  <c:v>7.083224628228542E-4</c:v>
                </c:pt>
                <c:pt idx="3">
                  <c:v>1.4028593311207556E-3</c:v>
                </c:pt>
                <c:pt idx="4">
                  <c:v>2.8460342146189735E-3</c:v>
                </c:pt>
                <c:pt idx="5">
                  <c:v>3.7662337662337664E-3</c:v>
                </c:pt>
                <c:pt idx="6">
                  <c:v>4.7840973939509224E-3</c:v>
                </c:pt>
                <c:pt idx="7">
                  <c:v>6.3509749303621169E-3</c:v>
                </c:pt>
                <c:pt idx="8">
                  <c:v>8.926886792452831E-3</c:v>
                </c:pt>
                <c:pt idx="9">
                  <c:v>1.2197604790419161E-2</c:v>
                </c:pt>
                <c:pt idx="10">
                  <c:v>1.7571884984025558E-2</c:v>
                </c:pt>
                <c:pt idx="11">
                  <c:v>2.4488149268784669E-2</c:v>
                </c:pt>
                <c:pt idx="12">
                  <c:v>3.6126447016918965E-2</c:v>
                </c:pt>
                <c:pt idx="13">
                  <c:v>4.8151875571820678E-2</c:v>
                </c:pt>
                <c:pt idx="14">
                  <c:v>6.8827160493827158E-2</c:v>
                </c:pt>
                <c:pt idx="15">
                  <c:v>8.7090558766859338E-2</c:v>
                </c:pt>
                <c:pt idx="16">
                  <c:v>0.11786259541984732</c:v>
                </c:pt>
                <c:pt idx="17">
                  <c:v>0.17082417582417583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F-4C5F-A30C-F6F235D5F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65314336"/>
        <c:axId val="-1765307808"/>
      </c:lineChart>
      <c:catAx>
        <c:axId val="-17653143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groupe d'âge</a:t>
                </a:r>
              </a:p>
            </c:rich>
          </c:tx>
          <c:layout>
            <c:manualLayout>
              <c:xMode val="edge"/>
              <c:yMode val="edge"/>
              <c:x val="0.81044871794871798"/>
              <c:y val="0.927421894843789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1765307808"/>
        <c:crossesAt val="1E-10"/>
        <c:auto val="1"/>
        <c:lblAlgn val="ctr"/>
        <c:lblOffset val="100"/>
        <c:tickLblSkip val="2"/>
        <c:tickMarkSkip val="1"/>
        <c:noMultiLvlLbl val="0"/>
      </c:catAx>
      <c:valAx>
        <c:axId val="-1765307808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18000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ln(m</a:t>
                </a:r>
                <a:r>
                  <a:rPr lang="fr-FR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x</a:t>
                </a:r>
                <a:r>
                  <a:rPr lang="fr-FR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5.7692307692307696E-2"/>
              <c:y val="8.333361555611999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1765314336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94230769230771"/>
          <c:y val="0.19086077949933677"/>
          <c:w val="0.16346153846153844"/>
          <c:h val="0.115591680072249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Mortalité selon l'âge au Kazakstan en 1981 et 2008
sexe féminin</a:t>
            </a:r>
          </a:p>
        </c:rich>
      </c:tx>
      <c:layout>
        <c:manualLayout>
          <c:xMode val="edge"/>
          <c:yMode val="edge"/>
          <c:x val="0.1743121674010932"/>
          <c:y val="3.3078880407124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036802560567664E-2"/>
          <c:y val="0.14249399275900712"/>
          <c:w val="0.85550554524613998"/>
          <c:h val="0.72773717730492926"/>
        </c:manualLayout>
      </c:layout>
      <c:lineChart>
        <c:grouping val="standard"/>
        <c:varyColors val="0"/>
        <c:ser>
          <c:idx val="0"/>
          <c:order val="0"/>
          <c:tx>
            <c:strRef>
              <c:f>'Ex-2b cours'!$P$5</c:f>
              <c:strCache>
                <c:ptCount val="1"/>
                <c:pt idx="0">
                  <c:v>2008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'Ex-2b cours'!$D$129:$D$147</c:f>
              <c:strCache>
                <c:ptCount val="19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'Ex-2b cours'!$P$8:$P$25</c:f>
              <c:numCache>
                <c:formatCode>0.000</c:formatCode>
                <c:ptCount val="18"/>
                <c:pt idx="0">
                  <c:v>8.2070741689194994E-4</c:v>
                </c:pt>
                <c:pt idx="1">
                  <c:v>3.4396462928050036E-4</c:v>
                </c:pt>
                <c:pt idx="2">
                  <c:v>3.2083918020523578E-4</c:v>
                </c:pt>
                <c:pt idx="3">
                  <c:v>7.101514716144657E-4</c:v>
                </c:pt>
                <c:pt idx="4">
                  <c:v>1.0028688840341446E-3</c:v>
                </c:pt>
                <c:pt idx="5">
                  <c:v>1.5184826352660605E-3</c:v>
                </c:pt>
                <c:pt idx="6">
                  <c:v>1.9455938170370283E-3</c:v>
                </c:pt>
                <c:pt idx="7">
                  <c:v>2.4206798284428094E-3</c:v>
                </c:pt>
                <c:pt idx="8">
                  <c:v>3.1990163668892601E-3</c:v>
                </c:pt>
                <c:pt idx="9">
                  <c:v>4.3667746010191437E-3</c:v>
                </c:pt>
                <c:pt idx="10">
                  <c:v>6.2497798278823898E-3</c:v>
                </c:pt>
                <c:pt idx="11">
                  <c:v>1.0118437477799317E-2</c:v>
                </c:pt>
                <c:pt idx="12">
                  <c:v>1.5066472376634825E-2</c:v>
                </c:pt>
                <c:pt idx="13">
                  <c:v>2.4626118699952897E-2</c:v>
                </c:pt>
                <c:pt idx="14">
                  <c:v>3.758069232326413E-2</c:v>
                </c:pt>
                <c:pt idx="15">
                  <c:v>6.4789113322230293E-2</c:v>
                </c:pt>
                <c:pt idx="16">
                  <c:v>0.10823113423221126</c:v>
                </c:pt>
                <c:pt idx="17">
                  <c:v>0.22528791368650747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F-4FD2-BFA1-97A5B8F6C225}"/>
            </c:ext>
          </c:extLst>
        </c:ser>
        <c:ser>
          <c:idx val="1"/>
          <c:order val="1"/>
          <c:tx>
            <c:strRef>
              <c:f>'Ex-2b cours'!$Q$5</c:f>
              <c:strCache>
                <c:ptCount val="1"/>
                <c:pt idx="0">
                  <c:v>1981</c:v>
                </c:pt>
              </c:strCache>
            </c:strRef>
          </c:tx>
          <c:spPr>
            <a:ln w="381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'Ex-2b cours'!$D$129:$D$147</c:f>
              <c:strCache>
                <c:ptCount val="19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'Ex-2b cours'!$Q$8:$Q$25</c:f>
              <c:numCache>
                <c:formatCode>0.000</c:formatCode>
                <c:ptCount val="18"/>
                <c:pt idx="0">
                  <c:v>3.789961159247087E-3</c:v>
                </c:pt>
                <c:pt idx="1">
                  <c:v>7.4589756340129288E-4</c:v>
                </c:pt>
                <c:pt idx="2">
                  <c:v>4.8793565683646114E-4</c:v>
                </c:pt>
                <c:pt idx="3">
                  <c:v>6.5893996614142466E-4</c:v>
                </c:pt>
                <c:pt idx="4">
                  <c:v>9.1891170978927717E-4</c:v>
                </c:pt>
                <c:pt idx="5">
                  <c:v>1.2169066418950302E-3</c:v>
                </c:pt>
                <c:pt idx="6">
                  <c:v>1.5616797900262467E-3</c:v>
                </c:pt>
                <c:pt idx="7">
                  <c:v>2.291386271870794E-3</c:v>
                </c:pt>
                <c:pt idx="8">
                  <c:v>3.1523576930302462E-3</c:v>
                </c:pt>
                <c:pt idx="9">
                  <c:v>4.8010380622837369E-3</c:v>
                </c:pt>
                <c:pt idx="10">
                  <c:v>7.4732653568763989E-3</c:v>
                </c:pt>
                <c:pt idx="11">
                  <c:v>1.0337922403003755E-2</c:v>
                </c:pt>
                <c:pt idx="12">
                  <c:v>1.5182987141444115E-2</c:v>
                </c:pt>
                <c:pt idx="13">
                  <c:v>2.1919744642042865E-2</c:v>
                </c:pt>
                <c:pt idx="14">
                  <c:v>3.6830663615560644E-2</c:v>
                </c:pt>
                <c:pt idx="15">
                  <c:v>5.3619582664526481E-2</c:v>
                </c:pt>
                <c:pt idx="16">
                  <c:v>8.724085365853658E-2</c:v>
                </c:pt>
                <c:pt idx="17">
                  <c:v>0.14292383292383293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F-4FD2-BFA1-97A5B8F6C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65303456"/>
        <c:axId val="-1765302368"/>
      </c:lineChart>
      <c:catAx>
        <c:axId val="-17653034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groupe d'âge</a:t>
                </a:r>
              </a:p>
            </c:rich>
          </c:tx>
          <c:layout>
            <c:manualLayout>
              <c:xMode val="edge"/>
              <c:yMode val="edge"/>
              <c:x val="0.81914373088685022"/>
              <c:y val="0.931300114203281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1765302368"/>
        <c:crossesAt val="1E-10"/>
        <c:auto val="1"/>
        <c:lblAlgn val="ctr"/>
        <c:lblOffset val="100"/>
        <c:tickLblSkip val="2"/>
        <c:tickMarkSkip val="1"/>
        <c:noMultiLvlLbl val="0"/>
      </c:catAx>
      <c:valAx>
        <c:axId val="-1765302368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18000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m</a:t>
                </a:r>
                <a:r>
                  <a:rPr lang="fr-FR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x</a:t>
                </a:r>
              </a:p>
            </c:rich>
          </c:tx>
          <c:layout>
            <c:manualLayout>
              <c:xMode val="edge"/>
              <c:yMode val="edge"/>
              <c:x val="6.4220183486238536E-2"/>
              <c:y val="7.88806742668616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1765303456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59681186640661"/>
          <c:y val="0.19084022894084804"/>
          <c:w val="0.15596354354788217"/>
          <c:h val="0.109415025411899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2008</a:t>
            </a:r>
          </a:p>
        </c:rich>
      </c:tx>
      <c:layout>
        <c:manualLayout>
          <c:xMode val="edge"/>
          <c:yMode val="edge"/>
          <c:x val="0.46464731302526574"/>
          <c:y val="3.17073170731707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19215434058227"/>
          <c:y val="0.11951219512195121"/>
          <c:w val="0.84242590440716625"/>
          <c:h val="0.7707317073170731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'Ex-2b cours'!$E$126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'Ex-2b cours'!$D$129:$D$148</c:f>
              <c:strCache>
                <c:ptCount val="19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'Ex-2b cours'!$E$129:$E$148</c:f>
              <c:numCache>
                <c:formatCode>0%</c:formatCode>
                <c:ptCount val="20"/>
                <c:pt idx="0">
                  <c:v>9.9210295857925387E-2</c:v>
                </c:pt>
                <c:pt idx="1">
                  <c:v>7.4883981704409408E-2</c:v>
                </c:pt>
                <c:pt idx="2">
                  <c:v>8.1860594516521043E-2</c:v>
                </c:pt>
                <c:pt idx="3">
                  <c:v>0.10019928254042008</c:v>
                </c:pt>
                <c:pt idx="4">
                  <c:v>0.10405365193079162</c:v>
                </c:pt>
                <c:pt idx="5">
                  <c:v>8.6436083453608328E-2</c:v>
                </c:pt>
                <c:pt idx="6">
                  <c:v>7.694748690235792E-2</c:v>
                </c:pt>
                <c:pt idx="7">
                  <c:v>7.072580854766683E-2</c:v>
                </c:pt>
                <c:pt idx="8">
                  <c:v>6.6516183683655805E-2</c:v>
                </c:pt>
                <c:pt idx="9">
                  <c:v>6.8312484783290189E-2</c:v>
                </c:pt>
                <c:pt idx="10">
                  <c:v>5.3678982720182809E-2</c:v>
                </c:pt>
                <c:pt idx="11">
                  <c:v>4.0618338131072428E-2</c:v>
                </c:pt>
                <c:pt idx="12">
                  <c:v>2.1286552592396923E-2</c:v>
                </c:pt>
                <c:pt idx="13">
                  <c:v>2.234489299370963E-2</c:v>
                </c:pt>
                <c:pt idx="14">
                  <c:v>1.743483535188459E-2</c:v>
                </c:pt>
                <c:pt idx="15">
                  <c:v>9.0764524631311381E-3</c:v>
                </c:pt>
                <c:pt idx="16">
                  <c:v>4.7885891782738004E-3</c:v>
                </c:pt>
                <c:pt idx="17">
                  <c:v>-5.0240097499725195E-4</c:v>
                </c:pt>
                <c:pt idx="18">
                  <c:v>-5.0240097499725195E-4</c:v>
                </c:pt>
                <c:pt idx="19">
                  <c:v>-5.0240097499725195E-4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2-418D-BEC3-D7F8D0C508D9}"/>
            </c:ext>
          </c:extLst>
        </c:ser>
        <c:ser>
          <c:idx val="1"/>
          <c:order val="1"/>
          <c:tx>
            <c:strRef>
              <c:f>'Ex-2b cours'!$F$126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'Ex-2b cours'!$D$129:$D$148</c:f>
              <c:strCache>
                <c:ptCount val="19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'Ex-2b cours'!$F$129:$F$148</c:f>
              <c:numCache>
                <c:formatCode>0%</c:formatCode>
                <c:ptCount val="20"/>
                <c:pt idx="0">
                  <c:v>-8.7274033296175821E-2</c:v>
                </c:pt>
                <c:pt idx="1">
                  <c:v>-6.6131755946738119E-2</c:v>
                </c:pt>
                <c:pt idx="2">
                  <c:v>-7.2814574202263241E-2</c:v>
                </c:pt>
                <c:pt idx="3">
                  <c:v>-8.9860426959677345E-2</c:v>
                </c:pt>
                <c:pt idx="4">
                  <c:v>-9.4160590762560087E-2</c:v>
                </c:pt>
                <c:pt idx="5">
                  <c:v>-7.9191968076512492E-2</c:v>
                </c:pt>
                <c:pt idx="6">
                  <c:v>-7.3309105950045653E-2</c:v>
                </c:pt>
                <c:pt idx="7">
                  <c:v>-6.8775447420897667E-2</c:v>
                </c:pt>
                <c:pt idx="8">
                  <c:v>-6.6801378000050662E-2</c:v>
                </c:pt>
                <c:pt idx="9">
                  <c:v>-7.1350652026953093E-2</c:v>
                </c:pt>
                <c:pt idx="10">
                  <c:v>-5.9336063463350179E-2</c:v>
                </c:pt>
                <c:pt idx="11">
                  <c:v>-4.8461160322471095E-2</c:v>
                </c:pt>
                <c:pt idx="12">
                  <c:v>-2.7339170824446639E-2</c:v>
                </c:pt>
                <c:pt idx="13">
                  <c:v>-3.3412738754198049E-2</c:v>
                </c:pt>
                <c:pt idx="14">
                  <c:v>-2.7332654120659352E-2</c:v>
                </c:pt>
                <c:pt idx="15">
                  <c:v>-1.7275658783422392E-2</c:v>
                </c:pt>
                <c:pt idx="16">
                  <c:v>-1.2101273019641345E-2</c:v>
                </c:pt>
                <c:pt idx="17">
                  <c:v>-1.690449356645591E-3</c:v>
                </c:pt>
                <c:pt idx="18">
                  <c:v>-1.690449356645591E-3</c:v>
                </c:pt>
                <c:pt idx="19">
                  <c:v>-1.690449356645591E-3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02-418D-BEC3-D7F8D0C50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1765306720"/>
        <c:axId val="-1765305632"/>
      </c:barChart>
      <c:catAx>
        <c:axId val="-17653067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1765305632"/>
        <c:crossesAt val="-10"/>
        <c:auto val="1"/>
        <c:lblAlgn val="ctr"/>
        <c:lblOffset val="100"/>
        <c:tickLblSkip val="1"/>
        <c:tickMarkSkip val="1"/>
        <c:noMultiLvlLbl val="0"/>
      </c:catAx>
      <c:valAx>
        <c:axId val="-1765305632"/>
        <c:scaling>
          <c:orientation val="minMax"/>
        </c:scaling>
        <c:delete val="0"/>
        <c:axPos val="b"/>
        <c:numFmt formatCode="0%;\ 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17653067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141562607704337"/>
          <c:y val="0.14146341463414633"/>
          <c:w val="0.1353537474482357"/>
          <c:h val="0.104878048780487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Mortalité selon l'âge au Kazakstan en 1981 et 2008
</a:t>
            </a:r>
          </a:p>
        </c:rich>
      </c:tx>
      <c:layout>
        <c:manualLayout>
          <c:xMode val="edge"/>
          <c:yMode val="edge"/>
          <c:x val="0.1378299120234604"/>
          <c:y val="2.66853932584269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23460410557185"/>
          <c:y val="0.11516861830713049"/>
          <c:w val="0.81524926686217014"/>
          <c:h val="0.78932638400740651"/>
        </c:manualLayout>
      </c:layout>
      <c:lineChart>
        <c:grouping val="standard"/>
        <c:varyColors val="0"/>
        <c:ser>
          <c:idx val="0"/>
          <c:order val="0"/>
          <c:tx>
            <c:strRef>
              <c:f>'Ex-2b cours'!$E$126</c:f>
              <c:strCache>
                <c:ptCount val="1"/>
                <c:pt idx="0">
                  <c:v>Hommes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'Ex-2b cours'!$D$129:$D$147</c:f>
              <c:strCache>
                <c:ptCount val="19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'Ex-2b cours'!$T$8:$T$25</c:f>
              <c:numCache>
                <c:formatCode>0.0000</c:formatCode>
                <c:ptCount val="18"/>
                <c:pt idx="0">
                  <c:v>9.4231753164416166E-4</c:v>
                </c:pt>
                <c:pt idx="1">
                  <c:v>4.3263344066028753E-4</c:v>
                </c:pt>
                <c:pt idx="2">
                  <c:v>4.1338986301913501E-4</c:v>
                </c:pt>
                <c:pt idx="3">
                  <c:v>1.0589072669024877E-3</c:v>
                </c:pt>
                <c:pt idx="4">
                  <c:v>1.9161845032206219E-3</c:v>
                </c:pt>
                <c:pt idx="5">
                  <c:v>3.0149326752492316E-3</c:v>
                </c:pt>
                <c:pt idx="6">
                  <c:v>4.1496526939592887E-3</c:v>
                </c:pt>
                <c:pt idx="7">
                  <c:v>4.8339242276428714E-3</c:v>
                </c:pt>
                <c:pt idx="8">
                  <c:v>6.1719179170327326E-3</c:v>
                </c:pt>
                <c:pt idx="9">
                  <c:v>8.4258457111715031E-3</c:v>
                </c:pt>
                <c:pt idx="10">
                  <c:v>1.1708717754540649E-2</c:v>
                </c:pt>
                <c:pt idx="11">
                  <c:v>1.6740977418383096E-2</c:v>
                </c:pt>
                <c:pt idx="12">
                  <c:v>2.3514447424850669E-2</c:v>
                </c:pt>
                <c:pt idx="13">
                  <c:v>3.5729861350874963E-2</c:v>
                </c:pt>
                <c:pt idx="14">
                  <c:v>4.9961557161109414E-2</c:v>
                </c:pt>
                <c:pt idx="15">
                  <c:v>7.8387924268238984E-2</c:v>
                </c:pt>
                <c:pt idx="16">
                  <c:v>0.11739388983869768</c:v>
                </c:pt>
                <c:pt idx="17">
                  <c:v>0.22352017643870437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3-4226-A04B-B1BAA0C6E9DB}"/>
            </c:ext>
          </c:extLst>
        </c:ser>
        <c:ser>
          <c:idx val="1"/>
          <c:order val="1"/>
          <c:tx>
            <c:strRef>
              <c:f>'Ex-2b cours'!$F$126</c:f>
              <c:strCache>
                <c:ptCount val="1"/>
                <c:pt idx="0">
                  <c:v>Femmes</c:v>
                </c:pt>
              </c:strCache>
            </c:strRef>
          </c:tx>
          <c:spPr>
            <a:ln w="381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'Ex-2b cours'!$D$129:$D$147</c:f>
              <c:strCache>
                <c:ptCount val="19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'Ex-2b cours'!$U$8:$U$25</c:f>
              <c:numCache>
                <c:formatCode>0.0000</c:formatCode>
                <c:ptCount val="18"/>
                <c:pt idx="0">
                  <c:v>3.9816041206769681E-3</c:v>
                </c:pt>
                <c:pt idx="1">
                  <c:v>9.0808620372075891E-4</c:v>
                </c:pt>
                <c:pt idx="2">
                  <c:v>5.9962977654369964E-4</c:v>
                </c:pt>
                <c:pt idx="3">
                  <c:v>1.0346161284084316E-3</c:v>
                </c:pt>
                <c:pt idx="4">
                  <c:v>1.8962797423425792E-3</c:v>
                </c:pt>
                <c:pt idx="5">
                  <c:v>2.4924576467857972E-3</c:v>
                </c:pt>
                <c:pt idx="6">
                  <c:v>3.1611745821924276E-3</c:v>
                </c:pt>
                <c:pt idx="7">
                  <c:v>4.2864476386036965E-3</c:v>
                </c:pt>
                <c:pt idx="8">
                  <c:v>5.9744501008548653E-3</c:v>
                </c:pt>
                <c:pt idx="9">
                  <c:v>8.4297884841363097E-3</c:v>
                </c:pt>
                <c:pt idx="10">
                  <c:v>1.2131564844587352E-2</c:v>
                </c:pt>
                <c:pt idx="11">
                  <c:v>1.5755937439660167E-2</c:v>
                </c:pt>
                <c:pt idx="12">
                  <c:v>2.2661367249602545E-2</c:v>
                </c:pt>
                <c:pt idx="13">
                  <c:v>3.0645161290322579E-2</c:v>
                </c:pt>
                <c:pt idx="14">
                  <c:v>4.6962470680218922E-2</c:v>
                </c:pt>
                <c:pt idx="15">
                  <c:v>6.3461756373937681E-2</c:v>
                </c:pt>
                <c:pt idx="16">
                  <c:v>9.5980392156862743E-2</c:v>
                </c:pt>
                <c:pt idx="17">
                  <c:v>0.15154499151103565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3-4226-A04B-B1BAA0C6E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65305088"/>
        <c:axId val="-1765304544"/>
      </c:lineChart>
      <c:catAx>
        <c:axId val="-17653050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groupe d'âge</a:t>
                </a:r>
              </a:p>
            </c:rich>
          </c:tx>
          <c:layout>
            <c:manualLayout>
              <c:xMode val="edge"/>
              <c:yMode val="edge"/>
              <c:x val="0.76875855327468234"/>
              <c:y val="0.9578657583532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1765304544"/>
        <c:crossesAt val="1E-10"/>
        <c:auto val="1"/>
        <c:lblAlgn val="ctr"/>
        <c:lblOffset val="100"/>
        <c:tickLblSkip val="2"/>
        <c:tickMarkSkip val="1"/>
        <c:noMultiLvlLbl val="0"/>
      </c:catAx>
      <c:valAx>
        <c:axId val="-1765304544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18000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ln(m</a:t>
                </a:r>
                <a:r>
                  <a:rPr lang="fr-FR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x</a:t>
                </a:r>
                <a:r>
                  <a:rPr lang="fr-FR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4.1055718475073312E-2"/>
              <c:y val="6.320224719101123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1765305088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2228739002932553"/>
          <c:y val="0.19522486655460203"/>
          <c:w val="0.25513196480938422"/>
          <c:h val="6.03932584269663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1981</a:t>
            </a:r>
          </a:p>
        </c:rich>
      </c:tx>
      <c:layout>
        <c:manualLayout>
          <c:xMode val="edge"/>
          <c:yMode val="edge"/>
          <c:x val="0.46087002168207231"/>
          <c:y val="3.4383954154727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26100571183521"/>
          <c:y val="0.13467067552196499"/>
          <c:w val="0.83043566410035674"/>
          <c:h val="0.7363907150881915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'Ex-2b cours'!$H$126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'Ex-2b cours'!$D$129:$D$148</c:f>
              <c:strCache>
                <c:ptCount val="19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'Ex-2b cours'!$H$129:$H$148</c:f>
              <c:numCache>
                <c:formatCode>0%</c:formatCode>
                <c:ptCount val="20"/>
                <c:pt idx="0">
                  <c:v>0.11993333976062914</c:v>
                </c:pt>
                <c:pt idx="1">
                  <c:v>0.113528998581404</c:v>
                </c:pt>
                <c:pt idx="2">
                  <c:v>0.10558210640847301</c:v>
                </c:pt>
                <c:pt idx="3">
                  <c:v>0.10789593289903178</c:v>
                </c:pt>
                <c:pt idx="4">
                  <c:v>0.10627074524494884</c:v>
                </c:pt>
                <c:pt idx="5">
                  <c:v>8.9082319886512315E-2</c:v>
                </c:pt>
                <c:pt idx="6">
                  <c:v>7.2403487267067912E-2</c:v>
                </c:pt>
                <c:pt idx="7">
                  <c:v>3.9555414767171213E-2</c:v>
                </c:pt>
                <c:pt idx="8">
                  <c:v>7.0075887999779637E-2</c:v>
                </c:pt>
                <c:pt idx="9">
                  <c:v>4.6001074276584904E-2</c:v>
                </c:pt>
                <c:pt idx="10">
                  <c:v>4.7419670279725094E-2</c:v>
                </c:pt>
                <c:pt idx="11">
                  <c:v>2.7311416254631096E-2</c:v>
                </c:pt>
                <c:pt idx="12">
                  <c:v>1.5466828267246959E-2</c:v>
                </c:pt>
                <c:pt idx="13">
                  <c:v>1.5053644965361466E-2</c:v>
                </c:pt>
                <c:pt idx="14">
                  <c:v>1.1155949150908315E-2</c:v>
                </c:pt>
                <c:pt idx="15">
                  <c:v>7.148071122619031E-3</c:v>
                </c:pt>
                <c:pt idx="16">
                  <c:v>3.6084675031333069E-3</c:v>
                </c:pt>
                <c:pt idx="17">
                  <c:v>-8.3554845492399721E-4</c:v>
                </c:pt>
                <c:pt idx="18">
                  <c:v>-8.3554845492399721E-4</c:v>
                </c:pt>
                <c:pt idx="19">
                  <c:v>-8.3554845492399721E-4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C-4B2A-8A02-B24C2B72270C}"/>
            </c:ext>
          </c:extLst>
        </c:ser>
        <c:ser>
          <c:idx val="1"/>
          <c:order val="1"/>
          <c:tx>
            <c:strRef>
              <c:f>'Ex-2b cours'!$I$126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'Ex-2b cours'!$D$129:$D$148</c:f>
              <c:strCache>
                <c:ptCount val="19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'Ex-2b cours'!$I$129:$I$148</c:f>
              <c:numCache>
                <c:formatCode>0%</c:formatCode>
                <c:ptCount val="20"/>
                <c:pt idx="0">
                  <c:v>-0.10803239052845684</c:v>
                </c:pt>
                <c:pt idx="1">
                  <c:v>-0.10290261094267696</c:v>
                </c:pt>
                <c:pt idx="2">
                  <c:v>-9.5431809750418956E-2</c:v>
                </c:pt>
                <c:pt idx="3">
                  <c:v>-9.8233360197515704E-2</c:v>
                </c:pt>
                <c:pt idx="4">
                  <c:v>-9.5917923526627522E-2</c:v>
                </c:pt>
                <c:pt idx="5">
                  <c:v>-8.2626549487661669E-2</c:v>
                </c:pt>
                <c:pt idx="6">
                  <c:v>-6.8235023218329041E-2</c:v>
                </c:pt>
                <c:pt idx="7">
                  <c:v>-3.8019214286628036E-2</c:v>
                </c:pt>
                <c:pt idx="8">
                  <c:v>-6.809430607258446E-2</c:v>
                </c:pt>
                <c:pt idx="9">
                  <c:v>-4.4364278312929349E-2</c:v>
                </c:pt>
                <c:pt idx="10">
                  <c:v>-5.1438513003543511E-2</c:v>
                </c:pt>
                <c:pt idx="11">
                  <c:v>-4.0884727072699592E-2</c:v>
                </c:pt>
                <c:pt idx="12">
                  <c:v>-2.5866369881413824E-2</c:v>
                </c:pt>
                <c:pt idx="13">
                  <c:v>-2.8053881874352381E-2</c:v>
                </c:pt>
                <c:pt idx="14">
                  <c:v>-2.2361233705594147E-2</c:v>
                </c:pt>
                <c:pt idx="15">
                  <c:v>-1.593941487252306E-2</c:v>
                </c:pt>
                <c:pt idx="16">
                  <c:v>-8.3918588734952868E-3</c:v>
                </c:pt>
                <c:pt idx="17">
                  <c:v>-1.7355114641832224E-3</c:v>
                </c:pt>
                <c:pt idx="18">
                  <c:v>-1.7355114641832224E-3</c:v>
                </c:pt>
                <c:pt idx="19">
                  <c:v>-1.7355114641832224E-3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C-4B2A-8A02-B24C2B722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1765309440"/>
        <c:axId val="-1765300736"/>
      </c:barChart>
      <c:catAx>
        <c:axId val="-1765309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1765300736"/>
        <c:crossesAt val="-10"/>
        <c:auto val="1"/>
        <c:lblAlgn val="ctr"/>
        <c:lblOffset val="100"/>
        <c:tickLblSkip val="1"/>
        <c:tickMarkSkip val="1"/>
        <c:noMultiLvlLbl val="0"/>
      </c:catAx>
      <c:valAx>
        <c:axId val="-1765300736"/>
        <c:scaling>
          <c:orientation val="minMax"/>
        </c:scaling>
        <c:delete val="0"/>
        <c:axPos val="b"/>
        <c:numFmt formatCode="0%;\ 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176530944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478329339267368"/>
          <c:y val="0.14326677646669522"/>
          <c:w val="0.145652402145384"/>
          <c:h val="0.12320946987643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2008</a:t>
            </a:r>
          </a:p>
        </c:rich>
      </c:tx>
      <c:layout>
        <c:manualLayout>
          <c:xMode val="edge"/>
          <c:yMode val="edge"/>
          <c:x val="0.4637101007535348"/>
          <c:y val="3.16301703163017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95173000382947"/>
          <c:y val="0.11922169447064722"/>
          <c:w val="0.85080728917993276"/>
          <c:h val="0.7712913703509217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'Ex-2b cours'!$K$126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'Ex-2b cours'!$D$129:$D$148</c:f>
              <c:strCache>
                <c:ptCount val="19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'Ex-2b cours'!$K$129:$K$148</c:f>
              <c:numCache>
                <c:formatCode>0%</c:formatCode>
                <c:ptCount val="20"/>
                <c:pt idx="0">
                  <c:v>4.7731918812290268E-2</c:v>
                </c:pt>
                <c:pt idx="1">
                  <c:v>3.6028076563490691E-2</c:v>
                </c:pt>
                <c:pt idx="2">
                  <c:v>3.9384654763896229E-2</c:v>
                </c:pt>
                <c:pt idx="3">
                  <c:v>4.8207738702021018E-2</c:v>
                </c:pt>
                <c:pt idx="4">
                  <c:v>5.0062147513353007E-2</c:v>
                </c:pt>
                <c:pt idx="5">
                  <c:v>4.1586007603165449E-2</c:v>
                </c:pt>
                <c:pt idx="6">
                  <c:v>3.7020867298821911E-2</c:v>
                </c:pt>
                <c:pt idx="7">
                  <c:v>3.4027502108906739E-2</c:v>
                </c:pt>
                <c:pt idx="8">
                  <c:v>3.2002173280869371E-2</c:v>
                </c:pt>
                <c:pt idx="9">
                  <c:v>3.2866407154064969E-2</c:v>
                </c:pt>
                <c:pt idx="10">
                  <c:v>2.58259571042436E-2</c:v>
                </c:pt>
                <c:pt idx="11">
                  <c:v>1.9542238042903923E-2</c:v>
                </c:pt>
                <c:pt idx="12">
                  <c:v>1.0241356417169379E-2</c:v>
                </c:pt>
                <c:pt idx="13">
                  <c:v>1.0750543671116967E-2</c:v>
                </c:pt>
                <c:pt idx="14">
                  <c:v>8.3882236044690063E-3</c:v>
                </c:pt>
                <c:pt idx="15">
                  <c:v>4.3668501169899345E-3</c:v>
                </c:pt>
                <c:pt idx="16">
                  <c:v>2.3038793293198071E-3</c:v>
                </c:pt>
                <c:pt idx="17">
                  <c:v>2.6068652043977547E-4</c:v>
                </c:pt>
                <c:pt idx="18">
                  <c:v>2.6068652043977547E-4</c:v>
                </c:pt>
                <c:pt idx="19">
                  <c:v>2.6068652043977547E-4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81-47DA-9067-9658BC42A14B}"/>
            </c:ext>
          </c:extLst>
        </c:ser>
        <c:ser>
          <c:idx val="1"/>
          <c:order val="1"/>
          <c:tx>
            <c:strRef>
              <c:f>'Ex-2b cours'!$L$126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'Ex-2b cours'!$D$129:$D$148</c:f>
              <c:strCache>
                <c:ptCount val="19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'Ex-2b cours'!$L$129:$L$148</c:f>
              <c:numCache>
                <c:formatCode>0%</c:formatCode>
                <c:ptCount val="20"/>
                <c:pt idx="0">
                  <c:v>-4.5284872436502796E-2</c:v>
                </c:pt>
                <c:pt idx="1">
                  <c:v>-3.4314538001089447E-2</c:v>
                </c:pt>
                <c:pt idx="2">
                  <c:v>-3.7782128082445847E-2</c:v>
                </c:pt>
                <c:pt idx="3">
                  <c:v>-4.662690399730815E-2</c:v>
                </c:pt>
                <c:pt idx="4">
                  <c:v>-4.8858179004488834E-2</c:v>
                </c:pt>
                <c:pt idx="5">
                  <c:v>-4.1091239133755154E-2</c:v>
                </c:pt>
                <c:pt idx="6">
                  <c:v>-3.8038731407264437E-2</c:v>
                </c:pt>
                <c:pt idx="7">
                  <c:v>-3.5686300330011529E-2</c:v>
                </c:pt>
                <c:pt idx="8">
                  <c:v>-3.4661992428479317E-2</c:v>
                </c:pt>
                <c:pt idx="9">
                  <c:v>-3.7022526097043013E-2</c:v>
                </c:pt>
                <c:pt idx="10">
                  <c:v>-3.0788379582541735E-2</c:v>
                </c:pt>
                <c:pt idx="11">
                  <c:v>-2.5145594633864315E-2</c:v>
                </c:pt>
                <c:pt idx="12">
                  <c:v>-1.4185787187161821E-2</c:v>
                </c:pt>
                <c:pt idx="13">
                  <c:v>-1.7337248607534592E-2</c:v>
                </c:pt>
                <c:pt idx="14">
                  <c:v>-1.4182405790788029E-2</c:v>
                </c:pt>
                <c:pt idx="15">
                  <c:v>-8.9640179869871113E-3</c:v>
                </c:pt>
                <c:pt idx="16">
                  <c:v>-6.2791254662658497E-3</c:v>
                </c:pt>
                <c:pt idx="17">
                  <c:v>-8.7714272601880727E-4</c:v>
                </c:pt>
                <c:pt idx="18">
                  <c:v>-8.7714272601880727E-4</c:v>
                </c:pt>
                <c:pt idx="19">
                  <c:v>-8.7714272601880727E-4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81-47DA-9067-9658BC42A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1765304000"/>
        <c:axId val="-1765313248"/>
      </c:barChart>
      <c:catAx>
        <c:axId val="-1765304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1765313248"/>
        <c:crossesAt val="-10"/>
        <c:auto val="1"/>
        <c:lblAlgn val="ctr"/>
        <c:lblOffset val="100"/>
        <c:tickLblSkip val="1"/>
        <c:tickMarkSkip val="1"/>
        <c:noMultiLvlLbl val="0"/>
      </c:catAx>
      <c:valAx>
        <c:axId val="-1765313248"/>
        <c:scaling>
          <c:orientation val="minMax"/>
        </c:scaling>
        <c:delete val="0"/>
        <c:axPos val="b"/>
        <c:numFmt formatCode="0%;\ 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176530400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7984505969012"/>
          <c:y val="0.14111947685371445"/>
          <c:w val="0.13508085682838034"/>
          <c:h val="0.104623126488750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1981</a:t>
            </a:r>
          </a:p>
        </c:rich>
      </c:tx>
      <c:layout>
        <c:manualLayout>
          <c:xMode val="edge"/>
          <c:yMode val="edge"/>
          <c:x val="0.46136958045807186"/>
          <c:y val="3.2876712328767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24310638086881"/>
          <c:y val="0.12876712328767123"/>
          <c:w val="0.83664639522625905"/>
          <c:h val="0.7479452054794520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'Ex-2b cours'!$N$126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'Ex-2b cours'!$D$129:$D$148</c:f>
              <c:strCache>
                <c:ptCount val="19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'Ex-2b cours'!$N$129:$N$148</c:f>
              <c:numCache>
                <c:formatCode>0%</c:formatCode>
                <c:ptCount val="20"/>
                <c:pt idx="0">
                  <c:v>5.7753783708498589E-2</c:v>
                </c:pt>
                <c:pt idx="1">
                  <c:v>5.4669779410789369E-2</c:v>
                </c:pt>
                <c:pt idx="2">
                  <c:v>5.0842961174707185E-2</c:v>
                </c:pt>
                <c:pt idx="3">
                  <c:v>5.1957182082266642E-2</c:v>
                </c:pt>
                <c:pt idx="4">
                  <c:v>5.117457454005226E-2</c:v>
                </c:pt>
                <c:pt idx="5">
                  <c:v>4.2897504941039145E-2</c:v>
                </c:pt>
                <c:pt idx="6">
                  <c:v>3.4865829232381379E-2</c:v>
                </c:pt>
                <c:pt idx="7">
                  <c:v>1.9047871705421215E-2</c:v>
                </c:pt>
                <c:pt idx="8">
                  <c:v>3.3744976057515023E-2</c:v>
                </c:pt>
                <c:pt idx="9">
                  <c:v>2.2151772805051134E-2</c:v>
                </c:pt>
                <c:pt idx="10">
                  <c:v>2.2834896337661992E-2</c:v>
                </c:pt>
                <c:pt idx="11">
                  <c:v>1.3151786069585749E-2</c:v>
                </c:pt>
                <c:pt idx="12">
                  <c:v>7.4480361856504263E-3</c:v>
                </c:pt>
                <c:pt idx="13">
                  <c:v>7.2490681664433799E-3</c:v>
                </c:pt>
                <c:pt idx="14">
                  <c:v>5.372136518590245E-3</c:v>
                </c:pt>
                <c:pt idx="15">
                  <c:v>3.442146732281898E-3</c:v>
                </c:pt>
                <c:pt idx="16">
                  <c:v>1.7376540344082028E-3</c:v>
                </c:pt>
                <c:pt idx="17">
                  <c:v>4.0235754995202657E-4</c:v>
                </c:pt>
                <c:pt idx="18">
                  <c:v>4.0235754995202657E-4</c:v>
                </c:pt>
                <c:pt idx="19">
                  <c:v>4.0235754995202657E-4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8-433F-BF9B-07D384F82484}"/>
            </c:ext>
          </c:extLst>
        </c:ser>
        <c:ser>
          <c:idx val="1"/>
          <c:order val="1"/>
          <c:tx>
            <c:strRef>
              <c:f>'Ex-2b cours'!$O$126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'Ex-2b cours'!$D$129:$D$148</c:f>
              <c:strCache>
                <c:ptCount val="19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'Ex-2b cours'!$O$129:$O$148</c:f>
              <c:numCache>
                <c:formatCode>0%</c:formatCode>
                <c:ptCount val="20"/>
                <c:pt idx="0">
                  <c:v>-5.600949740678348E-2</c:v>
                </c:pt>
                <c:pt idx="1">
                  <c:v>-5.3349958216715967E-2</c:v>
                </c:pt>
                <c:pt idx="2">
                  <c:v>-4.9476714109485467E-2</c:v>
                </c:pt>
                <c:pt idx="3">
                  <c:v>-5.0929180649696905E-2</c:v>
                </c:pt>
                <c:pt idx="4">
                  <c:v>-4.9728740267147728E-2</c:v>
                </c:pt>
                <c:pt idx="5">
                  <c:v>-4.2837814535277033E-2</c:v>
                </c:pt>
                <c:pt idx="6">
                  <c:v>-3.5376513815012799E-2</c:v>
                </c:pt>
                <c:pt idx="7">
                  <c:v>-1.9711098436111369E-2</c:v>
                </c:pt>
                <c:pt idx="8">
                  <c:v>-3.5303558874636883E-2</c:v>
                </c:pt>
                <c:pt idx="9">
                  <c:v>-2.300070302033453E-2</c:v>
                </c:pt>
                <c:pt idx="10">
                  <c:v>-2.6668346841051082E-2</c:v>
                </c:pt>
                <c:pt idx="11">
                  <c:v>-2.1196726312857312E-2</c:v>
                </c:pt>
                <c:pt idx="12">
                  <c:v>-1.3410444494554908E-2</c:v>
                </c:pt>
                <c:pt idx="13">
                  <c:v>-1.4544562204035072E-2</c:v>
                </c:pt>
                <c:pt idx="14">
                  <c:v>-1.1593203252463886E-2</c:v>
                </c:pt>
                <c:pt idx="15">
                  <c:v>-8.2638050643993148E-3</c:v>
                </c:pt>
                <c:pt idx="16">
                  <c:v>-4.3507673533274083E-3</c:v>
                </c:pt>
                <c:pt idx="17">
                  <c:v>-8.9977759796964183E-4</c:v>
                </c:pt>
                <c:pt idx="18">
                  <c:v>-8.9977759796964183E-4</c:v>
                </c:pt>
                <c:pt idx="19">
                  <c:v>-8.9977759796964183E-4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18-433F-BF9B-07D384F82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1765299648"/>
        <c:axId val="-1765313792"/>
      </c:barChart>
      <c:catAx>
        <c:axId val="-1765299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1765313792"/>
        <c:crossesAt val="-10"/>
        <c:auto val="1"/>
        <c:lblAlgn val="ctr"/>
        <c:lblOffset val="100"/>
        <c:tickLblSkip val="1"/>
        <c:tickMarkSkip val="1"/>
        <c:noMultiLvlLbl val="0"/>
      </c:catAx>
      <c:valAx>
        <c:axId val="-1765313792"/>
        <c:scaling>
          <c:orientation val="minMax"/>
        </c:scaling>
        <c:delete val="0"/>
        <c:axPos val="b"/>
        <c:numFmt formatCode="0%;\ 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176529964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172347661840288"/>
          <c:y val="0.14246575342465753"/>
          <c:w val="0.14790310151628394"/>
          <c:h val="0.117808219178082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'Ex 1b Danemark'!$I$36:$J$36</c:f>
          <c:strCache>
            <c:ptCount val="2"/>
            <c:pt idx="0">
              <c:v>CMR</c:v>
            </c:pt>
            <c:pt idx="1">
              <c:v>Femmes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'Ex 1b Danemark'!$A$37</c:f>
              <c:strCache>
                <c:ptCount val="1"/>
                <c:pt idx="0">
                  <c:v>Tum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 1b Danemark'!$I$2:$O$2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</c:numCache>
            </c:numRef>
          </c:xVal>
          <c:yVal>
            <c:numRef>
              <c:f>'Ex 1b Danemark'!$I$37:$O$37</c:f>
              <c:numCache>
                <c:formatCode>General</c:formatCode>
                <c:ptCount val="7"/>
                <c:pt idx="0">
                  <c:v>1</c:v>
                </c:pt>
                <c:pt idx="1">
                  <c:v>1.0048334530935266</c:v>
                </c:pt>
                <c:pt idx="2">
                  <c:v>0.96092231620490565</c:v>
                </c:pt>
                <c:pt idx="3">
                  <c:v>0.94721578202602907</c:v>
                </c:pt>
                <c:pt idx="4">
                  <c:v>0.93442188833766393</c:v>
                </c:pt>
                <c:pt idx="5">
                  <c:v>0.95081195123749873</c:v>
                </c:pt>
                <c:pt idx="6">
                  <c:v>0.9439167939759493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85-45CF-A5B9-4CC0A04E639B}"/>
            </c:ext>
          </c:extLst>
        </c:ser>
        <c:ser>
          <c:idx val="1"/>
          <c:order val="1"/>
          <c:tx>
            <c:strRef>
              <c:f>'Ex 1b Danemark'!$A$38</c:f>
              <c:strCache>
                <c:ptCount val="1"/>
                <c:pt idx="0">
                  <c:v>MAC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'Ex 1b Danemark'!$I$2:$O$2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</c:numCache>
            </c:numRef>
          </c:xVal>
          <c:yVal>
            <c:numRef>
              <c:f>'Ex 1b Danemark'!$I$38:$O$38</c:f>
              <c:numCache>
                <c:formatCode>General</c:formatCode>
                <c:ptCount val="7"/>
                <c:pt idx="0">
                  <c:v>1</c:v>
                </c:pt>
                <c:pt idx="1">
                  <c:v>0.99951848721317793</c:v>
                </c:pt>
                <c:pt idx="2">
                  <c:v>0.99111974711321915</c:v>
                </c:pt>
                <c:pt idx="3">
                  <c:v>0.95053507459748154</c:v>
                </c:pt>
                <c:pt idx="4">
                  <c:v>0.8806135273294653</c:v>
                </c:pt>
                <c:pt idx="5">
                  <c:v>0.82893402845869557</c:v>
                </c:pt>
                <c:pt idx="6">
                  <c:v>0.79315037950355072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E85-45CF-A5B9-4CC0A04E6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25791"/>
        <c:axId val="49134495"/>
      </c:scatterChart>
      <c:valAx>
        <c:axId val="39525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134495"/>
        <c:crosses val="autoZero"/>
        <c:crossBetween val="midCat"/>
      </c:valAx>
      <c:valAx>
        <c:axId val="49134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257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Rapport de masculinité au Kazakstan en 1981 et 2008
</a:t>
            </a:r>
          </a:p>
        </c:rich>
      </c:tx>
      <c:layout>
        <c:manualLayout>
          <c:xMode val="edge"/>
          <c:yMode val="edge"/>
          <c:x val="0.12230241004047154"/>
          <c:y val="3.44827586206896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7183910334024"/>
          <c:y val="0.22570567463275532"/>
          <c:w val="0.78657258546112829"/>
          <c:h val="0.61442100316694503"/>
        </c:manualLayout>
      </c:layout>
      <c:lineChart>
        <c:grouping val="standard"/>
        <c:varyColors val="0"/>
        <c:ser>
          <c:idx val="0"/>
          <c:order val="0"/>
          <c:tx>
            <c:strRef>
              <c:f>'Ex-2b cours'!$Q$125</c:f>
              <c:strCache>
                <c:ptCount val="1"/>
                <c:pt idx="0">
                  <c:v>2008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'Ex-2b cours'!$P$129:$P$146</c:f>
              <c:strCache>
                <c:ptCount val="18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85&amp;+</c:v>
                </c:pt>
              </c:strCache>
            </c:strRef>
          </c:cat>
          <c:val>
            <c:numRef>
              <c:f>'Ex-2b cours'!$Q$129:$Q$146</c:f>
              <c:numCache>
                <c:formatCode>0%</c:formatCode>
                <c:ptCount val="18"/>
                <c:pt idx="0">
                  <c:v>1.0540367289146866</c:v>
                </c:pt>
                <c:pt idx="1">
                  <c:v>1.0499362270984631</c:v>
                </c:pt>
                <c:pt idx="2">
                  <c:v>1.0424149396231321</c:v>
                </c:pt>
                <c:pt idx="3">
                  <c:v>1.0339039174637057</c:v>
                </c:pt>
                <c:pt idx="4">
                  <c:v>1.0246421076961045</c:v>
                </c:pt>
                <c:pt idx="5">
                  <c:v>1.0120407288716649</c:v>
                </c:pt>
                <c:pt idx="6">
                  <c:v>0.97324137607154415</c:v>
                </c:pt>
                <c:pt idx="7">
                  <c:v>0.95351722633713953</c:v>
                </c:pt>
                <c:pt idx="8">
                  <c:v>0.92326410107271961</c:v>
                </c:pt>
                <c:pt idx="9">
                  <c:v>0.88774080590600235</c:v>
                </c:pt>
                <c:pt idx="10">
                  <c:v>0.83882157666030499</c:v>
                </c:pt>
                <c:pt idx="11">
                  <c:v>0.77716348837445326</c:v>
                </c:pt>
                <c:pt idx="12">
                  <c:v>0.72194487919837369</c:v>
                </c:pt>
                <c:pt idx="13">
                  <c:v>0.62008360810174279</c:v>
                </c:pt>
                <c:pt idx="14">
                  <c:v>0.59145279920825933</c:v>
                </c:pt>
                <c:pt idx="15">
                  <c:v>0.48715320778351912</c:v>
                </c:pt>
                <c:pt idx="16">
                  <c:v>0.36691086070779017</c:v>
                </c:pt>
                <c:pt idx="17">
                  <c:v>0.29719966056491698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20-4CDB-8DCF-77B936909C18}"/>
            </c:ext>
          </c:extLst>
        </c:ser>
        <c:ser>
          <c:idx val="1"/>
          <c:order val="1"/>
          <c:tx>
            <c:strRef>
              <c:f>'Ex-2b cours'!$R$125</c:f>
              <c:strCache>
                <c:ptCount val="1"/>
                <c:pt idx="0">
                  <c:v>1981</c:v>
                </c:pt>
              </c:strCache>
            </c:strRef>
          </c:tx>
          <c:spPr>
            <a:ln w="381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'Ex-2b cours'!$P$129:$P$146</c:f>
              <c:strCache>
                <c:ptCount val="18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85&amp;+</c:v>
                </c:pt>
              </c:strCache>
            </c:strRef>
          </c:cat>
          <c:val>
            <c:numRef>
              <c:f>'Ex-2b cours'!$R$129:$R$146</c:f>
              <c:numCache>
                <c:formatCode>0%</c:formatCode>
                <c:ptCount val="18"/>
                <c:pt idx="0">
                  <c:v>1.0311426879810539</c:v>
                </c:pt>
                <c:pt idx="1">
                  <c:v>1.0247389358528096</c:v>
                </c:pt>
                <c:pt idx="2">
                  <c:v>1.0276139410187668</c:v>
                </c:pt>
                <c:pt idx="3">
                  <c:v>1.0201849199114468</c:v>
                </c:pt>
                <c:pt idx="4">
                  <c:v>1.0290744198452921</c:v>
                </c:pt>
                <c:pt idx="5">
                  <c:v>1.0013934045517883</c:v>
                </c:pt>
                <c:pt idx="6">
                  <c:v>0.98556430446194221</c:v>
                </c:pt>
                <c:pt idx="7">
                  <c:v>0.96635262449528936</c:v>
                </c:pt>
                <c:pt idx="8">
                  <c:v>0.95585196317865861</c:v>
                </c:pt>
                <c:pt idx="9">
                  <c:v>0.96309111880046139</c:v>
                </c:pt>
                <c:pt idx="10">
                  <c:v>0.85625466301914943</c:v>
                </c:pt>
                <c:pt idx="11">
                  <c:v>0.62046307884856067</c:v>
                </c:pt>
                <c:pt idx="12">
                  <c:v>0.55539070227497522</c:v>
                </c:pt>
                <c:pt idx="13">
                  <c:v>0.49840401276789786</c:v>
                </c:pt>
                <c:pt idx="14">
                  <c:v>0.46338672768878719</c:v>
                </c:pt>
                <c:pt idx="15">
                  <c:v>0.41653290529695025</c:v>
                </c:pt>
                <c:pt idx="16">
                  <c:v>0.39939024390243905</c:v>
                </c:pt>
                <c:pt idx="17">
                  <c:v>0.44717444717444715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0-4CDB-8DCF-77B936909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63949440"/>
        <c:axId val="-1763950528"/>
      </c:lineChart>
      <c:catAx>
        <c:axId val="-17639494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groupe d'âge</a:t>
                </a:r>
              </a:p>
            </c:rich>
          </c:tx>
          <c:layout>
            <c:manualLayout>
              <c:xMode val="edge"/>
              <c:yMode val="edge"/>
              <c:x val="0.81090327737809753"/>
              <c:y val="0.915361818017261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1763950528"/>
        <c:crossesAt val="1E-10"/>
        <c:auto val="1"/>
        <c:lblAlgn val="ctr"/>
        <c:lblOffset val="100"/>
        <c:tickLblSkip val="2"/>
        <c:tickMarkSkip val="1"/>
        <c:noMultiLvlLbl val="0"/>
      </c:catAx>
      <c:valAx>
        <c:axId val="-1763950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hommes/femmes</a:t>
                </a:r>
              </a:p>
            </c:rich>
          </c:tx>
          <c:layout>
            <c:manualLayout>
              <c:xMode val="edge"/>
              <c:yMode val="edge"/>
              <c:x val="1.1990407673860911E-2"/>
              <c:y val="0.3761762068142736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1763949440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544515568647447"/>
          <c:y val="0.23197525074255998"/>
          <c:w val="0.16307004789868895"/>
          <c:h val="0.134796567356980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Changement dans les rapport de masculinité par âge au Kazakstan en 2008 par rapport à 1981</a:t>
            </a:r>
          </a:p>
        </c:rich>
      </c:tx>
      <c:layout>
        <c:manualLayout>
          <c:xMode val="edge"/>
          <c:yMode val="edge"/>
          <c:x val="0.12705882352941175"/>
          <c:y val="3.41614906832298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64705882352942"/>
          <c:y val="0.18633568628640318"/>
          <c:w val="0.79058823529411759"/>
          <c:h val="0.65528049677385114"/>
        </c:manualLayout>
      </c:layout>
      <c:lineChart>
        <c:grouping val="standard"/>
        <c:varyColors val="0"/>
        <c:ser>
          <c:idx val="0"/>
          <c:order val="0"/>
          <c:tx>
            <c:strRef>
              <c:f>'Ex-2b cours'!$S$125</c:f>
              <c:strCache>
                <c:ptCount val="1"/>
              </c:strCache>
            </c:strRef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'Ex-2b cours'!$P$129:$P$146</c:f>
              <c:strCache>
                <c:ptCount val="18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85&amp;+</c:v>
                </c:pt>
              </c:strCache>
            </c:strRef>
          </c:cat>
          <c:val>
            <c:numRef>
              <c:f>'Ex-2b cours'!$S$129:$S$146</c:f>
              <c:numCache>
                <c:formatCode>0%</c:formatCode>
                <c:ptCount val="18"/>
                <c:pt idx="0">
                  <c:v>1.022202592522339</c:v>
                </c:pt>
                <c:pt idx="1">
                  <c:v>1.0245889859007689</c:v>
                </c:pt>
                <c:pt idx="2">
                  <c:v>1.01440326762178</c:v>
                </c:pt>
                <c:pt idx="3">
                  <c:v>1.0134475596379622</c:v>
                </c:pt>
                <c:pt idx="4">
                  <c:v>0.99569291388094761</c:v>
                </c:pt>
                <c:pt idx="5">
                  <c:v>1.0106325089335317</c:v>
                </c:pt>
                <c:pt idx="6">
                  <c:v>0.98749657598737239</c:v>
                </c:pt>
                <c:pt idx="7">
                  <c:v>0.9867176868641987</c:v>
                </c:pt>
                <c:pt idx="8">
                  <c:v>0.96590699882273712</c:v>
                </c:pt>
                <c:pt idx="9">
                  <c:v>0.92176201044371742</c:v>
                </c:pt>
                <c:pt idx="10">
                  <c:v>0.97964030198985952</c:v>
                </c:pt>
                <c:pt idx="11">
                  <c:v>1.2525539631088012</c:v>
                </c:pt>
                <c:pt idx="12">
                  <c:v>1.299886505555754</c:v>
                </c:pt>
                <c:pt idx="13">
                  <c:v>1.2441384744438444</c:v>
                </c:pt>
                <c:pt idx="14">
                  <c:v>1.2763697444642437</c:v>
                </c:pt>
                <c:pt idx="15">
                  <c:v>1.1695431539465604</c:v>
                </c:pt>
                <c:pt idx="16">
                  <c:v>0.91867757490194779</c:v>
                </c:pt>
                <c:pt idx="17">
                  <c:v>0.66461682335121552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5-4EAD-9FC4-E1B4F208CDAF}"/>
            </c:ext>
          </c:extLst>
        </c:ser>
        <c:ser>
          <c:idx val="1"/>
          <c:order val="1"/>
          <c:tx>
            <c:strRef>
              <c:f>'Ex-2b cours'!$T$125</c:f>
              <c:strCache>
                <c:ptCount val="1"/>
              </c:strCache>
            </c:strRef>
          </c:tx>
          <c:spPr>
            <a:ln w="381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'Ex-2b cours'!$P$129:$P$146</c:f>
              <c:strCache>
                <c:ptCount val="18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85&amp;+</c:v>
                </c:pt>
              </c:strCache>
            </c:strRef>
          </c:cat>
          <c:val>
            <c:numRef>
              <c:f>'Ex-2b cours'!$T$129:$T$146</c:f>
              <c:numCache>
                <c:formatCode>0%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5-4EAD-9FC4-E1B4F208C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63943456"/>
        <c:axId val="-1763944544"/>
      </c:lineChart>
      <c:catAx>
        <c:axId val="-17639434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groupe d'âge</a:t>
                </a:r>
              </a:p>
            </c:rich>
          </c:tx>
          <c:layout>
            <c:manualLayout>
              <c:xMode val="edge"/>
              <c:yMode val="edge"/>
              <c:x val="0.81446274509803929"/>
              <c:y val="0.91615037250778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1763944544"/>
        <c:crossesAt val="1E-10"/>
        <c:auto val="1"/>
        <c:lblAlgn val="ctr"/>
        <c:lblOffset val="100"/>
        <c:tickLblSkip val="2"/>
        <c:tickMarkSkip val="1"/>
        <c:noMultiLvlLbl val="0"/>
      </c:catAx>
      <c:valAx>
        <c:axId val="-1763944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hommes/femmes</a:t>
                </a:r>
              </a:p>
            </c:rich>
          </c:tx>
          <c:layout>
            <c:manualLayout>
              <c:xMode val="edge"/>
              <c:yMode val="edge"/>
              <c:x val="1.1764705882352941E-2"/>
              <c:y val="0.3571435092352586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1763943456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0833333333334E-2"/>
          <c:y val="4.4217687074829932E-2"/>
          <c:w val="0.84062499999999996"/>
          <c:h val="0.86394557823129248"/>
        </c:manualLayout>
      </c:layout>
      <c:lineChart>
        <c:grouping val="standard"/>
        <c:varyColors val="0"/>
        <c:ser>
          <c:idx val="0"/>
          <c:order val="0"/>
          <c:tx>
            <c:strRef>
              <c:f>'Ex-2a corr'!$L$5</c:f>
              <c:strCache>
                <c:ptCount val="1"/>
                <c:pt idx="0">
                  <c:v>Az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'Ex-2a corr'!$AB$64:$AB$82</c:f>
              <c:strCache>
                <c:ptCount val="19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'Ex-2a corr'!$L$8:$L$25</c:f>
              <c:numCache>
                <c:formatCode>0.000</c:formatCode>
                <c:ptCount val="18"/>
                <c:pt idx="0">
                  <c:v>4.948805460750853E-3</c:v>
                </c:pt>
                <c:pt idx="1">
                  <c:v>5.5708218835873093E-4</c:v>
                </c:pt>
                <c:pt idx="2">
                  <c:v>4.2273636103970296E-4</c:v>
                </c:pt>
                <c:pt idx="3">
                  <c:v>8.1704114385760141E-4</c:v>
                </c:pt>
                <c:pt idx="4">
                  <c:v>1.25E-3</c:v>
                </c:pt>
                <c:pt idx="5">
                  <c:v>1.7609096496619546E-3</c:v>
                </c:pt>
                <c:pt idx="6">
                  <c:v>2.2897845726198747E-3</c:v>
                </c:pt>
                <c:pt idx="7">
                  <c:v>3.2017982017982019E-3</c:v>
                </c:pt>
                <c:pt idx="8">
                  <c:v>5.4015151515151511E-3</c:v>
                </c:pt>
                <c:pt idx="9">
                  <c:v>8.0257510729613742E-3</c:v>
                </c:pt>
                <c:pt idx="10">
                  <c:v>1.1605929586164299E-2</c:v>
                </c:pt>
                <c:pt idx="11">
                  <c:v>1.7987987987987987E-2</c:v>
                </c:pt>
                <c:pt idx="12">
                  <c:v>2.6724137931034484E-2</c:v>
                </c:pt>
                <c:pt idx="13">
                  <c:v>3.730603448275862E-2</c:v>
                </c:pt>
                <c:pt idx="14">
                  <c:v>5.18018018018018E-2</c:v>
                </c:pt>
                <c:pt idx="15">
                  <c:v>7.7826086956521739E-2</c:v>
                </c:pt>
                <c:pt idx="16">
                  <c:v>0.10852459016393443</c:v>
                </c:pt>
                <c:pt idx="17">
                  <c:v>0.15939999999999999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8-4594-B000-BD8F57B292A4}"/>
            </c:ext>
          </c:extLst>
        </c:ser>
        <c:ser>
          <c:idx val="1"/>
          <c:order val="1"/>
          <c:tx>
            <c:strRef>
              <c:f>'Ex-2a corr'!$M$5</c:f>
              <c:strCache>
                <c:ptCount val="1"/>
                <c:pt idx="0">
                  <c:v>Nor</c:v>
                </c:pt>
              </c:strCache>
            </c:strRef>
          </c:tx>
          <c:spPr>
            <a:ln w="381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'Ex-2a corr'!$AB$64:$AB$82</c:f>
              <c:strCache>
                <c:ptCount val="19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'Ex-2a corr'!$M$8:$M$25</c:f>
              <c:numCache>
                <c:formatCode>0.000</c:formatCode>
                <c:ptCount val="18"/>
                <c:pt idx="0">
                  <c:v>4.6058458813108945E-4</c:v>
                </c:pt>
                <c:pt idx="1">
                  <c:v>2.3484848484848486E-4</c:v>
                </c:pt>
                <c:pt idx="2">
                  <c:v>2.8655400440852314E-4</c:v>
                </c:pt>
                <c:pt idx="3">
                  <c:v>8.6956521739130438E-4</c:v>
                </c:pt>
                <c:pt idx="4">
                  <c:v>8.7759815242494229E-4</c:v>
                </c:pt>
                <c:pt idx="5">
                  <c:v>1.0643415514131089E-3</c:v>
                </c:pt>
                <c:pt idx="6">
                  <c:v>1.2722802704363859E-3</c:v>
                </c:pt>
                <c:pt idx="7">
                  <c:v>1.6317460317460317E-3</c:v>
                </c:pt>
                <c:pt idx="8">
                  <c:v>2.3384615384615384E-3</c:v>
                </c:pt>
                <c:pt idx="9">
                  <c:v>3.628526645768025E-3</c:v>
                </c:pt>
                <c:pt idx="10">
                  <c:v>5.4095045500505562E-3</c:v>
                </c:pt>
                <c:pt idx="11">
                  <c:v>1.0304017372421282E-2</c:v>
                </c:pt>
                <c:pt idx="12">
                  <c:v>1.6760710553814003E-2</c:v>
                </c:pt>
                <c:pt idx="13">
                  <c:v>2.7439024390243903E-2</c:v>
                </c:pt>
                <c:pt idx="14">
                  <c:v>4.6092964824120605E-2</c:v>
                </c:pt>
                <c:pt idx="15">
                  <c:v>7.2862129144851656E-2</c:v>
                </c:pt>
                <c:pt idx="16">
                  <c:v>0.11671732522796352</c:v>
                </c:pt>
                <c:pt idx="17">
                  <c:v>0.21391959798994975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8-4594-B000-BD8F57B29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63942368"/>
        <c:axId val="-1763952160"/>
      </c:lineChart>
      <c:catAx>
        <c:axId val="-176394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763952160"/>
        <c:crossesAt val="1E-10"/>
        <c:auto val="1"/>
        <c:lblAlgn val="ctr"/>
        <c:lblOffset val="100"/>
        <c:tickLblSkip val="2"/>
        <c:tickMarkSkip val="1"/>
        <c:noMultiLvlLbl val="0"/>
      </c:catAx>
      <c:valAx>
        <c:axId val="-1763952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76394236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416667031147355"/>
          <c:y val="0.1734693185182381"/>
          <c:w val="8.2291683979499264E-2"/>
          <c:h val="9.353737063009981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0833333333334E-2"/>
          <c:y val="4.4217687074829932E-2"/>
          <c:w val="0.84062499999999996"/>
          <c:h val="0.86394557823129248"/>
        </c:manualLayout>
      </c:layout>
      <c:lineChart>
        <c:grouping val="standard"/>
        <c:varyColors val="0"/>
        <c:ser>
          <c:idx val="0"/>
          <c:order val="0"/>
          <c:tx>
            <c:strRef>
              <c:f>'Ex-2a corr'!$L$5</c:f>
              <c:strCache>
                <c:ptCount val="1"/>
                <c:pt idx="0">
                  <c:v>Az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'Ex-2a corr'!$AB$64:$AB$82</c:f>
              <c:strCache>
                <c:ptCount val="19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'Ex-2a corr'!$L$8:$L$25</c:f>
              <c:numCache>
                <c:formatCode>0.000</c:formatCode>
                <c:ptCount val="18"/>
                <c:pt idx="0">
                  <c:v>4.948805460750853E-3</c:v>
                </c:pt>
                <c:pt idx="1">
                  <c:v>5.5708218835873093E-4</c:v>
                </c:pt>
                <c:pt idx="2">
                  <c:v>4.2273636103970296E-4</c:v>
                </c:pt>
                <c:pt idx="3">
                  <c:v>8.1704114385760141E-4</c:v>
                </c:pt>
                <c:pt idx="4">
                  <c:v>1.25E-3</c:v>
                </c:pt>
                <c:pt idx="5">
                  <c:v>1.7609096496619546E-3</c:v>
                </c:pt>
                <c:pt idx="6">
                  <c:v>2.2897845726198747E-3</c:v>
                </c:pt>
                <c:pt idx="7">
                  <c:v>3.2017982017982019E-3</c:v>
                </c:pt>
                <c:pt idx="8">
                  <c:v>5.4015151515151511E-3</c:v>
                </c:pt>
                <c:pt idx="9">
                  <c:v>8.0257510729613742E-3</c:v>
                </c:pt>
                <c:pt idx="10">
                  <c:v>1.1605929586164299E-2</c:v>
                </c:pt>
                <c:pt idx="11">
                  <c:v>1.7987987987987987E-2</c:v>
                </c:pt>
                <c:pt idx="12">
                  <c:v>2.6724137931034484E-2</c:v>
                </c:pt>
                <c:pt idx="13">
                  <c:v>3.730603448275862E-2</c:v>
                </c:pt>
                <c:pt idx="14">
                  <c:v>5.18018018018018E-2</c:v>
                </c:pt>
                <c:pt idx="15">
                  <c:v>7.7826086956521739E-2</c:v>
                </c:pt>
                <c:pt idx="16">
                  <c:v>0.10852459016393443</c:v>
                </c:pt>
                <c:pt idx="17">
                  <c:v>0.15939999999999999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F-485A-A6B9-70186B351018}"/>
            </c:ext>
          </c:extLst>
        </c:ser>
        <c:ser>
          <c:idx val="1"/>
          <c:order val="1"/>
          <c:tx>
            <c:strRef>
              <c:f>'Ex-2a corr'!$M$5</c:f>
              <c:strCache>
                <c:ptCount val="1"/>
                <c:pt idx="0">
                  <c:v>Nor</c:v>
                </c:pt>
              </c:strCache>
            </c:strRef>
          </c:tx>
          <c:spPr>
            <a:ln w="381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'Ex-2a corr'!$AB$64:$AB$82</c:f>
              <c:strCache>
                <c:ptCount val="19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'Ex-2a corr'!$M$8:$M$25</c:f>
              <c:numCache>
                <c:formatCode>0.000</c:formatCode>
                <c:ptCount val="18"/>
                <c:pt idx="0">
                  <c:v>4.6058458813108945E-4</c:v>
                </c:pt>
                <c:pt idx="1">
                  <c:v>2.3484848484848486E-4</c:v>
                </c:pt>
                <c:pt idx="2">
                  <c:v>2.8655400440852314E-4</c:v>
                </c:pt>
                <c:pt idx="3">
                  <c:v>8.6956521739130438E-4</c:v>
                </c:pt>
                <c:pt idx="4">
                  <c:v>8.7759815242494229E-4</c:v>
                </c:pt>
                <c:pt idx="5">
                  <c:v>1.0643415514131089E-3</c:v>
                </c:pt>
                <c:pt idx="6">
                  <c:v>1.2722802704363859E-3</c:v>
                </c:pt>
                <c:pt idx="7">
                  <c:v>1.6317460317460317E-3</c:v>
                </c:pt>
                <c:pt idx="8">
                  <c:v>2.3384615384615384E-3</c:v>
                </c:pt>
                <c:pt idx="9">
                  <c:v>3.628526645768025E-3</c:v>
                </c:pt>
                <c:pt idx="10">
                  <c:v>5.4095045500505562E-3</c:v>
                </c:pt>
                <c:pt idx="11">
                  <c:v>1.0304017372421282E-2</c:v>
                </c:pt>
                <c:pt idx="12">
                  <c:v>1.6760710553814003E-2</c:v>
                </c:pt>
                <c:pt idx="13">
                  <c:v>2.7439024390243903E-2</c:v>
                </c:pt>
                <c:pt idx="14">
                  <c:v>4.6092964824120605E-2</c:v>
                </c:pt>
                <c:pt idx="15">
                  <c:v>7.2862129144851656E-2</c:v>
                </c:pt>
                <c:pt idx="16">
                  <c:v>0.11671732522796352</c:v>
                </c:pt>
                <c:pt idx="17">
                  <c:v>0.21391959798994975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F-485A-A6B9-70186B351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63947264"/>
        <c:axId val="-1763951616"/>
      </c:lineChart>
      <c:catAx>
        <c:axId val="-17639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763951616"/>
        <c:crossesAt val="1E-10"/>
        <c:auto val="1"/>
        <c:lblAlgn val="ctr"/>
        <c:lblOffset val="100"/>
        <c:tickLblSkip val="2"/>
        <c:tickMarkSkip val="1"/>
        <c:noMultiLvlLbl val="0"/>
      </c:catAx>
      <c:valAx>
        <c:axId val="-1763951616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76394726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416667031147355"/>
          <c:y val="0.1734693185182381"/>
          <c:w val="8.2291683979499264E-2"/>
          <c:h val="9.353737063009981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083333333333337E-2"/>
          <c:y val="1.7006802721088437E-2"/>
          <c:w val="0.9"/>
          <c:h val="0.8860544217687075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'Ex-2a corr'!$AC$61</c:f>
              <c:strCache>
                <c:ptCount val="1"/>
                <c:pt idx="0">
                  <c:v>Azerbaïdjan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'Ex-2a corr'!$AB$64:$AB$83</c:f>
              <c:strCache>
                <c:ptCount val="19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'Ex-2a corr'!$AC$64:$AC$83</c:f>
              <c:numCache>
                <c:formatCode>0%</c:formatCode>
                <c:ptCount val="20"/>
                <c:pt idx="0">
                  <c:v>0.12974849740327946</c:v>
                </c:pt>
                <c:pt idx="1">
                  <c:v>0.1167940713076968</c:v>
                </c:pt>
                <c:pt idx="2">
                  <c:v>0.10214740036179028</c:v>
                </c:pt>
                <c:pt idx="3">
                  <c:v>9.9988329345859842E-2</c:v>
                </c:pt>
                <c:pt idx="4">
                  <c:v>9.9200560191398723E-2</c:v>
                </c:pt>
                <c:pt idx="5">
                  <c:v>9.4940771430238671E-2</c:v>
                </c:pt>
                <c:pt idx="6">
                  <c:v>8.3970356538483976E-2</c:v>
                </c:pt>
                <c:pt idx="7">
                  <c:v>5.84116239715236E-2</c:v>
                </c:pt>
                <c:pt idx="8">
                  <c:v>3.8513158662543033E-2</c:v>
                </c:pt>
                <c:pt idx="9">
                  <c:v>2.7192624146583418E-2</c:v>
                </c:pt>
                <c:pt idx="10">
                  <c:v>4.7236972632316042E-2</c:v>
                </c:pt>
                <c:pt idx="11">
                  <c:v>3.8863278286747974E-2</c:v>
                </c:pt>
                <c:pt idx="12">
                  <c:v>3.0460407305829492E-2</c:v>
                </c:pt>
                <c:pt idx="13">
                  <c:v>1.3537958802590885E-2</c:v>
                </c:pt>
                <c:pt idx="14">
                  <c:v>6.4772130477913289E-3</c:v>
                </c:pt>
                <c:pt idx="15">
                  <c:v>6.0395635175351575E-3</c:v>
                </c:pt>
                <c:pt idx="16">
                  <c:v>3.5595495127501895E-3</c:v>
                </c:pt>
                <c:pt idx="17">
                  <c:v>1.9353834782439554E-3</c:v>
                </c:pt>
                <c:pt idx="18">
                  <c:v>1.9353834782439554E-3</c:v>
                </c:pt>
                <c:pt idx="19">
                  <c:v>1.9353834782439554E-3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7-4B4F-AAC6-1F881281508C}"/>
            </c:ext>
          </c:extLst>
        </c:ser>
        <c:ser>
          <c:idx val="1"/>
          <c:order val="1"/>
          <c:tx>
            <c:strRef>
              <c:f>'Ex-2a corr'!$AD$61</c:f>
              <c:strCache>
                <c:ptCount val="1"/>
                <c:pt idx="0">
                  <c:v>Norvège 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'Ex-2a corr'!$AB$64:$AB$83</c:f>
              <c:strCache>
                <c:ptCount val="19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'Ex-2a corr'!$AD$64:$AD$83</c:f>
              <c:numCache>
                <c:formatCode>0%</c:formatCode>
                <c:ptCount val="20"/>
                <c:pt idx="0">
                  <c:v>-6.8468983931721739E-2</c:v>
                </c:pt>
                <c:pt idx="1">
                  <c:v>-6.293806322414533E-2</c:v>
                </c:pt>
                <c:pt idx="2">
                  <c:v>-6.4892957612168026E-2</c:v>
                </c:pt>
                <c:pt idx="3">
                  <c:v>-7.6765364993086352E-2</c:v>
                </c:pt>
                <c:pt idx="4">
                  <c:v>-8.2582367806227047E-2</c:v>
                </c:pt>
                <c:pt idx="5">
                  <c:v>-7.9292423592237635E-2</c:v>
                </c:pt>
                <c:pt idx="6">
                  <c:v>-7.757593095885186E-2</c:v>
                </c:pt>
                <c:pt idx="7">
                  <c:v>-7.5096552710627956E-2</c:v>
                </c:pt>
                <c:pt idx="8">
                  <c:v>-7.7480570256997089E-2</c:v>
                </c:pt>
                <c:pt idx="9">
                  <c:v>-6.0840127783340484E-2</c:v>
                </c:pt>
                <c:pt idx="10">
                  <c:v>-4.7155867067181612E-2</c:v>
                </c:pt>
                <c:pt idx="11">
                  <c:v>-4.3913603204119585E-2</c:v>
                </c:pt>
                <c:pt idx="12">
                  <c:v>-4.5630095837505366E-2</c:v>
                </c:pt>
                <c:pt idx="13">
                  <c:v>-4.6917465312544697E-2</c:v>
                </c:pt>
                <c:pt idx="14">
                  <c:v>-3.7953559338196732E-2</c:v>
                </c:pt>
                <c:pt idx="15">
                  <c:v>-2.7320841081390358E-2</c:v>
                </c:pt>
                <c:pt idx="16">
                  <c:v>-1.568683545510895E-2</c:v>
                </c:pt>
                <c:pt idx="17">
                  <c:v>-3.3999205008018207E-8</c:v>
                </c:pt>
                <c:pt idx="18">
                  <c:v>-3.3999205008018207E-8</c:v>
                </c:pt>
                <c:pt idx="19">
                  <c:v>-3.3999205008018207E-8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87-4B4F-AAC6-1F8812815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1763949984"/>
        <c:axId val="-1763939648"/>
      </c:barChart>
      <c:catAx>
        <c:axId val="-1763949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1763939648"/>
        <c:crossesAt val="-10"/>
        <c:auto val="1"/>
        <c:lblAlgn val="ctr"/>
        <c:lblOffset val="100"/>
        <c:tickLblSkip val="1"/>
        <c:tickMarkSkip val="1"/>
        <c:noMultiLvlLbl val="0"/>
      </c:catAx>
      <c:valAx>
        <c:axId val="-1763939648"/>
        <c:scaling>
          <c:orientation val="minMax"/>
        </c:scaling>
        <c:delete val="0"/>
        <c:axPos val="b"/>
        <c:numFmt formatCode="0%;\ 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176394998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999997272554797"/>
          <c:y val="0.1292517224746679"/>
          <c:w val="0.12604167950838785"/>
          <c:h val="9.69387918560009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'Ex 1b Danemark'!$B$36</c:f>
          <c:strCache>
            <c:ptCount val="1"/>
            <c:pt idx="0">
              <c:v>Hommes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 1b Danemark'!$A$29</c:f>
              <c:strCache>
                <c:ptCount val="1"/>
                <c:pt idx="0">
                  <c:v>TBD (tum)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 1b Danemark'!$B$2:$H$2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</c:numCache>
            </c:numRef>
          </c:xVal>
          <c:yVal>
            <c:numRef>
              <c:f>'Ex 1b Danemark'!$B$29:$H$29</c:f>
              <c:numCache>
                <c:formatCode>0.000</c:formatCode>
                <c:ptCount val="7"/>
                <c:pt idx="0">
                  <c:v>30.554862658545996</c:v>
                </c:pt>
                <c:pt idx="1">
                  <c:v>30.148278458127663</c:v>
                </c:pt>
                <c:pt idx="2">
                  <c:v>29.187070835094179</c:v>
                </c:pt>
                <c:pt idx="3">
                  <c:v>29.228463148792692</c:v>
                </c:pt>
                <c:pt idx="4">
                  <c:v>30.218117621608837</c:v>
                </c:pt>
                <c:pt idx="5">
                  <c:v>29.781439830558124</c:v>
                </c:pt>
                <c:pt idx="6">
                  <c:v>30.637366509812171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2B-4926-B028-291ED5223FDA}"/>
            </c:ext>
          </c:extLst>
        </c:ser>
        <c:ser>
          <c:idx val="1"/>
          <c:order val="1"/>
          <c:tx>
            <c:strRef>
              <c:f>'Ex 1b Danemark'!$A$30</c:f>
              <c:strCache>
                <c:ptCount val="1"/>
                <c:pt idx="0">
                  <c:v>TBD (MAC)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'Ex 1b Danemark'!$B$2:$H$2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</c:numCache>
            </c:numRef>
          </c:xVal>
          <c:yVal>
            <c:numRef>
              <c:f>'Ex 1b Danemark'!$B$30:$H$30</c:f>
              <c:numCache>
                <c:formatCode>0.000</c:formatCode>
                <c:ptCount val="7"/>
                <c:pt idx="0">
                  <c:v>36.97669111308408</c:v>
                </c:pt>
                <c:pt idx="1">
                  <c:v>37.926164104698877</c:v>
                </c:pt>
                <c:pt idx="2">
                  <c:v>36.472549063142445</c:v>
                </c:pt>
                <c:pt idx="3">
                  <c:v>35.728681198832362</c:v>
                </c:pt>
                <c:pt idx="4">
                  <c:v>33.515388073013021</c:v>
                </c:pt>
                <c:pt idx="5">
                  <c:v>31.744231128750528</c:v>
                </c:pt>
                <c:pt idx="6">
                  <c:v>30.26192680858783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82B-4926-B028-291ED5223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3063712"/>
        <c:axId val="1634987216"/>
      </c:scatterChart>
      <c:valAx>
        <c:axId val="1623063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4987216"/>
        <c:crosses val="autoZero"/>
        <c:crossBetween val="midCat"/>
      </c:valAx>
      <c:valAx>
        <c:axId val="163498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23063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'Ex 1b Danemark'!$J$36</c:f>
          <c:strCache>
            <c:ptCount val="1"/>
            <c:pt idx="0">
              <c:v>Femmes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 1b Danemark'!$A$29</c:f>
              <c:strCache>
                <c:ptCount val="1"/>
                <c:pt idx="0">
                  <c:v>TBD (tum)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 1b Danemark'!$I$2:$O$2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</c:numCache>
            </c:numRef>
          </c:xVal>
          <c:yVal>
            <c:numRef>
              <c:f>'Ex 1b Danemark'!$I$29:$O$29</c:f>
              <c:numCache>
                <c:formatCode>0.000</c:formatCode>
                <c:ptCount val="7"/>
                <c:pt idx="0">
                  <c:v>29.287273853421379</c:v>
                </c:pt>
                <c:pt idx="1">
                  <c:v>29.506989537390229</c:v>
                </c:pt>
                <c:pt idx="2">
                  <c:v>28.260003813149773</c:v>
                </c:pt>
                <c:pt idx="3">
                  <c:v>27.943384528591285</c:v>
                </c:pt>
                <c:pt idx="4">
                  <c:v>27.699714575692401</c:v>
                </c:pt>
                <c:pt idx="5">
                  <c:v>28.379592861573009</c:v>
                </c:pt>
                <c:pt idx="6">
                  <c:v>28.381555377738135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1B-44A1-BBAA-D6C64D7FE935}"/>
            </c:ext>
          </c:extLst>
        </c:ser>
        <c:ser>
          <c:idx val="1"/>
          <c:order val="1"/>
          <c:tx>
            <c:strRef>
              <c:f>'Ex 1b Danemark'!$A$30</c:f>
              <c:strCache>
                <c:ptCount val="1"/>
                <c:pt idx="0">
                  <c:v>TBD (MAC)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'Ex 1b Danemark'!$I$2:$O$2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</c:numCache>
            </c:numRef>
          </c:xVal>
          <c:yVal>
            <c:numRef>
              <c:f>'Ex 1b Danemark'!$I$30:$O$30</c:f>
              <c:numCache>
                <c:formatCode>0.000</c:formatCode>
                <c:ptCount val="7"/>
                <c:pt idx="0">
                  <c:v>39.922710639808024</c:v>
                </c:pt>
                <c:pt idx="1">
                  <c:v>40.006159907202552</c:v>
                </c:pt>
                <c:pt idx="2">
                  <c:v>39.581672441601022</c:v>
                </c:pt>
                <c:pt idx="3">
                  <c:v>37.893256858763969</c:v>
                </c:pt>
                <c:pt idx="4">
                  <c:v>35.111953013076757</c:v>
                </c:pt>
                <c:pt idx="5">
                  <c:v>33.375716936495131</c:v>
                </c:pt>
                <c:pt idx="6">
                  <c:v>32.174750800542782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1B-44A1-BBAA-D6C64D7F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3063712"/>
        <c:axId val="1634987216"/>
      </c:scatterChart>
      <c:valAx>
        <c:axId val="1623063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4987216"/>
        <c:crosses val="autoZero"/>
        <c:crossBetween val="midCat"/>
      </c:valAx>
      <c:valAx>
        <c:axId val="163498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23063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'Ex 1b Danemark'!$A$76</c:f>
          <c:strCache>
            <c:ptCount val="1"/>
            <c:pt idx="0">
              <c:v>Tum TCM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 1b Danemark'!$B$36</c:f>
              <c:strCache>
                <c:ptCount val="1"/>
                <c:pt idx="0">
                  <c:v>Hommes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 1b Danemark'!$B$2:$H$2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</c:numCache>
            </c:numRef>
          </c:xVal>
          <c:yVal>
            <c:numRef>
              <c:f>'Ex 1b Danemark'!$B$76:$H$76</c:f>
              <c:numCache>
                <c:formatCode>0.0</c:formatCode>
                <c:ptCount val="7"/>
                <c:pt idx="0">
                  <c:v>30.554862658545996</c:v>
                </c:pt>
                <c:pt idx="1">
                  <c:v>29.883510073472504</c:v>
                </c:pt>
                <c:pt idx="2">
                  <c:v>28.68461803561371</c:v>
                </c:pt>
                <c:pt idx="3">
                  <c:v>28.473916785800661</c:v>
                </c:pt>
                <c:pt idx="4">
                  <c:v>29.107530744826501</c:v>
                </c:pt>
                <c:pt idx="5">
                  <c:v>28.304048962335994</c:v>
                </c:pt>
                <c:pt idx="6">
                  <c:v>28.696538046981079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BB-4E17-81B5-5071A9007E20}"/>
            </c:ext>
          </c:extLst>
        </c:ser>
        <c:ser>
          <c:idx val="1"/>
          <c:order val="1"/>
          <c:tx>
            <c:strRef>
              <c:f>'Ex 1b Danemark'!$J$36</c:f>
              <c:strCache>
                <c:ptCount val="1"/>
                <c:pt idx="0">
                  <c:v>Femmes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'Ex 1b Danemark'!$I$2:$O$2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</c:numCache>
            </c:numRef>
          </c:xVal>
          <c:yVal>
            <c:numRef>
              <c:f>'Ex 1b Danemark'!$I$76:$O$76</c:f>
              <c:numCache>
                <c:formatCode>0.0</c:formatCode>
                <c:ptCount val="7"/>
                <c:pt idx="0">
                  <c:v>21.431984397757745</c:v>
                </c:pt>
                <c:pt idx="1">
                  <c:v>21.545967801145483</c:v>
                </c:pt>
                <c:pt idx="2">
                  <c:v>20.626440405471818</c:v>
                </c:pt>
                <c:pt idx="3">
                  <c:v>20.368061047124957</c:v>
                </c:pt>
                <c:pt idx="4">
                  <c:v>20.119691217361684</c:v>
                </c:pt>
                <c:pt idx="5">
                  <c:v>20.499342059097145</c:v>
                </c:pt>
                <c:pt idx="6">
                  <c:v>20.379766206207862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CBB-4E17-81B5-5071A9007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6169968"/>
        <c:axId val="1714645104"/>
      </c:scatterChart>
      <c:valAx>
        <c:axId val="1716169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4645104"/>
        <c:crosses val="autoZero"/>
        <c:crossBetween val="midCat"/>
      </c:valAx>
      <c:valAx>
        <c:axId val="1714645104"/>
        <c:scaling>
          <c:orientation val="minMax"/>
          <c:max val="4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61699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'Ex 1b Danemark'!$A$80</c:f>
          <c:strCache>
            <c:ptCount val="1"/>
            <c:pt idx="0">
              <c:v>MAC TCM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 1b Danemark'!$B$36</c:f>
              <c:strCache>
                <c:ptCount val="1"/>
                <c:pt idx="0">
                  <c:v>Hommes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 1b Danemark'!$B$2:$H$2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</c:numCache>
            </c:numRef>
          </c:xVal>
          <c:yVal>
            <c:numRef>
              <c:f>'Ex 1b Danemark'!$B$80:$H$80</c:f>
              <c:numCache>
                <c:formatCode>General</c:formatCode>
                <c:ptCount val="7"/>
                <c:pt idx="0">
                  <c:v>36.97669111308408</c:v>
                </c:pt>
                <c:pt idx="1">
                  <c:v>37.594068596021287</c:v>
                </c:pt>
                <c:pt idx="2">
                  <c:v>35.915978784252459</c:v>
                </c:pt>
                <c:pt idx="3">
                  <c:v>34.971946036642379</c:v>
                </c:pt>
                <c:pt idx="4">
                  <c:v>32.504919361709042</c:v>
                </c:pt>
                <c:pt idx="5">
                  <c:v>30.334832536455153</c:v>
                </c:pt>
                <c:pt idx="6">
                  <c:v>28.463035097657755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D4-41EC-BB3E-C2D0C0338290}"/>
            </c:ext>
          </c:extLst>
        </c:ser>
        <c:ser>
          <c:idx val="1"/>
          <c:order val="1"/>
          <c:tx>
            <c:strRef>
              <c:f>'Ex 1b Danemark'!$J$36</c:f>
              <c:strCache>
                <c:ptCount val="1"/>
                <c:pt idx="0">
                  <c:v>Femmes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'Ex 1b Danemark'!$I$2:$O$2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</c:numCache>
            </c:numRef>
          </c:xVal>
          <c:yVal>
            <c:numRef>
              <c:f>'Ex 1b Danemark'!$I$80:$O$80</c:f>
              <c:numCache>
                <c:formatCode>General</c:formatCode>
                <c:ptCount val="7"/>
                <c:pt idx="0">
                  <c:v>25.004128563732216</c:v>
                </c:pt>
                <c:pt idx="1">
                  <c:v>24.999993916777179</c:v>
                </c:pt>
                <c:pt idx="2">
                  <c:v>24.773055834536869</c:v>
                </c:pt>
                <c:pt idx="3">
                  <c:v>23.744016515479277</c:v>
                </c:pt>
                <c:pt idx="4">
                  <c:v>21.98262678420636</c:v>
                </c:pt>
                <c:pt idx="5">
                  <c:v>20.742861533693699</c:v>
                </c:pt>
                <c:pt idx="6">
                  <c:v>19.875765202953971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D4-41EC-BB3E-C2D0C0338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6169968"/>
        <c:axId val="1714645104"/>
      </c:scatterChart>
      <c:valAx>
        <c:axId val="1716169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4645104"/>
        <c:crosses val="autoZero"/>
        <c:crossBetween val="midCat"/>
      </c:valAx>
      <c:valAx>
        <c:axId val="1714645104"/>
        <c:scaling>
          <c:orientation val="minMax"/>
          <c:max val="4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61699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'Ex 1b Danemark'!$A$29</c:f>
          <c:strCache>
            <c:ptCount val="1"/>
            <c:pt idx="0">
              <c:v>TBD (tum)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 1b Danemark'!$B$36</c:f>
              <c:strCache>
                <c:ptCount val="1"/>
                <c:pt idx="0">
                  <c:v>Hommes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 1b Danemark'!$B$2:$H$2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</c:numCache>
            </c:numRef>
          </c:xVal>
          <c:yVal>
            <c:numRef>
              <c:f>'Ex 1b Danemark'!$B$29:$H$29</c:f>
              <c:numCache>
                <c:formatCode>0.000</c:formatCode>
                <c:ptCount val="7"/>
                <c:pt idx="0">
                  <c:v>30.554862658545996</c:v>
                </c:pt>
                <c:pt idx="1">
                  <c:v>30.148278458127663</c:v>
                </c:pt>
                <c:pt idx="2">
                  <c:v>29.187070835094179</c:v>
                </c:pt>
                <c:pt idx="3">
                  <c:v>29.228463148792692</c:v>
                </c:pt>
                <c:pt idx="4">
                  <c:v>30.218117621608837</c:v>
                </c:pt>
                <c:pt idx="5">
                  <c:v>29.781439830558124</c:v>
                </c:pt>
                <c:pt idx="6">
                  <c:v>30.637366509812171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01-469D-AC27-C2E2DEBF4035}"/>
            </c:ext>
          </c:extLst>
        </c:ser>
        <c:ser>
          <c:idx val="1"/>
          <c:order val="1"/>
          <c:tx>
            <c:strRef>
              <c:f>'Ex 1b Danemark'!$J$36</c:f>
              <c:strCache>
                <c:ptCount val="1"/>
                <c:pt idx="0">
                  <c:v>Femmes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'Ex 1b Danemark'!$I$2:$O$2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</c:numCache>
            </c:numRef>
          </c:xVal>
          <c:yVal>
            <c:numRef>
              <c:f>'Ex 1b Danemark'!$I$29:$O$29</c:f>
              <c:numCache>
                <c:formatCode>0.000</c:formatCode>
                <c:ptCount val="7"/>
                <c:pt idx="0">
                  <c:v>29.287273853421379</c:v>
                </c:pt>
                <c:pt idx="1">
                  <c:v>29.506989537390229</c:v>
                </c:pt>
                <c:pt idx="2">
                  <c:v>28.260003813149773</c:v>
                </c:pt>
                <c:pt idx="3">
                  <c:v>27.943384528591285</c:v>
                </c:pt>
                <c:pt idx="4">
                  <c:v>27.699714575692401</c:v>
                </c:pt>
                <c:pt idx="5">
                  <c:v>28.379592861573009</c:v>
                </c:pt>
                <c:pt idx="6">
                  <c:v>28.381555377738135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01-469D-AC27-C2E2DEBF4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6169968"/>
        <c:axId val="1714645104"/>
      </c:scatterChart>
      <c:valAx>
        <c:axId val="1716169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4645104"/>
        <c:crosses val="autoZero"/>
        <c:crossBetween val="midCat"/>
      </c:valAx>
      <c:valAx>
        <c:axId val="1714645104"/>
        <c:scaling>
          <c:orientation val="minMax"/>
          <c:max val="45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61699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'Ex 1b Danemark'!$A$30</c:f>
          <c:strCache>
            <c:ptCount val="1"/>
            <c:pt idx="0">
              <c:v>TBD (MAC)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 1b Danemark'!$B$36</c:f>
              <c:strCache>
                <c:ptCount val="1"/>
                <c:pt idx="0">
                  <c:v>Hommes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 1b Danemark'!$B$2:$H$2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</c:numCache>
            </c:numRef>
          </c:xVal>
          <c:yVal>
            <c:numRef>
              <c:f>'Ex 1b Danemark'!$I$30:$O$30</c:f>
              <c:numCache>
                <c:formatCode>0.000</c:formatCode>
                <c:ptCount val="7"/>
                <c:pt idx="0">
                  <c:v>39.922710639808024</c:v>
                </c:pt>
                <c:pt idx="1">
                  <c:v>40.006159907202552</c:v>
                </c:pt>
                <c:pt idx="2">
                  <c:v>39.581672441601022</c:v>
                </c:pt>
                <c:pt idx="3">
                  <c:v>37.893256858763969</c:v>
                </c:pt>
                <c:pt idx="4">
                  <c:v>35.111953013076757</c:v>
                </c:pt>
                <c:pt idx="5">
                  <c:v>33.375716936495131</c:v>
                </c:pt>
                <c:pt idx="6">
                  <c:v>32.174750800542782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56-433B-AB46-F34349017242}"/>
            </c:ext>
          </c:extLst>
        </c:ser>
        <c:ser>
          <c:idx val="1"/>
          <c:order val="1"/>
          <c:tx>
            <c:strRef>
              <c:f>'Ex 1b Danemark'!$J$36</c:f>
              <c:strCache>
                <c:ptCount val="1"/>
                <c:pt idx="0">
                  <c:v>Femmes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'Ex 1b Danemark'!$I$2:$O$2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</c:numCache>
            </c:numRef>
          </c:xVal>
          <c:yVal>
            <c:numRef>
              <c:f>'Ex 1b Danemark'!$I$29:$O$29</c:f>
              <c:numCache>
                <c:formatCode>0.000</c:formatCode>
                <c:ptCount val="7"/>
                <c:pt idx="0">
                  <c:v>29.287273853421379</c:v>
                </c:pt>
                <c:pt idx="1">
                  <c:v>29.506989537390229</c:v>
                </c:pt>
                <c:pt idx="2">
                  <c:v>28.260003813149773</c:v>
                </c:pt>
                <c:pt idx="3">
                  <c:v>27.943384528591285</c:v>
                </c:pt>
                <c:pt idx="4">
                  <c:v>27.699714575692401</c:v>
                </c:pt>
                <c:pt idx="5">
                  <c:v>28.379592861573009</c:v>
                </c:pt>
                <c:pt idx="6">
                  <c:v>28.381555377738135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56-433B-AB46-F34349017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6169968"/>
        <c:axId val="1714645104"/>
      </c:scatterChart>
      <c:valAx>
        <c:axId val="1716169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4645104"/>
        <c:crosses val="autoZero"/>
        <c:crossBetween val="midCat"/>
      </c:valAx>
      <c:valAx>
        <c:axId val="1714645104"/>
        <c:scaling>
          <c:orientation val="minMax"/>
          <c:max val="45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61699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Mortalité selon l'âge en Azerbaïdjab et Norvège
sexe masculin, 1990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536082474226809E-2"/>
          <c:y val="0.13141696954505577"/>
          <c:w val="0.87010309278350517"/>
          <c:h val="0.74569575260858056"/>
        </c:manualLayout>
      </c:layout>
      <c:lineChart>
        <c:grouping val="standard"/>
        <c:varyColors val="0"/>
        <c:ser>
          <c:idx val="0"/>
          <c:order val="0"/>
          <c:tx>
            <c:strRef>
              <c:f>'Ex-2a corr'!$AC$61</c:f>
              <c:strCache>
                <c:ptCount val="1"/>
                <c:pt idx="0">
                  <c:v>Azerbaïdjan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'Ex-2a corr'!$AB$64:$AB$82</c:f>
              <c:strCache>
                <c:ptCount val="19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'Ex-2a corr'!$L$8:$L$25</c:f>
              <c:numCache>
                <c:formatCode>0.000</c:formatCode>
                <c:ptCount val="18"/>
                <c:pt idx="0">
                  <c:v>4.948805460750853E-3</c:v>
                </c:pt>
                <c:pt idx="1">
                  <c:v>5.5708218835873093E-4</c:v>
                </c:pt>
                <c:pt idx="2">
                  <c:v>4.2273636103970296E-4</c:v>
                </c:pt>
                <c:pt idx="3">
                  <c:v>8.1704114385760141E-4</c:v>
                </c:pt>
                <c:pt idx="4">
                  <c:v>1.25E-3</c:v>
                </c:pt>
                <c:pt idx="5">
                  <c:v>1.7609096496619546E-3</c:v>
                </c:pt>
                <c:pt idx="6">
                  <c:v>2.2897845726198747E-3</c:v>
                </c:pt>
                <c:pt idx="7">
                  <c:v>3.2017982017982019E-3</c:v>
                </c:pt>
                <c:pt idx="8">
                  <c:v>5.4015151515151511E-3</c:v>
                </c:pt>
                <c:pt idx="9">
                  <c:v>8.0257510729613742E-3</c:v>
                </c:pt>
                <c:pt idx="10">
                  <c:v>1.1605929586164299E-2</c:v>
                </c:pt>
                <c:pt idx="11">
                  <c:v>1.7987987987987987E-2</c:v>
                </c:pt>
                <c:pt idx="12">
                  <c:v>2.6724137931034484E-2</c:v>
                </c:pt>
                <c:pt idx="13">
                  <c:v>3.730603448275862E-2</c:v>
                </c:pt>
                <c:pt idx="14">
                  <c:v>5.18018018018018E-2</c:v>
                </c:pt>
                <c:pt idx="15">
                  <c:v>7.7826086956521739E-2</c:v>
                </c:pt>
                <c:pt idx="16">
                  <c:v>0.10852459016393443</c:v>
                </c:pt>
                <c:pt idx="17">
                  <c:v>0.15939999999999999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D-4DED-9716-99508FCF68F0}"/>
            </c:ext>
          </c:extLst>
        </c:ser>
        <c:ser>
          <c:idx val="1"/>
          <c:order val="1"/>
          <c:tx>
            <c:strRef>
              <c:f>'Ex-2a corr'!$AD$61</c:f>
              <c:strCache>
                <c:ptCount val="1"/>
                <c:pt idx="0">
                  <c:v>Norvège </c:v>
                </c:pt>
              </c:strCache>
            </c:strRef>
          </c:tx>
          <c:spPr>
            <a:ln w="381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'Ex-2a corr'!$AB$64:$AB$82</c:f>
              <c:strCache>
                <c:ptCount val="19"/>
                <c:pt idx="0">
                  <c:v>0-5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8">
                  <c:v>85&amp;+</c:v>
                </c:pt>
              </c:strCache>
            </c:strRef>
          </c:cat>
          <c:val>
            <c:numRef>
              <c:f>'Ex-2a corr'!$M$8:$M$25</c:f>
              <c:numCache>
                <c:formatCode>0.000</c:formatCode>
                <c:ptCount val="18"/>
                <c:pt idx="0">
                  <c:v>4.6058458813108945E-4</c:v>
                </c:pt>
                <c:pt idx="1">
                  <c:v>2.3484848484848486E-4</c:v>
                </c:pt>
                <c:pt idx="2">
                  <c:v>2.8655400440852314E-4</c:v>
                </c:pt>
                <c:pt idx="3">
                  <c:v>8.6956521739130438E-4</c:v>
                </c:pt>
                <c:pt idx="4">
                  <c:v>8.7759815242494229E-4</c:v>
                </c:pt>
                <c:pt idx="5">
                  <c:v>1.0643415514131089E-3</c:v>
                </c:pt>
                <c:pt idx="6">
                  <c:v>1.2722802704363859E-3</c:v>
                </c:pt>
                <c:pt idx="7">
                  <c:v>1.6317460317460317E-3</c:v>
                </c:pt>
                <c:pt idx="8">
                  <c:v>2.3384615384615384E-3</c:v>
                </c:pt>
                <c:pt idx="9">
                  <c:v>3.628526645768025E-3</c:v>
                </c:pt>
                <c:pt idx="10">
                  <c:v>5.4095045500505562E-3</c:v>
                </c:pt>
                <c:pt idx="11">
                  <c:v>1.0304017372421282E-2</c:v>
                </c:pt>
                <c:pt idx="12">
                  <c:v>1.6760710553814003E-2</c:v>
                </c:pt>
                <c:pt idx="13">
                  <c:v>2.7439024390243903E-2</c:v>
                </c:pt>
                <c:pt idx="14">
                  <c:v>4.6092964824120605E-2</c:v>
                </c:pt>
                <c:pt idx="15">
                  <c:v>7.2862129144851656E-2</c:v>
                </c:pt>
                <c:pt idx="16">
                  <c:v>0.11671732522796352</c:v>
                </c:pt>
                <c:pt idx="17">
                  <c:v>0.21391959798994975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D-4DED-9716-99508FCF6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68417344"/>
        <c:axId val="-1768410272"/>
      </c:lineChart>
      <c:catAx>
        <c:axId val="-17684173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groupe d'âge</a:t>
                </a:r>
              </a:p>
            </c:rich>
          </c:tx>
          <c:layout>
            <c:manualLayout>
              <c:xMode val="edge"/>
              <c:yMode val="edge"/>
              <c:x val="0.83741580756013745"/>
              <c:y val="0.944559383875783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1768410272"/>
        <c:crossesAt val="1E-10"/>
        <c:auto val="1"/>
        <c:lblAlgn val="ctr"/>
        <c:lblOffset val="100"/>
        <c:tickMarkSkip val="1"/>
        <c:noMultiLvlLbl val="0"/>
      </c:catAx>
      <c:valAx>
        <c:axId val="-1768410272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18000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ln(m</a:t>
                </a:r>
                <a:r>
                  <a:rPr lang="fr-FR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x</a:t>
                </a:r>
                <a:r>
                  <a:rPr lang="fr-FR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7.0103092783505155E-2"/>
              <c:y val="7.186858316221765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176841734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505154639175259"/>
          <c:y val="0.19507208416196434"/>
          <c:w val="0.21649484536082475"/>
          <c:h val="8.8295687885010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90"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70"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69"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242888</xdr:colOff>
      <xdr:row>55</xdr:row>
      <xdr:rowOff>178117</xdr:rowOff>
    </xdr:from>
    <xdr:to>
      <xdr:col>13</xdr:col>
      <xdr:colOff>28575</xdr:colOff>
      <xdr:row>70</xdr:row>
      <xdr:rowOff>178117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209550</xdr:colOff>
      <xdr:row>40</xdr:row>
      <xdr:rowOff>173355</xdr:rowOff>
    </xdr:from>
    <xdr:to>
      <xdr:col>13</xdr:col>
      <xdr:colOff>26670</xdr:colOff>
      <xdr:row>55</xdr:row>
      <xdr:rowOff>173355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128587</xdr:colOff>
      <xdr:row>41</xdr:row>
      <xdr:rowOff>19051</xdr:rowOff>
    </xdr:from>
    <xdr:to>
      <xdr:col>6</xdr:col>
      <xdr:colOff>752474</xdr:colOff>
      <xdr:row>56</xdr:row>
      <xdr:rowOff>4763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142865</xdr:colOff>
      <xdr:row>56</xdr:row>
      <xdr:rowOff>4773</xdr:rowOff>
    </xdr:from>
    <xdr:to>
      <xdr:col>6</xdr:col>
      <xdr:colOff>766752</xdr:colOff>
      <xdr:row>70</xdr:row>
      <xdr:rowOff>171460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289153</xdr:colOff>
      <xdr:row>39</xdr:row>
      <xdr:rowOff>131987</xdr:rowOff>
    </xdr:from>
    <xdr:to>
      <xdr:col>28</xdr:col>
      <xdr:colOff>10205</xdr:colOff>
      <xdr:row>54</xdr:row>
      <xdr:rowOff>119741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272145</xdr:colOff>
      <xdr:row>55</xdr:row>
      <xdr:rowOff>13606</xdr:rowOff>
    </xdr:from>
    <xdr:to>
      <xdr:col>27</xdr:col>
      <xdr:colOff>816430</xdr:colOff>
      <xdr:row>70</xdr:row>
      <xdr:rowOff>1360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816428</xdr:colOff>
      <xdr:row>39</xdr:row>
      <xdr:rowOff>122464</xdr:rowOff>
    </xdr:from>
    <xdr:to>
      <xdr:col>21</xdr:col>
      <xdr:colOff>183697</xdr:colOff>
      <xdr:row>54</xdr:row>
      <xdr:rowOff>110218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802820</xdr:colOff>
      <xdr:row>55</xdr:row>
      <xdr:rowOff>47625</xdr:rowOff>
    </xdr:from>
    <xdr:to>
      <xdr:col>21</xdr:col>
      <xdr:colOff>170089</xdr:colOff>
      <xdr:row>70</xdr:row>
      <xdr:rowOff>35379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61913</xdr:colOff>
          <xdr:row>41</xdr:row>
          <xdr:rowOff>85725</xdr:rowOff>
        </xdr:from>
        <xdr:to>
          <xdr:col>8</xdr:col>
          <xdr:colOff>571500</xdr:colOff>
          <xdr:row>44</xdr:row>
          <xdr:rowOff>100013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4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CCFF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61913</xdr:colOff>
          <xdr:row>38</xdr:row>
          <xdr:rowOff>9525</xdr:rowOff>
        </xdr:from>
        <xdr:to>
          <xdr:col>7</xdr:col>
          <xdr:colOff>200025</xdr:colOff>
          <xdr:row>41</xdr:row>
          <xdr:rowOff>100013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4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CCFF" mc:Ignorable="a14" a14:legacySpreadsheetColorIndex="31"/>
            </a:solidFill>
          </xdr:spPr>
        </xdr:sp>
        <xdr:clientData/>
      </xdr:twoCellAnchor>
    </mc:Choice>
    <mc:Fallback/>
  </mc:AlternateContent>
  <xdr:twoCellAnchor editAs="absolute">
    <xdr:from>
      <xdr:col>0</xdr:col>
      <xdr:colOff>361949</xdr:colOff>
      <xdr:row>56</xdr:row>
      <xdr:rowOff>95249</xdr:rowOff>
    </xdr:from>
    <xdr:to>
      <xdr:col>8</xdr:col>
      <xdr:colOff>222299</xdr:colOff>
      <xdr:row>79</xdr:row>
      <xdr:rowOff>85724</xdr:rowOff>
    </xdr:to>
    <xdr:graphicFrame macro="">
      <xdr:nvGraphicFramePr>
        <xdr:cNvPr id="1030" name="Graphique 3">
          <a:extLst>
            <a:ext uri="{FF2B5EF4-FFF2-40B4-BE49-F238E27FC236}">
              <a16:creationId xmlns:a16="http://schemas.microsoft.com/office/drawing/2014/main" id="{00000000-0008-0000-04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314325</xdr:colOff>
      <xdr:row>56</xdr:row>
      <xdr:rowOff>95250</xdr:rowOff>
    </xdr:from>
    <xdr:to>
      <xdr:col>20</xdr:col>
      <xdr:colOff>257175</xdr:colOff>
      <xdr:row>80</xdr:row>
      <xdr:rowOff>95250</xdr:rowOff>
    </xdr:to>
    <xdr:graphicFrame macro="">
      <xdr:nvGraphicFramePr>
        <xdr:cNvPr id="1031" name="Graphique 5">
          <a:extLst>
            <a:ext uri="{FF2B5EF4-FFF2-40B4-BE49-F238E27FC236}">
              <a16:creationId xmlns:a16="http://schemas.microsoft.com/office/drawing/2014/main" id="{00000000-0008-0000-0400-00000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395287</xdr:colOff>
      <xdr:row>81</xdr:row>
      <xdr:rowOff>38100</xdr:rowOff>
    </xdr:from>
    <xdr:to>
      <xdr:col>8</xdr:col>
      <xdr:colOff>255637</xdr:colOff>
      <xdr:row>100</xdr:row>
      <xdr:rowOff>22500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304800</xdr:colOff>
      <xdr:row>81</xdr:row>
      <xdr:rowOff>57150</xdr:rowOff>
    </xdr:from>
    <xdr:to>
      <xdr:col>20</xdr:col>
      <xdr:colOff>231825</xdr:colOff>
      <xdr:row>100</xdr:row>
      <xdr:rowOff>41550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61913</xdr:colOff>
          <xdr:row>41</xdr:row>
          <xdr:rowOff>85725</xdr:rowOff>
        </xdr:from>
        <xdr:to>
          <xdr:col>8</xdr:col>
          <xdr:colOff>571500</xdr:colOff>
          <xdr:row>44</xdr:row>
          <xdr:rowOff>100013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CCFF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61913</xdr:colOff>
          <xdr:row>38</xdr:row>
          <xdr:rowOff>9525</xdr:rowOff>
        </xdr:from>
        <xdr:to>
          <xdr:col>7</xdr:col>
          <xdr:colOff>200025</xdr:colOff>
          <xdr:row>41</xdr:row>
          <xdr:rowOff>100013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CCFF" mc:Ignorable="a14" a14:legacySpreadsheetColorIndex="31"/>
            </a:solidFill>
          </xdr:spPr>
        </xdr:sp>
        <xdr:clientData/>
      </xdr:twoCellAnchor>
    </mc:Choice>
    <mc:Fallback/>
  </mc:AlternateContent>
  <xdr:twoCellAnchor editAs="absolute">
    <xdr:from>
      <xdr:col>0</xdr:col>
      <xdr:colOff>38100</xdr:colOff>
      <xdr:row>57</xdr:row>
      <xdr:rowOff>133350</xdr:rowOff>
    </xdr:from>
    <xdr:to>
      <xdr:col>6</xdr:col>
      <xdr:colOff>381000</xdr:colOff>
      <xdr:row>81</xdr:row>
      <xdr:rowOff>19050</xdr:rowOff>
    </xdr:to>
    <xdr:graphicFrame macro="">
      <xdr:nvGraphicFramePr>
        <xdr:cNvPr id="2060" name="Graphique 3">
          <a:extLst>
            <a:ext uri="{FF2B5EF4-FFF2-40B4-BE49-F238E27FC236}">
              <a16:creationId xmlns:a16="http://schemas.microsoft.com/office/drawing/2014/main" id="{00000000-0008-0000-0500-00000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390525</xdr:colOff>
      <xdr:row>57</xdr:row>
      <xdr:rowOff>95250</xdr:rowOff>
    </xdr:from>
    <xdr:to>
      <xdr:col>15</xdr:col>
      <xdr:colOff>200025</xdr:colOff>
      <xdr:row>82</xdr:row>
      <xdr:rowOff>28575</xdr:rowOff>
    </xdr:to>
    <xdr:graphicFrame macro="">
      <xdr:nvGraphicFramePr>
        <xdr:cNvPr id="2061" name="Graphique 4">
          <a:extLst>
            <a:ext uri="{FF2B5EF4-FFF2-40B4-BE49-F238E27FC236}">
              <a16:creationId xmlns:a16="http://schemas.microsoft.com/office/drawing/2014/main" id="{00000000-0008-0000-0500-00000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42</xdr:col>
      <xdr:colOff>357188</xdr:colOff>
      <xdr:row>58</xdr:row>
      <xdr:rowOff>0</xdr:rowOff>
    </xdr:from>
    <xdr:to>
      <xdr:col>48</xdr:col>
      <xdr:colOff>500063</xdr:colOff>
      <xdr:row>83</xdr:row>
      <xdr:rowOff>95250</xdr:rowOff>
    </xdr:to>
    <xdr:graphicFrame macro="">
      <xdr:nvGraphicFramePr>
        <xdr:cNvPr id="2062" name="Graphique 5">
          <a:extLst>
            <a:ext uri="{FF2B5EF4-FFF2-40B4-BE49-F238E27FC236}">
              <a16:creationId xmlns:a16="http://schemas.microsoft.com/office/drawing/2014/main" id="{00000000-0008-0000-0500-00000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15</xdr:col>
      <xdr:colOff>161925</xdr:colOff>
      <xdr:row>57</xdr:row>
      <xdr:rowOff>95250</xdr:rowOff>
    </xdr:from>
    <xdr:to>
      <xdr:col>24</xdr:col>
      <xdr:colOff>142875</xdr:colOff>
      <xdr:row>102</xdr:row>
      <xdr:rowOff>19050</xdr:rowOff>
    </xdr:to>
    <xdr:graphicFrame macro="">
      <xdr:nvGraphicFramePr>
        <xdr:cNvPr id="2063" name="Graphique 6">
          <a:extLst>
            <a:ext uri="{FF2B5EF4-FFF2-40B4-BE49-F238E27FC236}">
              <a16:creationId xmlns:a16="http://schemas.microsoft.com/office/drawing/2014/main" id="{00000000-0008-0000-0500-00000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24</xdr:col>
      <xdr:colOff>123825</xdr:colOff>
      <xdr:row>57</xdr:row>
      <xdr:rowOff>76200</xdr:rowOff>
    </xdr:from>
    <xdr:to>
      <xdr:col>33</xdr:col>
      <xdr:colOff>471488</xdr:colOff>
      <xdr:row>79</xdr:row>
      <xdr:rowOff>47625</xdr:rowOff>
    </xdr:to>
    <xdr:graphicFrame macro="">
      <xdr:nvGraphicFramePr>
        <xdr:cNvPr id="2064" name="Graphique 7">
          <a:extLst>
            <a:ext uri="{FF2B5EF4-FFF2-40B4-BE49-F238E27FC236}">
              <a16:creationId xmlns:a16="http://schemas.microsoft.com/office/drawing/2014/main" id="{00000000-0008-0000-0500-000010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42</xdr:col>
      <xdr:colOff>366713</xdr:colOff>
      <xdr:row>83</xdr:row>
      <xdr:rowOff>142875</xdr:rowOff>
    </xdr:from>
    <xdr:to>
      <xdr:col>48</xdr:col>
      <xdr:colOff>519113</xdr:colOff>
      <xdr:row>109</xdr:row>
      <xdr:rowOff>95250</xdr:rowOff>
    </xdr:to>
    <xdr:graphicFrame macro="">
      <xdr:nvGraphicFramePr>
        <xdr:cNvPr id="2065" name="Graphique 8">
          <a:extLst>
            <a:ext uri="{FF2B5EF4-FFF2-40B4-BE49-F238E27FC236}">
              <a16:creationId xmlns:a16="http://schemas.microsoft.com/office/drawing/2014/main" id="{00000000-0008-0000-0500-00001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24</xdr:col>
      <xdr:colOff>123825</xdr:colOff>
      <xdr:row>79</xdr:row>
      <xdr:rowOff>85725</xdr:rowOff>
    </xdr:from>
    <xdr:to>
      <xdr:col>33</xdr:col>
      <xdr:colOff>404813</xdr:colOff>
      <xdr:row>102</xdr:row>
      <xdr:rowOff>57150</xdr:rowOff>
    </xdr:to>
    <xdr:graphicFrame macro="">
      <xdr:nvGraphicFramePr>
        <xdr:cNvPr id="2066" name="Graphique 9">
          <a:extLst>
            <a:ext uri="{FF2B5EF4-FFF2-40B4-BE49-F238E27FC236}">
              <a16:creationId xmlns:a16="http://schemas.microsoft.com/office/drawing/2014/main" id="{00000000-0008-0000-0500-00001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0</xdr:col>
      <xdr:colOff>66675</xdr:colOff>
      <xdr:row>81</xdr:row>
      <xdr:rowOff>133350</xdr:rowOff>
    </xdr:from>
    <xdr:to>
      <xdr:col>6</xdr:col>
      <xdr:colOff>419100</xdr:colOff>
      <xdr:row>101</xdr:row>
      <xdr:rowOff>123825</xdr:rowOff>
    </xdr:to>
    <xdr:graphicFrame macro="">
      <xdr:nvGraphicFramePr>
        <xdr:cNvPr id="2067" name="Graphique 10">
          <a:extLst>
            <a:ext uri="{FF2B5EF4-FFF2-40B4-BE49-F238E27FC236}">
              <a16:creationId xmlns:a16="http://schemas.microsoft.com/office/drawing/2014/main" id="{00000000-0008-0000-0500-00001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428625</xdr:colOff>
      <xdr:row>82</xdr:row>
      <xdr:rowOff>0</xdr:rowOff>
    </xdr:from>
    <xdr:to>
      <xdr:col>15</xdr:col>
      <xdr:colOff>133350</xdr:colOff>
      <xdr:row>102</xdr:row>
      <xdr:rowOff>19050</xdr:rowOff>
    </xdr:to>
    <xdr:graphicFrame macro="">
      <xdr:nvGraphicFramePr>
        <xdr:cNvPr id="2068" name="Graphique 11">
          <a:extLst>
            <a:ext uri="{FF2B5EF4-FFF2-40B4-BE49-F238E27FC236}">
              <a16:creationId xmlns:a16="http://schemas.microsoft.com/office/drawing/2014/main" id="{00000000-0008-0000-05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61982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0326" cy="6060109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2"/>
  <sheetViews>
    <sheetView tabSelected="1" workbookViewId="0">
      <selection activeCell="B3" sqref="B3"/>
    </sheetView>
  </sheetViews>
  <sheetFormatPr baseColWidth="10" defaultColWidth="9.1328125" defaultRowHeight="14.25" x14ac:dyDescent="0.45"/>
  <cols>
    <col min="1" max="1" width="4.33203125" style="47" customWidth="1"/>
    <col min="2" max="2" width="117.6640625" style="47" customWidth="1"/>
    <col min="3" max="256" width="9.1328125" style="47"/>
    <col min="257" max="257" width="4.33203125" style="47" customWidth="1"/>
    <col min="258" max="258" width="117.6640625" style="47" customWidth="1"/>
    <col min="259" max="512" width="9.1328125" style="47"/>
    <col min="513" max="513" width="4.33203125" style="47" customWidth="1"/>
    <col min="514" max="514" width="117.6640625" style="47" customWidth="1"/>
    <col min="515" max="768" width="9.1328125" style="47"/>
    <col min="769" max="769" width="4.33203125" style="47" customWidth="1"/>
    <col min="770" max="770" width="117.6640625" style="47" customWidth="1"/>
    <col min="771" max="1024" width="9.1328125" style="47"/>
    <col min="1025" max="1025" width="4.33203125" style="47" customWidth="1"/>
    <col min="1026" max="1026" width="117.6640625" style="47" customWidth="1"/>
    <col min="1027" max="1280" width="9.1328125" style="47"/>
    <col min="1281" max="1281" width="4.33203125" style="47" customWidth="1"/>
    <col min="1282" max="1282" width="117.6640625" style="47" customWidth="1"/>
    <col min="1283" max="1536" width="9.1328125" style="47"/>
    <col min="1537" max="1537" width="4.33203125" style="47" customWidth="1"/>
    <col min="1538" max="1538" width="117.6640625" style="47" customWidth="1"/>
    <col min="1539" max="1792" width="9.1328125" style="47"/>
    <col min="1793" max="1793" width="4.33203125" style="47" customWidth="1"/>
    <col min="1794" max="1794" width="117.6640625" style="47" customWidth="1"/>
    <col min="1795" max="2048" width="9.1328125" style="47"/>
    <col min="2049" max="2049" width="4.33203125" style="47" customWidth="1"/>
    <col min="2050" max="2050" width="117.6640625" style="47" customWidth="1"/>
    <col min="2051" max="2304" width="9.1328125" style="47"/>
    <col min="2305" max="2305" width="4.33203125" style="47" customWidth="1"/>
    <col min="2306" max="2306" width="117.6640625" style="47" customWidth="1"/>
    <col min="2307" max="2560" width="9.1328125" style="47"/>
    <col min="2561" max="2561" width="4.33203125" style="47" customWidth="1"/>
    <col min="2562" max="2562" width="117.6640625" style="47" customWidth="1"/>
    <col min="2563" max="2816" width="9.1328125" style="47"/>
    <col min="2817" max="2817" width="4.33203125" style="47" customWidth="1"/>
    <col min="2818" max="2818" width="117.6640625" style="47" customWidth="1"/>
    <col min="2819" max="3072" width="9.1328125" style="47"/>
    <col min="3073" max="3073" width="4.33203125" style="47" customWidth="1"/>
    <col min="3074" max="3074" width="117.6640625" style="47" customWidth="1"/>
    <col min="3075" max="3328" width="9.1328125" style="47"/>
    <col min="3329" max="3329" width="4.33203125" style="47" customWidth="1"/>
    <col min="3330" max="3330" width="117.6640625" style="47" customWidth="1"/>
    <col min="3331" max="3584" width="9.1328125" style="47"/>
    <col min="3585" max="3585" width="4.33203125" style="47" customWidth="1"/>
    <col min="3586" max="3586" width="117.6640625" style="47" customWidth="1"/>
    <col min="3587" max="3840" width="9.1328125" style="47"/>
    <col min="3841" max="3841" width="4.33203125" style="47" customWidth="1"/>
    <col min="3842" max="3842" width="117.6640625" style="47" customWidth="1"/>
    <col min="3843" max="4096" width="9.1328125" style="47"/>
    <col min="4097" max="4097" width="4.33203125" style="47" customWidth="1"/>
    <col min="4098" max="4098" width="117.6640625" style="47" customWidth="1"/>
    <col min="4099" max="4352" width="9.1328125" style="47"/>
    <col min="4353" max="4353" width="4.33203125" style="47" customWidth="1"/>
    <col min="4354" max="4354" width="117.6640625" style="47" customWidth="1"/>
    <col min="4355" max="4608" width="9.1328125" style="47"/>
    <col min="4609" max="4609" width="4.33203125" style="47" customWidth="1"/>
    <col min="4610" max="4610" width="117.6640625" style="47" customWidth="1"/>
    <col min="4611" max="4864" width="9.1328125" style="47"/>
    <col min="4865" max="4865" width="4.33203125" style="47" customWidth="1"/>
    <col min="4866" max="4866" width="117.6640625" style="47" customWidth="1"/>
    <col min="4867" max="5120" width="9.1328125" style="47"/>
    <col min="5121" max="5121" width="4.33203125" style="47" customWidth="1"/>
    <col min="5122" max="5122" width="117.6640625" style="47" customWidth="1"/>
    <col min="5123" max="5376" width="9.1328125" style="47"/>
    <col min="5377" max="5377" width="4.33203125" style="47" customWidth="1"/>
    <col min="5378" max="5378" width="117.6640625" style="47" customWidth="1"/>
    <col min="5379" max="5632" width="9.1328125" style="47"/>
    <col min="5633" max="5633" width="4.33203125" style="47" customWidth="1"/>
    <col min="5634" max="5634" width="117.6640625" style="47" customWidth="1"/>
    <col min="5635" max="5888" width="9.1328125" style="47"/>
    <col min="5889" max="5889" width="4.33203125" style="47" customWidth="1"/>
    <col min="5890" max="5890" width="117.6640625" style="47" customWidth="1"/>
    <col min="5891" max="6144" width="9.1328125" style="47"/>
    <col min="6145" max="6145" width="4.33203125" style="47" customWidth="1"/>
    <col min="6146" max="6146" width="117.6640625" style="47" customWidth="1"/>
    <col min="6147" max="6400" width="9.1328125" style="47"/>
    <col min="6401" max="6401" width="4.33203125" style="47" customWidth="1"/>
    <col min="6402" max="6402" width="117.6640625" style="47" customWidth="1"/>
    <col min="6403" max="6656" width="9.1328125" style="47"/>
    <col min="6657" max="6657" width="4.33203125" style="47" customWidth="1"/>
    <col min="6658" max="6658" width="117.6640625" style="47" customWidth="1"/>
    <col min="6659" max="6912" width="9.1328125" style="47"/>
    <col min="6913" max="6913" width="4.33203125" style="47" customWidth="1"/>
    <col min="6914" max="6914" width="117.6640625" style="47" customWidth="1"/>
    <col min="6915" max="7168" width="9.1328125" style="47"/>
    <col min="7169" max="7169" width="4.33203125" style="47" customWidth="1"/>
    <col min="7170" max="7170" width="117.6640625" style="47" customWidth="1"/>
    <col min="7171" max="7424" width="9.1328125" style="47"/>
    <col min="7425" max="7425" width="4.33203125" style="47" customWidth="1"/>
    <col min="7426" max="7426" width="117.6640625" style="47" customWidth="1"/>
    <col min="7427" max="7680" width="9.1328125" style="47"/>
    <col min="7681" max="7681" width="4.33203125" style="47" customWidth="1"/>
    <col min="7682" max="7682" width="117.6640625" style="47" customWidth="1"/>
    <col min="7683" max="7936" width="9.1328125" style="47"/>
    <col min="7937" max="7937" width="4.33203125" style="47" customWidth="1"/>
    <col min="7938" max="7938" width="117.6640625" style="47" customWidth="1"/>
    <col min="7939" max="8192" width="9.1328125" style="47"/>
    <col min="8193" max="8193" width="4.33203125" style="47" customWidth="1"/>
    <col min="8194" max="8194" width="117.6640625" style="47" customWidth="1"/>
    <col min="8195" max="8448" width="9.1328125" style="47"/>
    <col min="8449" max="8449" width="4.33203125" style="47" customWidth="1"/>
    <col min="8450" max="8450" width="117.6640625" style="47" customWidth="1"/>
    <col min="8451" max="8704" width="9.1328125" style="47"/>
    <col min="8705" max="8705" width="4.33203125" style="47" customWidth="1"/>
    <col min="8706" max="8706" width="117.6640625" style="47" customWidth="1"/>
    <col min="8707" max="8960" width="9.1328125" style="47"/>
    <col min="8961" max="8961" width="4.33203125" style="47" customWidth="1"/>
    <col min="8962" max="8962" width="117.6640625" style="47" customWidth="1"/>
    <col min="8963" max="9216" width="9.1328125" style="47"/>
    <col min="9217" max="9217" width="4.33203125" style="47" customWidth="1"/>
    <col min="9218" max="9218" width="117.6640625" style="47" customWidth="1"/>
    <col min="9219" max="9472" width="9.1328125" style="47"/>
    <col min="9473" max="9473" width="4.33203125" style="47" customWidth="1"/>
    <col min="9474" max="9474" width="117.6640625" style="47" customWidth="1"/>
    <col min="9475" max="9728" width="9.1328125" style="47"/>
    <col min="9729" max="9729" width="4.33203125" style="47" customWidth="1"/>
    <col min="9730" max="9730" width="117.6640625" style="47" customWidth="1"/>
    <col min="9731" max="9984" width="9.1328125" style="47"/>
    <col min="9985" max="9985" width="4.33203125" style="47" customWidth="1"/>
    <col min="9986" max="9986" width="117.6640625" style="47" customWidth="1"/>
    <col min="9987" max="10240" width="9.1328125" style="47"/>
    <col min="10241" max="10241" width="4.33203125" style="47" customWidth="1"/>
    <col min="10242" max="10242" width="117.6640625" style="47" customWidth="1"/>
    <col min="10243" max="10496" width="9.1328125" style="47"/>
    <col min="10497" max="10497" width="4.33203125" style="47" customWidth="1"/>
    <col min="10498" max="10498" width="117.6640625" style="47" customWidth="1"/>
    <col min="10499" max="10752" width="9.1328125" style="47"/>
    <col min="10753" max="10753" width="4.33203125" style="47" customWidth="1"/>
    <col min="10754" max="10754" width="117.6640625" style="47" customWidth="1"/>
    <col min="10755" max="11008" width="9.1328125" style="47"/>
    <col min="11009" max="11009" width="4.33203125" style="47" customWidth="1"/>
    <col min="11010" max="11010" width="117.6640625" style="47" customWidth="1"/>
    <col min="11011" max="11264" width="9.1328125" style="47"/>
    <col min="11265" max="11265" width="4.33203125" style="47" customWidth="1"/>
    <col min="11266" max="11266" width="117.6640625" style="47" customWidth="1"/>
    <col min="11267" max="11520" width="9.1328125" style="47"/>
    <col min="11521" max="11521" width="4.33203125" style="47" customWidth="1"/>
    <col min="11522" max="11522" width="117.6640625" style="47" customWidth="1"/>
    <col min="11523" max="11776" width="9.1328125" style="47"/>
    <col min="11777" max="11777" width="4.33203125" style="47" customWidth="1"/>
    <col min="11778" max="11778" width="117.6640625" style="47" customWidth="1"/>
    <col min="11779" max="12032" width="9.1328125" style="47"/>
    <col min="12033" max="12033" width="4.33203125" style="47" customWidth="1"/>
    <col min="12034" max="12034" width="117.6640625" style="47" customWidth="1"/>
    <col min="12035" max="12288" width="9.1328125" style="47"/>
    <col min="12289" max="12289" width="4.33203125" style="47" customWidth="1"/>
    <col min="12290" max="12290" width="117.6640625" style="47" customWidth="1"/>
    <col min="12291" max="12544" width="9.1328125" style="47"/>
    <col min="12545" max="12545" width="4.33203125" style="47" customWidth="1"/>
    <col min="12546" max="12546" width="117.6640625" style="47" customWidth="1"/>
    <col min="12547" max="12800" width="9.1328125" style="47"/>
    <col min="12801" max="12801" width="4.33203125" style="47" customWidth="1"/>
    <col min="12802" max="12802" width="117.6640625" style="47" customWidth="1"/>
    <col min="12803" max="13056" width="9.1328125" style="47"/>
    <col min="13057" max="13057" width="4.33203125" style="47" customWidth="1"/>
    <col min="13058" max="13058" width="117.6640625" style="47" customWidth="1"/>
    <col min="13059" max="13312" width="9.1328125" style="47"/>
    <col min="13313" max="13313" width="4.33203125" style="47" customWidth="1"/>
    <col min="13314" max="13314" width="117.6640625" style="47" customWidth="1"/>
    <col min="13315" max="13568" width="9.1328125" style="47"/>
    <col min="13569" max="13569" width="4.33203125" style="47" customWidth="1"/>
    <col min="13570" max="13570" width="117.6640625" style="47" customWidth="1"/>
    <col min="13571" max="13824" width="9.1328125" style="47"/>
    <col min="13825" max="13825" width="4.33203125" style="47" customWidth="1"/>
    <col min="13826" max="13826" width="117.6640625" style="47" customWidth="1"/>
    <col min="13827" max="14080" width="9.1328125" style="47"/>
    <col min="14081" max="14081" width="4.33203125" style="47" customWidth="1"/>
    <col min="14082" max="14082" width="117.6640625" style="47" customWidth="1"/>
    <col min="14083" max="14336" width="9.1328125" style="47"/>
    <col min="14337" max="14337" width="4.33203125" style="47" customWidth="1"/>
    <col min="14338" max="14338" width="117.6640625" style="47" customWidth="1"/>
    <col min="14339" max="14592" width="9.1328125" style="47"/>
    <col min="14593" max="14593" width="4.33203125" style="47" customWidth="1"/>
    <col min="14594" max="14594" width="117.6640625" style="47" customWidth="1"/>
    <col min="14595" max="14848" width="9.1328125" style="47"/>
    <col min="14849" max="14849" width="4.33203125" style="47" customWidth="1"/>
    <col min="14850" max="14850" width="117.6640625" style="47" customWidth="1"/>
    <col min="14851" max="15104" width="9.1328125" style="47"/>
    <col min="15105" max="15105" width="4.33203125" style="47" customWidth="1"/>
    <col min="15106" max="15106" width="117.6640625" style="47" customWidth="1"/>
    <col min="15107" max="15360" width="9.1328125" style="47"/>
    <col min="15361" max="15361" width="4.33203125" style="47" customWidth="1"/>
    <col min="15362" max="15362" width="117.6640625" style="47" customWidth="1"/>
    <col min="15363" max="15616" width="9.1328125" style="47"/>
    <col min="15617" max="15617" width="4.33203125" style="47" customWidth="1"/>
    <col min="15618" max="15618" width="117.6640625" style="47" customWidth="1"/>
    <col min="15619" max="15872" width="9.1328125" style="47"/>
    <col min="15873" max="15873" width="4.33203125" style="47" customWidth="1"/>
    <col min="15874" max="15874" width="117.6640625" style="47" customWidth="1"/>
    <col min="15875" max="16128" width="9.1328125" style="47"/>
    <col min="16129" max="16129" width="4.33203125" style="47" customWidth="1"/>
    <col min="16130" max="16130" width="117.6640625" style="47" customWidth="1"/>
    <col min="16131" max="16384" width="9.1328125" style="47"/>
  </cols>
  <sheetData>
    <row r="2" spans="2:2" x14ac:dyDescent="0.45">
      <c r="B2" s="104" t="s">
        <v>122</v>
      </c>
    </row>
    <row r="3" spans="2:2" ht="28.5" x14ac:dyDescent="0.45">
      <c r="B3" s="123" t="s">
        <v>156</v>
      </c>
    </row>
    <row r="4" spans="2:2" x14ac:dyDescent="0.45">
      <c r="B4" s="105"/>
    </row>
    <row r="5" spans="2:2" x14ac:dyDescent="0.45">
      <c r="B5" s="105" t="s">
        <v>123</v>
      </c>
    </row>
    <row r="6" spans="2:2" x14ac:dyDescent="0.45">
      <c r="B6" s="105"/>
    </row>
    <row r="7" spans="2:2" x14ac:dyDescent="0.45">
      <c r="B7" s="106" t="s">
        <v>124</v>
      </c>
    </row>
    <row r="8" spans="2:2" ht="28.5" x14ac:dyDescent="0.45">
      <c r="B8" s="105" t="s">
        <v>125</v>
      </c>
    </row>
    <row r="9" spans="2:2" x14ac:dyDescent="0.45">
      <c r="B9" s="105"/>
    </row>
    <row r="10" spans="2:2" x14ac:dyDescent="0.45">
      <c r="B10" s="105"/>
    </row>
    <row r="11" spans="2:2" x14ac:dyDescent="0.45">
      <c r="B11" s="106" t="s">
        <v>126</v>
      </c>
    </row>
    <row r="12" spans="2:2" x14ac:dyDescent="0.45">
      <c r="B12" s="105" t="s">
        <v>127</v>
      </c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2.75" x14ac:dyDescent="0.35"/>
  <sheetData/>
  <phoneticPr fontId="6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.75" x14ac:dyDescent="0.35"/>
  <sheetData/>
  <phoneticPr fontId="6" type="noConversion"/>
  <pageMargins left="0.78740157499999996" right="0.78740157499999996" top="0.984251969" bottom="0.984251969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2.75" x14ac:dyDescent="0.35"/>
  <sheetData/>
  <phoneticPr fontId="6" type="noConversion"/>
  <pageMargins left="0.78740157499999996" right="0.78740157499999996" top="0.984251969" bottom="0.984251969" header="0.4921259845" footer="0.492125984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2.75" x14ac:dyDescent="0.35"/>
  <sheetData/>
  <phoneticPr fontId="6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4"/>
  <sheetViews>
    <sheetView workbookViewId="0">
      <selection activeCell="C2" sqref="C2"/>
    </sheetView>
  </sheetViews>
  <sheetFormatPr baseColWidth="10" defaultColWidth="11.33203125" defaultRowHeight="13.15" x14ac:dyDescent="0.4"/>
  <cols>
    <col min="1" max="1" width="11.33203125" style="82"/>
    <col min="2" max="2" width="12" style="82" customWidth="1"/>
    <col min="3" max="3" width="11.33203125" style="82"/>
    <col min="4" max="4" width="12.33203125" style="82" customWidth="1"/>
    <col min="5" max="5" width="11.33203125" style="82"/>
    <col min="6" max="6" width="7" style="82" customWidth="1"/>
    <col min="7" max="13" width="11.33203125" style="82"/>
    <col min="14" max="14" width="4.33203125" style="82" customWidth="1"/>
    <col min="15" max="22" width="11.33203125" style="82"/>
    <col min="23" max="23" width="8.1328125" style="82" customWidth="1"/>
    <col min="24" max="24" width="10.796875" style="82" customWidth="1"/>
    <col min="25" max="16384" width="11.33203125" style="82"/>
  </cols>
  <sheetData>
    <row r="1" spans="1:24" ht="14.25" x14ac:dyDescent="0.45">
      <c r="A1" s="47"/>
      <c r="B1" s="128" t="s">
        <v>162</v>
      </c>
      <c r="C1" s="47"/>
      <c r="D1" s="124" t="s">
        <v>157</v>
      </c>
      <c r="E1" s="47"/>
      <c r="F1" s="47"/>
      <c r="G1" s="47" t="s">
        <v>89</v>
      </c>
      <c r="H1" s="47"/>
      <c r="I1" s="47"/>
      <c r="J1" s="47"/>
      <c r="K1" s="47"/>
      <c r="L1" s="47"/>
      <c r="M1" s="47"/>
      <c r="N1" s="47"/>
      <c r="O1" s="47" t="s">
        <v>117</v>
      </c>
    </row>
    <row r="2" spans="1:24" ht="14.25" x14ac:dyDescent="0.45">
      <c r="A2" s="47"/>
      <c r="B2" s="47"/>
      <c r="C2" s="47"/>
      <c r="D2" s="47"/>
      <c r="E2" s="47"/>
      <c r="F2" s="47"/>
      <c r="G2" s="56" t="s">
        <v>80</v>
      </c>
      <c r="H2" s="57"/>
      <c r="I2" s="56" t="s">
        <v>83</v>
      </c>
      <c r="J2" s="58"/>
      <c r="K2" s="57"/>
      <c r="L2" s="93" t="s">
        <v>121</v>
      </c>
      <c r="M2" s="87"/>
      <c r="N2" s="47"/>
    </row>
    <row r="3" spans="1:24" ht="15.75" x14ac:dyDescent="0.45">
      <c r="A3" s="48" t="s">
        <v>76</v>
      </c>
      <c r="B3" s="48" t="s">
        <v>120</v>
      </c>
      <c r="C3" s="48" t="s">
        <v>22</v>
      </c>
      <c r="D3" s="48" t="s">
        <v>120</v>
      </c>
      <c r="E3" s="48" t="s">
        <v>22</v>
      </c>
      <c r="F3" s="68"/>
      <c r="G3" s="48" t="s">
        <v>81</v>
      </c>
      <c r="H3" s="125" t="s">
        <v>158</v>
      </c>
      <c r="I3" s="48" t="s">
        <v>81</v>
      </c>
      <c r="J3" s="125" t="s">
        <v>158</v>
      </c>
      <c r="K3" s="48" t="s">
        <v>57</v>
      </c>
      <c r="L3" s="91" t="s">
        <v>159</v>
      </c>
      <c r="M3" s="92" t="s">
        <v>160</v>
      </c>
      <c r="N3" s="47"/>
      <c r="P3" s="68" t="s">
        <v>81</v>
      </c>
      <c r="Q3" s="126" t="s">
        <v>158</v>
      </c>
    </row>
    <row r="4" spans="1:24" ht="14.25" x14ac:dyDescent="0.45">
      <c r="A4" s="49">
        <v>0</v>
      </c>
      <c r="B4" s="50">
        <v>51962</v>
      </c>
      <c r="C4" s="50">
        <v>121</v>
      </c>
      <c r="D4" s="50">
        <v>1009633</v>
      </c>
      <c r="E4" s="50">
        <v>18350</v>
      </c>
      <c r="F4" s="47"/>
      <c r="G4" s="64">
        <f>C4/B4</f>
        <v>2.3286247642507986E-3</v>
      </c>
      <c r="H4" s="64">
        <f>E4/D4</f>
        <v>1.817492098614051E-2</v>
      </c>
      <c r="I4" s="59">
        <f t="shared" ref="I4:I22" si="0">B4/$B$23</f>
        <v>1.1278284429729507E-2</v>
      </c>
      <c r="J4" s="59">
        <f t="shared" ref="J4:J22" si="1">D4/$D$23</f>
        <v>2.8125905109317634E-2</v>
      </c>
      <c r="K4" s="59">
        <f>0.5*(I4+J4)</f>
        <v>1.970209476952357E-2</v>
      </c>
      <c r="L4" s="59">
        <f>G4/H4</f>
        <v>0.1281229649375927</v>
      </c>
      <c r="M4" s="88">
        <f>H4/G4</f>
        <v>7.8050020188581257</v>
      </c>
      <c r="N4" s="47"/>
      <c r="O4" s="82" t="s">
        <v>115</v>
      </c>
      <c r="P4" s="83">
        <f>C23/SUMPRODUCT(H4:H22,B4:B22)</f>
        <v>0.20780645505268996</v>
      </c>
      <c r="Q4" s="86">
        <f>E23/SUMPRODUCT(H4:H22,D4:D22)</f>
        <v>1</v>
      </c>
      <c r="T4" s="111"/>
      <c r="U4" s="111"/>
      <c r="W4" s="111"/>
      <c r="X4" s="112"/>
    </row>
    <row r="5" spans="1:24" ht="14.25" x14ac:dyDescent="0.45">
      <c r="A5" s="51" t="s">
        <v>15</v>
      </c>
      <c r="B5" s="52">
        <v>203636</v>
      </c>
      <c r="C5" s="52">
        <v>39</v>
      </c>
      <c r="D5" s="52">
        <v>3136568</v>
      </c>
      <c r="E5" s="52">
        <v>4915</v>
      </c>
      <c r="F5" s="47"/>
      <c r="G5" s="65">
        <f t="shared" ref="G5:G22" si="2">C5/B5</f>
        <v>1.9151819913964133E-4</v>
      </c>
      <c r="H5" s="65">
        <f t="shared" ref="H5:H22" si="3">E5/D5</f>
        <v>1.5669993445064797E-3</v>
      </c>
      <c r="I5" s="60">
        <f t="shared" si="0"/>
        <v>4.4198928604218431E-2</v>
      </c>
      <c r="J5" s="60">
        <f t="shared" si="1"/>
        <v>8.7377110234037714E-2</v>
      </c>
      <c r="K5" s="60">
        <f t="shared" ref="K5:K22" si="4">0.5*(I5+J5)</f>
        <v>6.5788019419128069E-2</v>
      </c>
      <c r="L5" s="60">
        <f t="shared" ref="L5:L22" si="5">G5/H5</f>
        <v>0.12221970596928312</v>
      </c>
      <c r="M5" s="89">
        <f t="shared" ref="M5:M22" si="6">H5/G5</f>
        <v>8.181986628664653</v>
      </c>
      <c r="N5" s="47"/>
      <c r="O5" s="82" t="s">
        <v>116</v>
      </c>
      <c r="P5" s="83">
        <f>P4*H24</f>
        <v>1.1813280807264863</v>
      </c>
      <c r="Q5" s="83">
        <f>Q4*H24</f>
        <v>5.6847516138368128</v>
      </c>
      <c r="R5" s="83">
        <f>Q5/P5</f>
        <v>4.8121700538438379</v>
      </c>
      <c r="T5" s="111"/>
      <c r="U5" s="111"/>
      <c r="W5" s="111"/>
      <c r="X5" s="112"/>
    </row>
    <row r="6" spans="1:24" ht="14.25" x14ac:dyDescent="0.45">
      <c r="A6" s="51" t="s">
        <v>16</v>
      </c>
      <c r="B6" s="52">
        <v>229619</v>
      </c>
      <c r="C6" s="52">
        <v>21</v>
      </c>
      <c r="D6" s="52">
        <v>4572625</v>
      </c>
      <c r="E6" s="52">
        <v>1893</v>
      </c>
      <c r="F6" s="47"/>
      <c r="G6" s="65">
        <f t="shared" si="2"/>
        <v>9.1455846423858653E-5</v>
      </c>
      <c r="H6" s="65">
        <f t="shared" si="3"/>
        <v>4.139854022580028E-4</v>
      </c>
      <c r="I6" s="60">
        <f t="shared" si="0"/>
        <v>4.9838504916478579E-2</v>
      </c>
      <c r="J6" s="60">
        <f t="shared" si="1"/>
        <v>0.12738214465106981</v>
      </c>
      <c r="K6" s="60">
        <f t="shared" si="4"/>
        <v>8.8610324783774203E-2</v>
      </c>
      <c r="L6" s="60">
        <f t="shared" si="5"/>
        <v>0.22091563114310442</v>
      </c>
      <c r="M6" s="89">
        <f t="shared" si="6"/>
        <v>4.5266149562419216</v>
      </c>
      <c r="N6" s="47"/>
      <c r="P6" s="83"/>
      <c r="Q6" s="83"/>
      <c r="R6" s="83"/>
      <c r="T6" s="111"/>
      <c r="U6" s="111"/>
      <c r="W6" s="111"/>
      <c r="X6" s="112"/>
    </row>
    <row r="7" spans="1:24" ht="14.25" x14ac:dyDescent="0.45">
      <c r="A7" s="51" t="s">
        <v>26</v>
      </c>
      <c r="B7" s="52">
        <v>270730</v>
      </c>
      <c r="C7" s="52">
        <v>16</v>
      </c>
      <c r="D7" s="52">
        <v>4697621</v>
      </c>
      <c r="E7" s="52">
        <v>1515</v>
      </c>
      <c r="F7" s="47"/>
      <c r="G7" s="65">
        <f t="shared" si="2"/>
        <v>5.90994717984708E-5</v>
      </c>
      <c r="H7" s="65">
        <f t="shared" si="3"/>
        <v>3.2250366728180075E-4</v>
      </c>
      <c r="I7" s="60">
        <f t="shared" si="0"/>
        <v>5.8761593927498357E-2</v>
      </c>
      <c r="J7" s="60">
        <f t="shared" si="1"/>
        <v>0.13086422738315587</v>
      </c>
      <c r="K7" s="60">
        <f t="shared" si="4"/>
        <v>9.4812910655327112E-2</v>
      </c>
      <c r="L7" s="60">
        <f t="shared" si="5"/>
        <v>0.18325209228343509</v>
      </c>
      <c r="M7" s="89">
        <f t="shared" si="6"/>
        <v>5.4569636152001202</v>
      </c>
      <c r="N7" s="47"/>
      <c r="R7" s="83"/>
      <c r="T7" s="111"/>
      <c r="U7" s="111"/>
      <c r="W7" s="111"/>
      <c r="X7" s="112"/>
    </row>
    <row r="8" spans="1:24" ht="14.25" x14ac:dyDescent="0.45">
      <c r="A8" s="53" t="s">
        <v>0</v>
      </c>
      <c r="B8" s="52">
        <v>305413</v>
      </c>
      <c r="C8" s="52">
        <v>63</v>
      </c>
      <c r="D8" s="52">
        <v>4096756</v>
      </c>
      <c r="E8" s="52">
        <v>1934</v>
      </c>
      <c r="F8" s="47"/>
      <c r="G8" s="65">
        <f t="shared" si="2"/>
        <v>2.0627805627134404E-4</v>
      </c>
      <c r="H8" s="65">
        <f t="shared" si="3"/>
        <v>4.7208083664245567E-4</v>
      </c>
      <c r="I8" s="60">
        <f t="shared" si="0"/>
        <v>6.6289493909722066E-2</v>
      </c>
      <c r="J8" s="60">
        <f t="shared" si="1"/>
        <v>0.11412559862051624</v>
      </c>
      <c r="K8" s="60">
        <f t="shared" si="4"/>
        <v>9.0207546265119148E-2</v>
      </c>
      <c r="L8" s="60">
        <f t="shared" si="5"/>
        <v>0.43695494555220593</v>
      </c>
      <c r="M8" s="89">
        <f t="shared" si="6"/>
        <v>2.2885654692298782</v>
      </c>
      <c r="N8" s="47"/>
      <c r="O8" s="82" t="s">
        <v>115</v>
      </c>
      <c r="P8" s="86">
        <f>C23/SUMPRODUCT(G4:G22,B4:B22)</f>
        <v>1</v>
      </c>
      <c r="Q8" s="83">
        <f>E23/SUMPRODUCT(G4:G22,D4:D22)</f>
        <v>3.0253760806553007</v>
      </c>
      <c r="R8" s="83"/>
      <c r="T8" s="111"/>
      <c r="U8" s="111"/>
      <c r="W8" s="111"/>
      <c r="X8" s="112"/>
    </row>
    <row r="9" spans="1:24" ht="14.25" x14ac:dyDescent="0.45">
      <c r="A9" s="53" t="s">
        <v>1</v>
      </c>
      <c r="B9" s="52">
        <v>268118</v>
      </c>
      <c r="C9" s="52">
        <v>65</v>
      </c>
      <c r="D9" s="52">
        <v>2991590</v>
      </c>
      <c r="E9" s="52">
        <v>2330</v>
      </c>
      <c r="F9" s="47"/>
      <c r="G9" s="65">
        <f t="shared" si="2"/>
        <v>2.4243057161399086E-4</v>
      </c>
      <c r="H9" s="65">
        <f t="shared" si="3"/>
        <v>7.7885004295374699E-4</v>
      </c>
      <c r="I9" s="60">
        <f t="shared" si="0"/>
        <v>5.8194662729113895E-2</v>
      </c>
      <c r="J9" s="60">
        <f t="shared" si="1"/>
        <v>8.333837787194312E-2</v>
      </c>
      <c r="K9" s="60">
        <f t="shared" si="4"/>
        <v>7.0766520300528504E-2</v>
      </c>
      <c r="L9" s="60">
        <f t="shared" si="5"/>
        <v>0.3112673277831326</v>
      </c>
      <c r="M9" s="89">
        <f t="shared" si="6"/>
        <v>3.2126725510257343</v>
      </c>
      <c r="N9" s="47"/>
      <c r="O9" s="82" t="s">
        <v>116</v>
      </c>
      <c r="P9" s="83">
        <f>P8*G24</f>
        <v>10.37384250642627</v>
      </c>
      <c r="Q9" s="83">
        <f>Q8*G24</f>
        <v>31.38477498342727</v>
      </c>
      <c r="R9" s="83">
        <f>Q9/P9</f>
        <v>3.0253760806553007</v>
      </c>
      <c r="T9" s="111"/>
      <c r="U9" s="111"/>
      <c r="W9" s="111"/>
      <c r="X9" s="112"/>
    </row>
    <row r="10" spans="1:24" ht="14.25" x14ac:dyDescent="0.45">
      <c r="A10" s="53" t="s">
        <v>2</v>
      </c>
      <c r="B10" s="52">
        <v>269667</v>
      </c>
      <c r="C10" s="52">
        <v>65</v>
      </c>
      <c r="D10" s="52">
        <v>2814192</v>
      </c>
      <c r="E10" s="52">
        <v>2142</v>
      </c>
      <c r="F10" s="47"/>
      <c r="G10" s="65">
        <f t="shared" si="2"/>
        <v>2.4103802096659956E-4</v>
      </c>
      <c r="H10" s="65">
        <f t="shared" si="3"/>
        <v>7.611420969144962E-4</v>
      </c>
      <c r="I10" s="60">
        <f t="shared" si="0"/>
        <v>5.8530871161846486E-2</v>
      </c>
      <c r="J10" s="60">
        <f t="shared" si="1"/>
        <v>7.8396503631914582E-2</v>
      </c>
      <c r="K10" s="60">
        <f t="shared" si="4"/>
        <v>6.8463687396880538E-2</v>
      </c>
      <c r="L10" s="60">
        <f t="shared" si="5"/>
        <v>0.31667939789917682</v>
      </c>
      <c r="M10" s="89">
        <f t="shared" si="6"/>
        <v>3.1577677822867916</v>
      </c>
      <c r="N10" s="47"/>
      <c r="T10" s="111"/>
      <c r="U10" s="111"/>
      <c r="W10" s="111"/>
      <c r="X10" s="112"/>
    </row>
    <row r="11" spans="1:24" ht="14.25" x14ac:dyDescent="0.45">
      <c r="A11" s="53" t="s">
        <v>3</v>
      </c>
      <c r="B11" s="52">
        <v>293071</v>
      </c>
      <c r="C11" s="52">
        <v>92</v>
      </c>
      <c r="D11" s="52">
        <v>2492762</v>
      </c>
      <c r="E11" s="52">
        <v>2289</v>
      </c>
      <c r="F11" s="47"/>
      <c r="G11" s="65">
        <f t="shared" si="2"/>
        <v>3.139171054113167E-4</v>
      </c>
      <c r="H11" s="65">
        <f t="shared" si="3"/>
        <v>9.182585421311782E-4</v>
      </c>
      <c r="I11" s="60">
        <f t="shared" si="0"/>
        <v>6.3610678882746172E-2</v>
      </c>
      <c r="J11" s="60">
        <f t="shared" si="1"/>
        <v>6.9442250275211739E-2</v>
      </c>
      <c r="K11" s="60">
        <f t="shared" si="4"/>
        <v>6.6526464578978955E-2</v>
      </c>
      <c r="L11" s="60">
        <f t="shared" si="5"/>
        <v>0.34186135059821959</v>
      </c>
      <c r="M11" s="89">
        <f t="shared" si="6"/>
        <v>2.9251624913144187</v>
      </c>
      <c r="N11" s="47"/>
      <c r="O11" s="109" t="s">
        <v>132</v>
      </c>
      <c r="T11" s="111"/>
      <c r="U11" s="111"/>
      <c r="W11" s="111"/>
      <c r="X11" s="112"/>
    </row>
    <row r="12" spans="1:24" ht="14.25" x14ac:dyDescent="0.45">
      <c r="A12" s="53" t="s">
        <v>4</v>
      </c>
      <c r="B12" s="52">
        <v>309062</v>
      </c>
      <c r="C12" s="52">
        <v>166</v>
      </c>
      <c r="D12" s="52">
        <v>2388210</v>
      </c>
      <c r="E12" s="52">
        <v>2932</v>
      </c>
      <c r="F12" s="47"/>
      <c r="G12" s="65">
        <f t="shared" si="2"/>
        <v>5.3710905902375574E-4</v>
      </c>
      <c r="H12" s="65">
        <f t="shared" si="3"/>
        <v>1.2276977317740064E-3</v>
      </c>
      <c r="I12" s="60">
        <f t="shared" si="0"/>
        <v>6.7081504607618275E-2</v>
      </c>
      <c r="J12" s="60">
        <f t="shared" si="1"/>
        <v>6.6529687362758022E-2</v>
      </c>
      <c r="K12" s="60">
        <f t="shared" si="4"/>
        <v>6.6805595985188149E-2</v>
      </c>
      <c r="L12" s="60">
        <f t="shared" si="5"/>
        <v>0.43749291468319362</v>
      </c>
      <c r="M12" s="89">
        <f t="shared" si="6"/>
        <v>2.2857513034791443</v>
      </c>
      <c r="N12" s="47"/>
      <c r="T12" s="111"/>
      <c r="U12" s="111"/>
      <c r="W12" s="111"/>
      <c r="X12" s="112"/>
    </row>
    <row r="13" spans="1:24" ht="14.25" x14ac:dyDescent="0.45">
      <c r="A13" s="53" t="s">
        <v>5</v>
      </c>
      <c r="B13" s="52">
        <v>324486</v>
      </c>
      <c r="C13" s="52">
        <v>262</v>
      </c>
      <c r="D13" s="52">
        <v>1946670</v>
      </c>
      <c r="E13" s="52">
        <v>4318</v>
      </c>
      <c r="F13" s="47"/>
      <c r="G13" s="65">
        <f t="shared" si="2"/>
        <v>8.0743082906504441E-4</v>
      </c>
      <c r="H13" s="65">
        <f t="shared" si="3"/>
        <v>2.2181468867347831E-3</v>
      </c>
      <c r="I13" s="60">
        <f t="shared" si="0"/>
        <v>7.042926372089621E-2</v>
      </c>
      <c r="J13" s="60">
        <f t="shared" si="1"/>
        <v>5.4229463279385048E-2</v>
      </c>
      <c r="K13" s="60">
        <f t="shared" si="4"/>
        <v>6.2329363500140629E-2</v>
      </c>
      <c r="L13" s="60">
        <f t="shared" si="5"/>
        <v>0.36401143400093794</v>
      </c>
      <c r="M13" s="89">
        <f t="shared" si="6"/>
        <v>2.7471664530115376</v>
      </c>
      <c r="N13" s="47"/>
      <c r="T13" s="111"/>
      <c r="U13" s="111"/>
      <c r="W13" s="111"/>
      <c r="X13" s="112"/>
    </row>
    <row r="14" spans="1:24" ht="14.25" x14ac:dyDescent="0.45">
      <c r="A14" s="53" t="s">
        <v>6</v>
      </c>
      <c r="B14" s="52">
        <v>288797</v>
      </c>
      <c r="C14" s="52">
        <v>415</v>
      </c>
      <c r="D14" s="52">
        <v>1586419</v>
      </c>
      <c r="E14" s="52">
        <v>6304</v>
      </c>
      <c r="F14" s="47"/>
      <c r="G14" s="65">
        <f t="shared" si="2"/>
        <v>1.4369955366572368E-3</v>
      </c>
      <c r="H14" s="65">
        <f t="shared" si="3"/>
        <v>3.9737295128210136E-3</v>
      </c>
      <c r="I14" s="60">
        <f t="shared" si="0"/>
        <v>6.268301274878936E-2</v>
      </c>
      <c r="J14" s="60">
        <f t="shared" si="1"/>
        <v>4.4193751846085233E-2</v>
      </c>
      <c r="K14" s="60">
        <f t="shared" si="4"/>
        <v>5.3438382297437297E-2</v>
      </c>
      <c r="L14" s="60">
        <f t="shared" si="5"/>
        <v>0.36162389312630666</v>
      </c>
      <c r="M14" s="89">
        <f t="shared" si="6"/>
        <v>2.7653040050943862</v>
      </c>
      <c r="N14" s="47"/>
      <c r="T14" s="111"/>
      <c r="U14" s="111"/>
      <c r="W14" s="111"/>
      <c r="X14" s="112"/>
    </row>
    <row r="15" spans="1:24" ht="14.25" x14ac:dyDescent="0.45">
      <c r="A15" s="53" t="s">
        <v>7</v>
      </c>
      <c r="B15" s="52">
        <v>288044</v>
      </c>
      <c r="C15" s="52">
        <v>660</v>
      </c>
      <c r="D15" s="52">
        <v>1262487</v>
      </c>
      <c r="E15" s="52">
        <v>10865</v>
      </c>
      <c r="F15" s="47"/>
      <c r="G15" s="65">
        <f t="shared" si="2"/>
        <v>2.29131660440766E-3</v>
      </c>
      <c r="H15" s="65">
        <f t="shared" si="3"/>
        <v>8.6060292105978129E-3</v>
      </c>
      <c r="I15" s="60">
        <f t="shared" si="0"/>
        <v>6.2519575079423545E-2</v>
      </c>
      <c r="J15" s="60">
        <f t="shared" si="1"/>
        <v>3.5169798891029801E-2</v>
      </c>
      <c r="K15" s="60">
        <f t="shared" si="4"/>
        <v>4.8844686985226676E-2</v>
      </c>
      <c r="L15" s="60">
        <f t="shared" si="5"/>
        <v>0.26624550629993682</v>
      </c>
      <c r="M15" s="89">
        <f t="shared" si="6"/>
        <v>3.7559319362688428</v>
      </c>
      <c r="N15" s="47"/>
      <c r="T15" s="111"/>
      <c r="U15" s="111"/>
      <c r="W15" s="111"/>
      <c r="X15" s="112"/>
    </row>
    <row r="16" spans="1:24" ht="14.25" x14ac:dyDescent="0.45">
      <c r="A16" s="53" t="s">
        <v>8</v>
      </c>
      <c r="B16" s="52">
        <v>301953</v>
      </c>
      <c r="C16" s="52">
        <v>1119</v>
      </c>
      <c r="D16" s="52">
        <v>865003</v>
      </c>
      <c r="E16" s="52">
        <v>14381</v>
      </c>
      <c r="F16" s="47"/>
      <c r="G16" s="65">
        <f t="shared" si="2"/>
        <v>3.705874755342719E-3</v>
      </c>
      <c r="H16" s="65">
        <f t="shared" si="3"/>
        <v>1.6625375865748443E-2</v>
      </c>
      <c r="I16" s="60">
        <f t="shared" si="0"/>
        <v>6.5538505415690576E-2</v>
      </c>
      <c r="J16" s="60">
        <f t="shared" si="1"/>
        <v>2.4096867175770881E-2</v>
      </c>
      <c r="K16" s="60">
        <f t="shared" si="4"/>
        <v>4.4817686295730727E-2</v>
      </c>
      <c r="L16" s="60">
        <f t="shared" si="5"/>
        <v>0.22290472018605922</v>
      </c>
      <c r="M16" s="89">
        <f t="shared" si="6"/>
        <v>4.486221732609776</v>
      </c>
      <c r="N16" s="47"/>
      <c r="T16" s="111"/>
      <c r="U16" s="111"/>
      <c r="W16" s="111"/>
      <c r="X16" s="112"/>
    </row>
    <row r="17" spans="1:24" ht="14.25" x14ac:dyDescent="0.45">
      <c r="A17" s="53" t="s">
        <v>9</v>
      </c>
      <c r="B17" s="52">
        <v>305644</v>
      </c>
      <c r="C17" s="52">
        <v>1801</v>
      </c>
      <c r="D17" s="52">
        <v>857419</v>
      </c>
      <c r="E17" s="52">
        <v>17214</v>
      </c>
      <c r="F17" s="47"/>
      <c r="G17" s="65">
        <f t="shared" si="2"/>
        <v>5.8924762141576471E-3</v>
      </c>
      <c r="H17" s="65">
        <f t="shared" si="3"/>
        <v>2.0076532010603918E-2</v>
      </c>
      <c r="I17" s="60">
        <f t="shared" si="0"/>
        <v>6.6339632158890063E-2</v>
      </c>
      <c r="J17" s="60">
        <f t="shared" si="1"/>
        <v>2.3885595491555861E-2</v>
      </c>
      <c r="K17" s="60">
        <f t="shared" si="4"/>
        <v>4.5112613825222962E-2</v>
      </c>
      <c r="L17" s="60">
        <f t="shared" si="5"/>
        <v>0.29350070077070034</v>
      </c>
      <c r="M17" s="89">
        <f t="shared" si="6"/>
        <v>3.4071468905324953</v>
      </c>
      <c r="N17" s="47"/>
      <c r="T17" s="111"/>
      <c r="U17" s="111"/>
      <c r="W17" s="111"/>
      <c r="X17" s="112"/>
    </row>
    <row r="18" spans="1:24" ht="14.25" x14ac:dyDescent="0.45">
      <c r="A18" s="53" t="s">
        <v>10</v>
      </c>
      <c r="B18" s="52">
        <v>225028</v>
      </c>
      <c r="C18" s="52">
        <v>2226</v>
      </c>
      <c r="D18" s="52">
        <v>524472</v>
      </c>
      <c r="E18" s="52">
        <v>19442</v>
      </c>
      <c r="F18" s="47"/>
      <c r="G18" s="65">
        <f t="shared" si="2"/>
        <v>9.8921023161562122E-3</v>
      </c>
      <c r="H18" s="65">
        <f t="shared" si="3"/>
        <v>3.7069662441464937E-2</v>
      </c>
      <c r="I18" s="60">
        <f t="shared" si="0"/>
        <v>4.8842034345351823E-2</v>
      </c>
      <c r="J18" s="60">
        <f t="shared" si="1"/>
        <v>1.4610506693515405E-2</v>
      </c>
      <c r="K18" s="60">
        <f t="shared" si="4"/>
        <v>3.1726270519433615E-2</v>
      </c>
      <c r="L18" s="60">
        <f t="shared" si="5"/>
        <v>0.2668516966340439</v>
      </c>
      <c r="M18" s="89">
        <f t="shared" si="6"/>
        <v>3.7473998202506609</v>
      </c>
      <c r="N18" s="47"/>
      <c r="T18" s="111"/>
      <c r="U18" s="111"/>
      <c r="W18" s="111"/>
      <c r="X18" s="112"/>
    </row>
    <row r="19" spans="1:24" ht="14.25" x14ac:dyDescent="0.45">
      <c r="A19" s="53" t="s">
        <v>11</v>
      </c>
      <c r="B19" s="52">
        <v>186186</v>
      </c>
      <c r="C19" s="52">
        <v>2907</v>
      </c>
      <c r="D19" s="52">
        <v>368006</v>
      </c>
      <c r="E19" s="52">
        <v>24754</v>
      </c>
      <c r="F19" s="47"/>
      <c r="G19" s="65">
        <f t="shared" si="2"/>
        <v>1.561341883922529E-2</v>
      </c>
      <c r="H19" s="65">
        <f t="shared" si="3"/>
        <v>6.7265207632484253E-2</v>
      </c>
      <c r="I19" s="60">
        <f t="shared" si="0"/>
        <v>4.0411428829406452E-2</v>
      </c>
      <c r="J19" s="60">
        <f t="shared" si="1"/>
        <v>1.0251746759128858E-2</v>
      </c>
      <c r="K19" s="60">
        <f t="shared" si="4"/>
        <v>2.5331587794267654E-2</v>
      </c>
      <c r="L19" s="60">
        <f t="shared" si="5"/>
        <v>0.23211730683315596</v>
      </c>
      <c r="M19" s="89">
        <f t="shared" si="6"/>
        <v>4.3081664768702144</v>
      </c>
      <c r="N19" s="47"/>
      <c r="T19" s="111"/>
      <c r="U19" s="111"/>
      <c r="W19" s="111"/>
      <c r="X19" s="112"/>
    </row>
    <row r="20" spans="1:24" ht="14.25" x14ac:dyDescent="0.45">
      <c r="A20" s="53" t="s">
        <v>12</v>
      </c>
      <c r="B20" s="52">
        <v>173828</v>
      </c>
      <c r="C20" s="52">
        <v>5029</v>
      </c>
      <c r="D20" s="52">
        <v>52102</v>
      </c>
      <c r="E20" s="52">
        <v>24461</v>
      </c>
      <c r="F20" s="47"/>
      <c r="G20" s="65">
        <f t="shared" si="2"/>
        <v>2.8930897208735071E-2</v>
      </c>
      <c r="H20" s="65">
        <f t="shared" si="3"/>
        <v>0.46948293731526619</v>
      </c>
      <c r="I20" s="60">
        <f t="shared" si="0"/>
        <v>3.7729141023267403E-2</v>
      </c>
      <c r="J20" s="60">
        <f t="shared" si="1"/>
        <v>1.4514342419529348E-3</v>
      </c>
      <c r="K20" s="60">
        <f t="shared" si="4"/>
        <v>1.959028763261017E-2</v>
      </c>
      <c r="L20" s="60">
        <f t="shared" si="5"/>
        <v>6.1622893846102561E-2</v>
      </c>
      <c r="M20" s="89">
        <f t="shared" si="6"/>
        <v>16.227735141705725</v>
      </c>
      <c r="N20" s="47"/>
      <c r="T20" s="111"/>
      <c r="U20" s="111"/>
      <c r="W20" s="111"/>
      <c r="X20" s="112"/>
    </row>
    <row r="21" spans="1:24" ht="14.25" x14ac:dyDescent="0.45">
      <c r="A21" s="53" t="s">
        <v>77</v>
      </c>
      <c r="B21" s="52">
        <v>150817</v>
      </c>
      <c r="C21" s="52">
        <v>8313</v>
      </c>
      <c r="D21" s="52">
        <v>35825</v>
      </c>
      <c r="E21" s="52">
        <v>21667</v>
      </c>
      <c r="F21" s="47"/>
      <c r="G21" s="65">
        <f t="shared" si="2"/>
        <v>5.5119780926553376E-2</v>
      </c>
      <c r="H21" s="65">
        <f t="shared" si="3"/>
        <v>0.60480111653872992</v>
      </c>
      <c r="I21" s="60">
        <f t="shared" si="0"/>
        <v>3.2734633440562627E-2</v>
      </c>
      <c r="J21" s="60">
        <f t="shared" si="1"/>
        <v>9.9799684691497231E-4</v>
      </c>
      <c r="K21" s="60">
        <f t="shared" si="4"/>
        <v>1.6866315143738798E-2</v>
      </c>
      <c r="L21" s="60">
        <f t="shared" si="5"/>
        <v>9.1137035662240948E-2</v>
      </c>
      <c r="M21" s="89">
        <f t="shared" si="6"/>
        <v>10.972487669075138</v>
      </c>
      <c r="N21" s="47"/>
      <c r="T21" s="111"/>
      <c r="U21" s="111"/>
      <c r="W21" s="111"/>
      <c r="X21" s="112"/>
    </row>
    <row r="22" spans="1:24" ht="14.25" x14ac:dyDescent="0.45">
      <c r="A22" s="54" t="s">
        <v>78</v>
      </c>
      <c r="B22" s="55">
        <v>161200</v>
      </c>
      <c r="C22" s="55">
        <v>24415</v>
      </c>
      <c r="D22" s="55">
        <v>198547</v>
      </c>
      <c r="E22" s="55">
        <v>22359</v>
      </c>
      <c r="F22" s="47"/>
      <c r="G22" s="65">
        <f t="shared" si="2"/>
        <v>0.15145781637717121</v>
      </c>
      <c r="H22" s="65">
        <f t="shared" si="3"/>
        <v>0.11261313442157272</v>
      </c>
      <c r="I22" s="60">
        <f t="shared" si="0"/>
        <v>3.4988250068750178E-2</v>
      </c>
      <c r="J22" s="60">
        <f t="shared" si="1"/>
        <v>5.5310336347362743E-3</v>
      </c>
      <c r="K22" s="60">
        <f t="shared" si="4"/>
        <v>2.0259641851743226E-2</v>
      </c>
      <c r="L22" s="60">
        <f t="shared" si="5"/>
        <v>1.3449391774336157</v>
      </c>
      <c r="M22" s="89">
        <f t="shared" si="6"/>
        <v>0.74352804705130138</v>
      </c>
      <c r="N22" s="47"/>
      <c r="T22" s="111"/>
      <c r="U22" s="111"/>
      <c r="W22" s="111"/>
      <c r="X22" s="112"/>
    </row>
    <row r="23" spans="1:24" ht="14.25" x14ac:dyDescent="0.45">
      <c r="A23" s="66" t="s">
        <v>17</v>
      </c>
      <c r="B23" s="67">
        <v>4607261</v>
      </c>
      <c r="C23" s="67">
        <v>47795</v>
      </c>
      <c r="D23" s="67">
        <f>SUM(D4:D22)</f>
        <v>35896907</v>
      </c>
      <c r="E23" s="67">
        <f>SUM(E4:E22)</f>
        <v>204065</v>
      </c>
      <c r="F23" s="47"/>
      <c r="G23" s="69"/>
      <c r="H23" s="69"/>
      <c r="I23" s="61">
        <f>SUM(I4:I22)</f>
        <v>1</v>
      </c>
      <c r="J23" s="61">
        <f>SUM(J4:J22)</f>
        <v>1</v>
      </c>
      <c r="K23" s="61">
        <f>SUM(K4:K22)</f>
        <v>1</v>
      </c>
      <c r="L23" s="61"/>
      <c r="M23" s="90"/>
      <c r="N23" s="47"/>
    </row>
    <row r="24" spans="1:24" ht="14.25" x14ac:dyDescent="0.45">
      <c r="A24" s="47"/>
      <c r="B24" s="47"/>
      <c r="C24" s="47"/>
      <c r="D24" s="47"/>
      <c r="E24" s="47"/>
      <c r="F24" s="63" t="s">
        <v>84</v>
      </c>
      <c r="G24" s="62">
        <f>1000*SUMPRODUCT(G4:G22,I4:I22)</f>
        <v>10.37384250642627</v>
      </c>
      <c r="H24" s="62">
        <f>1000*SUMPRODUCT(H4:H22,J4:J22)</f>
        <v>5.6847516138368128</v>
      </c>
      <c r="I24" s="83">
        <f>H24/G24</f>
        <v>0.54798900314086008</v>
      </c>
      <c r="J24" s="47"/>
      <c r="K24" s="47"/>
      <c r="L24" s="47"/>
      <c r="M24" s="47"/>
      <c r="N24" s="47"/>
      <c r="S24" s="111"/>
      <c r="T24" s="111"/>
      <c r="U24" s="111"/>
      <c r="V24" s="111"/>
      <c r="W24" s="111"/>
      <c r="X24" s="111"/>
    </row>
    <row r="25" spans="1:24" ht="14.25" x14ac:dyDescent="0.45">
      <c r="A25" s="47" t="s">
        <v>79</v>
      </c>
      <c r="B25" s="47"/>
      <c r="C25" s="47"/>
      <c r="D25" s="47"/>
      <c r="E25" s="47"/>
      <c r="F25" s="63"/>
      <c r="G25" s="62"/>
      <c r="H25" s="62"/>
      <c r="I25" s="85"/>
      <c r="J25" s="47" t="s">
        <v>88</v>
      </c>
      <c r="K25" s="47"/>
      <c r="L25" s="47"/>
      <c r="M25" s="47"/>
      <c r="N25" s="47"/>
    </row>
    <row r="26" spans="1:24" ht="14.25" x14ac:dyDescent="0.45">
      <c r="A26" s="47"/>
      <c r="B26" s="47"/>
      <c r="C26" s="47"/>
      <c r="D26" s="47"/>
      <c r="E26" s="63" t="s">
        <v>86</v>
      </c>
      <c r="F26" s="63" t="s">
        <v>85</v>
      </c>
      <c r="G26" s="62">
        <f>1000*SUMPRODUCT(G4:G22,I4:I22)</f>
        <v>10.37384250642627</v>
      </c>
      <c r="H26" s="108">
        <f>1000*SUMPRODUCT(H4:H22,I4:I22)</f>
        <v>49.920694252716793</v>
      </c>
      <c r="I26" s="83">
        <f>H26/G26</f>
        <v>4.8121700538438379</v>
      </c>
      <c r="J26" s="47" t="s">
        <v>90</v>
      </c>
      <c r="K26" s="47"/>
      <c r="L26" s="47"/>
      <c r="M26" s="47"/>
      <c r="N26" s="47"/>
    </row>
    <row r="27" spans="1:24" x14ac:dyDescent="0.4">
      <c r="F27" s="84"/>
      <c r="I27" s="83"/>
    </row>
    <row r="28" spans="1:24" ht="14.25" x14ac:dyDescent="0.45">
      <c r="E28" s="127" t="s">
        <v>161</v>
      </c>
      <c r="F28" s="63" t="s">
        <v>85</v>
      </c>
      <c r="G28" s="108">
        <f>1000*SUMPRODUCT(G4:G22,J4:J22)</f>
        <v>1.8790231238311002</v>
      </c>
      <c r="H28" s="62">
        <f>1000*SUMPRODUCT(H4:H22,J4:J22)</f>
        <v>5.6847516138368128</v>
      </c>
      <c r="I28" s="83">
        <f>H28/G28</f>
        <v>3.0253760806553003</v>
      </c>
    </row>
    <row r="29" spans="1:24" x14ac:dyDescent="0.4">
      <c r="F29" s="84"/>
      <c r="I29" s="83"/>
    </row>
    <row r="30" spans="1:24" ht="14.25" x14ac:dyDescent="0.45">
      <c r="E30" s="63" t="s">
        <v>87</v>
      </c>
      <c r="F30" s="63" t="s">
        <v>85</v>
      </c>
      <c r="G30" s="62">
        <f>1000*SUMPRODUCT(G4:G22,K4:K22)</f>
        <v>6.126432815128684</v>
      </c>
      <c r="H30" s="62">
        <f>1000*SUMPRODUCT(H4:H22,K4:K22)</f>
        <v>27.802722933276804</v>
      </c>
      <c r="I30" s="83">
        <f>H30/G30</f>
        <v>4.538158463865047</v>
      </c>
    </row>
    <row r="32" spans="1:24" ht="14.25" x14ac:dyDescent="0.45">
      <c r="G32" s="68" t="s">
        <v>81</v>
      </c>
      <c r="H32" s="68" t="s">
        <v>82</v>
      </c>
    </row>
    <row r="33" spans="6:8" x14ac:dyDescent="0.4">
      <c r="F33" s="84" t="s">
        <v>118</v>
      </c>
      <c r="G33" s="83">
        <f>SUMPRODUCT(L4:L22,E4:E22)/E23</f>
        <v>0.33053741860198704</v>
      </c>
      <c r="H33" s="83">
        <f>SUMPRODUCT(M4:M22,C4:C22)/C23</f>
        <v>4.812170053843837</v>
      </c>
    </row>
    <row r="34" spans="6:8" ht="15.4" x14ac:dyDescent="0.55000000000000004">
      <c r="F34" s="84" t="s">
        <v>119</v>
      </c>
      <c r="G34" s="83">
        <f>H24*G33</f>
        <v>1.8790231238310999</v>
      </c>
      <c r="H34" s="83">
        <f>G24*H33</f>
        <v>49.920694252716785</v>
      </c>
    </row>
  </sheetData>
  <phoneticPr fontId="6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CA0C6-A3D2-46FD-BD57-638F447C7F08}">
  <dimension ref="A1:AA80"/>
  <sheetViews>
    <sheetView topLeftCell="A19" zoomScale="70" zoomScaleNormal="70" workbookViewId="0">
      <selection activeCell="U74" sqref="U74"/>
    </sheetView>
  </sheetViews>
  <sheetFormatPr baseColWidth="10" defaultColWidth="11.53125" defaultRowHeight="14.25" x14ac:dyDescent="0.45"/>
  <cols>
    <col min="1" max="1" width="13.46484375" style="114" customWidth="1"/>
    <col min="2" max="15" width="11.53125" style="114"/>
    <col min="16" max="16" width="4.19921875" style="114" customWidth="1"/>
    <col min="17" max="17" width="11.53125" style="114"/>
    <col min="18" max="18" width="10.33203125" style="114" customWidth="1"/>
    <col min="19" max="19" width="4.46484375" style="114" customWidth="1"/>
    <col min="20" max="20" width="9.86328125" style="114" customWidth="1"/>
    <col min="21" max="21" width="9.33203125" style="114" customWidth="1"/>
    <col min="22" max="22" width="5.6640625" style="114" customWidth="1"/>
    <col min="23" max="24" width="11.53125" style="114"/>
    <col min="25" max="25" width="4.53125" style="114" customWidth="1"/>
    <col min="26" max="16384" width="11.53125" style="114"/>
  </cols>
  <sheetData>
    <row r="1" spans="1:27" x14ac:dyDescent="0.45">
      <c r="A1" s="114" t="s">
        <v>141</v>
      </c>
      <c r="Q1" s="114" t="s">
        <v>142</v>
      </c>
      <c r="T1" s="114" t="s">
        <v>143</v>
      </c>
      <c r="W1" s="114" t="s">
        <v>144</v>
      </c>
      <c r="Z1" s="114" t="s">
        <v>145</v>
      </c>
    </row>
    <row r="2" spans="1:27" x14ac:dyDescent="0.45">
      <c r="B2" s="114">
        <v>2000</v>
      </c>
      <c r="C2" s="114">
        <v>2001</v>
      </c>
      <c r="D2" s="114">
        <v>2002</v>
      </c>
      <c r="E2" s="114">
        <v>2003</v>
      </c>
      <c r="F2" s="114">
        <v>2004</v>
      </c>
      <c r="G2" s="114">
        <v>2005</v>
      </c>
      <c r="H2" s="114">
        <v>2006</v>
      </c>
      <c r="I2" s="114">
        <v>2000</v>
      </c>
      <c r="J2" s="114">
        <v>2001</v>
      </c>
      <c r="K2" s="114">
        <v>2002</v>
      </c>
      <c r="L2" s="114">
        <v>2003</v>
      </c>
      <c r="M2" s="114">
        <v>2004</v>
      </c>
      <c r="N2" s="114">
        <v>2005</v>
      </c>
      <c r="O2" s="114">
        <v>2006</v>
      </c>
      <c r="Q2" s="114">
        <v>2000</v>
      </c>
      <c r="R2" s="114">
        <v>2000</v>
      </c>
      <c r="T2" s="114">
        <v>2000</v>
      </c>
      <c r="U2" s="114">
        <v>2000</v>
      </c>
      <c r="W2" s="114">
        <v>2000</v>
      </c>
      <c r="X2" s="114">
        <v>2000</v>
      </c>
      <c r="Z2" s="114">
        <v>2000</v>
      </c>
      <c r="AA2" s="114">
        <v>2000</v>
      </c>
    </row>
    <row r="3" spans="1:27" x14ac:dyDescent="0.45">
      <c r="A3" s="115" t="s">
        <v>76</v>
      </c>
      <c r="B3" s="114" t="s">
        <v>146</v>
      </c>
      <c r="C3" s="114" t="s">
        <v>146</v>
      </c>
      <c r="D3" s="114" t="s">
        <v>146</v>
      </c>
      <c r="E3" s="114" t="s">
        <v>146</v>
      </c>
      <c r="F3" s="114" t="s">
        <v>146</v>
      </c>
      <c r="G3" s="114" t="s">
        <v>146</v>
      </c>
      <c r="H3" s="114" t="s">
        <v>146</v>
      </c>
      <c r="I3" s="114" t="s">
        <v>147</v>
      </c>
      <c r="J3" s="114" t="s">
        <v>147</v>
      </c>
      <c r="K3" s="114" t="s">
        <v>147</v>
      </c>
      <c r="L3" s="114" t="s">
        <v>147</v>
      </c>
      <c r="M3" s="114" t="s">
        <v>147</v>
      </c>
      <c r="N3" s="114" t="s">
        <v>147</v>
      </c>
      <c r="O3" s="114" t="s">
        <v>147</v>
      </c>
      <c r="Q3" s="114" t="s">
        <v>146</v>
      </c>
      <c r="R3" s="114" t="s">
        <v>147</v>
      </c>
      <c r="T3" s="114" t="s">
        <v>146</v>
      </c>
      <c r="U3" s="114" t="s">
        <v>147</v>
      </c>
      <c r="W3" s="114" t="s">
        <v>146</v>
      </c>
      <c r="X3" s="114" t="s">
        <v>147</v>
      </c>
      <c r="Z3" s="114" t="s">
        <v>146</v>
      </c>
      <c r="AA3" s="114" t="s">
        <v>147</v>
      </c>
    </row>
    <row r="4" spans="1:27" x14ac:dyDescent="0.45">
      <c r="A4" s="115" t="s">
        <v>148</v>
      </c>
      <c r="B4" s="116">
        <v>2637878</v>
      </c>
      <c r="C4" s="116">
        <v>2647249</v>
      </c>
      <c r="D4" s="116">
        <v>2657341</v>
      </c>
      <c r="E4" s="116">
        <v>2664526</v>
      </c>
      <c r="F4" s="116">
        <v>2671907</v>
      </c>
      <c r="G4" s="116">
        <v>2679857</v>
      </c>
      <c r="H4" s="116">
        <v>2690179</v>
      </c>
      <c r="I4" s="114">
        <v>2699466</v>
      </c>
      <c r="J4" s="114">
        <v>2707833</v>
      </c>
      <c r="K4" s="114">
        <v>2716914</v>
      </c>
      <c r="L4" s="114">
        <v>2722648</v>
      </c>
      <c r="M4" s="114">
        <v>2729270</v>
      </c>
      <c r="N4" s="114">
        <v>2736121</v>
      </c>
      <c r="O4" s="114">
        <v>2744388</v>
      </c>
      <c r="Q4" s="116">
        <v>8060</v>
      </c>
      <c r="R4" s="116">
        <v>7906</v>
      </c>
      <c r="T4" s="116">
        <v>9754</v>
      </c>
      <c r="U4" s="116">
        <v>10777</v>
      </c>
      <c r="W4" s="117">
        <f>10000*Q4/B4</f>
        <v>30.554862658545996</v>
      </c>
      <c r="X4" s="117">
        <f>10000*R4/I4</f>
        <v>29.287273853421379</v>
      </c>
      <c r="Y4" s="117"/>
      <c r="Z4" s="117">
        <f>10000*T4/B4</f>
        <v>36.97669111308408</v>
      </c>
      <c r="AA4" s="117">
        <f>10000*U4/I4</f>
        <v>39.922710639808024</v>
      </c>
    </row>
    <row r="5" spans="1:27" x14ac:dyDescent="0.45">
      <c r="A5" s="115">
        <v>0</v>
      </c>
      <c r="B5" s="116">
        <v>33943</v>
      </c>
      <c r="C5" s="116">
        <v>34179</v>
      </c>
      <c r="D5" s="116">
        <v>32757</v>
      </c>
      <c r="E5" s="116">
        <v>32585</v>
      </c>
      <c r="F5" s="116">
        <v>33250</v>
      </c>
      <c r="G5" s="116">
        <v>32996</v>
      </c>
      <c r="H5" s="116">
        <v>33009</v>
      </c>
      <c r="I5" s="114">
        <v>32239</v>
      </c>
      <c r="J5" s="114">
        <v>32244</v>
      </c>
      <c r="K5" s="114">
        <v>31482</v>
      </c>
      <c r="L5" s="114">
        <v>30855</v>
      </c>
      <c r="M5" s="114">
        <v>31651</v>
      </c>
      <c r="N5" s="114">
        <v>31423</v>
      </c>
      <c r="O5" s="114">
        <v>31444</v>
      </c>
      <c r="Q5" s="114">
        <v>2</v>
      </c>
      <c r="R5" s="114">
        <v>2</v>
      </c>
      <c r="T5" s="116">
        <v>0</v>
      </c>
      <c r="U5" s="116">
        <v>2</v>
      </c>
      <c r="W5" s="117">
        <f t="shared" ref="W5:W23" si="0">10000*Q5/B5</f>
        <v>0.58922310933034794</v>
      </c>
      <c r="X5" s="117">
        <f t="shared" ref="X5:X23" si="1">10000*R5/I5</f>
        <v>0.6203666366822792</v>
      </c>
      <c r="Y5" s="117"/>
      <c r="Z5" s="117">
        <f t="shared" ref="Z5:Z23" si="2">10000*T5/B5</f>
        <v>0</v>
      </c>
      <c r="AA5" s="117">
        <f t="shared" ref="AA5:AA23" si="3">10000*U5/I5</f>
        <v>0.6203666366822792</v>
      </c>
    </row>
    <row r="6" spans="1:27" x14ac:dyDescent="0.45">
      <c r="A6" s="118" t="s">
        <v>15</v>
      </c>
      <c r="B6" s="116">
        <v>139940</v>
      </c>
      <c r="C6" s="116">
        <v>138322</v>
      </c>
      <c r="D6" s="116">
        <v>137622</v>
      </c>
      <c r="E6" s="116">
        <v>136478</v>
      </c>
      <c r="F6" s="116">
        <v>134742</v>
      </c>
      <c r="G6" s="116">
        <v>133925</v>
      </c>
      <c r="H6" s="116">
        <v>132698</v>
      </c>
      <c r="I6" s="114">
        <v>132612</v>
      </c>
      <c r="J6" s="114">
        <v>131886</v>
      </c>
      <c r="K6" s="114">
        <v>131172</v>
      </c>
      <c r="L6" s="114">
        <v>130473</v>
      </c>
      <c r="M6" s="114">
        <v>128607</v>
      </c>
      <c r="N6" s="114">
        <v>127782</v>
      </c>
      <c r="O6" s="114">
        <v>126956</v>
      </c>
      <c r="Q6" s="114">
        <v>3</v>
      </c>
      <c r="R6" s="114">
        <v>3</v>
      </c>
      <c r="T6" s="114">
        <v>1</v>
      </c>
      <c r="U6" s="114">
        <v>2</v>
      </c>
      <c r="W6" s="117">
        <f t="shared" si="0"/>
        <v>0.21437759039588394</v>
      </c>
      <c r="X6" s="117">
        <f t="shared" si="1"/>
        <v>0.226223871142883</v>
      </c>
      <c r="Y6" s="117"/>
      <c r="Z6" s="117">
        <f t="shared" si="2"/>
        <v>7.1459196798627986E-2</v>
      </c>
      <c r="AA6" s="117">
        <f t="shared" si="3"/>
        <v>0.15081591409525533</v>
      </c>
    </row>
    <row r="7" spans="1:27" x14ac:dyDescent="0.45">
      <c r="A7" s="118" t="s">
        <v>16</v>
      </c>
      <c r="B7" s="116">
        <v>176896</v>
      </c>
      <c r="C7" s="116">
        <v>179152</v>
      </c>
      <c r="D7" s="116">
        <v>180365</v>
      </c>
      <c r="E7" s="116">
        <v>179130</v>
      </c>
      <c r="F7" s="116">
        <v>177877</v>
      </c>
      <c r="G7" s="116">
        <v>175254</v>
      </c>
      <c r="H7" s="116">
        <v>173340</v>
      </c>
      <c r="I7" s="114">
        <v>168236</v>
      </c>
      <c r="J7" s="114">
        <v>169781</v>
      </c>
      <c r="K7" s="114">
        <v>171128</v>
      </c>
      <c r="L7" s="114">
        <v>169936</v>
      </c>
      <c r="M7" s="114">
        <v>169094</v>
      </c>
      <c r="N7" s="114">
        <v>166587</v>
      </c>
      <c r="O7" s="114">
        <v>165169</v>
      </c>
      <c r="Q7" s="114">
        <v>7</v>
      </c>
      <c r="R7" s="114">
        <v>1</v>
      </c>
      <c r="T7" s="114">
        <v>0</v>
      </c>
      <c r="U7" s="114">
        <v>1</v>
      </c>
      <c r="W7" s="117">
        <f t="shared" si="0"/>
        <v>0.39571273516642547</v>
      </c>
      <c r="X7" s="117">
        <f t="shared" si="1"/>
        <v>5.9440310040657175E-2</v>
      </c>
      <c r="Y7" s="117"/>
      <c r="Z7" s="117">
        <f t="shared" si="2"/>
        <v>0</v>
      </c>
      <c r="AA7" s="117">
        <f t="shared" si="3"/>
        <v>5.9440310040657175E-2</v>
      </c>
    </row>
    <row r="8" spans="1:27" x14ac:dyDescent="0.45">
      <c r="A8" s="118" t="s">
        <v>26</v>
      </c>
      <c r="B8" s="116">
        <v>155866</v>
      </c>
      <c r="C8" s="116">
        <v>161068</v>
      </c>
      <c r="D8" s="116">
        <v>166524</v>
      </c>
      <c r="E8" s="116">
        <v>171749</v>
      </c>
      <c r="F8" s="116">
        <v>175439</v>
      </c>
      <c r="G8" s="116">
        <v>178771</v>
      </c>
      <c r="H8" s="116">
        <v>180371</v>
      </c>
      <c r="I8" s="114">
        <v>147702</v>
      </c>
      <c r="J8" s="114">
        <v>152503</v>
      </c>
      <c r="K8" s="114">
        <v>157606</v>
      </c>
      <c r="L8" s="114">
        <v>162912</v>
      </c>
      <c r="M8" s="114">
        <v>166493</v>
      </c>
      <c r="N8" s="114">
        <v>169961</v>
      </c>
      <c r="O8" s="114">
        <v>171001</v>
      </c>
      <c r="Q8" s="114">
        <v>6</v>
      </c>
      <c r="R8" s="114">
        <v>6</v>
      </c>
      <c r="T8" s="114">
        <v>0</v>
      </c>
      <c r="U8" s="114">
        <v>2</v>
      </c>
      <c r="W8" s="117">
        <f t="shared" si="0"/>
        <v>0.3849460433962506</v>
      </c>
      <c r="X8" s="117">
        <f t="shared" si="1"/>
        <v>0.40622334159320794</v>
      </c>
      <c r="Y8" s="117"/>
      <c r="Z8" s="117">
        <f t="shared" si="2"/>
        <v>0</v>
      </c>
      <c r="AA8" s="117">
        <f t="shared" si="3"/>
        <v>0.13540778053106931</v>
      </c>
    </row>
    <row r="9" spans="1:27" x14ac:dyDescent="0.45">
      <c r="A9" s="115" t="s">
        <v>0</v>
      </c>
      <c r="B9" s="116">
        <v>142053</v>
      </c>
      <c r="C9" s="116">
        <v>142934</v>
      </c>
      <c r="D9" s="116">
        <v>145263</v>
      </c>
      <c r="E9" s="116">
        <v>148753</v>
      </c>
      <c r="F9" s="116">
        <v>153638</v>
      </c>
      <c r="G9" s="116">
        <v>158697</v>
      </c>
      <c r="H9" s="116">
        <v>163583</v>
      </c>
      <c r="I9" s="114">
        <v>136599</v>
      </c>
      <c r="J9" s="114">
        <v>137271</v>
      </c>
      <c r="K9" s="114">
        <v>138629</v>
      </c>
      <c r="L9" s="114">
        <v>141494</v>
      </c>
      <c r="M9" s="114">
        <v>145587</v>
      </c>
      <c r="N9" s="114">
        <v>150291</v>
      </c>
      <c r="O9" s="114">
        <v>154790</v>
      </c>
      <c r="Q9" s="114">
        <v>13</v>
      </c>
      <c r="R9" s="114">
        <v>4</v>
      </c>
      <c r="T9" s="114">
        <v>3</v>
      </c>
      <c r="U9" s="114">
        <v>2</v>
      </c>
      <c r="W9" s="117">
        <f t="shared" si="0"/>
        <v>0.91515138715831412</v>
      </c>
      <c r="X9" s="117">
        <f t="shared" si="1"/>
        <v>0.29282791235660582</v>
      </c>
      <c r="Y9" s="117"/>
      <c r="Z9" s="117">
        <f t="shared" si="2"/>
        <v>0.21118878165191865</v>
      </c>
      <c r="AA9" s="117">
        <f t="shared" si="3"/>
        <v>0.14641395617830291</v>
      </c>
    </row>
    <row r="10" spans="1:27" x14ac:dyDescent="0.45">
      <c r="A10" s="115" t="s">
        <v>1</v>
      </c>
      <c r="B10" s="116">
        <v>168417</v>
      </c>
      <c r="C10" s="116">
        <v>161401</v>
      </c>
      <c r="D10" s="116">
        <v>156927</v>
      </c>
      <c r="E10" s="116">
        <v>152083</v>
      </c>
      <c r="F10" s="116">
        <v>148295</v>
      </c>
      <c r="G10" s="116">
        <v>146535</v>
      </c>
      <c r="H10" s="116">
        <v>148470</v>
      </c>
      <c r="I10" s="114">
        <v>164091</v>
      </c>
      <c r="J10" s="114">
        <v>157502</v>
      </c>
      <c r="K10" s="114">
        <v>154098</v>
      </c>
      <c r="L10" s="114">
        <v>149088</v>
      </c>
      <c r="M10" s="114">
        <v>145039</v>
      </c>
      <c r="N10" s="114">
        <v>142638</v>
      </c>
      <c r="O10" s="114">
        <v>143710</v>
      </c>
      <c r="Q10" s="114">
        <v>13</v>
      </c>
      <c r="R10" s="114">
        <v>8</v>
      </c>
      <c r="T10" s="114">
        <v>5</v>
      </c>
      <c r="U10" s="114">
        <v>2</v>
      </c>
      <c r="W10" s="117">
        <f t="shared" si="0"/>
        <v>0.77189357368911693</v>
      </c>
      <c r="X10" s="117">
        <f t="shared" si="1"/>
        <v>0.4875343559366449</v>
      </c>
      <c r="Y10" s="117"/>
      <c r="Z10" s="117">
        <f t="shared" si="2"/>
        <v>0.29688214372658345</v>
      </c>
      <c r="AA10" s="117">
        <f t="shared" si="3"/>
        <v>0.12188358898416123</v>
      </c>
    </row>
    <row r="11" spans="1:27" x14ac:dyDescent="0.45">
      <c r="A11" s="115" t="s">
        <v>2</v>
      </c>
      <c r="B11" s="116">
        <v>194429</v>
      </c>
      <c r="C11" s="116">
        <v>192443</v>
      </c>
      <c r="D11" s="116">
        <v>186274</v>
      </c>
      <c r="E11" s="116">
        <v>181511</v>
      </c>
      <c r="F11" s="116">
        <v>176295</v>
      </c>
      <c r="G11" s="116">
        <v>170276</v>
      </c>
      <c r="H11" s="116">
        <v>164047</v>
      </c>
      <c r="I11" s="114">
        <v>189868</v>
      </c>
      <c r="J11" s="114">
        <v>189266</v>
      </c>
      <c r="K11" s="114">
        <v>183828</v>
      </c>
      <c r="L11" s="114">
        <v>179263</v>
      </c>
      <c r="M11" s="114">
        <v>174677</v>
      </c>
      <c r="N11" s="114">
        <v>168883</v>
      </c>
      <c r="O11" s="114">
        <v>162752</v>
      </c>
      <c r="Q11" s="114">
        <v>20</v>
      </c>
      <c r="R11" s="114">
        <v>20</v>
      </c>
      <c r="T11" s="114">
        <v>9</v>
      </c>
      <c r="U11" s="114">
        <v>8</v>
      </c>
      <c r="W11" s="117">
        <f t="shared" si="0"/>
        <v>1.0286531330202799</v>
      </c>
      <c r="X11" s="117">
        <f t="shared" si="1"/>
        <v>1.0533633893020413</v>
      </c>
      <c r="Y11" s="117"/>
      <c r="Z11" s="117">
        <f t="shared" si="2"/>
        <v>0.46289390985912593</v>
      </c>
      <c r="AA11" s="117">
        <f t="shared" si="3"/>
        <v>0.42134535572081655</v>
      </c>
    </row>
    <row r="12" spans="1:27" x14ac:dyDescent="0.45">
      <c r="A12" s="115" t="s">
        <v>3</v>
      </c>
      <c r="B12" s="116">
        <v>208676</v>
      </c>
      <c r="C12" s="116">
        <v>202148</v>
      </c>
      <c r="D12" s="116">
        <v>197595</v>
      </c>
      <c r="E12" s="116">
        <v>194832</v>
      </c>
      <c r="F12" s="116">
        <v>193678</v>
      </c>
      <c r="G12" s="116">
        <v>193834</v>
      </c>
      <c r="H12" s="116">
        <v>191861</v>
      </c>
      <c r="I12" s="114">
        <v>199682</v>
      </c>
      <c r="J12" s="114">
        <v>193996</v>
      </c>
      <c r="K12" s="114">
        <v>191059</v>
      </c>
      <c r="L12" s="114">
        <v>189817</v>
      </c>
      <c r="M12" s="114">
        <v>190033</v>
      </c>
      <c r="N12" s="114">
        <v>191217</v>
      </c>
      <c r="O12" s="114">
        <v>190692</v>
      </c>
      <c r="Q12" s="114">
        <v>24</v>
      </c>
      <c r="R12" s="114">
        <v>31</v>
      </c>
      <c r="T12" s="114">
        <v>19</v>
      </c>
      <c r="U12" s="114">
        <v>6</v>
      </c>
      <c r="W12" s="117">
        <f t="shared" si="0"/>
        <v>1.1501083018650924</v>
      </c>
      <c r="X12" s="117">
        <f t="shared" si="1"/>
        <v>1.5524684247954248</v>
      </c>
      <c r="Y12" s="117"/>
      <c r="Z12" s="117">
        <f t="shared" si="2"/>
        <v>0.91050240564319807</v>
      </c>
      <c r="AA12" s="117">
        <f t="shared" si="3"/>
        <v>0.30047775963782414</v>
      </c>
    </row>
    <row r="13" spans="1:27" x14ac:dyDescent="0.45">
      <c r="A13" s="115" t="s">
        <v>4</v>
      </c>
      <c r="B13" s="116">
        <v>208215</v>
      </c>
      <c r="C13" s="116">
        <v>214021</v>
      </c>
      <c r="D13" s="116">
        <v>219032</v>
      </c>
      <c r="E13" s="116">
        <v>218573</v>
      </c>
      <c r="F13" s="116">
        <v>213668</v>
      </c>
      <c r="G13" s="116">
        <v>207260</v>
      </c>
      <c r="H13" s="116">
        <v>200952</v>
      </c>
      <c r="I13" s="114">
        <v>199634</v>
      </c>
      <c r="J13" s="114">
        <v>205366</v>
      </c>
      <c r="K13" s="114">
        <v>209810</v>
      </c>
      <c r="L13" s="114">
        <v>210004</v>
      </c>
      <c r="M13" s="114">
        <v>205782</v>
      </c>
      <c r="N13" s="114">
        <v>200630</v>
      </c>
      <c r="O13" s="114">
        <v>194779</v>
      </c>
      <c r="Q13" s="114">
        <v>44</v>
      </c>
      <c r="R13" s="114">
        <v>53</v>
      </c>
      <c r="T13" s="114">
        <v>27</v>
      </c>
      <c r="U13" s="114">
        <v>17</v>
      </c>
      <c r="W13" s="117">
        <f t="shared" si="0"/>
        <v>2.1132002977691329</v>
      </c>
      <c r="X13" s="117">
        <f t="shared" si="1"/>
        <v>2.654858390855265</v>
      </c>
      <c r="Y13" s="117"/>
      <c r="Z13" s="117">
        <f t="shared" si="2"/>
        <v>1.2967365463583316</v>
      </c>
      <c r="AA13" s="117">
        <f t="shared" si="3"/>
        <v>0.85155835178376427</v>
      </c>
    </row>
    <row r="14" spans="1:27" x14ac:dyDescent="0.45">
      <c r="A14" s="115" t="s">
        <v>5</v>
      </c>
      <c r="B14" s="116">
        <v>190288</v>
      </c>
      <c r="C14" s="116">
        <v>191388</v>
      </c>
      <c r="D14" s="116">
        <v>193258</v>
      </c>
      <c r="E14" s="116">
        <v>196023</v>
      </c>
      <c r="F14" s="116">
        <v>201230</v>
      </c>
      <c r="G14" s="116">
        <v>206313</v>
      </c>
      <c r="H14" s="116">
        <v>212206</v>
      </c>
      <c r="I14" s="114">
        <v>184028</v>
      </c>
      <c r="J14" s="114">
        <v>185179</v>
      </c>
      <c r="K14" s="114">
        <v>187382</v>
      </c>
      <c r="L14" s="114">
        <v>190115</v>
      </c>
      <c r="M14" s="114">
        <v>194966</v>
      </c>
      <c r="N14" s="114">
        <v>199914</v>
      </c>
      <c r="O14" s="114">
        <v>205571</v>
      </c>
      <c r="Q14" s="114">
        <v>92</v>
      </c>
      <c r="R14" s="114">
        <v>106</v>
      </c>
      <c r="T14" s="114">
        <v>64</v>
      </c>
      <c r="U14" s="114">
        <v>34</v>
      </c>
      <c r="W14" s="117">
        <f t="shared" si="0"/>
        <v>4.8347767594383253</v>
      </c>
      <c r="X14" s="117">
        <f t="shared" si="1"/>
        <v>5.7599930445367011</v>
      </c>
      <c r="Y14" s="117"/>
      <c r="Z14" s="117">
        <f t="shared" si="2"/>
        <v>3.3633229630875303</v>
      </c>
      <c r="AA14" s="117">
        <f t="shared" si="3"/>
        <v>1.8475449388136589</v>
      </c>
    </row>
    <row r="15" spans="1:27" x14ac:dyDescent="0.45">
      <c r="A15" s="115" t="s">
        <v>6</v>
      </c>
      <c r="B15" s="116">
        <v>184978</v>
      </c>
      <c r="C15" s="116">
        <v>185451</v>
      </c>
      <c r="D15" s="116">
        <v>186788</v>
      </c>
      <c r="E15" s="116">
        <v>186727</v>
      </c>
      <c r="F15" s="116">
        <v>186786</v>
      </c>
      <c r="G15" s="116">
        <v>187468</v>
      </c>
      <c r="H15" s="116">
        <v>188678</v>
      </c>
      <c r="I15" s="114">
        <v>180885</v>
      </c>
      <c r="J15" s="114">
        <v>181147</v>
      </c>
      <c r="K15" s="114">
        <v>182527</v>
      </c>
      <c r="L15" s="114">
        <v>182259</v>
      </c>
      <c r="M15" s="114">
        <v>182396</v>
      </c>
      <c r="N15" s="114">
        <v>183107</v>
      </c>
      <c r="O15" s="114">
        <v>184264</v>
      </c>
      <c r="Q15" s="114">
        <v>201</v>
      </c>
      <c r="R15" s="114">
        <v>205</v>
      </c>
      <c r="T15" s="114">
        <v>132</v>
      </c>
      <c r="U15" s="114">
        <v>56</v>
      </c>
      <c r="W15" s="117">
        <f t="shared" si="0"/>
        <v>10.86615705651483</v>
      </c>
      <c r="X15" s="117">
        <f t="shared" si="1"/>
        <v>11.333167482101889</v>
      </c>
      <c r="Y15" s="117"/>
      <c r="Z15" s="117">
        <f t="shared" si="2"/>
        <v>7.1359837386067531</v>
      </c>
      <c r="AA15" s="117">
        <f t="shared" si="3"/>
        <v>3.0958896536473448</v>
      </c>
    </row>
    <row r="16" spans="1:27" x14ac:dyDescent="0.45">
      <c r="A16" s="115" t="s">
        <v>7</v>
      </c>
      <c r="B16" s="116">
        <v>200402</v>
      </c>
      <c r="C16" s="116">
        <v>192744</v>
      </c>
      <c r="D16" s="116">
        <v>185747</v>
      </c>
      <c r="E16" s="116">
        <v>182724</v>
      </c>
      <c r="F16" s="116">
        <v>181148</v>
      </c>
      <c r="G16" s="116">
        <v>180407</v>
      </c>
      <c r="H16" s="116">
        <v>180980</v>
      </c>
      <c r="I16" s="114">
        <v>196312</v>
      </c>
      <c r="J16" s="114">
        <v>190013</v>
      </c>
      <c r="K16" s="114">
        <v>183122</v>
      </c>
      <c r="L16" s="114">
        <v>180732</v>
      </c>
      <c r="M16" s="114">
        <v>179149</v>
      </c>
      <c r="N16" s="114">
        <v>178524</v>
      </c>
      <c r="O16" s="114">
        <v>178804</v>
      </c>
      <c r="Q16" s="114">
        <v>364</v>
      </c>
      <c r="R16" s="114">
        <v>418</v>
      </c>
      <c r="T16" s="114">
        <v>234</v>
      </c>
      <c r="U16" s="114">
        <v>98</v>
      </c>
      <c r="W16" s="117">
        <f t="shared" si="0"/>
        <v>18.163491382321535</v>
      </c>
      <c r="X16" s="117">
        <f t="shared" si="1"/>
        <v>21.292636211744568</v>
      </c>
      <c r="Y16" s="117"/>
      <c r="Z16" s="117">
        <f t="shared" si="2"/>
        <v>11.676530174349557</v>
      </c>
      <c r="AA16" s="117">
        <f t="shared" si="3"/>
        <v>4.9920534659114066</v>
      </c>
    </row>
    <row r="17" spans="1:27" x14ac:dyDescent="0.45">
      <c r="A17" s="115" t="s">
        <v>8</v>
      </c>
      <c r="B17" s="116">
        <v>173737</v>
      </c>
      <c r="C17" s="116">
        <v>186431</v>
      </c>
      <c r="D17" s="116">
        <v>195310</v>
      </c>
      <c r="E17" s="116">
        <v>198887</v>
      </c>
      <c r="F17" s="116">
        <v>197488</v>
      </c>
      <c r="G17" s="116">
        <v>193223</v>
      </c>
      <c r="H17" s="116">
        <v>185992</v>
      </c>
      <c r="I17" s="114">
        <v>172283</v>
      </c>
      <c r="J17" s="114">
        <v>183689</v>
      </c>
      <c r="K17" s="114">
        <v>192833</v>
      </c>
      <c r="L17" s="114">
        <v>196146</v>
      </c>
      <c r="M17" s="114">
        <v>195420</v>
      </c>
      <c r="N17" s="114">
        <v>191817</v>
      </c>
      <c r="O17" s="114">
        <v>185892</v>
      </c>
      <c r="Q17" s="114">
        <v>651</v>
      </c>
      <c r="R17" s="114">
        <v>593</v>
      </c>
      <c r="T17" s="114">
        <v>439</v>
      </c>
      <c r="U17" s="114">
        <v>124</v>
      </c>
      <c r="W17" s="117">
        <f t="shared" si="0"/>
        <v>37.470429442202871</v>
      </c>
      <c r="X17" s="117">
        <f t="shared" si="1"/>
        <v>34.420111096277637</v>
      </c>
      <c r="Y17" s="117"/>
      <c r="Z17" s="117">
        <f t="shared" si="2"/>
        <v>25.268077611562305</v>
      </c>
      <c r="AA17" s="117">
        <f t="shared" si="3"/>
        <v>7.1974599931508045</v>
      </c>
    </row>
    <row r="18" spans="1:27" x14ac:dyDescent="0.45">
      <c r="A18" s="115" t="s">
        <v>9</v>
      </c>
      <c r="B18" s="116">
        <v>129637</v>
      </c>
      <c r="C18" s="116">
        <v>132810</v>
      </c>
      <c r="D18" s="116">
        <v>137948</v>
      </c>
      <c r="E18" s="116">
        <v>144586</v>
      </c>
      <c r="F18" s="116">
        <v>153641</v>
      </c>
      <c r="G18" s="116">
        <v>163950</v>
      </c>
      <c r="H18" s="116">
        <v>176235</v>
      </c>
      <c r="I18" s="114">
        <v>134165</v>
      </c>
      <c r="J18" s="114">
        <v>136976</v>
      </c>
      <c r="K18" s="114">
        <v>141160</v>
      </c>
      <c r="L18" s="114">
        <v>147466</v>
      </c>
      <c r="M18" s="114">
        <v>156060</v>
      </c>
      <c r="N18" s="114">
        <v>166074</v>
      </c>
      <c r="O18" s="114">
        <v>177248</v>
      </c>
      <c r="Q18" s="114">
        <v>768</v>
      </c>
      <c r="R18" s="114">
        <v>720</v>
      </c>
      <c r="T18" s="114">
        <v>548</v>
      </c>
      <c r="U18" s="114">
        <v>275</v>
      </c>
      <c r="W18" s="117">
        <f t="shared" si="0"/>
        <v>59.242345935188254</v>
      </c>
      <c r="X18" s="117">
        <f t="shared" si="1"/>
        <v>53.665262922520775</v>
      </c>
      <c r="Y18" s="117"/>
      <c r="Z18" s="117">
        <f t="shared" si="2"/>
        <v>42.271882255837454</v>
      </c>
      <c r="AA18" s="117">
        <f t="shared" si="3"/>
        <v>20.497149032907242</v>
      </c>
    </row>
    <row r="19" spans="1:27" x14ac:dyDescent="0.45">
      <c r="A19" s="115" t="s">
        <v>10</v>
      </c>
      <c r="B19" s="116">
        <v>104127</v>
      </c>
      <c r="C19" s="116">
        <v>105714</v>
      </c>
      <c r="D19" s="116">
        <v>108079</v>
      </c>
      <c r="E19" s="116">
        <v>111862</v>
      </c>
      <c r="F19" s="116">
        <v>114757</v>
      </c>
      <c r="G19" s="116">
        <v>118426</v>
      </c>
      <c r="H19" s="116">
        <v>121592</v>
      </c>
      <c r="I19" s="114">
        <v>115519</v>
      </c>
      <c r="J19" s="114">
        <v>116427</v>
      </c>
      <c r="K19" s="114">
        <v>118180</v>
      </c>
      <c r="L19" s="114">
        <v>121195</v>
      </c>
      <c r="M19" s="114">
        <v>123894</v>
      </c>
      <c r="N19" s="114">
        <v>126489</v>
      </c>
      <c r="O19" s="114">
        <v>129499</v>
      </c>
      <c r="Q19" s="116">
        <v>1043</v>
      </c>
      <c r="R19" s="114">
        <v>946</v>
      </c>
      <c r="T19" s="114">
        <v>845</v>
      </c>
      <c r="U19" s="114">
        <v>431</v>
      </c>
      <c r="W19" s="117">
        <f t="shared" si="0"/>
        <v>100.1661432673562</v>
      </c>
      <c r="X19" s="117">
        <f t="shared" si="1"/>
        <v>81.891290610202645</v>
      </c>
      <c r="Y19" s="117"/>
      <c r="Z19" s="117">
        <f t="shared" si="2"/>
        <v>81.150902263581969</v>
      </c>
      <c r="AA19" s="117">
        <f t="shared" si="3"/>
        <v>37.309879760039472</v>
      </c>
    </row>
    <row r="20" spans="1:27" x14ac:dyDescent="0.45">
      <c r="A20" s="115" t="s">
        <v>11</v>
      </c>
      <c r="B20" s="116">
        <v>87820</v>
      </c>
      <c r="C20" s="116">
        <v>87406</v>
      </c>
      <c r="D20" s="116">
        <v>87303</v>
      </c>
      <c r="E20" s="116">
        <v>86961</v>
      </c>
      <c r="F20" s="116">
        <v>87670</v>
      </c>
      <c r="G20" s="116">
        <v>89195</v>
      </c>
      <c r="H20" s="116">
        <v>91237</v>
      </c>
      <c r="I20" s="114">
        <v>106128</v>
      </c>
      <c r="J20" s="114">
        <v>104871</v>
      </c>
      <c r="K20" s="114">
        <v>103884</v>
      </c>
      <c r="L20" s="114">
        <v>103045</v>
      </c>
      <c r="M20" s="114">
        <v>103162</v>
      </c>
      <c r="N20" s="114">
        <v>104050</v>
      </c>
      <c r="O20" s="114">
        <v>105345</v>
      </c>
      <c r="Q20" s="116">
        <v>1291</v>
      </c>
      <c r="R20" s="116">
        <v>1100</v>
      </c>
      <c r="T20" s="116">
        <v>1250</v>
      </c>
      <c r="U20" s="114">
        <v>807</v>
      </c>
      <c r="W20" s="117">
        <f t="shared" si="0"/>
        <v>147.00523798679117</v>
      </c>
      <c r="X20" s="117">
        <f t="shared" si="1"/>
        <v>103.64842454394693</v>
      </c>
      <c r="Y20" s="117"/>
      <c r="Z20" s="117">
        <f t="shared" si="2"/>
        <v>142.3365975859713</v>
      </c>
      <c r="AA20" s="117">
        <f t="shared" si="3"/>
        <v>76.040253279059243</v>
      </c>
    </row>
    <row r="21" spans="1:27" x14ac:dyDescent="0.45">
      <c r="A21" s="115" t="s">
        <v>12</v>
      </c>
      <c r="B21" s="116">
        <v>68512</v>
      </c>
      <c r="C21" s="116">
        <v>68137</v>
      </c>
      <c r="D21" s="116">
        <v>68104</v>
      </c>
      <c r="E21" s="116">
        <v>68020</v>
      </c>
      <c r="F21" s="116">
        <v>68401</v>
      </c>
      <c r="G21" s="116">
        <v>68236</v>
      </c>
      <c r="H21" s="116">
        <v>68411</v>
      </c>
      <c r="I21" s="114">
        <v>97643</v>
      </c>
      <c r="J21" s="114">
        <v>95910</v>
      </c>
      <c r="K21" s="114">
        <v>94184</v>
      </c>
      <c r="L21" s="114">
        <v>93030</v>
      </c>
      <c r="M21" s="114">
        <v>91495</v>
      </c>
      <c r="N21" s="114">
        <v>89969</v>
      </c>
      <c r="O21" s="114">
        <v>89076</v>
      </c>
      <c r="Q21" s="116">
        <v>1447</v>
      </c>
      <c r="R21" s="116">
        <v>1274</v>
      </c>
      <c r="T21" s="116">
        <v>1848</v>
      </c>
      <c r="U21" s="116">
        <v>1442</v>
      </c>
      <c r="W21" s="117">
        <f t="shared" si="0"/>
        <v>211.20387669313405</v>
      </c>
      <c r="X21" s="117">
        <f t="shared" si="1"/>
        <v>130.47530288909599</v>
      </c>
      <c r="Y21" s="117"/>
      <c r="Z21" s="117">
        <f t="shared" si="2"/>
        <v>269.73376926669778</v>
      </c>
      <c r="AA21" s="117">
        <f t="shared" si="3"/>
        <v>147.68083733600974</v>
      </c>
    </row>
    <row r="22" spans="1:27" x14ac:dyDescent="0.45">
      <c r="A22" s="115" t="s">
        <v>13</v>
      </c>
      <c r="B22" s="116">
        <v>41913</v>
      </c>
      <c r="C22" s="116">
        <v>43053</v>
      </c>
      <c r="D22" s="116">
        <v>43833</v>
      </c>
      <c r="E22" s="116">
        <v>44343</v>
      </c>
      <c r="F22" s="116">
        <v>45074</v>
      </c>
      <c r="G22" s="116">
        <v>45142</v>
      </c>
      <c r="H22" s="116">
        <v>45495</v>
      </c>
      <c r="I22" s="114">
        <v>71934</v>
      </c>
      <c r="J22" s="114">
        <v>73398</v>
      </c>
      <c r="K22" s="114">
        <v>74512</v>
      </c>
      <c r="L22" s="114">
        <v>74463</v>
      </c>
      <c r="M22" s="114">
        <v>75510</v>
      </c>
      <c r="N22" s="114">
        <v>74534</v>
      </c>
      <c r="O22" s="114">
        <v>73669</v>
      </c>
      <c r="Q22" s="116">
        <v>1135</v>
      </c>
      <c r="R22" s="116">
        <v>1068</v>
      </c>
      <c r="T22" s="116">
        <v>1836</v>
      </c>
      <c r="U22" s="116">
        <v>2122</v>
      </c>
      <c r="W22" s="117">
        <f t="shared" si="0"/>
        <v>270.79903609858519</v>
      </c>
      <c r="X22" s="117">
        <f t="shared" si="1"/>
        <v>148.46943031111851</v>
      </c>
      <c r="Y22" s="117"/>
      <c r="Z22" s="117">
        <f t="shared" si="2"/>
        <v>438.05024694009018</v>
      </c>
      <c r="AA22" s="117">
        <f t="shared" si="3"/>
        <v>294.99263213501263</v>
      </c>
    </row>
    <row r="23" spans="1:27" x14ac:dyDescent="0.45">
      <c r="A23" s="115" t="s">
        <v>149</v>
      </c>
      <c r="B23" s="116">
        <v>28029</v>
      </c>
      <c r="C23" s="116">
        <v>28447</v>
      </c>
      <c r="D23" s="116">
        <v>28612</v>
      </c>
      <c r="E23" s="116">
        <v>28699</v>
      </c>
      <c r="F23" s="116">
        <v>28830</v>
      </c>
      <c r="G23" s="116">
        <v>29949</v>
      </c>
      <c r="H23" s="116">
        <v>31022</v>
      </c>
      <c r="I23" s="114">
        <v>69906</v>
      </c>
      <c r="J23" s="114">
        <v>70408</v>
      </c>
      <c r="K23" s="114">
        <v>70318</v>
      </c>
      <c r="L23" s="114">
        <v>70355</v>
      </c>
      <c r="M23" s="114">
        <v>70255</v>
      </c>
      <c r="N23" s="114">
        <v>72231</v>
      </c>
      <c r="O23" s="114">
        <v>73727</v>
      </c>
      <c r="Q23" s="114">
        <v>936</v>
      </c>
      <c r="R23" s="116">
        <v>1348</v>
      </c>
      <c r="T23" s="116">
        <v>2494</v>
      </c>
      <c r="U23" s="116">
        <v>5346</v>
      </c>
      <c r="W23" s="117">
        <f t="shared" si="0"/>
        <v>333.93984801455633</v>
      </c>
      <c r="X23" s="117">
        <f t="shared" si="1"/>
        <v>192.8303722141161</v>
      </c>
      <c r="Y23" s="117"/>
      <c r="Z23" s="117">
        <f t="shared" si="2"/>
        <v>889.7927146883585</v>
      </c>
      <c r="AA23" s="117">
        <f t="shared" si="3"/>
        <v>764.74122392927643</v>
      </c>
    </row>
    <row r="25" spans="1:27" x14ac:dyDescent="0.45">
      <c r="A25" s="114" t="s">
        <v>142</v>
      </c>
      <c r="B25" s="114">
        <v>8060</v>
      </c>
      <c r="C25" s="114">
        <v>7981</v>
      </c>
      <c r="D25" s="114">
        <v>7756</v>
      </c>
      <c r="E25" s="114">
        <v>7788</v>
      </c>
      <c r="F25" s="114">
        <v>8074</v>
      </c>
      <c r="G25" s="114">
        <v>7981</v>
      </c>
      <c r="H25" s="114">
        <v>8242</v>
      </c>
      <c r="I25" s="114">
        <v>7906</v>
      </c>
      <c r="J25" s="114">
        <v>7990</v>
      </c>
      <c r="K25" s="114">
        <v>7678</v>
      </c>
      <c r="L25" s="114">
        <v>7608</v>
      </c>
      <c r="M25" s="114">
        <v>7560</v>
      </c>
      <c r="N25" s="114">
        <v>7765</v>
      </c>
      <c r="O25" s="114">
        <v>7789</v>
      </c>
    </row>
    <row r="27" spans="1:27" x14ac:dyDescent="0.45">
      <c r="A27" s="114" t="s">
        <v>143</v>
      </c>
      <c r="B27" s="114">
        <v>9754</v>
      </c>
      <c r="C27" s="114">
        <v>10040</v>
      </c>
      <c r="D27" s="114">
        <v>9692</v>
      </c>
      <c r="E27" s="114">
        <v>9520</v>
      </c>
      <c r="F27" s="114">
        <v>8955</v>
      </c>
      <c r="G27" s="114">
        <v>8507</v>
      </c>
      <c r="H27" s="114">
        <v>8141</v>
      </c>
      <c r="I27" s="114">
        <v>10777</v>
      </c>
      <c r="J27" s="114">
        <v>10833</v>
      </c>
      <c r="K27" s="114">
        <v>10754</v>
      </c>
      <c r="L27" s="114">
        <v>10317</v>
      </c>
      <c r="M27" s="114">
        <v>9583</v>
      </c>
      <c r="N27" s="114">
        <v>9132</v>
      </c>
      <c r="O27" s="114">
        <v>8830</v>
      </c>
    </row>
    <row r="28" spans="1:27" x14ac:dyDescent="0.45">
      <c r="A28" s="114" t="s">
        <v>150</v>
      </c>
    </row>
    <row r="29" spans="1:27" x14ac:dyDescent="0.45">
      <c r="A29" s="114" t="s">
        <v>151</v>
      </c>
      <c r="B29" s="119">
        <f>10000*B25/B4</f>
        <v>30.554862658545996</v>
      </c>
      <c r="C29" s="119">
        <f t="shared" ref="C29:O29" si="4">10000*C25/C4</f>
        <v>30.148278458127663</v>
      </c>
      <c r="D29" s="119">
        <f t="shared" si="4"/>
        <v>29.187070835094179</v>
      </c>
      <c r="E29" s="119">
        <f t="shared" si="4"/>
        <v>29.228463148792692</v>
      </c>
      <c r="F29" s="119">
        <f t="shared" si="4"/>
        <v>30.218117621608837</v>
      </c>
      <c r="G29" s="119">
        <f t="shared" si="4"/>
        <v>29.781439830558124</v>
      </c>
      <c r="H29" s="119">
        <f t="shared" si="4"/>
        <v>30.637366509812171</v>
      </c>
      <c r="I29" s="119">
        <f t="shared" si="4"/>
        <v>29.287273853421379</v>
      </c>
      <c r="J29" s="119">
        <f t="shared" si="4"/>
        <v>29.506989537390229</v>
      </c>
      <c r="K29" s="119">
        <f t="shared" si="4"/>
        <v>28.260003813149773</v>
      </c>
      <c r="L29" s="119">
        <f t="shared" si="4"/>
        <v>27.943384528591285</v>
      </c>
      <c r="M29" s="119">
        <f t="shared" si="4"/>
        <v>27.699714575692401</v>
      </c>
      <c r="N29" s="119">
        <f t="shared" si="4"/>
        <v>28.379592861573009</v>
      </c>
      <c r="O29" s="119">
        <f t="shared" si="4"/>
        <v>28.381555377738135</v>
      </c>
    </row>
    <row r="30" spans="1:27" x14ac:dyDescent="0.45">
      <c r="A30" s="114" t="s">
        <v>152</v>
      </c>
      <c r="B30" s="119">
        <f>10000*B27/B4</f>
        <v>36.97669111308408</v>
      </c>
      <c r="C30" s="119">
        <f t="shared" ref="C30:O30" si="5">10000*C27/C4</f>
        <v>37.926164104698877</v>
      </c>
      <c r="D30" s="119">
        <f t="shared" si="5"/>
        <v>36.472549063142445</v>
      </c>
      <c r="E30" s="119">
        <f t="shared" si="5"/>
        <v>35.728681198832362</v>
      </c>
      <c r="F30" s="119">
        <f t="shared" si="5"/>
        <v>33.515388073013021</v>
      </c>
      <c r="G30" s="119">
        <f t="shared" si="5"/>
        <v>31.744231128750528</v>
      </c>
      <c r="H30" s="119">
        <f t="shared" si="5"/>
        <v>30.26192680858783</v>
      </c>
      <c r="I30" s="119">
        <f t="shared" si="5"/>
        <v>39.922710639808024</v>
      </c>
      <c r="J30" s="119">
        <f t="shared" si="5"/>
        <v>40.006159907202552</v>
      </c>
      <c r="K30" s="119">
        <f t="shared" si="5"/>
        <v>39.581672441601022</v>
      </c>
      <c r="L30" s="119">
        <f t="shared" si="5"/>
        <v>37.893256858763969</v>
      </c>
      <c r="M30" s="119">
        <f t="shared" si="5"/>
        <v>35.111953013076757</v>
      </c>
      <c r="N30" s="119">
        <f t="shared" si="5"/>
        <v>33.375716936495131</v>
      </c>
      <c r="O30" s="119">
        <f t="shared" si="5"/>
        <v>32.174750800542782</v>
      </c>
    </row>
    <row r="31" spans="1:27" x14ac:dyDescent="0.45">
      <c r="F31" s="120"/>
      <c r="G31" s="120"/>
      <c r="H31" s="120"/>
      <c r="I31" s="121"/>
    </row>
    <row r="32" spans="1:27" x14ac:dyDescent="0.45">
      <c r="A32" s="114" t="s">
        <v>153</v>
      </c>
    </row>
    <row r="33" spans="1:24" x14ac:dyDescent="0.45">
      <c r="A33" s="114" t="s">
        <v>154</v>
      </c>
      <c r="B33" s="122">
        <f>SUMPRODUCT(B5:B23,$W$5:$W$23)/10000</f>
        <v>8060</v>
      </c>
      <c r="C33" s="122">
        <f t="shared" ref="C33:H33" si="6">SUMPRODUCT(C5:C23,$W$5:$W$23)/10000</f>
        <v>8160.2983812242283</v>
      </c>
      <c r="D33" s="122">
        <f t="shared" si="6"/>
        <v>8261.6932352194199</v>
      </c>
      <c r="E33" s="122">
        <f t="shared" si="6"/>
        <v>8357.1667422805167</v>
      </c>
      <c r="F33" s="122">
        <f t="shared" si="6"/>
        <v>8475.4685400082653</v>
      </c>
      <c r="G33" s="122">
        <f t="shared" si="6"/>
        <v>8615.6704718238816</v>
      </c>
      <c r="H33" s="122">
        <f t="shared" si="6"/>
        <v>8775.7337703747635</v>
      </c>
      <c r="I33" s="122">
        <f>SUMPRODUCT(I5:I23,$X$5:$X$23)/10000</f>
        <v>7906</v>
      </c>
      <c r="J33" s="122">
        <f t="shared" ref="J33:O33" si="7">SUMPRODUCT(J5:J23,$X$5:$X$23)/10000</f>
        <v>7951.5664764161838</v>
      </c>
      <c r="K33" s="122">
        <f t="shared" si="7"/>
        <v>7990.2400751017158</v>
      </c>
      <c r="L33" s="122">
        <f t="shared" si="7"/>
        <v>8031.9607679329556</v>
      </c>
      <c r="M33" s="122">
        <f t="shared" si="7"/>
        <v>8090.5639030451612</v>
      </c>
      <c r="N33" s="122">
        <f t="shared" si="7"/>
        <v>8166.7042467164129</v>
      </c>
      <c r="O33" s="122">
        <f t="shared" si="7"/>
        <v>8251.7866508035258</v>
      </c>
      <c r="T33" s="116"/>
      <c r="U33" s="116"/>
      <c r="V33" s="116"/>
      <c r="W33" s="116"/>
    </row>
    <row r="34" spans="1:24" x14ac:dyDescent="0.45">
      <c r="A34" s="114" t="s">
        <v>155</v>
      </c>
      <c r="B34" s="122">
        <f>SUMPRODUCT(B5:B23,$Z$5:$Z$23)/10000</f>
        <v>9754</v>
      </c>
      <c r="C34" s="122">
        <f t="shared" ref="C34:H34" si="8">SUMPRODUCT(C5:C23,$Z$5:$Z$23)/10000</f>
        <v>9875.121066695463</v>
      </c>
      <c r="D34" s="122">
        <f t="shared" si="8"/>
        <v>9978.2353815495499</v>
      </c>
      <c r="E34" s="122">
        <f t="shared" si="8"/>
        <v>10065.728084669016</v>
      </c>
      <c r="F34" s="122">
        <f t="shared" si="8"/>
        <v>10186.958633336477</v>
      </c>
      <c r="G34" s="122">
        <f t="shared" si="8"/>
        <v>10369.620828497409</v>
      </c>
      <c r="H34" s="122">
        <f t="shared" si="8"/>
        <v>10576.076701545762</v>
      </c>
      <c r="I34" s="122">
        <f>SUMPRODUCT(I5:I23,$AA$5:$AA$23)/10000</f>
        <v>10777</v>
      </c>
      <c r="J34" s="122">
        <f t="shared" ref="J34:O34" si="9">SUMPRODUCT(J5:J23,$AA$5:$AA$23)/10000</f>
        <v>10838.218740910123</v>
      </c>
      <c r="K34" s="122">
        <f t="shared" si="9"/>
        <v>10850.353886422497</v>
      </c>
      <c r="L34" s="122">
        <f t="shared" si="9"/>
        <v>10853.886695731759</v>
      </c>
      <c r="M34" s="122">
        <f t="shared" si="9"/>
        <v>10882.18577457157</v>
      </c>
      <c r="N34" s="122">
        <f t="shared" si="9"/>
        <v>11016.558238029955</v>
      </c>
      <c r="O34" s="122">
        <f t="shared" si="9"/>
        <v>11132.819485665354</v>
      </c>
      <c r="U34" s="116"/>
      <c r="V34" s="116"/>
      <c r="W34" s="116"/>
      <c r="X34" s="116"/>
    </row>
    <row r="36" spans="1:24" x14ac:dyDescent="0.45">
      <c r="A36" s="114" t="s">
        <v>115</v>
      </c>
      <c r="B36" s="114" t="s">
        <v>19</v>
      </c>
      <c r="I36" s="114" t="s">
        <v>115</v>
      </c>
      <c r="J36" s="114" t="s">
        <v>20</v>
      </c>
    </row>
    <row r="37" spans="1:24" x14ac:dyDescent="0.45">
      <c r="A37" s="114" t="s">
        <v>154</v>
      </c>
      <c r="B37" s="114">
        <f t="shared" ref="B37:H37" si="10">B25/B33</f>
        <v>1</v>
      </c>
      <c r="C37" s="114">
        <f t="shared" si="10"/>
        <v>0.97802796260039093</v>
      </c>
      <c r="D37" s="114">
        <f t="shared" si="10"/>
        <v>0.93879060613583898</v>
      </c>
      <c r="E37" s="114">
        <f t="shared" si="10"/>
        <v>0.93189477249496622</v>
      </c>
      <c r="F37" s="114">
        <f t="shared" si="10"/>
        <v>0.9526316995794224</v>
      </c>
      <c r="G37" s="114">
        <f t="shared" si="10"/>
        <v>0.92633533583956518</v>
      </c>
      <c r="H37" s="114">
        <f t="shared" si="10"/>
        <v>0.9391807244453394</v>
      </c>
      <c r="I37" s="114">
        <f t="shared" ref="I37:O37" si="11">I25/I33</f>
        <v>1</v>
      </c>
      <c r="J37" s="114">
        <f t="shared" si="11"/>
        <v>1.0048334530935266</v>
      </c>
      <c r="K37" s="114">
        <f t="shared" si="11"/>
        <v>0.96092231620490565</v>
      </c>
      <c r="L37" s="114">
        <f t="shared" si="11"/>
        <v>0.94721578202602907</v>
      </c>
      <c r="M37" s="114">
        <f t="shared" si="11"/>
        <v>0.93442188833766393</v>
      </c>
      <c r="N37" s="114">
        <f t="shared" si="11"/>
        <v>0.95081195123749873</v>
      </c>
      <c r="O37" s="114">
        <f t="shared" si="11"/>
        <v>0.9439167939759493</v>
      </c>
    </row>
    <row r="38" spans="1:24" x14ac:dyDescent="0.45">
      <c r="A38" s="114" t="s">
        <v>155</v>
      </c>
      <c r="B38" s="114">
        <f>B27/B34</f>
        <v>1</v>
      </c>
      <c r="C38" s="114">
        <f t="shared" ref="C38:O38" si="12">C27/C34</f>
        <v>1.0166963961445092</v>
      </c>
      <c r="D38" s="114">
        <f t="shared" si="12"/>
        <v>0.97131402792132771</v>
      </c>
      <c r="E38" s="114">
        <f t="shared" si="12"/>
        <v>0.94578354590164149</v>
      </c>
      <c r="F38" s="114">
        <f t="shared" si="12"/>
        <v>0.87906511867978598</v>
      </c>
      <c r="G38" s="114">
        <f t="shared" si="12"/>
        <v>0.82037715174901826</v>
      </c>
      <c r="H38" s="114">
        <f t="shared" si="12"/>
        <v>0.76975614206827192</v>
      </c>
      <c r="I38" s="114">
        <f>I27/I34</f>
        <v>1</v>
      </c>
      <c r="J38" s="114">
        <f t="shared" si="12"/>
        <v>0.99951848721317793</v>
      </c>
      <c r="K38" s="114">
        <f t="shared" si="12"/>
        <v>0.99111974711321915</v>
      </c>
      <c r="L38" s="114">
        <f t="shared" si="12"/>
        <v>0.95053507459748154</v>
      </c>
      <c r="M38" s="114">
        <f t="shared" si="12"/>
        <v>0.8806135273294653</v>
      </c>
      <c r="N38" s="114">
        <f t="shared" si="12"/>
        <v>0.82893402845869557</v>
      </c>
      <c r="O38" s="114">
        <f t="shared" si="12"/>
        <v>0.79315037950355072</v>
      </c>
    </row>
    <row r="74" spans="1:15" x14ac:dyDescent="0.45">
      <c r="A74" s="114" t="s">
        <v>154</v>
      </c>
      <c r="B74" s="114">
        <f>SUMPRODUCT(B5:B23,$W$5:$W$23)/10000</f>
        <v>8060</v>
      </c>
      <c r="C74" s="114">
        <f t="shared" ref="C74:O74" si="13">SUMPRODUCT(C5:C23,$W$5:$W$23)/10000</f>
        <v>8160.2983812242283</v>
      </c>
      <c r="D74" s="114">
        <f t="shared" si="13"/>
        <v>8261.6932352194199</v>
      </c>
      <c r="E74" s="114">
        <f t="shared" si="13"/>
        <v>8357.1667422805167</v>
      </c>
      <c r="F74" s="114">
        <f t="shared" si="13"/>
        <v>8475.4685400082653</v>
      </c>
      <c r="G74" s="114">
        <f t="shared" si="13"/>
        <v>8615.6704718238816</v>
      </c>
      <c r="H74" s="114">
        <f t="shared" si="13"/>
        <v>8775.7337703747635</v>
      </c>
      <c r="I74" s="114">
        <f t="shared" si="13"/>
        <v>11271.319523904554</v>
      </c>
      <c r="J74" s="114">
        <f t="shared" si="13"/>
        <v>11330.813955305515</v>
      </c>
      <c r="K74" s="114">
        <f t="shared" si="13"/>
        <v>11373.762553333294</v>
      </c>
      <c r="L74" s="114">
        <f t="shared" si="13"/>
        <v>11413.035073313025</v>
      </c>
      <c r="M74" s="114">
        <f t="shared" si="13"/>
        <v>11481.029167051915</v>
      </c>
      <c r="N74" s="114">
        <f t="shared" si="13"/>
        <v>11573.957245048246</v>
      </c>
      <c r="O74" s="114">
        <f t="shared" si="13"/>
        <v>11677.848648475676</v>
      </c>
    </row>
    <row r="75" spans="1:15" x14ac:dyDescent="0.45">
      <c r="A75" s="114" t="s">
        <v>115</v>
      </c>
      <c r="B75" s="114">
        <f t="shared" ref="B75:O75" si="14">B25/B74</f>
        <v>1</v>
      </c>
      <c r="C75" s="114">
        <f t="shared" si="14"/>
        <v>0.97802796260039093</v>
      </c>
      <c r="D75" s="114">
        <f t="shared" si="14"/>
        <v>0.93879060613583898</v>
      </c>
      <c r="E75" s="114">
        <f t="shared" si="14"/>
        <v>0.93189477249496622</v>
      </c>
      <c r="F75" s="114">
        <f t="shared" si="14"/>
        <v>0.9526316995794224</v>
      </c>
      <c r="G75" s="114">
        <f t="shared" si="14"/>
        <v>0.92633533583956518</v>
      </c>
      <c r="H75" s="114">
        <f t="shared" si="14"/>
        <v>0.9391807244453394</v>
      </c>
      <c r="I75" s="114">
        <f t="shared" si="14"/>
        <v>0.70142630445643184</v>
      </c>
      <c r="J75" s="114">
        <f t="shared" si="14"/>
        <v>0.70515675497952912</v>
      </c>
      <c r="K75" s="114">
        <f t="shared" si="14"/>
        <v>0.67506244868368726</v>
      </c>
      <c r="L75" s="114">
        <f t="shared" si="14"/>
        <v>0.66660620519687208</v>
      </c>
      <c r="M75" s="114">
        <f t="shared" si="14"/>
        <v>0.65847755371056582</v>
      </c>
      <c r="N75" s="114">
        <f t="shared" si="14"/>
        <v>0.67090277211125393</v>
      </c>
      <c r="O75" s="114">
        <f t="shared" si="14"/>
        <v>0.6669892918176078</v>
      </c>
    </row>
    <row r="76" spans="1:15" x14ac:dyDescent="0.45">
      <c r="A76" s="129" t="s">
        <v>164</v>
      </c>
      <c r="B76" s="122">
        <f>B75*$B$29</f>
        <v>30.554862658545996</v>
      </c>
      <c r="C76" s="122">
        <f t="shared" ref="C76:O76" si="15">C75*$B$29</f>
        <v>29.883510073472504</v>
      </c>
      <c r="D76" s="122">
        <f t="shared" si="15"/>
        <v>28.68461803561371</v>
      </c>
      <c r="E76" s="122">
        <f t="shared" si="15"/>
        <v>28.473916785800661</v>
      </c>
      <c r="F76" s="122">
        <f t="shared" si="15"/>
        <v>29.107530744826501</v>
      </c>
      <c r="G76" s="122">
        <f t="shared" si="15"/>
        <v>28.304048962335994</v>
      </c>
      <c r="H76" s="122">
        <f t="shared" si="15"/>
        <v>28.696538046981079</v>
      </c>
      <c r="I76" s="122">
        <f t="shared" si="15"/>
        <v>21.431984397757745</v>
      </c>
      <c r="J76" s="122">
        <f t="shared" si="15"/>
        <v>21.545967801145483</v>
      </c>
      <c r="K76" s="122">
        <f t="shared" si="15"/>
        <v>20.626440405471818</v>
      </c>
      <c r="L76" s="122">
        <f t="shared" si="15"/>
        <v>20.368061047124957</v>
      </c>
      <c r="M76" s="122">
        <f t="shared" si="15"/>
        <v>20.119691217361684</v>
      </c>
      <c r="N76" s="122">
        <f t="shared" si="15"/>
        <v>20.499342059097145</v>
      </c>
      <c r="O76" s="122">
        <f t="shared" si="15"/>
        <v>20.379766206207862</v>
      </c>
    </row>
    <row r="78" spans="1:15" x14ac:dyDescent="0.45">
      <c r="A78" s="114" t="s">
        <v>155</v>
      </c>
      <c r="B78" s="114">
        <f>SUMPRODUCT(B5:B23,$Z$5:$Z$23)/10000</f>
        <v>9754</v>
      </c>
      <c r="C78" s="114">
        <f t="shared" ref="C78:O78" si="16">SUMPRODUCT(C5:C23,$Z$5:$Z$23)/10000</f>
        <v>9875.121066695463</v>
      </c>
      <c r="D78" s="114">
        <f t="shared" si="16"/>
        <v>9978.2353815495499</v>
      </c>
      <c r="E78" s="114">
        <f t="shared" si="16"/>
        <v>10065.728084669016</v>
      </c>
      <c r="F78" s="114">
        <f t="shared" si="16"/>
        <v>10186.958633336477</v>
      </c>
      <c r="G78" s="114">
        <f t="shared" si="16"/>
        <v>10369.620828497409</v>
      </c>
      <c r="H78" s="114">
        <f t="shared" si="16"/>
        <v>10576.076701545762</v>
      </c>
      <c r="I78" s="114">
        <f t="shared" si="16"/>
        <v>15937.280081966823</v>
      </c>
      <c r="J78" s="114">
        <f t="shared" si="16"/>
        <v>16022.743691918397</v>
      </c>
      <c r="K78" s="114">
        <f t="shared" si="16"/>
        <v>16051.606183995029</v>
      </c>
      <c r="L78" s="114">
        <f t="shared" si="16"/>
        <v>16066.722408358637</v>
      </c>
      <c r="M78" s="114">
        <f t="shared" si="16"/>
        <v>16119.43988382996</v>
      </c>
      <c r="N78" s="114">
        <f t="shared" si="16"/>
        <v>16278.90841850278</v>
      </c>
      <c r="O78" s="114">
        <f t="shared" si="16"/>
        <v>16427.25093572784</v>
      </c>
    </row>
    <row r="79" spans="1:15" x14ac:dyDescent="0.45">
      <c r="A79" s="114" t="s">
        <v>115</v>
      </c>
      <c r="B79" s="114">
        <f>B27/B78</f>
        <v>1</v>
      </c>
      <c r="C79" s="114">
        <f t="shared" ref="C79:O79" si="17">C27/C78</f>
        <v>1.0166963961445092</v>
      </c>
      <c r="D79" s="114">
        <f t="shared" si="17"/>
        <v>0.97131402792132771</v>
      </c>
      <c r="E79" s="114">
        <f t="shared" si="17"/>
        <v>0.94578354590164149</v>
      </c>
      <c r="F79" s="114">
        <f t="shared" si="17"/>
        <v>0.87906511867978598</v>
      </c>
      <c r="G79" s="114">
        <f t="shared" si="17"/>
        <v>0.82037715174901826</v>
      </c>
      <c r="H79" s="114">
        <f t="shared" si="17"/>
        <v>0.76975614206827192</v>
      </c>
      <c r="I79" s="114">
        <f t="shared" si="17"/>
        <v>0.67621325248555264</v>
      </c>
      <c r="J79" s="114">
        <f t="shared" si="17"/>
        <v>0.6761014348287917</v>
      </c>
      <c r="K79" s="114">
        <f t="shared" si="17"/>
        <v>0.66996410681460372</v>
      </c>
      <c r="L79" s="114">
        <f t="shared" si="17"/>
        <v>0.6421347016385015</v>
      </c>
      <c r="M79" s="114">
        <f t="shared" si="17"/>
        <v>0.59449956506324275</v>
      </c>
      <c r="N79" s="114">
        <f t="shared" si="17"/>
        <v>0.56097127431594074</v>
      </c>
      <c r="O79" s="114">
        <f t="shared" si="17"/>
        <v>0.53752146567600789</v>
      </c>
    </row>
    <row r="80" spans="1:15" x14ac:dyDescent="0.45">
      <c r="A80" s="129" t="s">
        <v>163</v>
      </c>
      <c r="B80" s="114">
        <f>B79*$B$30</f>
        <v>36.97669111308408</v>
      </c>
      <c r="C80" s="114">
        <f t="shared" ref="C80:O80" si="18">C79*$B$30</f>
        <v>37.594068596021287</v>
      </c>
      <c r="D80" s="114">
        <f t="shared" si="18"/>
        <v>35.915978784252459</v>
      </c>
      <c r="E80" s="114">
        <f t="shared" si="18"/>
        <v>34.971946036642379</v>
      </c>
      <c r="F80" s="114">
        <f t="shared" si="18"/>
        <v>32.504919361709042</v>
      </c>
      <c r="G80" s="114">
        <f t="shared" si="18"/>
        <v>30.334832536455153</v>
      </c>
      <c r="H80" s="114">
        <f t="shared" si="18"/>
        <v>28.463035097657755</v>
      </c>
      <c r="I80" s="114">
        <f t="shared" si="18"/>
        <v>25.004128563732216</v>
      </c>
      <c r="J80" s="114">
        <f t="shared" si="18"/>
        <v>24.999993916777179</v>
      </c>
      <c r="K80" s="114">
        <f t="shared" si="18"/>
        <v>24.773055834536869</v>
      </c>
      <c r="L80" s="114">
        <f t="shared" si="18"/>
        <v>23.744016515479277</v>
      </c>
      <c r="M80" s="114">
        <f t="shared" si="18"/>
        <v>21.98262678420636</v>
      </c>
      <c r="N80" s="114">
        <f t="shared" si="18"/>
        <v>20.742861533693699</v>
      </c>
      <c r="O80" s="114">
        <f t="shared" si="18"/>
        <v>19.875765202953971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37"/>
  <sheetViews>
    <sheetView topLeftCell="A11" workbookViewId="0">
      <selection activeCell="D40" sqref="D40"/>
    </sheetView>
  </sheetViews>
  <sheetFormatPr baseColWidth="10" defaultColWidth="11.33203125" defaultRowHeight="13.15" x14ac:dyDescent="0.4"/>
  <cols>
    <col min="1" max="1" width="9.33203125" style="94" customWidth="1"/>
    <col min="2" max="16384" width="11.33203125" style="94"/>
  </cols>
  <sheetData>
    <row r="2" spans="1:9" x14ac:dyDescent="0.4">
      <c r="B2" s="94" t="s">
        <v>29</v>
      </c>
    </row>
    <row r="3" spans="1:9" x14ac:dyDescent="0.4">
      <c r="B3" s="94" t="s">
        <v>30</v>
      </c>
    </row>
    <row r="5" spans="1:9" x14ac:dyDescent="0.4">
      <c r="B5" s="94" t="s">
        <v>32</v>
      </c>
    </row>
    <row r="6" spans="1:9" ht="12.75" customHeight="1" x14ac:dyDescent="0.4"/>
    <row r="7" spans="1:9" x14ac:dyDescent="0.4">
      <c r="B7" s="94" t="s">
        <v>33</v>
      </c>
    </row>
    <row r="9" spans="1:9" x14ac:dyDescent="0.4">
      <c r="B9" s="94" t="s">
        <v>31</v>
      </c>
    </row>
    <row r="11" spans="1:9" x14ac:dyDescent="0.4">
      <c r="B11" s="94" t="s">
        <v>34</v>
      </c>
    </row>
    <row r="14" spans="1:9" x14ac:dyDescent="0.4">
      <c r="A14" s="95"/>
      <c r="B14" s="130" t="s">
        <v>18</v>
      </c>
      <c r="C14" s="131"/>
      <c r="D14" s="131"/>
      <c r="E14" s="132"/>
      <c r="F14" s="130" t="s">
        <v>21</v>
      </c>
      <c r="G14" s="131"/>
      <c r="H14" s="131"/>
      <c r="I14" s="132"/>
    </row>
    <row r="15" spans="1:9" x14ac:dyDescent="0.4">
      <c r="A15" s="96" t="s">
        <v>24</v>
      </c>
      <c r="B15" s="130" t="s">
        <v>22</v>
      </c>
      <c r="C15" s="132"/>
      <c r="D15" s="133" t="s">
        <v>23</v>
      </c>
      <c r="E15" s="134"/>
      <c r="F15" s="130" t="s">
        <v>22</v>
      </c>
      <c r="G15" s="132"/>
      <c r="H15" s="133" t="s">
        <v>23</v>
      </c>
      <c r="I15" s="134"/>
    </row>
    <row r="16" spans="1:9" x14ac:dyDescent="0.4">
      <c r="A16" s="97" t="s">
        <v>25</v>
      </c>
      <c r="B16" s="98" t="s">
        <v>19</v>
      </c>
      <c r="C16" s="98" t="s">
        <v>20</v>
      </c>
      <c r="D16" s="98" t="s">
        <v>19</v>
      </c>
      <c r="E16" s="98" t="s">
        <v>20</v>
      </c>
      <c r="F16" s="98" t="s">
        <v>19</v>
      </c>
      <c r="G16" s="98" t="s">
        <v>20</v>
      </c>
      <c r="H16" s="98" t="s">
        <v>19</v>
      </c>
      <c r="I16" s="98" t="s">
        <v>20</v>
      </c>
    </row>
    <row r="17" spans="1:9" x14ac:dyDescent="0.4">
      <c r="A17" s="95"/>
      <c r="B17" s="95"/>
      <c r="C17" s="95"/>
      <c r="D17" s="95"/>
      <c r="E17" s="95"/>
      <c r="F17" s="95"/>
      <c r="G17" s="95"/>
      <c r="H17" s="95"/>
      <c r="I17" s="95"/>
    </row>
    <row r="18" spans="1:9" x14ac:dyDescent="0.4">
      <c r="A18" s="99">
        <v>0</v>
      </c>
      <c r="B18" s="100">
        <v>2369</v>
      </c>
      <c r="C18" s="100">
        <v>1824</v>
      </c>
      <c r="D18" s="100">
        <v>93100</v>
      </c>
      <c r="E18" s="100">
        <v>87700</v>
      </c>
      <c r="F18" s="100">
        <v>258</v>
      </c>
      <c r="G18" s="100">
        <v>170</v>
      </c>
      <c r="H18" s="100">
        <v>30700</v>
      </c>
      <c r="I18" s="100">
        <v>29200</v>
      </c>
    </row>
    <row r="19" spans="1:9" x14ac:dyDescent="0.4">
      <c r="A19" s="101" t="s">
        <v>15</v>
      </c>
      <c r="B19" s="100">
        <v>1740</v>
      </c>
      <c r="C19" s="100">
        <v>1470</v>
      </c>
      <c r="D19" s="100">
        <v>351600</v>
      </c>
      <c r="E19" s="100">
        <v>331500</v>
      </c>
      <c r="F19" s="100">
        <v>52</v>
      </c>
      <c r="G19" s="100">
        <v>34</v>
      </c>
      <c r="H19" s="100">
        <v>112900</v>
      </c>
      <c r="I19" s="100">
        <v>107400</v>
      </c>
    </row>
    <row r="20" spans="1:9" x14ac:dyDescent="0.4">
      <c r="A20" s="101" t="s">
        <v>16</v>
      </c>
      <c r="B20" s="100">
        <v>223</v>
      </c>
      <c r="C20" s="100">
        <v>170</v>
      </c>
      <c r="D20" s="100">
        <v>400300</v>
      </c>
      <c r="E20" s="100">
        <v>379300</v>
      </c>
      <c r="F20" s="100">
        <v>31</v>
      </c>
      <c r="G20" s="100">
        <v>22</v>
      </c>
      <c r="H20" s="100">
        <v>132000</v>
      </c>
      <c r="I20" s="100">
        <v>125500</v>
      </c>
    </row>
    <row r="21" spans="1:9" x14ac:dyDescent="0.4">
      <c r="A21" s="101" t="s">
        <v>26</v>
      </c>
      <c r="B21" s="100">
        <v>148</v>
      </c>
      <c r="C21" s="100">
        <v>92</v>
      </c>
      <c r="D21" s="100">
        <v>350100</v>
      </c>
      <c r="E21" s="100">
        <v>334100</v>
      </c>
      <c r="F21" s="100">
        <v>39</v>
      </c>
      <c r="G21" s="100">
        <v>25</v>
      </c>
      <c r="H21" s="100">
        <v>136100</v>
      </c>
      <c r="I21" s="100">
        <v>129600</v>
      </c>
    </row>
    <row r="22" spans="1:9" x14ac:dyDescent="0.4">
      <c r="A22" s="99" t="s">
        <v>0</v>
      </c>
      <c r="B22" s="100">
        <v>280</v>
      </c>
      <c r="C22" s="100">
        <v>127</v>
      </c>
      <c r="D22" s="100">
        <v>342700</v>
      </c>
      <c r="E22" s="100">
        <v>316200</v>
      </c>
      <c r="F22" s="100">
        <v>140</v>
      </c>
      <c r="G22" s="100">
        <v>49</v>
      </c>
      <c r="H22" s="100">
        <v>161000</v>
      </c>
      <c r="I22" s="100">
        <v>154300</v>
      </c>
    </row>
    <row r="23" spans="1:9" x14ac:dyDescent="0.4">
      <c r="A23" s="99" t="s">
        <v>1</v>
      </c>
      <c r="B23" s="100">
        <v>425</v>
      </c>
      <c r="C23" s="100">
        <v>188</v>
      </c>
      <c r="D23" s="100">
        <v>340000</v>
      </c>
      <c r="E23" s="100">
        <v>340600</v>
      </c>
      <c r="F23" s="100">
        <v>152</v>
      </c>
      <c r="G23" s="100">
        <v>42</v>
      </c>
      <c r="H23" s="100">
        <v>173200</v>
      </c>
      <c r="I23" s="100">
        <v>164500</v>
      </c>
    </row>
    <row r="24" spans="1:9" x14ac:dyDescent="0.4">
      <c r="A24" s="99" t="s">
        <v>2</v>
      </c>
      <c r="B24" s="100">
        <v>573</v>
      </c>
      <c r="C24" s="100">
        <v>298</v>
      </c>
      <c r="D24" s="100">
        <v>325400</v>
      </c>
      <c r="E24" s="100">
        <v>366900</v>
      </c>
      <c r="F24" s="100">
        <v>177</v>
      </c>
      <c r="G24" s="100">
        <v>77</v>
      </c>
      <c r="H24" s="100">
        <v>166300</v>
      </c>
      <c r="I24" s="100">
        <v>157100</v>
      </c>
    </row>
    <row r="25" spans="1:9" x14ac:dyDescent="0.4">
      <c r="A25" s="99" t="s">
        <v>3</v>
      </c>
      <c r="B25" s="100">
        <v>659</v>
      </c>
      <c r="C25" s="100">
        <v>299</v>
      </c>
      <c r="D25" s="100">
        <v>287800</v>
      </c>
      <c r="E25" s="100">
        <v>310900</v>
      </c>
      <c r="F25" s="100">
        <v>207</v>
      </c>
      <c r="G25" s="100">
        <v>76</v>
      </c>
      <c r="H25" s="100">
        <v>162700</v>
      </c>
      <c r="I25" s="100">
        <v>154800</v>
      </c>
    </row>
    <row r="26" spans="1:9" x14ac:dyDescent="0.4">
      <c r="A26" s="99" t="s">
        <v>4</v>
      </c>
      <c r="B26" s="100">
        <v>641</v>
      </c>
      <c r="C26" s="100">
        <v>272</v>
      </c>
      <c r="D26" s="100">
        <v>200200</v>
      </c>
      <c r="E26" s="100">
        <v>213300</v>
      </c>
      <c r="F26" s="100">
        <v>257</v>
      </c>
      <c r="G26" s="100">
        <v>127</v>
      </c>
      <c r="H26" s="100">
        <v>157500</v>
      </c>
      <c r="I26" s="100">
        <v>149200</v>
      </c>
    </row>
    <row r="27" spans="1:9" x14ac:dyDescent="0.4">
      <c r="A27" s="99" t="s">
        <v>5</v>
      </c>
      <c r="B27" s="100">
        <v>713</v>
      </c>
      <c r="C27" s="100">
        <v>288</v>
      </c>
      <c r="D27" s="100">
        <v>132000</v>
      </c>
      <c r="E27" s="100">
        <v>142400</v>
      </c>
      <c r="F27" s="100">
        <v>380</v>
      </c>
      <c r="G27" s="100">
        <v>194</v>
      </c>
      <c r="H27" s="100">
        <v>162500</v>
      </c>
      <c r="I27" s="100">
        <v>152700</v>
      </c>
    </row>
    <row r="28" spans="1:9" x14ac:dyDescent="0.4">
      <c r="A28" s="99" t="s">
        <v>6</v>
      </c>
      <c r="B28" s="100">
        <v>748</v>
      </c>
      <c r="C28" s="100">
        <v>320</v>
      </c>
      <c r="D28" s="100">
        <v>93200</v>
      </c>
      <c r="E28" s="100">
        <v>100700</v>
      </c>
      <c r="F28" s="100">
        <v>463</v>
      </c>
      <c r="G28" s="100">
        <v>248</v>
      </c>
      <c r="H28" s="100">
        <v>127600</v>
      </c>
      <c r="I28" s="100">
        <v>122100</v>
      </c>
    </row>
    <row r="29" spans="1:9" x14ac:dyDescent="0.4">
      <c r="A29" s="99" t="s">
        <v>7</v>
      </c>
      <c r="B29" s="100">
        <v>1879</v>
      </c>
      <c r="C29" s="100">
        <v>969</v>
      </c>
      <c r="D29" s="100">
        <v>161900</v>
      </c>
      <c r="E29" s="100">
        <v>181300</v>
      </c>
      <c r="F29" s="100">
        <v>535</v>
      </c>
      <c r="G29" s="100">
        <v>279</v>
      </c>
      <c r="H29" s="100">
        <v>98900</v>
      </c>
      <c r="I29" s="100">
        <v>98500</v>
      </c>
    </row>
    <row r="30" spans="1:9" x14ac:dyDescent="0.4">
      <c r="A30" s="99" t="s">
        <v>8</v>
      </c>
      <c r="B30" s="100">
        <v>2396</v>
      </c>
      <c r="C30" s="100">
        <v>1183</v>
      </c>
      <c r="D30" s="100">
        <v>133200</v>
      </c>
      <c r="E30" s="100">
        <v>144800</v>
      </c>
      <c r="F30" s="100">
        <v>949</v>
      </c>
      <c r="G30" s="100">
        <v>462</v>
      </c>
      <c r="H30" s="100">
        <v>92100</v>
      </c>
      <c r="I30" s="100">
        <v>94000</v>
      </c>
    </row>
    <row r="31" spans="1:9" x14ac:dyDescent="0.4">
      <c r="A31" s="99" t="s">
        <v>9</v>
      </c>
      <c r="B31" s="100">
        <v>2790</v>
      </c>
      <c r="C31" s="100">
        <v>1581</v>
      </c>
      <c r="D31" s="100">
        <v>104400</v>
      </c>
      <c r="E31" s="100">
        <v>121600</v>
      </c>
      <c r="F31" s="100">
        <v>1604</v>
      </c>
      <c r="G31" s="100">
        <v>849</v>
      </c>
      <c r="H31" s="100">
        <v>95700</v>
      </c>
      <c r="I31" s="100">
        <v>101500</v>
      </c>
    </row>
    <row r="32" spans="1:9" x14ac:dyDescent="0.4">
      <c r="A32" s="99" t="s">
        <v>10</v>
      </c>
      <c r="B32" s="100">
        <v>1731</v>
      </c>
      <c r="C32" s="100">
        <v>1510</v>
      </c>
      <c r="D32" s="100">
        <v>46400</v>
      </c>
      <c r="E32" s="100">
        <v>74800</v>
      </c>
      <c r="F32" s="100">
        <v>2700</v>
      </c>
      <c r="G32" s="100">
        <v>1441</v>
      </c>
      <c r="H32" s="100">
        <v>98400</v>
      </c>
      <c r="I32" s="100">
        <v>112900</v>
      </c>
    </row>
    <row r="33" spans="1:9" x14ac:dyDescent="0.4">
      <c r="A33" s="99" t="s">
        <v>11</v>
      </c>
      <c r="B33" s="100">
        <v>1150</v>
      </c>
      <c r="C33" s="100">
        <v>1551</v>
      </c>
      <c r="D33" s="100">
        <v>22200</v>
      </c>
      <c r="E33" s="100">
        <v>48000</v>
      </c>
      <c r="F33" s="100">
        <v>3669</v>
      </c>
      <c r="G33" s="100">
        <v>2374</v>
      </c>
      <c r="H33" s="100">
        <v>79600</v>
      </c>
      <c r="I33" s="100">
        <v>102200</v>
      </c>
    </row>
    <row r="34" spans="1:9" x14ac:dyDescent="0.4">
      <c r="A34" s="99" t="s">
        <v>12</v>
      </c>
      <c r="B34" s="100">
        <v>1611</v>
      </c>
      <c r="C34" s="100">
        <v>2360</v>
      </c>
      <c r="D34" s="100">
        <v>20700</v>
      </c>
      <c r="E34" s="100">
        <v>43300</v>
      </c>
      <c r="F34" s="100">
        <v>4175</v>
      </c>
      <c r="G34" s="100">
        <v>3504</v>
      </c>
      <c r="H34" s="100">
        <v>57300</v>
      </c>
      <c r="I34" s="100">
        <v>83700</v>
      </c>
    </row>
    <row r="35" spans="1:9" x14ac:dyDescent="0.4">
      <c r="A35" s="99" t="s">
        <v>13</v>
      </c>
      <c r="B35" s="100">
        <v>1324</v>
      </c>
      <c r="C35" s="100">
        <v>2091</v>
      </c>
      <c r="D35" s="100">
        <v>12200</v>
      </c>
      <c r="E35" s="100">
        <v>28400</v>
      </c>
      <c r="F35" s="100">
        <v>3840</v>
      </c>
      <c r="G35" s="100">
        <v>4467</v>
      </c>
      <c r="H35" s="100">
        <v>32900</v>
      </c>
      <c r="I35" s="100">
        <v>59000</v>
      </c>
    </row>
    <row r="36" spans="1:9" x14ac:dyDescent="0.4">
      <c r="A36" s="99" t="s">
        <v>14</v>
      </c>
      <c r="B36" s="100">
        <v>1594</v>
      </c>
      <c r="C36" s="100">
        <v>3225</v>
      </c>
      <c r="D36" s="100">
        <v>10000</v>
      </c>
      <c r="E36" s="100">
        <v>27500</v>
      </c>
      <c r="F36" s="100">
        <v>4257</v>
      </c>
      <c r="G36" s="100">
        <v>7716</v>
      </c>
      <c r="H36" s="100">
        <v>19900</v>
      </c>
      <c r="I36" s="100">
        <v>46000</v>
      </c>
    </row>
    <row r="37" spans="1:9" x14ac:dyDescent="0.4">
      <c r="A37" s="102" t="s">
        <v>17</v>
      </c>
      <c r="B37" s="103">
        <f>SUM(B18:B36)</f>
        <v>22994</v>
      </c>
      <c r="C37" s="103">
        <f t="shared" ref="C37:I37" si="0">SUM(C18:C36)</f>
        <v>19818</v>
      </c>
      <c r="D37" s="103">
        <f t="shared" si="0"/>
        <v>3427400</v>
      </c>
      <c r="E37" s="103">
        <f t="shared" si="0"/>
        <v>3593300</v>
      </c>
      <c r="F37" s="103">
        <f t="shared" si="0"/>
        <v>23885</v>
      </c>
      <c r="G37" s="103">
        <f t="shared" si="0"/>
        <v>22156</v>
      </c>
      <c r="H37" s="103">
        <f t="shared" si="0"/>
        <v>2097300</v>
      </c>
      <c r="I37" s="103">
        <f t="shared" si="0"/>
        <v>2144200</v>
      </c>
    </row>
  </sheetData>
  <mergeCells count="6">
    <mergeCell ref="B14:E14"/>
    <mergeCell ref="F14:I14"/>
    <mergeCell ref="D15:E15"/>
    <mergeCell ref="H15:I15"/>
    <mergeCell ref="B15:C15"/>
    <mergeCell ref="F15:G15"/>
  </mergeCells>
  <phoneticPr fontId="6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85"/>
  <sheetViews>
    <sheetView topLeftCell="A33" zoomScale="85" zoomScaleNormal="85" workbookViewId="0">
      <selection activeCell="AG34" sqref="AG34"/>
    </sheetView>
  </sheetViews>
  <sheetFormatPr baseColWidth="10" defaultColWidth="11.33203125" defaultRowHeight="11.65" x14ac:dyDescent="0.35"/>
  <cols>
    <col min="1" max="1" width="11.33203125" style="1"/>
    <col min="2" max="3" width="8.33203125" style="1" customWidth="1"/>
    <col min="4" max="4" width="8.86328125" style="1" customWidth="1"/>
    <col min="5" max="5" width="9.1328125" style="1" customWidth="1"/>
    <col min="6" max="7" width="8.1328125" style="1" customWidth="1"/>
    <col min="8" max="8" width="9.86328125" style="1" customWidth="1"/>
    <col min="9" max="9" width="8.1328125" style="1" customWidth="1"/>
    <col min="10" max="11" width="6.6640625" style="1" customWidth="1"/>
    <col min="12" max="12" width="5.33203125" style="1" customWidth="1"/>
    <col min="13" max="13" width="6.33203125" style="1" customWidth="1"/>
    <col min="14" max="16" width="5.33203125" style="1" customWidth="1"/>
    <col min="17" max="17" width="6.33203125" style="1" customWidth="1"/>
    <col min="18" max="21" width="5.33203125" style="1" customWidth="1"/>
    <col min="22" max="23" width="5.86328125" style="1" customWidth="1"/>
    <col min="24" max="24" width="5.6640625" style="1" customWidth="1"/>
    <col min="25" max="28" width="6.33203125" style="1" customWidth="1"/>
    <col min="29" max="29" width="11.46484375" style="1" customWidth="1"/>
    <col min="30" max="33" width="7.33203125" style="1" customWidth="1"/>
    <col min="34" max="37" width="8.6640625" style="1" customWidth="1"/>
    <col min="38" max="16384" width="11.33203125" style="1"/>
  </cols>
  <sheetData>
    <row r="1" spans="1:37" x14ac:dyDescent="0.35">
      <c r="B1" s="1">
        <v>1990</v>
      </c>
      <c r="K1" s="1" t="s">
        <v>69</v>
      </c>
      <c r="Y1" s="70" t="s">
        <v>92</v>
      </c>
      <c r="AE1" s="81" t="s">
        <v>113</v>
      </c>
    </row>
    <row r="2" spans="1:37" x14ac:dyDescent="0.35">
      <c r="Y2" s="1" t="s">
        <v>60</v>
      </c>
    </row>
    <row r="3" spans="1:37" x14ac:dyDescent="0.35">
      <c r="A3" s="10"/>
      <c r="B3" s="135" t="s">
        <v>18</v>
      </c>
      <c r="C3" s="143"/>
      <c r="D3" s="143"/>
      <c r="E3" s="136"/>
      <c r="F3" s="135" t="s">
        <v>21</v>
      </c>
      <c r="G3" s="143"/>
      <c r="H3" s="143"/>
      <c r="I3" s="136"/>
      <c r="J3" s="23"/>
      <c r="K3" s="10"/>
      <c r="L3" s="135" t="s">
        <v>19</v>
      </c>
      <c r="M3" s="143"/>
      <c r="N3" s="143"/>
      <c r="O3" s="136"/>
      <c r="P3" s="135" t="s">
        <v>20</v>
      </c>
      <c r="Q3" s="143"/>
      <c r="R3" s="143"/>
      <c r="S3" s="136"/>
      <c r="T3" s="135" t="s">
        <v>17</v>
      </c>
      <c r="U3" s="143"/>
      <c r="V3" s="143"/>
      <c r="W3" s="136"/>
      <c r="Y3" s="140" t="s">
        <v>61</v>
      </c>
      <c r="Z3" s="141"/>
      <c r="AA3" s="141"/>
      <c r="AB3" s="142"/>
    </row>
    <row r="4" spans="1:37" x14ac:dyDescent="0.35">
      <c r="A4" s="11" t="s">
        <v>24</v>
      </c>
      <c r="B4" s="135" t="s">
        <v>22</v>
      </c>
      <c r="C4" s="136"/>
      <c r="D4" s="144" t="s">
        <v>136</v>
      </c>
      <c r="E4" s="145"/>
      <c r="F4" s="135" t="s">
        <v>22</v>
      </c>
      <c r="G4" s="136"/>
      <c r="H4" s="144" t="s">
        <v>23</v>
      </c>
      <c r="I4" s="145"/>
      <c r="J4" s="24"/>
      <c r="K4" s="11"/>
      <c r="L4" s="135" t="s">
        <v>27</v>
      </c>
      <c r="M4" s="136"/>
      <c r="N4" s="135" t="s">
        <v>35</v>
      </c>
      <c r="O4" s="136"/>
      <c r="P4" s="135" t="s">
        <v>27</v>
      </c>
      <c r="Q4" s="136"/>
      <c r="R4" s="135" t="s">
        <v>35</v>
      </c>
      <c r="S4" s="136"/>
      <c r="T4" s="135" t="s">
        <v>27</v>
      </c>
      <c r="U4" s="136"/>
      <c r="V4" s="135" t="s">
        <v>35</v>
      </c>
      <c r="W4" s="136"/>
      <c r="Y4" s="137" t="s">
        <v>54</v>
      </c>
      <c r="Z4" s="138"/>
      <c r="AA4" s="138"/>
      <c r="AB4" s="139"/>
      <c r="AD4" s="41"/>
      <c r="AE4" s="42" t="s">
        <v>105</v>
      </c>
      <c r="AF4" s="42"/>
      <c r="AG4" s="43"/>
      <c r="AH4" s="41"/>
      <c r="AI4" s="42" t="s">
        <v>41</v>
      </c>
      <c r="AJ4" s="42"/>
      <c r="AK4" s="43"/>
    </row>
    <row r="5" spans="1:37" x14ac:dyDescent="0.35">
      <c r="A5" s="12" t="s">
        <v>25</v>
      </c>
      <c r="B5" s="9" t="s">
        <v>19</v>
      </c>
      <c r="C5" s="9" t="s">
        <v>20</v>
      </c>
      <c r="D5" s="9" t="s">
        <v>19</v>
      </c>
      <c r="E5" s="9" t="s">
        <v>20</v>
      </c>
      <c r="F5" s="9" t="s">
        <v>19</v>
      </c>
      <c r="G5" s="9" t="s">
        <v>20</v>
      </c>
      <c r="H5" s="9" t="s">
        <v>19</v>
      </c>
      <c r="I5" s="9" t="s">
        <v>20</v>
      </c>
      <c r="K5" s="12"/>
      <c r="L5" s="25" t="s">
        <v>50</v>
      </c>
      <c r="M5" s="25" t="s">
        <v>51</v>
      </c>
      <c r="N5" s="25" t="s">
        <v>50</v>
      </c>
      <c r="O5" s="25" t="s">
        <v>51</v>
      </c>
      <c r="P5" s="25" t="s">
        <v>50</v>
      </c>
      <c r="Q5" s="25" t="s">
        <v>51</v>
      </c>
      <c r="R5" s="25" t="s">
        <v>50</v>
      </c>
      <c r="S5" s="25" t="s">
        <v>51</v>
      </c>
      <c r="T5" s="25" t="s">
        <v>36</v>
      </c>
      <c r="U5" s="25" t="s">
        <v>51</v>
      </c>
      <c r="V5" s="25" t="s">
        <v>36</v>
      </c>
      <c r="W5" s="25" t="s">
        <v>51</v>
      </c>
      <c r="Y5" s="135" t="s">
        <v>56</v>
      </c>
      <c r="Z5" s="136"/>
      <c r="AA5" s="135" t="s">
        <v>57</v>
      </c>
      <c r="AB5" s="136"/>
      <c r="AD5" s="135" t="s">
        <v>94</v>
      </c>
      <c r="AE5" s="136"/>
      <c r="AF5" s="135" t="s">
        <v>95</v>
      </c>
      <c r="AG5" s="136"/>
      <c r="AH5" s="135" t="s">
        <v>94</v>
      </c>
      <c r="AI5" s="136"/>
      <c r="AJ5" s="135" t="s">
        <v>95</v>
      </c>
      <c r="AK5" s="136"/>
    </row>
    <row r="6" spans="1:37" x14ac:dyDescent="0.35">
      <c r="A6" s="10"/>
      <c r="B6" s="10"/>
      <c r="C6" s="10"/>
      <c r="D6" s="10"/>
      <c r="E6" s="10"/>
      <c r="F6" s="10"/>
      <c r="G6" s="10"/>
      <c r="H6" s="10"/>
      <c r="I6" s="10"/>
      <c r="K6" s="9"/>
      <c r="L6" s="38" t="s">
        <v>38</v>
      </c>
      <c r="M6" s="38" t="s">
        <v>39</v>
      </c>
      <c r="N6" s="38" t="s">
        <v>36</v>
      </c>
      <c r="O6" s="38" t="s">
        <v>37</v>
      </c>
      <c r="P6" s="38" t="s">
        <v>38</v>
      </c>
      <c r="Q6" s="38" t="s">
        <v>39</v>
      </c>
      <c r="R6" s="38" t="s">
        <v>36</v>
      </c>
      <c r="S6" s="38" t="s">
        <v>37</v>
      </c>
      <c r="T6" s="38" t="s">
        <v>38</v>
      </c>
      <c r="U6" s="38" t="s">
        <v>39</v>
      </c>
      <c r="V6" s="38" t="s">
        <v>36</v>
      </c>
      <c r="W6" s="38" t="s">
        <v>37</v>
      </c>
      <c r="X6" s="23"/>
      <c r="Y6" s="25" t="s">
        <v>58</v>
      </c>
      <c r="Z6" s="25" t="s">
        <v>55</v>
      </c>
      <c r="AA6" s="25" t="s">
        <v>38</v>
      </c>
      <c r="AB6" s="25" t="s">
        <v>36</v>
      </c>
      <c r="AD6" s="9" t="s">
        <v>19</v>
      </c>
      <c r="AE6" s="9" t="s">
        <v>20</v>
      </c>
      <c r="AF6" s="9" t="s">
        <v>19</v>
      </c>
      <c r="AG6" s="9" t="s">
        <v>20</v>
      </c>
      <c r="AH6" s="9" t="s">
        <v>19</v>
      </c>
      <c r="AI6" s="9" t="s">
        <v>20</v>
      </c>
      <c r="AJ6" s="9" t="s">
        <v>19</v>
      </c>
      <c r="AK6" s="9" t="s">
        <v>20</v>
      </c>
    </row>
    <row r="7" spans="1:37" x14ac:dyDescent="0.35">
      <c r="A7" s="13">
        <v>0</v>
      </c>
      <c r="B7" s="14">
        <v>2369</v>
      </c>
      <c r="C7" s="14">
        <v>1824</v>
      </c>
      <c r="D7" s="14">
        <v>93100</v>
      </c>
      <c r="E7" s="14">
        <v>87700</v>
      </c>
      <c r="F7" s="14">
        <v>258</v>
      </c>
      <c r="G7" s="14">
        <v>170</v>
      </c>
      <c r="H7" s="14">
        <v>30700</v>
      </c>
      <c r="I7" s="14">
        <v>29200</v>
      </c>
      <c r="J7" s="20"/>
      <c r="K7" s="39">
        <f>A7</f>
        <v>0</v>
      </c>
      <c r="L7" s="26">
        <f>B7/D7</f>
        <v>2.5445757250268528E-2</v>
      </c>
      <c r="M7" s="26">
        <f>F7/H7</f>
        <v>8.4039087947882733E-3</v>
      </c>
      <c r="N7" s="27">
        <f>D7/$D$26</f>
        <v>2.7163447511233004E-2</v>
      </c>
      <c r="O7" s="27">
        <f>H7/$H$26</f>
        <v>1.4637867734706527E-2</v>
      </c>
      <c r="P7" s="26">
        <f>C7/E7</f>
        <v>2.0798175598631698E-2</v>
      </c>
      <c r="Q7" s="26">
        <f>G7/I7</f>
        <v>5.8219178082191785E-3</v>
      </c>
      <c r="R7" s="27">
        <f>E7/$E$26</f>
        <v>2.4406534383435839E-2</v>
      </c>
      <c r="S7" s="27">
        <f>I7/$I$26</f>
        <v>1.3618132636880888E-2</v>
      </c>
      <c r="T7" s="28">
        <f>(B7+C7)/(D7+E7)</f>
        <v>2.3191371681415929E-2</v>
      </c>
      <c r="U7" s="28">
        <f>(F7+G7)/(H7+I7)</f>
        <v>7.1452420701168615E-3</v>
      </c>
      <c r="V7" s="27">
        <f>(D7+E7)/$E$27</f>
        <v>2.5752417850071929E-2</v>
      </c>
      <c r="W7" s="27">
        <f>(H7+I7)/$I$27</f>
        <v>1.4122362371802429E-2</v>
      </c>
      <c r="Y7" s="28">
        <f>T7-U7</f>
        <v>1.6046129611299066E-2</v>
      </c>
      <c r="Z7" s="35">
        <f>V7-W7</f>
        <v>1.1630055478269501E-2</v>
      </c>
      <c r="AA7" s="10">
        <f>0.5*(T7+U7)</f>
        <v>1.5168306875766396E-2</v>
      </c>
      <c r="AB7" s="27">
        <f>0.5*(V7+W7)</f>
        <v>1.9937390110937179E-2</v>
      </c>
      <c r="AD7" s="7">
        <f>B7/D7</f>
        <v>2.5445757250268528E-2</v>
      </c>
      <c r="AE7" s="7">
        <f>C7/E7</f>
        <v>2.0798175598631698E-2</v>
      </c>
      <c r="AF7" s="7">
        <f>D7/$E$27</f>
        <v>1.3260785961513808E-2</v>
      </c>
      <c r="AG7" s="7">
        <f>E7/$E$27</f>
        <v>1.2491631888558121E-2</v>
      </c>
      <c r="AH7" s="7">
        <f t="shared" ref="AH7:AI26" si="0">F7/H7</f>
        <v>8.4039087947882733E-3</v>
      </c>
      <c r="AI7" s="7">
        <f t="shared" si="0"/>
        <v>5.8219178082191785E-3</v>
      </c>
      <c r="AJ7" s="7">
        <f t="shared" ref="AJ7:AK25" si="1">H7/$I$27</f>
        <v>7.2380054226099258E-3</v>
      </c>
      <c r="AK7" s="7">
        <f t="shared" si="1"/>
        <v>6.8843569491925027E-3</v>
      </c>
    </row>
    <row r="8" spans="1:37" x14ac:dyDescent="0.35">
      <c r="A8" s="15" t="s">
        <v>15</v>
      </c>
      <c r="B8" s="14">
        <v>1740</v>
      </c>
      <c r="C8" s="14">
        <v>1470</v>
      </c>
      <c r="D8" s="14">
        <v>351600</v>
      </c>
      <c r="E8" s="14">
        <v>331500</v>
      </c>
      <c r="F8" s="14">
        <v>52</v>
      </c>
      <c r="G8" s="14">
        <v>34</v>
      </c>
      <c r="H8" s="14">
        <v>112900</v>
      </c>
      <c r="I8" s="14">
        <v>107400</v>
      </c>
      <c r="J8" s="20"/>
      <c r="K8" s="40" t="str">
        <f t="shared" ref="K8:K25" si="2">A8</f>
        <v>1-4</v>
      </c>
      <c r="L8" s="29">
        <f>B8/D8</f>
        <v>4.948805460750853E-3</v>
      </c>
      <c r="M8" s="29">
        <f>F8/H8</f>
        <v>4.6058458813108945E-4</v>
      </c>
      <c r="N8" s="30">
        <f t="shared" ref="N8:N26" si="3">D8/$D$26</f>
        <v>0.10258504989204645</v>
      </c>
      <c r="O8" s="30">
        <f t="shared" ref="O8:O26" si="4">H8/$H$26</f>
        <v>5.3831116197015208E-2</v>
      </c>
      <c r="P8" s="29">
        <f t="shared" ref="P8:P25" si="5">C8/E8</f>
        <v>4.4343891402714936E-3</v>
      </c>
      <c r="Q8" s="29">
        <f t="shared" ref="Q8:Q25" si="6">G8/I8</f>
        <v>3.165735567970205E-4</v>
      </c>
      <c r="R8" s="30">
        <f t="shared" ref="R8:R25" si="7">E8/$E$26</f>
        <v>9.2255030195085297E-2</v>
      </c>
      <c r="S8" s="30">
        <f t="shared" ref="S8:S25" si="8">I8/$I$26</f>
        <v>5.0088611137020803E-2</v>
      </c>
      <c r="T8" s="31">
        <f t="shared" ref="T8:T25" si="9">(B8+C8)/(D8+E8)</f>
        <v>4.6991655687307864E-3</v>
      </c>
      <c r="U8" s="31">
        <f t="shared" ref="U8:U25" si="10">(F8+G8)/(H8+I8)</f>
        <v>3.9037675896504766E-4</v>
      </c>
      <c r="V8" s="30">
        <f t="shared" ref="V8:V25" si="11">(D8+E8)/$E$27</f>
        <v>9.7297990228894557E-2</v>
      </c>
      <c r="W8" s="30">
        <f t="shared" ref="W8:W25" si="12">(H8+I8)/$I$27</f>
        <v>5.1939172462572201E-2</v>
      </c>
      <c r="Y8" s="31">
        <f t="shared" ref="Y8:Y25" si="13">T8-U8</f>
        <v>4.3087888097657389E-3</v>
      </c>
      <c r="Z8" s="36">
        <f t="shared" ref="Z8:Z25" si="14">V8-W8</f>
        <v>4.5358817766322355E-2</v>
      </c>
      <c r="AA8" s="11">
        <f t="shared" ref="AA8:AA25" si="15">0.5*(T8+U8)</f>
        <v>2.5447711638479169E-3</v>
      </c>
      <c r="AB8" s="30">
        <f t="shared" ref="AB8:AB25" si="16">0.5*(V8+W8)</f>
        <v>7.4618581345733376E-2</v>
      </c>
      <c r="AD8" s="7">
        <f t="shared" ref="AD8:AE25" si="17">B8/D8</f>
        <v>4.948805460750853E-3</v>
      </c>
      <c r="AE8" s="7">
        <f t="shared" si="17"/>
        <v>4.4343891402714936E-3</v>
      </c>
      <c r="AF8" s="7">
        <f t="shared" ref="AF8:AG25" si="18">D8/$E$27</f>
        <v>5.0080476305781475E-2</v>
      </c>
      <c r="AG8" s="7">
        <f t="shared" si="18"/>
        <v>4.7217513923113082E-2</v>
      </c>
      <c r="AH8" s="7">
        <f t="shared" si="0"/>
        <v>4.6058458813108945E-4</v>
      </c>
      <c r="AI8" s="7">
        <f t="shared" si="0"/>
        <v>3.165735567970205E-4</v>
      </c>
      <c r="AJ8" s="7">
        <f t="shared" si="1"/>
        <v>2.6617941765884709E-2</v>
      </c>
      <c r="AK8" s="7">
        <f t="shared" si="1"/>
        <v>2.5321230696687493E-2</v>
      </c>
    </row>
    <row r="9" spans="1:37" x14ac:dyDescent="0.35">
      <c r="A9" s="15" t="s">
        <v>16</v>
      </c>
      <c r="B9" s="14">
        <v>223</v>
      </c>
      <c r="C9" s="14">
        <v>170</v>
      </c>
      <c r="D9" s="14">
        <v>400300</v>
      </c>
      <c r="E9" s="14">
        <v>379300</v>
      </c>
      <c r="F9" s="14">
        <v>31</v>
      </c>
      <c r="G9" s="14">
        <v>22</v>
      </c>
      <c r="H9" s="14">
        <v>132000</v>
      </c>
      <c r="I9" s="14">
        <v>125500</v>
      </c>
      <c r="J9" s="20"/>
      <c r="K9" s="40" t="str">
        <f t="shared" si="2"/>
        <v>5-9</v>
      </c>
      <c r="L9" s="29">
        <f t="shared" ref="L9:L25" si="19">B9/D9</f>
        <v>5.5708218835873093E-4</v>
      </c>
      <c r="M9" s="29">
        <f t="shared" ref="M9:M25" si="20">F9/H9</f>
        <v>2.3484848484848486E-4</v>
      </c>
      <c r="N9" s="30">
        <f t="shared" si="3"/>
        <v>0.1167940713076968</v>
      </c>
      <c r="O9" s="30">
        <f t="shared" si="4"/>
        <v>6.293806322414533E-2</v>
      </c>
      <c r="P9" s="29">
        <f t="shared" si="5"/>
        <v>4.4819404165568152E-4</v>
      </c>
      <c r="Q9" s="29">
        <f t="shared" si="6"/>
        <v>1.7529880478087649E-4</v>
      </c>
      <c r="R9" s="30">
        <f t="shared" si="7"/>
        <v>0.10555756546906743</v>
      </c>
      <c r="S9" s="30">
        <f t="shared" si="8"/>
        <v>5.8529987874265457E-2</v>
      </c>
      <c r="T9" s="31">
        <f t="shared" si="9"/>
        <v>5.04104669061057E-4</v>
      </c>
      <c r="U9" s="31">
        <f t="shared" si="10"/>
        <v>2.0582524271844661E-4</v>
      </c>
      <c r="V9" s="30">
        <f t="shared" si="11"/>
        <v>0.11104305838449158</v>
      </c>
      <c r="W9" s="30">
        <f t="shared" si="12"/>
        <v>6.0709654603324295E-2</v>
      </c>
      <c r="Y9" s="31">
        <f t="shared" si="13"/>
        <v>2.9827942634261039E-4</v>
      </c>
      <c r="Z9" s="36">
        <f t="shared" si="14"/>
        <v>5.0333403781167282E-2</v>
      </c>
      <c r="AA9" s="11">
        <f t="shared" si="15"/>
        <v>3.5496495588975183E-4</v>
      </c>
      <c r="AB9" s="30">
        <f t="shared" si="16"/>
        <v>8.5876356493907929E-2</v>
      </c>
      <c r="AD9" s="7">
        <f>B9/D9</f>
        <v>5.5708218835873093E-4</v>
      </c>
      <c r="AE9" s="7">
        <f t="shared" si="17"/>
        <v>4.4819404165568152E-4</v>
      </c>
      <c r="AF9" s="7">
        <f t="shared" si="18"/>
        <v>5.7017106556326295E-2</v>
      </c>
      <c r="AG9" s="7">
        <f t="shared" si="18"/>
        <v>5.4025951828165282E-2</v>
      </c>
      <c r="AH9" s="7">
        <f t="shared" si="0"/>
        <v>2.3484848484848486E-4</v>
      </c>
      <c r="AI9" s="7">
        <f t="shared" si="0"/>
        <v>1.7529880478087649E-4</v>
      </c>
      <c r="AJ9" s="7">
        <f t="shared" si="1"/>
        <v>3.1121065660733232E-2</v>
      </c>
      <c r="AK9" s="7">
        <f t="shared" si="1"/>
        <v>2.9588588942591063E-2</v>
      </c>
    </row>
    <row r="10" spans="1:37" x14ac:dyDescent="0.35">
      <c r="A10" s="15" t="s">
        <v>26</v>
      </c>
      <c r="B10" s="14">
        <v>148</v>
      </c>
      <c r="C10" s="14">
        <v>92</v>
      </c>
      <c r="D10" s="14">
        <v>350100</v>
      </c>
      <c r="E10" s="14">
        <v>334100</v>
      </c>
      <c r="F10" s="14">
        <v>39</v>
      </c>
      <c r="G10" s="14">
        <v>25</v>
      </c>
      <c r="H10" s="14">
        <v>136100</v>
      </c>
      <c r="I10" s="14">
        <v>129600</v>
      </c>
      <c r="J10" s="20"/>
      <c r="K10" s="40" t="str">
        <f t="shared" si="2"/>
        <v>10-14</v>
      </c>
      <c r="L10" s="29">
        <f t="shared" si="19"/>
        <v>4.2273636103970296E-4</v>
      </c>
      <c r="M10" s="29">
        <f t="shared" si="20"/>
        <v>2.8655400440852314E-4</v>
      </c>
      <c r="N10" s="30">
        <f t="shared" si="3"/>
        <v>0.10214740036179028</v>
      </c>
      <c r="O10" s="30">
        <f t="shared" si="4"/>
        <v>6.4892957612168026E-2</v>
      </c>
      <c r="P10" s="29">
        <f t="shared" si="5"/>
        <v>2.7536665668961391E-4</v>
      </c>
      <c r="Q10" s="29">
        <f t="shared" si="6"/>
        <v>1.9290123456790122E-4</v>
      </c>
      <c r="R10" s="30">
        <f t="shared" si="7"/>
        <v>9.297859905936047E-2</v>
      </c>
      <c r="S10" s="30">
        <f t="shared" si="8"/>
        <v>6.0442122936293259E-2</v>
      </c>
      <c r="T10" s="31">
        <f t="shared" si="9"/>
        <v>3.5077462730195847E-4</v>
      </c>
      <c r="U10" s="31">
        <f t="shared" si="10"/>
        <v>2.4087316522393678E-4</v>
      </c>
      <c r="V10" s="30">
        <f t="shared" si="11"/>
        <v>9.7454669762274418E-2</v>
      </c>
      <c r="W10" s="30">
        <f t="shared" si="12"/>
        <v>6.2642932924672878E-2</v>
      </c>
      <c r="Y10" s="31">
        <f t="shared" si="13"/>
        <v>1.0990146207802168E-4</v>
      </c>
      <c r="Z10" s="36">
        <f t="shared" si="14"/>
        <v>3.481173683760154E-2</v>
      </c>
      <c r="AA10" s="11">
        <f t="shared" si="15"/>
        <v>2.9582389626294761E-4</v>
      </c>
      <c r="AB10" s="30">
        <f t="shared" si="16"/>
        <v>8.0048801343473641E-2</v>
      </c>
      <c r="AD10" s="7">
        <f t="shared" si="17"/>
        <v>4.2273636103970296E-4</v>
      </c>
      <c r="AE10" s="7">
        <f t="shared" si="17"/>
        <v>2.7536665668961391E-4</v>
      </c>
      <c r="AF10" s="7">
        <f t="shared" si="18"/>
        <v>4.9866822396627118E-2</v>
      </c>
      <c r="AG10" s="7">
        <f t="shared" si="18"/>
        <v>4.75878473656473E-2</v>
      </c>
      <c r="AH10" s="7">
        <f t="shared" si="0"/>
        <v>2.8655400440852314E-4</v>
      </c>
      <c r="AI10" s="7">
        <f t="shared" si="0"/>
        <v>1.9290123456790122E-4</v>
      </c>
      <c r="AJ10" s="7">
        <f t="shared" si="1"/>
        <v>3.208770482140752E-2</v>
      </c>
      <c r="AK10" s="7">
        <f t="shared" si="1"/>
        <v>3.0555228103265355E-2</v>
      </c>
    </row>
    <row r="11" spans="1:37" x14ac:dyDescent="0.35">
      <c r="A11" s="13" t="s">
        <v>0</v>
      </c>
      <c r="B11" s="14">
        <v>280</v>
      </c>
      <c r="C11" s="14">
        <v>127</v>
      </c>
      <c r="D11" s="14">
        <v>342700</v>
      </c>
      <c r="E11" s="14">
        <v>316200</v>
      </c>
      <c r="F11" s="14">
        <v>140</v>
      </c>
      <c r="G11" s="14">
        <v>49</v>
      </c>
      <c r="H11" s="14">
        <v>161000</v>
      </c>
      <c r="I11" s="14">
        <v>154300</v>
      </c>
      <c r="J11" s="20"/>
      <c r="K11" s="40" t="str">
        <f t="shared" si="2"/>
        <v>15-19</v>
      </c>
      <c r="L11" s="29">
        <f t="shared" si="19"/>
        <v>8.1704114385760141E-4</v>
      </c>
      <c r="M11" s="29">
        <f t="shared" si="20"/>
        <v>8.6956521739130438E-4</v>
      </c>
      <c r="N11" s="30">
        <f t="shared" si="3"/>
        <v>9.9988329345859842E-2</v>
      </c>
      <c r="O11" s="30">
        <f t="shared" si="4"/>
        <v>7.6765364993086352E-2</v>
      </c>
      <c r="P11" s="29">
        <f t="shared" si="5"/>
        <v>4.0164452877925361E-4</v>
      </c>
      <c r="Q11" s="29">
        <f t="shared" si="6"/>
        <v>3.1756318859364876E-4</v>
      </c>
      <c r="R11" s="30">
        <f t="shared" si="7"/>
        <v>8.7997105724542904E-2</v>
      </c>
      <c r="S11" s="30">
        <f t="shared" si="8"/>
        <v>7.1961570748997297E-2</v>
      </c>
      <c r="T11" s="31">
        <f t="shared" si="9"/>
        <v>6.176961602671118E-4</v>
      </c>
      <c r="U11" s="31">
        <f t="shared" si="10"/>
        <v>5.9942911512844905E-4</v>
      </c>
      <c r="V11" s="30">
        <f t="shared" si="11"/>
        <v>9.3851040494537588E-2</v>
      </c>
      <c r="W11" s="30">
        <f t="shared" si="12"/>
        <v>7.4336909112342336E-2</v>
      </c>
      <c r="Y11" s="31">
        <f t="shared" si="13"/>
        <v>1.8267045138662752E-5</v>
      </c>
      <c r="Z11" s="36">
        <f t="shared" si="14"/>
        <v>1.9514131382195252E-2</v>
      </c>
      <c r="AA11" s="11">
        <f t="shared" si="15"/>
        <v>6.0856263769778042E-4</v>
      </c>
      <c r="AB11" s="30">
        <f t="shared" si="16"/>
        <v>8.4093974803439969E-2</v>
      </c>
      <c r="AD11" s="7">
        <f t="shared" si="17"/>
        <v>8.1704114385760141E-4</v>
      </c>
      <c r="AE11" s="7">
        <f t="shared" si="17"/>
        <v>4.0164452877925361E-4</v>
      </c>
      <c r="AF11" s="7">
        <f t="shared" si="18"/>
        <v>4.8812796444798953E-2</v>
      </c>
      <c r="AG11" s="7">
        <f t="shared" si="18"/>
        <v>4.5038244049738628E-2</v>
      </c>
      <c r="AH11" s="7">
        <f t="shared" si="0"/>
        <v>8.6956521739130438E-4</v>
      </c>
      <c r="AI11" s="7">
        <f t="shared" si="0"/>
        <v>3.1756318859364876E-4</v>
      </c>
      <c r="AJ11" s="7">
        <f t="shared" si="1"/>
        <v>3.7958269480136746E-2</v>
      </c>
      <c r="AK11" s="7">
        <f t="shared" si="1"/>
        <v>3.6378639632205591E-2</v>
      </c>
    </row>
    <row r="12" spans="1:37" x14ac:dyDescent="0.35">
      <c r="A12" s="13" t="s">
        <v>1</v>
      </c>
      <c r="B12" s="14">
        <v>425</v>
      </c>
      <c r="C12" s="14">
        <v>188</v>
      </c>
      <c r="D12" s="14">
        <v>340000</v>
      </c>
      <c r="E12" s="14">
        <v>340600</v>
      </c>
      <c r="F12" s="14">
        <v>152</v>
      </c>
      <c r="G12" s="14">
        <v>42</v>
      </c>
      <c r="H12" s="14">
        <v>173200</v>
      </c>
      <c r="I12" s="14">
        <v>164500</v>
      </c>
      <c r="J12" s="20"/>
      <c r="K12" s="40" t="str">
        <f t="shared" si="2"/>
        <v>20-24</v>
      </c>
      <c r="L12" s="29">
        <f t="shared" si="19"/>
        <v>1.25E-3</v>
      </c>
      <c r="M12" s="29">
        <f t="shared" si="20"/>
        <v>8.7759815242494229E-4</v>
      </c>
      <c r="N12" s="30">
        <f t="shared" si="3"/>
        <v>9.9200560191398723E-2</v>
      </c>
      <c r="O12" s="30">
        <f t="shared" si="4"/>
        <v>8.2582367806227047E-2</v>
      </c>
      <c r="P12" s="29">
        <f t="shared" si="5"/>
        <v>5.5196711685261308E-4</v>
      </c>
      <c r="Q12" s="29">
        <f t="shared" si="6"/>
        <v>2.553191489361702E-4</v>
      </c>
      <c r="R12" s="30">
        <f t="shared" si="7"/>
        <v>9.4787521220048424E-2</v>
      </c>
      <c r="S12" s="30">
        <f t="shared" si="8"/>
        <v>7.6718589683798147E-2</v>
      </c>
      <c r="T12" s="31">
        <f t="shared" si="9"/>
        <v>9.0067587422862176E-4</v>
      </c>
      <c r="U12" s="31">
        <f t="shared" si="10"/>
        <v>5.7447438554930413E-4</v>
      </c>
      <c r="V12" s="30">
        <f t="shared" si="11"/>
        <v>9.6941900380303953E-2</v>
      </c>
      <c r="W12" s="30">
        <f t="shared" si="12"/>
        <v>7.9618059648709189E-2</v>
      </c>
      <c r="Y12" s="31">
        <f t="shared" si="13"/>
        <v>3.2620148867931764E-4</v>
      </c>
      <c r="Z12" s="36">
        <f t="shared" si="14"/>
        <v>1.7323840731594764E-2</v>
      </c>
      <c r="AA12" s="11">
        <f t="shared" si="15"/>
        <v>7.3757512988896295E-4</v>
      </c>
      <c r="AB12" s="30">
        <f t="shared" si="16"/>
        <v>8.8279980014506571E-2</v>
      </c>
      <c r="AD12" s="7">
        <f t="shared" si="17"/>
        <v>1.25E-3</v>
      </c>
      <c r="AE12" s="7">
        <f t="shared" si="17"/>
        <v>5.5196711685261308E-4</v>
      </c>
      <c r="AF12" s="7">
        <f t="shared" si="18"/>
        <v>4.8428219408321108E-2</v>
      </c>
      <c r="AG12" s="7">
        <f t="shared" si="18"/>
        <v>4.8513680971982852E-2</v>
      </c>
      <c r="AH12" s="7">
        <f t="shared" si="0"/>
        <v>8.7759815242494229E-4</v>
      </c>
      <c r="AI12" s="7">
        <f t="shared" si="0"/>
        <v>2.553191489361702E-4</v>
      </c>
      <c r="AJ12" s="7">
        <f t="shared" si="1"/>
        <v>4.0834610397265117E-2</v>
      </c>
      <c r="AK12" s="7">
        <f t="shared" si="1"/>
        <v>3.8783449251444065E-2</v>
      </c>
    </row>
    <row r="13" spans="1:37" x14ac:dyDescent="0.35">
      <c r="A13" s="13" t="s">
        <v>2</v>
      </c>
      <c r="B13" s="14">
        <v>573</v>
      </c>
      <c r="C13" s="14">
        <v>298</v>
      </c>
      <c r="D13" s="14">
        <v>325400</v>
      </c>
      <c r="E13" s="14">
        <v>366900</v>
      </c>
      <c r="F13" s="14">
        <v>177</v>
      </c>
      <c r="G13" s="14">
        <v>77</v>
      </c>
      <c r="H13" s="14">
        <v>166300</v>
      </c>
      <c r="I13" s="14">
        <v>157100</v>
      </c>
      <c r="J13" s="20"/>
      <c r="K13" s="40" t="str">
        <f t="shared" si="2"/>
        <v>25-29</v>
      </c>
      <c r="L13" s="29">
        <f t="shared" si="19"/>
        <v>1.7609096496619546E-3</v>
      </c>
      <c r="M13" s="29">
        <f t="shared" si="20"/>
        <v>1.0643415514131089E-3</v>
      </c>
      <c r="N13" s="30">
        <f t="shared" si="3"/>
        <v>9.4940771430238671E-2</v>
      </c>
      <c r="O13" s="30">
        <f t="shared" si="4"/>
        <v>7.9292423592237635E-2</v>
      </c>
      <c r="P13" s="29">
        <f t="shared" si="5"/>
        <v>8.1221041155628238E-4</v>
      </c>
      <c r="Q13" s="29">
        <f t="shared" si="6"/>
        <v>4.9013367281985996E-4</v>
      </c>
      <c r="R13" s="30">
        <f t="shared" si="7"/>
        <v>0.10210669857790888</v>
      </c>
      <c r="S13" s="30">
        <f t="shared" si="8"/>
        <v>7.3267419084040664E-2</v>
      </c>
      <c r="T13" s="31">
        <f t="shared" si="9"/>
        <v>1.2581250902787809E-3</v>
      </c>
      <c r="U13" s="31">
        <f t="shared" si="10"/>
        <v>7.854050711193568E-4</v>
      </c>
      <c r="V13" s="30">
        <f t="shared" si="11"/>
        <v>9.8608400871707955E-2</v>
      </c>
      <c r="W13" s="30">
        <f t="shared" si="12"/>
        <v>7.6246610868796416E-2</v>
      </c>
      <c r="Y13" s="31">
        <f t="shared" si="13"/>
        <v>4.7272001915942409E-4</v>
      </c>
      <c r="Z13" s="36">
        <f t="shared" si="14"/>
        <v>2.2361790002911539E-2</v>
      </c>
      <c r="AA13" s="11">
        <f t="shared" si="15"/>
        <v>1.021765080699069E-3</v>
      </c>
      <c r="AB13" s="30">
        <f t="shared" si="16"/>
        <v>8.7427505870252192E-2</v>
      </c>
      <c r="AD13" s="7">
        <f t="shared" si="17"/>
        <v>1.7609096496619546E-3</v>
      </c>
      <c r="AE13" s="7">
        <f t="shared" si="17"/>
        <v>8.1221041155628238E-4</v>
      </c>
      <c r="AF13" s="7">
        <f t="shared" si="18"/>
        <v>4.6348654692552026E-2</v>
      </c>
      <c r="AG13" s="7">
        <f t="shared" si="18"/>
        <v>5.2259746179155922E-2</v>
      </c>
      <c r="AH13" s="7">
        <f t="shared" si="0"/>
        <v>1.0643415514131089E-3</v>
      </c>
      <c r="AI13" s="7">
        <f t="shared" si="0"/>
        <v>4.9013367281985996E-4</v>
      </c>
      <c r="AJ13" s="7">
        <f t="shared" si="1"/>
        <v>3.9207827419544969E-2</v>
      </c>
      <c r="AK13" s="7">
        <f t="shared" si="1"/>
        <v>3.7038783449251447E-2</v>
      </c>
    </row>
    <row r="14" spans="1:37" x14ac:dyDescent="0.35">
      <c r="A14" s="13" t="s">
        <v>3</v>
      </c>
      <c r="B14" s="14">
        <v>659</v>
      </c>
      <c r="C14" s="14">
        <v>299</v>
      </c>
      <c r="D14" s="14">
        <v>287800</v>
      </c>
      <c r="E14" s="14">
        <v>310900</v>
      </c>
      <c r="F14" s="14">
        <v>207</v>
      </c>
      <c r="G14" s="14">
        <v>76</v>
      </c>
      <c r="H14" s="14">
        <v>162700</v>
      </c>
      <c r="I14" s="14">
        <v>154800</v>
      </c>
      <c r="J14" s="20"/>
      <c r="K14" s="40" t="str">
        <f t="shared" si="2"/>
        <v>30-34</v>
      </c>
      <c r="L14" s="29">
        <f t="shared" si="19"/>
        <v>2.2897845726198747E-3</v>
      </c>
      <c r="M14" s="29">
        <f t="shared" si="20"/>
        <v>1.2722802704363859E-3</v>
      </c>
      <c r="N14" s="30">
        <f t="shared" si="3"/>
        <v>8.3970356538483976E-2</v>
      </c>
      <c r="O14" s="30">
        <f t="shared" si="4"/>
        <v>7.757593095885186E-2</v>
      </c>
      <c r="P14" s="29">
        <f t="shared" si="5"/>
        <v>9.6172402701833392E-4</v>
      </c>
      <c r="Q14" s="29">
        <f t="shared" si="6"/>
        <v>4.9095607235142115E-4</v>
      </c>
      <c r="R14" s="30">
        <f t="shared" si="7"/>
        <v>8.6522138424289644E-2</v>
      </c>
      <c r="S14" s="30">
        <f t="shared" si="8"/>
        <v>7.2194757951683605E-2</v>
      </c>
      <c r="T14" s="31">
        <f t="shared" si="9"/>
        <v>1.6001336228495073E-3</v>
      </c>
      <c r="U14" s="31">
        <f t="shared" si="10"/>
        <v>8.913385826771654E-4</v>
      </c>
      <c r="V14" s="30">
        <f t="shared" si="11"/>
        <v>8.5276396940476021E-2</v>
      </c>
      <c r="W14" s="30">
        <f t="shared" si="12"/>
        <v>7.485559354002122E-2</v>
      </c>
      <c r="Y14" s="31">
        <f t="shared" si="13"/>
        <v>7.0879504017234193E-4</v>
      </c>
      <c r="Z14" s="36">
        <f t="shared" si="14"/>
        <v>1.0420803400454801E-2</v>
      </c>
      <c r="AA14" s="11">
        <f t="shared" si="15"/>
        <v>1.2457361027633364E-3</v>
      </c>
      <c r="AB14" s="30">
        <f t="shared" si="16"/>
        <v>8.0065995240248627E-2</v>
      </c>
      <c r="AD14" s="7">
        <f t="shared" si="17"/>
        <v>2.2897845726198747E-3</v>
      </c>
      <c r="AE14" s="7">
        <f t="shared" si="17"/>
        <v>9.6172402701833392E-4</v>
      </c>
      <c r="AF14" s="7">
        <f t="shared" si="18"/>
        <v>4.0993063369749456E-2</v>
      </c>
      <c r="AG14" s="7">
        <f t="shared" si="18"/>
        <v>4.4283333570726564E-2</v>
      </c>
      <c r="AH14" s="7">
        <f t="shared" si="0"/>
        <v>1.2722802704363859E-3</v>
      </c>
      <c r="AI14" s="7">
        <f t="shared" si="0"/>
        <v>4.9095607235142115E-4</v>
      </c>
      <c r="AJ14" s="7">
        <f t="shared" si="1"/>
        <v>3.835907108334316E-2</v>
      </c>
      <c r="AK14" s="7">
        <f t="shared" si="1"/>
        <v>3.649652245667806E-2</v>
      </c>
    </row>
    <row r="15" spans="1:37" x14ac:dyDescent="0.35">
      <c r="A15" s="13" t="s">
        <v>4</v>
      </c>
      <c r="B15" s="14">
        <v>641</v>
      </c>
      <c r="C15" s="14">
        <v>272</v>
      </c>
      <c r="D15" s="14">
        <v>200200</v>
      </c>
      <c r="E15" s="14">
        <v>213300</v>
      </c>
      <c r="F15" s="14">
        <v>257</v>
      </c>
      <c r="G15" s="14">
        <v>127</v>
      </c>
      <c r="H15" s="14">
        <v>157500</v>
      </c>
      <c r="I15" s="14">
        <v>149200</v>
      </c>
      <c r="J15" s="20"/>
      <c r="K15" s="40" t="str">
        <f t="shared" si="2"/>
        <v>35-39</v>
      </c>
      <c r="L15" s="29">
        <f t="shared" si="19"/>
        <v>3.2017982017982019E-3</v>
      </c>
      <c r="M15" s="29">
        <f t="shared" si="20"/>
        <v>1.6317460317460317E-3</v>
      </c>
      <c r="N15" s="30">
        <f t="shared" si="3"/>
        <v>5.84116239715236E-2</v>
      </c>
      <c r="O15" s="30">
        <f t="shared" si="4"/>
        <v>7.5096552710627956E-2</v>
      </c>
      <c r="P15" s="29">
        <f t="shared" si="5"/>
        <v>1.2751992498827942E-3</v>
      </c>
      <c r="Q15" s="29">
        <f t="shared" si="6"/>
        <v>8.512064343163539E-4</v>
      </c>
      <c r="R15" s="30">
        <f t="shared" si="7"/>
        <v>5.9360476442267551E-2</v>
      </c>
      <c r="S15" s="30">
        <f t="shared" si="8"/>
        <v>6.9583061281596872E-2</v>
      </c>
      <c r="T15" s="31">
        <f t="shared" si="9"/>
        <v>2.2079806529625152E-3</v>
      </c>
      <c r="U15" s="31">
        <f t="shared" si="10"/>
        <v>1.2520378219758722E-3</v>
      </c>
      <c r="V15" s="30">
        <f t="shared" si="11"/>
        <v>5.8897260956884641E-2</v>
      </c>
      <c r="W15" s="30">
        <f t="shared" si="12"/>
        <v>7.2309324531415767E-2</v>
      </c>
      <c r="Y15" s="31">
        <f t="shared" si="13"/>
        <v>9.5594283098664298E-4</v>
      </c>
      <c r="Z15" s="36">
        <f t="shared" si="14"/>
        <v>-1.3412063574531126E-2</v>
      </c>
      <c r="AA15" s="11">
        <f t="shared" si="15"/>
        <v>1.7300092374691938E-3</v>
      </c>
      <c r="AB15" s="30">
        <f t="shared" si="16"/>
        <v>6.5603292744150207E-2</v>
      </c>
      <c r="AD15" s="7">
        <f t="shared" si="17"/>
        <v>3.2017982017982019E-3</v>
      </c>
      <c r="AE15" s="7">
        <f t="shared" si="17"/>
        <v>1.2751992498827942E-3</v>
      </c>
      <c r="AF15" s="7">
        <f t="shared" si="18"/>
        <v>2.8515675075134958E-2</v>
      </c>
      <c r="AG15" s="7">
        <f t="shared" si="18"/>
        <v>3.0381585881749683E-2</v>
      </c>
      <c r="AH15" s="7">
        <f t="shared" si="0"/>
        <v>1.6317460317460317E-3</v>
      </c>
      <c r="AI15" s="7">
        <f t="shared" si="0"/>
        <v>8.512064343163539E-4</v>
      </c>
      <c r="AJ15" s="7">
        <f t="shared" si="1"/>
        <v>3.7133089708829427E-2</v>
      </c>
      <c r="AK15" s="7">
        <f t="shared" si="1"/>
        <v>3.5176234822586347E-2</v>
      </c>
    </row>
    <row r="16" spans="1:37" x14ac:dyDescent="0.35">
      <c r="A16" s="13" t="s">
        <v>5</v>
      </c>
      <c r="B16" s="14">
        <v>713</v>
      </c>
      <c r="C16" s="14">
        <v>288</v>
      </c>
      <c r="D16" s="14">
        <v>132000</v>
      </c>
      <c r="E16" s="14">
        <v>142400</v>
      </c>
      <c r="F16" s="14">
        <v>380</v>
      </c>
      <c r="G16" s="14">
        <v>194</v>
      </c>
      <c r="H16" s="14">
        <v>162500</v>
      </c>
      <c r="I16" s="14">
        <v>152700</v>
      </c>
      <c r="J16" s="20"/>
      <c r="K16" s="40" t="str">
        <f t="shared" si="2"/>
        <v>40-44</v>
      </c>
      <c r="L16" s="29">
        <f t="shared" si="19"/>
        <v>5.4015151515151511E-3</v>
      </c>
      <c r="M16" s="29">
        <f t="shared" si="20"/>
        <v>2.3384615384615384E-3</v>
      </c>
      <c r="N16" s="30">
        <f t="shared" si="3"/>
        <v>3.8513158662543033E-2</v>
      </c>
      <c r="O16" s="30">
        <f t="shared" si="4"/>
        <v>7.7480570256997089E-2</v>
      </c>
      <c r="P16" s="29">
        <f t="shared" si="5"/>
        <v>2.0224719101123597E-3</v>
      </c>
      <c r="Q16" s="29">
        <f t="shared" si="6"/>
        <v>1.2704649639816634E-3</v>
      </c>
      <c r="R16" s="30">
        <f t="shared" si="7"/>
        <v>3.9629310104917485E-2</v>
      </c>
      <c r="S16" s="30">
        <f t="shared" si="8"/>
        <v>7.1215371700401084E-2</v>
      </c>
      <c r="T16" s="31">
        <f t="shared" si="9"/>
        <v>3.6479591836734693E-3</v>
      </c>
      <c r="U16" s="31">
        <f t="shared" si="10"/>
        <v>1.8210659898477157E-3</v>
      </c>
      <c r="V16" s="30">
        <f t="shared" si="11"/>
        <v>3.9084421781303856E-2</v>
      </c>
      <c r="W16" s="30">
        <f t="shared" si="12"/>
        <v>7.4313332547447833E-2</v>
      </c>
      <c r="Y16" s="31">
        <f t="shared" si="13"/>
        <v>1.8268931938257536E-3</v>
      </c>
      <c r="Z16" s="36">
        <f t="shared" si="14"/>
        <v>-3.5228910766143977E-2</v>
      </c>
      <c r="AA16" s="11">
        <f t="shared" si="15"/>
        <v>2.7345125867605925E-3</v>
      </c>
      <c r="AB16" s="30">
        <f t="shared" si="16"/>
        <v>5.6698877164375841E-2</v>
      </c>
      <c r="AD16" s="7">
        <f t="shared" si="17"/>
        <v>5.4015151515151511E-3</v>
      </c>
      <c r="AE16" s="7">
        <f t="shared" si="17"/>
        <v>2.0224719101123597E-3</v>
      </c>
      <c r="AF16" s="7">
        <f t="shared" si="18"/>
        <v>1.8801544005583488E-2</v>
      </c>
      <c r="AG16" s="7">
        <f t="shared" si="18"/>
        <v>2.0282877775720371E-2</v>
      </c>
      <c r="AH16" s="7">
        <f t="shared" si="0"/>
        <v>2.3384615384615384E-3</v>
      </c>
      <c r="AI16" s="7">
        <f t="shared" si="0"/>
        <v>1.2704649639816634E-3</v>
      </c>
      <c r="AJ16" s="7">
        <f t="shared" si="1"/>
        <v>3.8311917953554167E-2</v>
      </c>
      <c r="AK16" s="7">
        <f t="shared" si="1"/>
        <v>3.6001414593893673E-2</v>
      </c>
    </row>
    <row r="17" spans="1:37" x14ac:dyDescent="0.35">
      <c r="A17" s="13" t="s">
        <v>6</v>
      </c>
      <c r="B17" s="14">
        <v>748</v>
      </c>
      <c r="C17" s="14">
        <v>320</v>
      </c>
      <c r="D17" s="14">
        <v>93200</v>
      </c>
      <c r="E17" s="14">
        <v>100700</v>
      </c>
      <c r="F17" s="14">
        <v>463</v>
      </c>
      <c r="G17" s="14">
        <v>248</v>
      </c>
      <c r="H17" s="14">
        <v>127600</v>
      </c>
      <c r="I17" s="14">
        <v>122100</v>
      </c>
      <c r="J17" s="20"/>
      <c r="K17" s="40" t="str">
        <f t="shared" si="2"/>
        <v>45-49</v>
      </c>
      <c r="L17" s="29">
        <f t="shared" si="19"/>
        <v>8.0257510729613742E-3</v>
      </c>
      <c r="M17" s="29">
        <f t="shared" si="20"/>
        <v>3.628526645768025E-3</v>
      </c>
      <c r="N17" s="30">
        <f t="shared" si="3"/>
        <v>2.7192624146583418E-2</v>
      </c>
      <c r="O17" s="30">
        <f t="shared" si="4"/>
        <v>6.0840127783340484E-2</v>
      </c>
      <c r="P17" s="29">
        <f t="shared" si="5"/>
        <v>3.1777557100297915E-3</v>
      </c>
      <c r="Q17" s="29">
        <f t="shared" si="6"/>
        <v>2.031122031122031E-3</v>
      </c>
      <c r="R17" s="30">
        <f t="shared" si="7"/>
        <v>2.8024378704811732E-2</v>
      </c>
      <c r="S17" s="30">
        <f t="shared" si="8"/>
        <v>5.6944314895998507E-2</v>
      </c>
      <c r="T17" s="31">
        <f t="shared" si="9"/>
        <v>5.5079938112429089E-3</v>
      </c>
      <c r="U17" s="31">
        <f t="shared" si="10"/>
        <v>2.8474169002803366E-3</v>
      </c>
      <c r="V17" s="30">
        <f t="shared" si="11"/>
        <v>2.7618328656686654E-2</v>
      </c>
      <c r="W17" s="30">
        <f t="shared" si="12"/>
        <v>5.8870682541553698E-2</v>
      </c>
      <c r="Y17" s="31">
        <f t="shared" si="13"/>
        <v>2.6605769109625723E-3</v>
      </c>
      <c r="Z17" s="36">
        <f t="shared" si="14"/>
        <v>-3.1252353884867044E-2</v>
      </c>
      <c r="AA17" s="11">
        <f t="shared" si="15"/>
        <v>4.1777053557616227E-3</v>
      </c>
      <c r="AB17" s="30">
        <f t="shared" si="16"/>
        <v>4.3244505599120173E-2</v>
      </c>
      <c r="AD17" s="7">
        <f t="shared" si="17"/>
        <v>8.0257510729613742E-3</v>
      </c>
      <c r="AE17" s="7">
        <f t="shared" si="17"/>
        <v>3.1777557100297915E-3</v>
      </c>
      <c r="AF17" s="7">
        <f t="shared" si="18"/>
        <v>1.3275029555457432E-2</v>
      </c>
      <c r="AG17" s="7">
        <f t="shared" si="18"/>
        <v>1.4343299101229222E-2</v>
      </c>
      <c r="AH17" s="7">
        <f t="shared" si="0"/>
        <v>3.628526645768025E-3</v>
      </c>
      <c r="AI17" s="7">
        <f t="shared" si="0"/>
        <v>2.031122031122031E-3</v>
      </c>
      <c r="AJ17" s="7">
        <f t="shared" si="1"/>
        <v>3.0083696805375457E-2</v>
      </c>
      <c r="AK17" s="7">
        <f t="shared" si="1"/>
        <v>2.8786985736178237E-2</v>
      </c>
    </row>
    <row r="18" spans="1:37" x14ac:dyDescent="0.35">
      <c r="A18" s="13" t="s">
        <v>7</v>
      </c>
      <c r="B18" s="14">
        <v>1879</v>
      </c>
      <c r="C18" s="14">
        <v>969</v>
      </c>
      <c r="D18" s="14">
        <v>161900</v>
      </c>
      <c r="E18" s="14">
        <v>181300</v>
      </c>
      <c r="F18" s="14">
        <v>535</v>
      </c>
      <c r="G18" s="14">
        <v>279</v>
      </c>
      <c r="H18" s="14">
        <v>98900</v>
      </c>
      <c r="I18" s="14">
        <v>98500</v>
      </c>
      <c r="J18" s="20"/>
      <c r="K18" s="40" t="str">
        <f t="shared" si="2"/>
        <v>50-54</v>
      </c>
      <c r="L18" s="29">
        <f t="shared" si="19"/>
        <v>1.1605929586164299E-2</v>
      </c>
      <c r="M18" s="29">
        <f t="shared" si="20"/>
        <v>5.4095045500505562E-3</v>
      </c>
      <c r="N18" s="30">
        <f t="shared" si="3"/>
        <v>4.7236972632316042E-2</v>
      </c>
      <c r="O18" s="30">
        <f t="shared" si="4"/>
        <v>4.7155867067181612E-2</v>
      </c>
      <c r="P18" s="29">
        <f t="shared" si="5"/>
        <v>5.3447324875896306E-3</v>
      </c>
      <c r="Q18" s="29">
        <f t="shared" si="6"/>
        <v>2.83248730964467E-3</v>
      </c>
      <c r="R18" s="30">
        <f t="shared" si="7"/>
        <v>5.0455013497342278E-2</v>
      </c>
      <c r="S18" s="30">
        <f t="shared" si="8"/>
        <v>4.5937878929204368E-2</v>
      </c>
      <c r="T18" s="31">
        <f t="shared" si="9"/>
        <v>8.2983682983682992E-3</v>
      </c>
      <c r="U18" s="31">
        <f t="shared" si="10"/>
        <v>4.1236068895643364E-3</v>
      </c>
      <c r="V18" s="30">
        <f t="shared" si="11"/>
        <v>4.888401441451707E-2</v>
      </c>
      <c r="W18" s="30">
        <f t="shared" si="12"/>
        <v>4.654013910173288E-2</v>
      </c>
      <c r="Y18" s="31">
        <f t="shared" si="13"/>
        <v>4.1747614088039628E-3</v>
      </c>
      <c r="Z18" s="36">
        <f t="shared" si="14"/>
        <v>2.3438753127841896E-3</v>
      </c>
      <c r="AA18" s="11">
        <f t="shared" si="15"/>
        <v>6.2109875939663182E-3</v>
      </c>
      <c r="AB18" s="30">
        <f t="shared" si="16"/>
        <v>4.7712076758124972E-2</v>
      </c>
      <c r="AD18" s="7">
        <f t="shared" si="17"/>
        <v>1.1605929586164299E-2</v>
      </c>
      <c r="AE18" s="7">
        <f t="shared" si="17"/>
        <v>5.3447324875896306E-3</v>
      </c>
      <c r="AF18" s="7">
        <f t="shared" si="18"/>
        <v>2.3060378594727021E-2</v>
      </c>
      <c r="AG18" s="7">
        <f t="shared" si="18"/>
        <v>2.5823635819790049E-2</v>
      </c>
      <c r="AH18" s="7">
        <f t="shared" si="0"/>
        <v>5.4095045500505562E-3</v>
      </c>
      <c r="AI18" s="7">
        <f t="shared" si="0"/>
        <v>2.83248730964467E-3</v>
      </c>
      <c r="AJ18" s="7">
        <f t="shared" si="1"/>
        <v>2.331722268065543E-2</v>
      </c>
      <c r="AK18" s="7">
        <f t="shared" si="1"/>
        <v>2.322291642107745E-2</v>
      </c>
    </row>
    <row r="19" spans="1:37" x14ac:dyDescent="0.35">
      <c r="A19" s="13" t="s">
        <v>8</v>
      </c>
      <c r="B19" s="14">
        <v>2396</v>
      </c>
      <c r="C19" s="14">
        <v>1183</v>
      </c>
      <c r="D19" s="14">
        <v>133200</v>
      </c>
      <c r="E19" s="14">
        <v>144800</v>
      </c>
      <c r="F19" s="14">
        <v>949</v>
      </c>
      <c r="G19" s="14">
        <v>462</v>
      </c>
      <c r="H19" s="14">
        <v>92100</v>
      </c>
      <c r="I19" s="14">
        <v>94000</v>
      </c>
      <c r="J19" s="20"/>
      <c r="K19" s="40" t="str">
        <f t="shared" si="2"/>
        <v>55-59</v>
      </c>
      <c r="L19" s="29">
        <f t="shared" si="19"/>
        <v>1.7987987987987987E-2</v>
      </c>
      <c r="M19" s="29">
        <f t="shared" si="20"/>
        <v>1.0304017372421282E-2</v>
      </c>
      <c r="N19" s="30">
        <f t="shared" si="3"/>
        <v>3.8863278286747974E-2</v>
      </c>
      <c r="O19" s="30">
        <f t="shared" si="4"/>
        <v>4.3913603204119585E-2</v>
      </c>
      <c r="P19" s="29">
        <f t="shared" si="5"/>
        <v>8.1698895027624303E-3</v>
      </c>
      <c r="Q19" s="29">
        <f t="shared" si="6"/>
        <v>4.914893617021277E-3</v>
      </c>
      <c r="R19" s="30">
        <f t="shared" si="7"/>
        <v>4.0297219825786879E-2</v>
      </c>
      <c r="S19" s="30">
        <f t="shared" si="8"/>
        <v>4.3839194105027519E-2</v>
      </c>
      <c r="T19" s="31">
        <f t="shared" si="9"/>
        <v>1.287410071942446E-2</v>
      </c>
      <c r="U19" s="31">
        <f t="shared" si="10"/>
        <v>7.5819451907576576E-3</v>
      </c>
      <c r="V19" s="30">
        <f t="shared" si="11"/>
        <v>3.9597191163274315E-2</v>
      </c>
      <c r="W19" s="30">
        <f t="shared" si="12"/>
        <v>4.3875987268654958E-2</v>
      </c>
      <c r="Y19" s="31">
        <f t="shared" si="13"/>
        <v>5.2921555286668028E-3</v>
      </c>
      <c r="Z19" s="36">
        <f t="shared" si="14"/>
        <v>-4.2787961053806431E-3</v>
      </c>
      <c r="AA19" s="11">
        <f t="shared" si="15"/>
        <v>1.0228022955091058E-2</v>
      </c>
      <c r="AB19" s="30">
        <f t="shared" si="16"/>
        <v>4.173658921596464E-2</v>
      </c>
      <c r="AD19" s="7">
        <f t="shared" si="17"/>
        <v>1.7987987987987987E-2</v>
      </c>
      <c r="AE19" s="7">
        <f t="shared" si="17"/>
        <v>8.1698895027624303E-3</v>
      </c>
      <c r="AF19" s="7">
        <f t="shared" si="18"/>
        <v>1.8972467132906973E-2</v>
      </c>
      <c r="AG19" s="7">
        <f t="shared" si="18"/>
        <v>2.0624724030367341E-2</v>
      </c>
      <c r="AH19" s="7">
        <f t="shared" si="0"/>
        <v>1.0304017372421282E-2</v>
      </c>
      <c r="AI19" s="7">
        <f t="shared" si="0"/>
        <v>4.914893617021277E-3</v>
      </c>
      <c r="AJ19" s="7">
        <f t="shared" si="1"/>
        <v>2.1714016267829778E-2</v>
      </c>
      <c r="AK19" s="7">
        <f t="shared" si="1"/>
        <v>2.2161971000825179E-2</v>
      </c>
    </row>
    <row r="20" spans="1:37" x14ac:dyDescent="0.35">
      <c r="A20" s="13" t="s">
        <v>9</v>
      </c>
      <c r="B20" s="14">
        <v>2790</v>
      </c>
      <c r="C20" s="14">
        <v>1581</v>
      </c>
      <c r="D20" s="14">
        <v>104400</v>
      </c>
      <c r="E20" s="14">
        <v>121600</v>
      </c>
      <c r="F20" s="14">
        <v>1604</v>
      </c>
      <c r="G20" s="14">
        <v>849</v>
      </c>
      <c r="H20" s="14">
        <v>95700</v>
      </c>
      <c r="I20" s="14">
        <v>101500</v>
      </c>
      <c r="J20" s="20"/>
      <c r="K20" s="40" t="str">
        <f t="shared" si="2"/>
        <v>60-64</v>
      </c>
      <c r="L20" s="29">
        <f t="shared" si="19"/>
        <v>2.6724137931034484E-2</v>
      </c>
      <c r="M20" s="29">
        <f t="shared" si="20"/>
        <v>1.6760710553814003E-2</v>
      </c>
      <c r="N20" s="30">
        <f t="shared" si="3"/>
        <v>3.0460407305829492E-2</v>
      </c>
      <c r="O20" s="30">
        <f t="shared" si="4"/>
        <v>4.5630095837505366E-2</v>
      </c>
      <c r="P20" s="29">
        <f t="shared" si="5"/>
        <v>1.3001644736842106E-2</v>
      </c>
      <c r="Q20" s="29">
        <f t="shared" si="6"/>
        <v>8.3645320197044334E-3</v>
      </c>
      <c r="R20" s="30">
        <f t="shared" si="7"/>
        <v>3.3840759190716052E-2</v>
      </c>
      <c r="S20" s="30">
        <f t="shared" si="8"/>
        <v>4.7337002145322264E-2</v>
      </c>
      <c r="T20" s="31">
        <f t="shared" si="9"/>
        <v>1.9340707964601769E-2</v>
      </c>
      <c r="U20" s="31">
        <f t="shared" si="10"/>
        <v>1.2439148073022313E-2</v>
      </c>
      <c r="V20" s="30">
        <f t="shared" si="11"/>
        <v>3.2190522312589911E-2</v>
      </c>
      <c r="W20" s="30">
        <f t="shared" si="12"/>
        <v>4.6492985971943887E-2</v>
      </c>
      <c r="Y20" s="31">
        <f t="shared" si="13"/>
        <v>6.9015598915794559E-3</v>
      </c>
      <c r="Z20" s="36">
        <f t="shared" si="14"/>
        <v>-1.4302463659353976E-2</v>
      </c>
      <c r="AA20" s="11">
        <f t="shared" si="15"/>
        <v>1.588992801881204E-2</v>
      </c>
      <c r="AB20" s="30">
        <f t="shared" si="16"/>
        <v>3.9341754142266899E-2</v>
      </c>
      <c r="AD20" s="7">
        <f t="shared" si="17"/>
        <v>2.6724137931034484E-2</v>
      </c>
      <c r="AE20" s="7">
        <f t="shared" si="17"/>
        <v>1.3001644736842106E-2</v>
      </c>
      <c r="AF20" s="7">
        <f t="shared" si="18"/>
        <v>1.4870312077143304E-2</v>
      </c>
      <c r="AG20" s="7">
        <f t="shared" si="18"/>
        <v>1.7320210235446609E-2</v>
      </c>
      <c r="AH20" s="7">
        <f t="shared" si="0"/>
        <v>1.6760710553814003E-2</v>
      </c>
      <c r="AI20" s="7">
        <f t="shared" si="0"/>
        <v>8.3645320197044334E-3</v>
      </c>
      <c r="AJ20" s="7">
        <f t="shared" si="1"/>
        <v>2.2562772604031594E-2</v>
      </c>
      <c r="AK20" s="7">
        <f t="shared" si="1"/>
        <v>2.3930213367912297E-2</v>
      </c>
    </row>
    <row r="21" spans="1:37" x14ac:dyDescent="0.35">
      <c r="A21" s="13" t="s">
        <v>10</v>
      </c>
      <c r="B21" s="14">
        <v>1731</v>
      </c>
      <c r="C21" s="14">
        <v>1510</v>
      </c>
      <c r="D21" s="14">
        <v>46400</v>
      </c>
      <c r="E21" s="14">
        <v>74800</v>
      </c>
      <c r="F21" s="14">
        <v>2700</v>
      </c>
      <c r="G21" s="14">
        <v>1441</v>
      </c>
      <c r="H21" s="14">
        <v>98400</v>
      </c>
      <c r="I21" s="14">
        <v>112900</v>
      </c>
      <c r="J21" s="20"/>
      <c r="K21" s="40" t="str">
        <f t="shared" si="2"/>
        <v>65-69</v>
      </c>
      <c r="L21" s="29">
        <f t="shared" si="19"/>
        <v>3.730603448275862E-2</v>
      </c>
      <c r="M21" s="29">
        <f t="shared" si="20"/>
        <v>2.7439024390243903E-2</v>
      </c>
      <c r="N21" s="30">
        <f t="shared" si="3"/>
        <v>1.3537958802590885E-2</v>
      </c>
      <c r="O21" s="30">
        <f t="shared" si="4"/>
        <v>4.6917465312544697E-2</v>
      </c>
      <c r="P21" s="29">
        <f t="shared" si="5"/>
        <v>2.018716577540107E-2</v>
      </c>
      <c r="Q21" s="29">
        <f t="shared" si="6"/>
        <v>1.2763507528786537E-2</v>
      </c>
      <c r="R21" s="30">
        <f t="shared" si="7"/>
        <v>2.0816519633762836E-2</v>
      </c>
      <c r="S21" s="30">
        <f t="shared" si="8"/>
        <v>5.2653670366570281E-2</v>
      </c>
      <c r="T21" s="31">
        <f t="shared" si="9"/>
        <v>2.6740924092409239E-2</v>
      </c>
      <c r="U21" s="31">
        <f t="shared" si="10"/>
        <v>1.9597728348319923E-2</v>
      </c>
      <c r="V21" s="30">
        <f t="shared" si="11"/>
        <v>1.7263235859672113E-2</v>
      </c>
      <c r="W21" s="30">
        <f t="shared" si="12"/>
        <v>4.9817281622067666E-2</v>
      </c>
      <c r="Y21" s="31">
        <f t="shared" si="13"/>
        <v>7.143195744089316E-3</v>
      </c>
      <c r="Z21" s="36">
        <f t="shared" si="14"/>
        <v>-3.2554045762395553E-2</v>
      </c>
      <c r="AA21" s="11">
        <f t="shared" si="15"/>
        <v>2.3169326220364581E-2</v>
      </c>
      <c r="AB21" s="30">
        <f t="shared" si="16"/>
        <v>3.354025874086989E-2</v>
      </c>
      <c r="AD21" s="7">
        <f t="shared" si="17"/>
        <v>3.730603448275862E-2</v>
      </c>
      <c r="AE21" s="7">
        <f t="shared" si="17"/>
        <v>2.018716577540107E-2</v>
      </c>
      <c r="AF21" s="7">
        <f t="shared" si="18"/>
        <v>6.609027589841469E-3</v>
      </c>
      <c r="AG21" s="7">
        <f t="shared" si="18"/>
        <v>1.0654208269830644E-2</v>
      </c>
      <c r="AH21" s="7">
        <f t="shared" si="0"/>
        <v>2.7439024390243903E-2</v>
      </c>
      <c r="AI21" s="7">
        <f t="shared" si="0"/>
        <v>1.2763507528786537E-2</v>
      </c>
      <c r="AJ21" s="7">
        <f t="shared" si="1"/>
        <v>2.3199339856182954E-2</v>
      </c>
      <c r="AK21" s="7">
        <f t="shared" si="1"/>
        <v>2.6617941765884709E-2</v>
      </c>
    </row>
    <row r="22" spans="1:37" x14ac:dyDescent="0.35">
      <c r="A22" s="13" t="s">
        <v>11</v>
      </c>
      <c r="B22" s="14">
        <v>1150</v>
      </c>
      <c r="C22" s="14">
        <v>1551</v>
      </c>
      <c r="D22" s="14">
        <v>22200</v>
      </c>
      <c r="E22" s="14">
        <v>48000</v>
      </c>
      <c r="F22" s="14">
        <v>3669</v>
      </c>
      <c r="G22" s="14">
        <v>2374</v>
      </c>
      <c r="H22" s="14">
        <v>79600</v>
      </c>
      <c r="I22" s="14">
        <v>102200</v>
      </c>
      <c r="J22" s="20"/>
      <c r="K22" s="40" t="str">
        <f t="shared" si="2"/>
        <v>70-74</v>
      </c>
      <c r="L22" s="29">
        <f t="shared" si="19"/>
        <v>5.18018018018018E-2</v>
      </c>
      <c r="M22" s="29">
        <f t="shared" si="20"/>
        <v>4.6092964824120605E-2</v>
      </c>
      <c r="N22" s="30">
        <f t="shared" si="3"/>
        <v>6.4772130477913289E-3</v>
      </c>
      <c r="O22" s="30">
        <f t="shared" si="4"/>
        <v>3.7953559338196732E-2</v>
      </c>
      <c r="P22" s="29">
        <f t="shared" si="5"/>
        <v>3.2312500000000001E-2</v>
      </c>
      <c r="Q22" s="29">
        <f t="shared" si="6"/>
        <v>2.3228962818003913E-2</v>
      </c>
      <c r="R22" s="30">
        <f t="shared" si="7"/>
        <v>1.3358194417387916E-2</v>
      </c>
      <c r="S22" s="30">
        <f t="shared" si="8"/>
        <v>4.7663464229083109E-2</v>
      </c>
      <c r="T22" s="31">
        <f t="shared" si="9"/>
        <v>3.8475783475783475E-2</v>
      </c>
      <c r="U22" s="31">
        <f t="shared" si="10"/>
        <v>3.3239823982398241E-2</v>
      </c>
      <c r="V22" s="30">
        <f t="shared" si="11"/>
        <v>9.9990029484239469E-3</v>
      </c>
      <c r="W22" s="30">
        <f t="shared" si="12"/>
        <v>4.286219497819168E-2</v>
      </c>
      <c r="Y22" s="31">
        <f t="shared" si="13"/>
        <v>5.2359594933852338E-3</v>
      </c>
      <c r="Z22" s="36">
        <f t="shared" si="14"/>
        <v>-3.2863192029767729E-2</v>
      </c>
      <c r="AA22" s="11">
        <f t="shared" si="15"/>
        <v>3.5857803729090858E-2</v>
      </c>
      <c r="AB22" s="30">
        <f t="shared" si="16"/>
        <v>2.6430598963307815E-2</v>
      </c>
      <c r="AD22" s="7">
        <f t="shared" si="17"/>
        <v>5.18018018018018E-2</v>
      </c>
      <c r="AE22" s="7">
        <f t="shared" si="17"/>
        <v>3.2312500000000001E-2</v>
      </c>
      <c r="AF22" s="7">
        <f t="shared" si="18"/>
        <v>3.1620778554844959E-3</v>
      </c>
      <c r="AG22" s="7">
        <f t="shared" si="18"/>
        <v>6.8369250929394502E-3</v>
      </c>
      <c r="AH22" s="7">
        <f t="shared" si="0"/>
        <v>4.6092964824120605E-2</v>
      </c>
      <c r="AI22" s="7">
        <f t="shared" si="0"/>
        <v>2.3228962818003913E-2</v>
      </c>
      <c r="AJ22" s="7">
        <f t="shared" si="1"/>
        <v>1.8766945656017917E-2</v>
      </c>
      <c r="AK22" s="7">
        <f t="shared" si="1"/>
        <v>2.4095249322173759E-2</v>
      </c>
    </row>
    <row r="23" spans="1:37" x14ac:dyDescent="0.35">
      <c r="A23" s="13" t="s">
        <v>12</v>
      </c>
      <c r="B23" s="14">
        <v>1611</v>
      </c>
      <c r="C23" s="14">
        <v>2360</v>
      </c>
      <c r="D23" s="14">
        <v>20700</v>
      </c>
      <c r="E23" s="14">
        <v>43300</v>
      </c>
      <c r="F23" s="14">
        <v>4175</v>
      </c>
      <c r="G23" s="14">
        <v>3504</v>
      </c>
      <c r="H23" s="14">
        <v>57300</v>
      </c>
      <c r="I23" s="14">
        <v>83700</v>
      </c>
      <c r="J23" s="20"/>
      <c r="K23" s="40" t="str">
        <f t="shared" si="2"/>
        <v>75-79</v>
      </c>
      <c r="L23" s="29">
        <f t="shared" si="19"/>
        <v>7.7826086956521739E-2</v>
      </c>
      <c r="M23" s="29">
        <f t="shared" si="20"/>
        <v>7.2862129144851656E-2</v>
      </c>
      <c r="N23" s="30">
        <f t="shared" si="3"/>
        <v>6.0395635175351575E-3</v>
      </c>
      <c r="O23" s="30">
        <f t="shared" si="4"/>
        <v>2.7320841081390358E-2</v>
      </c>
      <c r="P23" s="29">
        <f t="shared" si="5"/>
        <v>5.4503464203233258E-2</v>
      </c>
      <c r="Q23" s="29">
        <f t="shared" si="6"/>
        <v>4.1863799283154125E-2</v>
      </c>
      <c r="R23" s="30">
        <f t="shared" si="7"/>
        <v>1.2050204547352016E-2</v>
      </c>
      <c r="S23" s="30">
        <f t="shared" si="8"/>
        <v>3.9035537729689394E-2</v>
      </c>
      <c r="T23" s="31">
        <f t="shared" si="9"/>
        <v>6.2046875000000001E-2</v>
      </c>
      <c r="U23" s="31">
        <f t="shared" si="10"/>
        <v>5.4460992907801417E-2</v>
      </c>
      <c r="V23" s="30">
        <f t="shared" si="11"/>
        <v>9.1159001239192669E-3</v>
      </c>
      <c r="W23" s="30">
        <f t="shared" si="12"/>
        <v>3.3242956501237771E-2</v>
      </c>
      <c r="Y23" s="31">
        <f t="shared" si="13"/>
        <v>7.5858820921985842E-3</v>
      </c>
      <c r="Z23" s="36">
        <f t="shared" si="14"/>
        <v>-2.4127056377318504E-2</v>
      </c>
      <c r="AA23" s="11">
        <f t="shared" si="15"/>
        <v>5.8253933953900709E-2</v>
      </c>
      <c r="AB23" s="30">
        <f t="shared" si="16"/>
        <v>2.1179428312578519E-2</v>
      </c>
      <c r="AD23" s="7">
        <f t="shared" si="17"/>
        <v>7.7826086956521739E-2</v>
      </c>
      <c r="AE23" s="7">
        <f t="shared" si="17"/>
        <v>5.4503464203233258E-2</v>
      </c>
      <c r="AF23" s="7">
        <f t="shared" si="18"/>
        <v>2.9484239463301379E-3</v>
      </c>
      <c r="AG23" s="7">
        <f t="shared" si="18"/>
        <v>6.167476177589129E-3</v>
      </c>
      <c r="AH23" s="7">
        <f t="shared" si="0"/>
        <v>7.2862129144851656E-2</v>
      </c>
      <c r="AI23" s="7">
        <f t="shared" si="0"/>
        <v>4.1863799283154125E-2</v>
      </c>
      <c r="AJ23" s="7">
        <f t="shared" si="1"/>
        <v>1.3509371684545562E-2</v>
      </c>
      <c r="AK23" s="7">
        <f t="shared" si="1"/>
        <v>1.9733584816692209E-2</v>
      </c>
    </row>
    <row r="24" spans="1:37" x14ac:dyDescent="0.35">
      <c r="A24" s="13" t="s">
        <v>13</v>
      </c>
      <c r="B24" s="14">
        <v>1324</v>
      </c>
      <c r="C24" s="14">
        <v>2091</v>
      </c>
      <c r="D24" s="14">
        <v>12200</v>
      </c>
      <c r="E24" s="14">
        <v>28400</v>
      </c>
      <c r="F24" s="14">
        <v>3840</v>
      </c>
      <c r="G24" s="14">
        <v>4467</v>
      </c>
      <c r="H24" s="14">
        <v>32900</v>
      </c>
      <c r="I24" s="14">
        <v>59000</v>
      </c>
      <c r="J24" s="20"/>
      <c r="K24" s="40" t="str">
        <f t="shared" si="2"/>
        <v>80-84</v>
      </c>
      <c r="L24" s="29">
        <f t="shared" si="19"/>
        <v>0.10852459016393443</v>
      </c>
      <c r="M24" s="29">
        <f t="shared" si="20"/>
        <v>0.11671732522796352</v>
      </c>
      <c r="N24" s="30">
        <f t="shared" si="3"/>
        <v>3.5595495127501895E-3</v>
      </c>
      <c r="O24" s="30">
        <f t="shared" si="4"/>
        <v>1.568683545510895E-2</v>
      </c>
      <c r="P24" s="29">
        <f t="shared" si="5"/>
        <v>7.3626760563380286E-2</v>
      </c>
      <c r="Q24" s="29">
        <f t="shared" si="6"/>
        <v>7.5711864406779655E-2</v>
      </c>
      <c r="R24" s="30">
        <f t="shared" si="7"/>
        <v>7.903598363621183E-3</v>
      </c>
      <c r="S24" s="30">
        <f t="shared" si="8"/>
        <v>2.7516089916985356E-2</v>
      </c>
      <c r="T24" s="31">
        <f t="shared" si="9"/>
        <v>8.4113300492610843E-2</v>
      </c>
      <c r="U24" s="31">
        <f t="shared" si="10"/>
        <v>9.0391730141458113E-2</v>
      </c>
      <c r="V24" s="30">
        <f t="shared" si="11"/>
        <v>5.7828991411112852E-3</v>
      </c>
      <c r="W24" s="30">
        <f t="shared" si="12"/>
        <v>2.1666863138040789E-2</v>
      </c>
      <c r="Y24" s="31">
        <f t="shared" si="13"/>
        <v>-6.2784296488472696E-3</v>
      </c>
      <c r="Z24" s="36">
        <f t="shared" si="14"/>
        <v>-1.5883963996929505E-2</v>
      </c>
      <c r="AA24" s="11">
        <f t="shared" si="15"/>
        <v>8.7252515317034485E-2</v>
      </c>
      <c r="AB24" s="30">
        <f t="shared" si="16"/>
        <v>1.3724881139576036E-2</v>
      </c>
      <c r="AD24" s="7">
        <f t="shared" si="17"/>
        <v>0.10852459016393443</v>
      </c>
      <c r="AE24" s="7">
        <f t="shared" si="17"/>
        <v>7.3626760563380286E-2</v>
      </c>
      <c r="AF24" s="7">
        <f t="shared" si="18"/>
        <v>1.7377184611221104E-3</v>
      </c>
      <c r="AG24" s="7">
        <f t="shared" si="18"/>
        <v>4.045180679989175E-3</v>
      </c>
      <c r="AH24" s="7">
        <f t="shared" si="0"/>
        <v>0.11671732522796352</v>
      </c>
      <c r="AI24" s="7">
        <f t="shared" si="0"/>
        <v>7.5711864406779655E-2</v>
      </c>
      <c r="AJ24" s="7">
        <f t="shared" si="1"/>
        <v>7.7566898502888131E-3</v>
      </c>
      <c r="AK24" s="7">
        <f t="shared" si="1"/>
        <v>1.3910173287751975E-2</v>
      </c>
    </row>
    <row r="25" spans="1:37" x14ac:dyDescent="0.35">
      <c r="A25" s="16" t="s">
        <v>14</v>
      </c>
      <c r="B25" s="17">
        <v>1594</v>
      </c>
      <c r="C25" s="17">
        <v>3225</v>
      </c>
      <c r="D25" s="17">
        <v>10000</v>
      </c>
      <c r="E25" s="17">
        <v>27500</v>
      </c>
      <c r="F25" s="17">
        <v>4257</v>
      </c>
      <c r="G25" s="17">
        <v>7716</v>
      </c>
      <c r="H25" s="17">
        <v>19900</v>
      </c>
      <c r="I25" s="17">
        <v>46000</v>
      </c>
      <c r="J25" s="20"/>
      <c r="K25" s="22" t="str">
        <f t="shared" si="2"/>
        <v>85&amp;+</v>
      </c>
      <c r="L25" s="32">
        <f t="shared" si="19"/>
        <v>0.15939999999999999</v>
      </c>
      <c r="M25" s="32">
        <f t="shared" si="20"/>
        <v>0.21391959798994975</v>
      </c>
      <c r="N25" s="33">
        <f t="shared" si="3"/>
        <v>2.917663535041139E-3</v>
      </c>
      <c r="O25" s="33">
        <f t="shared" si="4"/>
        <v>9.4883898345491831E-3</v>
      </c>
      <c r="P25" s="32">
        <f t="shared" si="5"/>
        <v>0.11727272727272728</v>
      </c>
      <c r="Q25" s="32">
        <f t="shared" si="6"/>
        <v>0.16773913043478261</v>
      </c>
      <c r="R25" s="33">
        <f t="shared" si="7"/>
        <v>7.6531322182951606E-3</v>
      </c>
      <c r="S25" s="33">
        <f t="shared" si="8"/>
        <v>2.1453222647141126E-2</v>
      </c>
      <c r="T25" s="34">
        <f t="shared" si="9"/>
        <v>0.12850666666666666</v>
      </c>
      <c r="U25" s="34">
        <f t="shared" si="10"/>
        <v>0.1816843702579666</v>
      </c>
      <c r="V25" s="33">
        <f t="shared" si="11"/>
        <v>5.341347728858946E-3</v>
      </c>
      <c r="W25" s="33">
        <f t="shared" si="12"/>
        <v>1.5536956265472121E-2</v>
      </c>
      <c r="Y25" s="34">
        <f t="shared" si="13"/>
        <v>-5.3177703591299946E-2</v>
      </c>
      <c r="Z25" s="37">
        <f t="shared" si="14"/>
        <v>-1.0195608536613176E-2</v>
      </c>
      <c r="AA25" s="12">
        <f t="shared" si="15"/>
        <v>0.15509551846231662</v>
      </c>
      <c r="AB25" s="33">
        <f t="shared" si="16"/>
        <v>1.0439151997165533E-2</v>
      </c>
      <c r="AC25" s="2"/>
      <c r="AD25" s="7">
        <f t="shared" si="17"/>
        <v>0.15939999999999999</v>
      </c>
      <c r="AE25" s="7">
        <f t="shared" si="17"/>
        <v>0.11727272727272728</v>
      </c>
      <c r="AF25" s="7">
        <f t="shared" si="18"/>
        <v>1.4243593943623855E-3</v>
      </c>
      <c r="AG25" s="7">
        <f t="shared" si="18"/>
        <v>3.9169883344965604E-3</v>
      </c>
      <c r="AH25" s="7">
        <f t="shared" si="0"/>
        <v>0.21391959798994975</v>
      </c>
      <c r="AI25" s="7">
        <f t="shared" si="0"/>
        <v>0.16773913043478261</v>
      </c>
      <c r="AJ25" s="7">
        <f t="shared" si="1"/>
        <v>4.6917364140044793E-3</v>
      </c>
      <c r="AK25" s="7">
        <f t="shared" si="1"/>
        <v>1.0845219851467641E-2</v>
      </c>
    </row>
    <row r="26" spans="1:37" x14ac:dyDescent="0.35">
      <c r="A26" s="18" t="s">
        <v>17</v>
      </c>
      <c r="B26" s="19">
        <f>SUM(B7:B25)</f>
        <v>22994</v>
      </c>
      <c r="C26" s="19">
        <f t="shared" ref="C26:I26" si="21">SUM(C7:C25)</f>
        <v>19818</v>
      </c>
      <c r="D26" s="19">
        <f t="shared" si="21"/>
        <v>3427400</v>
      </c>
      <c r="E26" s="19">
        <f t="shared" si="21"/>
        <v>3593300</v>
      </c>
      <c r="F26" s="19">
        <f t="shared" si="21"/>
        <v>23885</v>
      </c>
      <c r="G26" s="19">
        <f t="shared" si="21"/>
        <v>22156</v>
      </c>
      <c r="H26" s="19">
        <f t="shared" si="21"/>
        <v>2097300</v>
      </c>
      <c r="I26" s="19">
        <f t="shared" si="21"/>
        <v>2144200</v>
      </c>
      <c r="J26" s="20"/>
      <c r="L26" s="3"/>
      <c r="M26" s="3"/>
      <c r="N26" s="4">
        <f t="shared" si="3"/>
        <v>1</v>
      </c>
      <c r="O26" s="4">
        <f t="shared" si="4"/>
        <v>1</v>
      </c>
      <c r="P26" s="3"/>
      <c r="Q26" s="3"/>
      <c r="R26" s="4"/>
      <c r="S26" s="4"/>
      <c r="V26" s="5">
        <f>SUM(V7:V25)</f>
        <v>1</v>
      </c>
      <c r="W26" s="5">
        <f>SUM(W7:W25)</f>
        <v>0.99999999999999989</v>
      </c>
      <c r="AC26" s="18" t="s">
        <v>96</v>
      </c>
      <c r="AD26" s="73">
        <f>B26/D26</f>
        <v>6.7088755324735952E-3</v>
      </c>
      <c r="AE26" s="73">
        <f>C26/E26</f>
        <v>5.515264520079036E-3</v>
      </c>
      <c r="AF26" s="74"/>
      <c r="AG26" s="75"/>
      <c r="AH26" s="73">
        <f t="shared" si="0"/>
        <v>1.1388451819005389E-2</v>
      </c>
      <c r="AI26" s="73">
        <f t="shared" si="0"/>
        <v>1.033299132543606E-2</v>
      </c>
    </row>
    <row r="27" spans="1:37" x14ac:dyDescent="0.35">
      <c r="C27" s="20">
        <f>B26+C26</f>
        <v>42812</v>
      </c>
      <c r="E27" s="19">
        <f>E26+D26</f>
        <v>7020700</v>
      </c>
      <c r="G27" s="20">
        <f>F26+G26</f>
        <v>46041</v>
      </c>
      <c r="I27" s="19">
        <f>I26+H26</f>
        <v>4241500</v>
      </c>
      <c r="J27" s="20"/>
      <c r="K27" s="1" t="s">
        <v>84</v>
      </c>
      <c r="L27" s="7">
        <f>B26/D26</f>
        <v>6.7088755324735952E-3</v>
      </c>
      <c r="M27" s="7">
        <f>F26/H26</f>
        <v>1.1388451819005389E-2</v>
      </c>
      <c r="O27" s="4"/>
      <c r="P27" s="7">
        <f>C26/E26</f>
        <v>5.515264520079036E-3</v>
      </c>
      <c r="Q27" s="107">
        <f>G26/I26</f>
        <v>1.033299132543606E-2</v>
      </c>
      <c r="Y27" s="1">
        <f>SUMPRODUCT(Y7:Y25,AB7:AB25)</f>
        <v>1.6745302542791798E-3</v>
      </c>
      <c r="Z27" s="1">
        <f>SUMPRODUCT(Z7:Z25,AA7:AA25)</f>
        <v>-6.431449058209319E-3</v>
      </c>
      <c r="AD27" s="71"/>
      <c r="AE27" s="77">
        <f>C27/E27</f>
        <v>6.0979674391442446E-3</v>
      </c>
      <c r="AF27" s="7"/>
      <c r="AG27" s="7"/>
      <c r="AH27" s="71"/>
      <c r="AI27" s="77">
        <f>G27/I27</f>
        <v>1.0854886243074385E-2</v>
      </c>
    </row>
    <row r="28" spans="1:37" x14ac:dyDescent="0.35">
      <c r="A28" s="1" t="s">
        <v>74</v>
      </c>
      <c r="C28" s="20"/>
      <c r="E28" s="20"/>
      <c r="G28" s="20"/>
      <c r="I28" s="20"/>
      <c r="J28" s="20"/>
      <c r="K28" s="110" t="s">
        <v>133</v>
      </c>
      <c r="L28" s="7"/>
      <c r="M28" s="7">
        <f>M27-L27</f>
        <v>4.6795762865317935E-3</v>
      </c>
      <c r="P28" s="7"/>
      <c r="Q28" s="107">
        <f>Q27-P27</f>
        <v>4.8177268053570237E-3</v>
      </c>
      <c r="X28" s="1" t="s">
        <v>59</v>
      </c>
      <c r="Y28" s="1">
        <f>1000*Y27</f>
        <v>1.6745302542791798</v>
      </c>
      <c r="Z28" s="1">
        <f>1000*Z27</f>
        <v>-6.4314490582093189</v>
      </c>
      <c r="AA28" s="1">
        <f>Z28+Y28</f>
        <v>-4.7569188039301391</v>
      </c>
      <c r="AC28" s="9" t="s">
        <v>97</v>
      </c>
      <c r="AD28" s="78">
        <f>D26/E27</f>
        <v>0.48818493882376401</v>
      </c>
      <c r="AE28" s="78">
        <f>E26/E27</f>
        <v>0.51181506117623599</v>
      </c>
      <c r="AF28" s="74"/>
      <c r="AG28" s="75"/>
      <c r="AH28" s="78">
        <f>H26/I27</f>
        <v>0.49447129553224095</v>
      </c>
      <c r="AI28" s="78">
        <f>I26/I27</f>
        <v>0.50552870446775899</v>
      </c>
    </row>
    <row r="29" spans="1:37" ht="13.15" x14ac:dyDescent="0.45">
      <c r="A29" s="1" t="s">
        <v>91</v>
      </c>
      <c r="K29" s="2" t="s">
        <v>135</v>
      </c>
      <c r="L29" s="7">
        <f>SUMPRODUCT( L7:L25,N7:N25)</f>
        <v>6.708875532473596E-3</v>
      </c>
      <c r="M29" s="7">
        <f>SUMPRODUCT( M7:M25,O7:O25)</f>
        <v>1.1388451819005389E-2</v>
      </c>
      <c r="P29" s="7">
        <f>SUMPRODUCT( P7:P25,R7:R25)</f>
        <v>5.515264520079036E-3</v>
      </c>
      <c r="Q29" s="7">
        <f>SUMPRODUCT( Q7:Q25,S7:S25)</f>
        <v>1.033299132543606E-2</v>
      </c>
      <c r="AD29" s="79" t="s">
        <v>96</v>
      </c>
      <c r="AE29" s="72">
        <f>AD26*AD28+AE26*AE28</f>
        <v>6.0979674391442446E-3</v>
      </c>
      <c r="AF29" s="7"/>
      <c r="AG29" s="7"/>
      <c r="AH29" s="79" t="s">
        <v>96</v>
      </c>
      <c r="AI29" s="72">
        <f>AH26*AH28+AI26*AI28</f>
        <v>1.0854886243074385E-2</v>
      </c>
    </row>
    <row r="30" spans="1:37" x14ac:dyDescent="0.35">
      <c r="B30" s="135" t="s">
        <v>18</v>
      </c>
      <c r="C30" s="143"/>
      <c r="D30" s="136"/>
      <c r="F30" s="135" t="s">
        <v>41</v>
      </c>
      <c r="G30" s="143"/>
      <c r="H30" s="136"/>
      <c r="I30" s="39" t="s">
        <v>48</v>
      </c>
      <c r="J30" s="135" t="s">
        <v>70</v>
      </c>
      <c r="K30" s="136"/>
      <c r="L30" s="7" t="s">
        <v>128</v>
      </c>
      <c r="M30" s="7">
        <f>M29/L29</f>
        <v>1.6975202124232001</v>
      </c>
      <c r="P30" s="7" t="s">
        <v>128</v>
      </c>
      <c r="Q30" s="7">
        <f>Q29/P29</f>
        <v>1.8735259728372891</v>
      </c>
      <c r="Y30" s="1" t="s">
        <v>66</v>
      </c>
      <c r="AC30" s="1" t="s">
        <v>137</v>
      </c>
      <c r="AD30" s="7">
        <f>SUMPRODUCT(AD7:AD25,AF7:AF25)</f>
        <v>3.2751719913968694E-3</v>
      </c>
      <c r="AE30" s="7">
        <f>SUMPRODUCT(AE7:AE25,AG7:AG25)</f>
        <v>2.822795447747376E-3</v>
      </c>
      <c r="AF30" s="7"/>
      <c r="AG30" s="7"/>
      <c r="AH30" s="7">
        <f>SUMPRODUCT(AH7:AH25,AJ7:AJ25)</f>
        <v>5.6312625250501003E-3</v>
      </c>
      <c r="AI30" s="7">
        <f>SUMPRODUCT(AI7:AI25,AK7:AK25)</f>
        <v>5.2236237180242843E-3</v>
      </c>
    </row>
    <row r="31" spans="1:37" x14ac:dyDescent="0.35">
      <c r="B31" s="22" t="s">
        <v>19</v>
      </c>
      <c r="C31" s="22" t="s">
        <v>20</v>
      </c>
      <c r="D31" s="22" t="s">
        <v>17</v>
      </c>
      <c r="F31" s="22" t="s">
        <v>19</v>
      </c>
      <c r="G31" s="22" t="s">
        <v>20</v>
      </c>
      <c r="H31" s="22" t="s">
        <v>17</v>
      </c>
      <c r="I31" s="22" t="s">
        <v>49</v>
      </c>
      <c r="J31" s="25" t="s">
        <v>50</v>
      </c>
      <c r="K31" s="25" t="s">
        <v>51</v>
      </c>
      <c r="L31" s="1" t="s">
        <v>130</v>
      </c>
      <c r="M31" s="7">
        <f>SUMPRODUCT( L7:L25,O7:O25)/L29</f>
        <v>2.0787306891806443</v>
      </c>
      <c r="P31" s="1" t="s">
        <v>130</v>
      </c>
      <c r="Q31" s="7">
        <f>SUMPRODUCT( P7:P25,S7:S25)/P29</f>
        <v>2.1129901023949489</v>
      </c>
      <c r="Y31" s="1">
        <f>SUMPRODUCT(Y7:Y25,W7:W25)</f>
        <v>1.5709128523471736E-3</v>
      </c>
      <c r="Z31" s="1">
        <f>SUMPRODUCT(Z7:Z25,U7:U25)</f>
        <v>-6.535066460141326E-3</v>
      </c>
      <c r="AA31" s="1">
        <f>SUMPRODUCT(Z7:Z25,Y7:Y25)</f>
        <v>2.0723480386401229E-4</v>
      </c>
      <c r="AB31" s="1">
        <f>AA31+Z31+Y31</f>
        <v>-4.7569188039301401E-3</v>
      </c>
      <c r="AD31" s="79" t="s">
        <v>96</v>
      </c>
      <c r="AE31" s="72">
        <f>AE30+AD30</f>
        <v>6.0979674391442454E-3</v>
      </c>
      <c r="AF31" s="7"/>
      <c r="AG31" s="7"/>
      <c r="AH31" s="7"/>
      <c r="AI31" s="72">
        <f>AI30+AH30</f>
        <v>1.0854886243074385E-2</v>
      </c>
    </row>
    <row r="32" spans="1:37" x14ac:dyDescent="0.35">
      <c r="A32" s="2" t="s">
        <v>40</v>
      </c>
      <c r="B32" s="26">
        <f>1000*B26/D26</f>
        <v>6.7088755324735949</v>
      </c>
      <c r="C32" s="26">
        <f>1000*C26/E26</f>
        <v>5.515264520079036</v>
      </c>
      <c r="D32" s="26">
        <f>1000*C27/E27</f>
        <v>6.0979674391442451</v>
      </c>
      <c r="E32" s="2" t="s">
        <v>40</v>
      </c>
      <c r="F32" s="26">
        <f>1000*F26/H26</f>
        <v>11.388451819005388</v>
      </c>
      <c r="G32" s="26">
        <f>1000*G26/I26</f>
        <v>10.33299132543606</v>
      </c>
      <c r="H32" s="26">
        <f>1000*G27/I27</f>
        <v>10.854886243074384</v>
      </c>
      <c r="I32" s="26">
        <f>D32/H32</f>
        <v>0.56177165772095128</v>
      </c>
      <c r="J32" s="26">
        <f>B32/C32</f>
        <v>1.2164195403591365</v>
      </c>
      <c r="K32" s="26">
        <f>F32/G32</f>
        <v>1.1021447188261126</v>
      </c>
      <c r="L32" s="1" t="s">
        <v>129</v>
      </c>
      <c r="M32" s="7">
        <f>M29/SUMPRODUCT(L7:L25,O7:O25)</f>
        <v>0.81661382172228247</v>
      </c>
      <c r="P32" s="1" t="s">
        <v>129</v>
      </c>
      <c r="Q32" s="7">
        <f>Q29/SUMPRODUCT(P7:P25,S7:S25)</f>
        <v>0.88667049160039058</v>
      </c>
      <c r="Y32" s="1">
        <f>1000*Y31</f>
        <v>1.5709128523471736</v>
      </c>
      <c r="Z32" s="1">
        <f>1000*Z31</f>
        <v>-6.5350664601413264</v>
      </c>
      <c r="AA32" s="1">
        <f>1000*AA31</f>
        <v>0.2072348038640123</v>
      </c>
      <c r="AB32" s="1">
        <f>1000*AB31</f>
        <v>-4.75691880393014</v>
      </c>
      <c r="AD32" s="7"/>
      <c r="AE32" s="7"/>
      <c r="AF32" s="7"/>
      <c r="AG32" s="7"/>
      <c r="AH32" s="7"/>
      <c r="AI32" s="7"/>
    </row>
    <row r="33" spans="1:35" x14ac:dyDescent="0.35">
      <c r="A33" s="21" t="s">
        <v>45</v>
      </c>
      <c r="B33" s="44">
        <f>B32</f>
        <v>6.7088755324735949</v>
      </c>
      <c r="C33" s="32">
        <f>1000*SUMPRODUCT($P$7:$P$25,$N$7:$N$25)</f>
        <v>3.9739183645707912</v>
      </c>
      <c r="D33" s="32">
        <f>1000*SUMPRODUCT($T$7:$T$25,$N$7:$N$25)</f>
        <v>5.1726524710227348</v>
      </c>
      <c r="E33" s="3"/>
      <c r="F33" s="32">
        <f>1000*SUMPRODUCT(M7:M25,N7:N25)</f>
        <v>4.3143582442007551</v>
      </c>
      <c r="G33" s="32">
        <f>1000*SUMPRODUCT($Q$7:$Q$25,$N$7:$N$25)</f>
        <v>2.4441090267719128</v>
      </c>
      <c r="H33" s="32">
        <f>1000*SUMPRODUCT($U$7:$U$25,$N$7:$N$25)</f>
        <v>3.2995448009306863</v>
      </c>
      <c r="I33" s="32">
        <f>D33/H33</f>
        <v>1.5676866910743901</v>
      </c>
      <c r="J33" s="32">
        <f>B33/C33</f>
        <v>1.6882268121776569</v>
      </c>
      <c r="K33" s="32">
        <f>F33/G33</f>
        <v>1.7652069514668898</v>
      </c>
      <c r="L33" s="1" t="s">
        <v>131</v>
      </c>
      <c r="M33" s="1">
        <f>M31*M32</f>
        <v>1.6975202124232001</v>
      </c>
      <c r="P33" s="1" t="s">
        <v>131</v>
      </c>
      <c r="Q33" s="1">
        <f>Q31*Q32</f>
        <v>1.8735259728372891</v>
      </c>
      <c r="AD33" s="7"/>
      <c r="AE33" s="7"/>
      <c r="AF33" s="7">
        <f>SUMPRODUCT(AD7:AD25,AJ7:AJ25)</f>
        <v>6.8958697186553425E-3</v>
      </c>
      <c r="AG33" s="7">
        <f>SUMPRODUCT(AE7:AE25,AK7:AK25)</f>
        <v>5.891279531132174E-3</v>
      </c>
      <c r="AH33" s="7"/>
      <c r="AI33" s="7"/>
    </row>
    <row r="34" spans="1:35" x14ac:dyDescent="0.35">
      <c r="A34" s="1" t="s">
        <v>47</v>
      </c>
      <c r="AD34" s="7"/>
      <c r="AE34" s="7"/>
      <c r="AF34" s="2" t="s">
        <v>114</v>
      </c>
      <c r="AG34" s="72">
        <f>AG33+AF33</f>
        <v>1.2787149249787516E-2</v>
      </c>
      <c r="AH34" s="7"/>
      <c r="AI34" s="7"/>
    </row>
    <row r="35" spans="1:35" x14ac:dyDescent="0.35">
      <c r="A35" s="21" t="s">
        <v>46</v>
      </c>
      <c r="B35" s="45">
        <f>1000*SUMPRODUCT($L$7:$L25,$O$7:$O$25)</f>
        <v>13.945945459245999</v>
      </c>
      <c r="C35" s="45">
        <f>1000*SUMPRODUCT($P$7:$P$25,$O$7:$O$25)</f>
        <v>8.3848080267478728</v>
      </c>
      <c r="D35" s="45">
        <f>1000*SUMPRODUCT($T$7:$T$25,$O$7:$O$25)</f>
        <v>10.564235971016803</v>
      </c>
      <c r="F35" s="46">
        <f>F32</f>
        <v>11.388451819005388</v>
      </c>
      <c r="G35" s="45">
        <f>1000*SUMPRODUCT($Q$7:$Q$25,$O$7:$O$25)</f>
        <v>6.6686933350103619</v>
      </c>
      <c r="H35" s="45">
        <f>1000*SUMPRODUCT($U$7:$U$25,$O$7:$O$25)</f>
        <v>8.6932489877496586</v>
      </c>
      <c r="I35" s="45">
        <f>D35/H35</f>
        <v>1.2152229834787545</v>
      </c>
      <c r="J35" s="45">
        <f>B35/C35</f>
        <v>1.6632396847677222</v>
      </c>
      <c r="K35" s="45">
        <f>F35/G35</f>
        <v>1.7077486168416969</v>
      </c>
    </row>
    <row r="36" spans="1:35" x14ac:dyDescent="0.35">
      <c r="A36" s="1" t="s">
        <v>52</v>
      </c>
      <c r="AG36" s="1" t="s">
        <v>112</v>
      </c>
    </row>
    <row r="37" spans="1:35" x14ac:dyDescent="0.35">
      <c r="A37" s="1" t="s">
        <v>72</v>
      </c>
      <c r="AE37" s="2" t="s">
        <v>106</v>
      </c>
      <c r="AF37" s="80">
        <f>AI31*1000</f>
        <v>10.854886243074384</v>
      </c>
      <c r="AG37" s="1" t="s">
        <v>110</v>
      </c>
    </row>
    <row r="38" spans="1:35" x14ac:dyDescent="0.35">
      <c r="A38" s="1" t="s">
        <v>73</v>
      </c>
      <c r="AE38" s="2" t="s">
        <v>107</v>
      </c>
      <c r="AF38" s="80">
        <f>AE31*1000</f>
        <v>6.0979674391442451</v>
      </c>
      <c r="AG38" s="1" t="s">
        <v>109</v>
      </c>
    </row>
    <row r="39" spans="1:35" x14ac:dyDescent="0.35">
      <c r="M39" s="1">
        <f>SUMPRODUCT(L7:L25,O7:O25)/L27</f>
        <v>2.0787306891806447</v>
      </c>
      <c r="AE39" s="79" t="s">
        <v>108</v>
      </c>
      <c r="AF39" s="80">
        <f>1000*AG34</f>
        <v>12.787149249787516</v>
      </c>
      <c r="AG39" s="1" t="s">
        <v>111</v>
      </c>
    </row>
    <row r="40" spans="1:35" x14ac:dyDescent="0.35">
      <c r="M40" s="1">
        <f>SUMPRODUCT(M7:M25,N7:N25)/L27</f>
        <v>0.64308217126962108</v>
      </c>
    </row>
    <row r="41" spans="1:35" x14ac:dyDescent="0.35">
      <c r="M41" s="1">
        <f>M30/(M39*M40)</f>
        <v>1.2698436657170298</v>
      </c>
    </row>
    <row r="42" spans="1:35" x14ac:dyDescent="0.35">
      <c r="M42" s="1">
        <f>M41*M40*M39</f>
        <v>1.6975202124232003</v>
      </c>
    </row>
    <row r="46" spans="1:35" x14ac:dyDescent="0.35">
      <c r="B46" s="39" t="s">
        <v>56</v>
      </c>
      <c r="C46" s="41" t="s">
        <v>60</v>
      </c>
      <c r="D46" s="42"/>
      <c r="E46" s="43"/>
      <c r="F46" s="41" t="s">
        <v>66</v>
      </c>
      <c r="G46" s="42"/>
      <c r="H46" s="42"/>
      <c r="I46" s="43"/>
    </row>
    <row r="47" spans="1:35" x14ac:dyDescent="0.35">
      <c r="B47" s="22" t="s">
        <v>134</v>
      </c>
      <c r="C47" s="25" t="s">
        <v>62</v>
      </c>
      <c r="D47" s="25" t="s">
        <v>63</v>
      </c>
      <c r="E47" s="25" t="s">
        <v>64</v>
      </c>
      <c r="F47" s="25" t="s">
        <v>62</v>
      </c>
      <c r="G47" s="25" t="s">
        <v>63</v>
      </c>
      <c r="H47" s="9" t="s">
        <v>67</v>
      </c>
      <c r="I47" s="25" t="s">
        <v>64</v>
      </c>
    </row>
    <row r="48" spans="1:35" x14ac:dyDescent="0.35">
      <c r="A48" s="1" t="s">
        <v>43</v>
      </c>
      <c r="B48" s="26">
        <f>B32-F32</f>
        <v>-4.6795762865317929</v>
      </c>
      <c r="C48" s="10"/>
      <c r="D48" s="10"/>
      <c r="E48" s="10"/>
      <c r="F48" s="10"/>
      <c r="G48" s="10"/>
      <c r="H48" s="10"/>
      <c r="I48" s="10"/>
    </row>
    <row r="49" spans="1:30" x14ac:dyDescent="0.35">
      <c r="A49" s="1" t="s">
        <v>42</v>
      </c>
      <c r="B49" s="29">
        <f>C32-G32</f>
        <v>-4.8177268053570241</v>
      </c>
      <c r="C49" s="11"/>
      <c r="D49" s="11"/>
      <c r="E49" s="11"/>
      <c r="F49" s="11"/>
      <c r="G49" s="11"/>
      <c r="H49" s="11"/>
      <c r="I49" s="11"/>
    </row>
    <row r="50" spans="1:30" x14ac:dyDescent="0.35">
      <c r="A50" s="1" t="s">
        <v>44</v>
      </c>
      <c r="B50" s="32">
        <f>D32-H32</f>
        <v>-4.7569188039301391</v>
      </c>
      <c r="C50" s="32">
        <f>Y28</f>
        <v>1.6745302542791798</v>
      </c>
      <c r="D50" s="32">
        <f>Z28</f>
        <v>-6.4314490582093189</v>
      </c>
      <c r="E50" s="32">
        <f>B50-C50-D50</f>
        <v>0</v>
      </c>
      <c r="F50" s="32">
        <f>Y32</f>
        <v>1.5709128523471736</v>
      </c>
      <c r="G50" s="32">
        <f>Z32</f>
        <v>-6.5350664601413264</v>
      </c>
      <c r="H50" s="32">
        <f>AA32</f>
        <v>0.2072348038640123</v>
      </c>
      <c r="I50" s="32">
        <f>SUM(F50:H50)-B50</f>
        <v>0</v>
      </c>
    </row>
    <row r="51" spans="1:30" x14ac:dyDescent="0.35">
      <c r="A51" s="1" t="s">
        <v>53</v>
      </c>
    </row>
    <row r="52" spans="1:30" x14ac:dyDescent="0.35">
      <c r="A52" s="1" t="s">
        <v>75</v>
      </c>
    </row>
    <row r="53" spans="1:30" x14ac:dyDescent="0.35">
      <c r="A53" s="1" t="s">
        <v>65</v>
      </c>
    </row>
    <row r="54" spans="1:30" x14ac:dyDescent="0.35">
      <c r="A54" s="1" t="s">
        <v>68</v>
      </c>
    </row>
    <row r="55" spans="1:30" x14ac:dyDescent="0.35">
      <c r="A55" s="1" t="s">
        <v>71</v>
      </c>
    </row>
    <row r="58" spans="1:30" x14ac:dyDescent="0.35">
      <c r="Q58" s="2"/>
      <c r="R58" s="5"/>
      <c r="S58" s="5"/>
    </row>
    <row r="59" spans="1:30" x14ac:dyDescent="0.35">
      <c r="Q59" s="6"/>
      <c r="R59" s="5"/>
      <c r="S59" s="5"/>
      <c r="AB59" s="1" t="s">
        <v>93</v>
      </c>
    </row>
    <row r="60" spans="1:30" x14ac:dyDescent="0.35">
      <c r="Q60" s="6"/>
      <c r="R60" s="5"/>
      <c r="S60" s="5"/>
    </row>
    <row r="61" spans="1:30" x14ac:dyDescent="0.35">
      <c r="Q61" s="6"/>
      <c r="R61" s="5"/>
      <c r="S61" s="5"/>
      <c r="AC61" s="1" t="s">
        <v>18</v>
      </c>
      <c r="AD61" s="1" t="s">
        <v>21</v>
      </c>
    </row>
    <row r="62" spans="1:30" x14ac:dyDescent="0.35">
      <c r="Q62" s="2"/>
      <c r="R62" s="5"/>
      <c r="S62" s="5"/>
    </row>
    <row r="63" spans="1:30" x14ac:dyDescent="0.35">
      <c r="Q63" s="2"/>
      <c r="R63" s="5"/>
      <c r="S63" s="5"/>
      <c r="AC63" s="4">
        <f>D7/$D$26</f>
        <v>2.7163447511233004E-2</v>
      </c>
      <c r="AD63" s="4">
        <f>-H7/$H$26</f>
        <v>-1.4637867734706527E-2</v>
      </c>
    </row>
    <row r="64" spans="1:30" x14ac:dyDescent="0.35">
      <c r="Q64" s="2"/>
      <c r="R64" s="5"/>
      <c r="S64" s="5"/>
      <c r="AB64" s="8" t="s">
        <v>28</v>
      </c>
      <c r="AC64" s="4">
        <f>(D8+D7)/$D$26</f>
        <v>0.12974849740327946</v>
      </c>
      <c r="AD64" s="4">
        <f>-(H8+H7)/$H$26</f>
        <v>-6.8468983931721739E-2</v>
      </c>
    </row>
    <row r="65" spans="17:30" x14ac:dyDescent="0.35">
      <c r="Q65" s="2"/>
      <c r="R65" s="5"/>
      <c r="S65" s="5"/>
      <c r="AB65" s="1" t="str">
        <f t="shared" ref="AB65:AB80" si="22">A9</f>
        <v>5-9</v>
      </c>
      <c r="AC65" s="4">
        <f t="shared" ref="AC65:AC80" si="23">D9/$D$26</f>
        <v>0.1167940713076968</v>
      </c>
      <c r="AD65" s="4">
        <f t="shared" ref="AD65:AD80" si="24">-H9/$H$26</f>
        <v>-6.293806322414533E-2</v>
      </c>
    </row>
    <row r="66" spans="17:30" x14ac:dyDescent="0.35">
      <c r="Q66" s="2"/>
      <c r="R66" s="5"/>
      <c r="S66" s="5"/>
      <c r="AB66" s="1" t="str">
        <f t="shared" si="22"/>
        <v>10-14</v>
      </c>
      <c r="AC66" s="4">
        <f t="shared" si="23"/>
        <v>0.10214740036179028</v>
      </c>
      <c r="AD66" s="4">
        <f t="shared" si="24"/>
        <v>-6.4892957612168026E-2</v>
      </c>
    </row>
    <row r="67" spans="17:30" x14ac:dyDescent="0.35">
      <c r="Q67" s="2"/>
      <c r="R67" s="5"/>
      <c r="S67" s="5"/>
      <c r="AB67" s="1" t="str">
        <f t="shared" si="22"/>
        <v>15-19</v>
      </c>
      <c r="AC67" s="4">
        <f t="shared" si="23"/>
        <v>9.9988329345859842E-2</v>
      </c>
      <c r="AD67" s="4">
        <f t="shared" si="24"/>
        <v>-7.6765364993086352E-2</v>
      </c>
    </row>
    <row r="68" spans="17:30" x14ac:dyDescent="0.35">
      <c r="Q68" s="2"/>
      <c r="R68" s="5"/>
      <c r="S68" s="5"/>
      <c r="AB68" s="1" t="str">
        <f t="shared" si="22"/>
        <v>20-24</v>
      </c>
      <c r="AC68" s="4">
        <f t="shared" si="23"/>
        <v>9.9200560191398723E-2</v>
      </c>
      <c r="AD68" s="4">
        <f t="shared" si="24"/>
        <v>-8.2582367806227047E-2</v>
      </c>
    </row>
    <row r="69" spans="17:30" x14ac:dyDescent="0.35">
      <c r="Q69" s="2"/>
      <c r="R69" s="5"/>
      <c r="S69" s="5"/>
      <c r="AB69" s="1" t="str">
        <f t="shared" si="22"/>
        <v>25-29</v>
      </c>
      <c r="AC69" s="4">
        <f t="shared" si="23"/>
        <v>9.4940771430238671E-2</v>
      </c>
      <c r="AD69" s="4">
        <f t="shared" si="24"/>
        <v>-7.9292423592237635E-2</v>
      </c>
    </row>
    <row r="70" spans="17:30" x14ac:dyDescent="0.35">
      <c r="Q70" s="2"/>
      <c r="R70" s="5"/>
      <c r="S70" s="5"/>
      <c r="AB70" s="1" t="str">
        <f t="shared" si="22"/>
        <v>30-34</v>
      </c>
      <c r="AC70" s="4">
        <f t="shared" si="23"/>
        <v>8.3970356538483976E-2</v>
      </c>
      <c r="AD70" s="4">
        <f t="shared" si="24"/>
        <v>-7.757593095885186E-2</v>
      </c>
    </row>
    <row r="71" spans="17:30" x14ac:dyDescent="0.35">
      <c r="Q71" s="2"/>
      <c r="R71" s="5"/>
      <c r="S71" s="5"/>
      <c r="AB71" s="1" t="str">
        <f t="shared" si="22"/>
        <v>35-39</v>
      </c>
      <c r="AC71" s="4">
        <f t="shared" si="23"/>
        <v>5.84116239715236E-2</v>
      </c>
      <c r="AD71" s="4">
        <f t="shared" si="24"/>
        <v>-7.5096552710627956E-2</v>
      </c>
    </row>
    <row r="72" spans="17:30" x14ac:dyDescent="0.35">
      <c r="Q72" s="2"/>
      <c r="R72" s="5"/>
      <c r="S72" s="5"/>
      <c r="AB72" s="1" t="str">
        <f t="shared" si="22"/>
        <v>40-44</v>
      </c>
      <c r="AC72" s="4">
        <f t="shared" si="23"/>
        <v>3.8513158662543033E-2</v>
      </c>
      <c r="AD72" s="4">
        <f t="shared" si="24"/>
        <v>-7.7480570256997089E-2</v>
      </c>
    </row>
    <row r="73" spans="17:30" x14ac:dyDescent="0.35">
      <c r="Q73" s="2"/>
      <c r="R73" s="5"/>
      <c r="S73" s="5"/>
      <c r="AB73" s="1" t="str">
        <f t="shared" si="22"/>
        <v>45-49</v>
      </c>
      <c r="AC73" s="4">
        <f t="shared" si="23"/>
        <v>2.7192624146583418E-2</v>
      </c>
      <c r="AD73" s="4">
        <f t="shared" si="24"/>
        <v>-6.0840127783340484E-2</v>
      </c>
    </row>
    <row r="74" spans="17:30" x14ac:dyDescent="0.35">
      <c r="Q74" s="2"/>
      <c r="R74" s="5"/>
      <c r="S74" s="5"/>
      <c r="AB74" s="1" t="str">
        <f t="shared" si="22"/>
        <v>50-54</v>
      </c>
      <c r="AC74" s="4">
        <f t="shared" si="23"/>
        <v>4.7236972632316042E-2</v>
      </c>
      <c r="AD74" s="4">
        <f t="shared" si="24"/>
        <v>-4.7155867067181612E-2</v>
      </c>
    </row>
    <row r="75" spans="17:30" x14ac:dyDescent="0.35">
      <c r="Q75" s="2"/>
      <c r="R75" s="5"/>
      <c r="S75" s="5"/>
      <c r="AB75" s="1" t="str">
        <f t="shared" si="22"/>
        <v>55-59</v>
      </c>
      <c r="AC75" s="4">
        <f t="shared" si="23"/>
        <v>3.8863278286747974E-2</v>
      </c>
      <c r="AD75" s="4">
        <f t="shared" si="24"/>
        <v>-4.3913603204119585E-2</v>
      </c>
    </row>
    <row r="76" spans="17:30" x14ac:dyDescent="0.35">
      <c r="R76" s="5"/>
      <c r="S76" s="5"/>
      <c r="AB76" s="1" t="str">
        <f t="shared" si="22"/>
        <v>60-64</v>
      </c>
      <c r="AC76" s="4">
        <f t="shared" si="23"/>
        <v>3.0460407305829492E-2</v>
      </c>
      <c r="AD76" s="4">
        <f t="shared" si="24"/>
        <v>-4.5630095837505366E-2</v>
      </c>
    </row>
    <row r="77" spans="17:30" x14ac:dyDescent="0.35">
      <c r="Q77" s="2"/>
      <c r="R77" s="5"/>
      <c r="S77" s="5"/>
      <c r="AB77" s="1" t="str">
        <f t="shared" si="22"/>
        <v>65-69</v>
      </c>
      <c r="AC77" s="4">
        <f t="shared" si="23"/>
        <v>1.3537958802590885E-2</v>
      </c>
      <c r="AD77" s="4">
        <f t="shared" si="24"/>
        <v>-4.6917465312544697E-2</v>
      </c>
    </row>
    <row r="78" spans="17:30" x14ac:dyDescent="0.35">
      <c r="AB78" s="1" t="str">
        <f t="shared" si="22"/>
        <v>70-74</v>
      </c>
      <c r="AC78" s="4">
        <f t="shared" si="23"/>
        <v>6.4772130477913289E-3</v>
      </c>
      <c r="AD78" s="4">
        <f t="shared" si="24"/>
        <v>-3.7953559338196732E-2</v>
      </c>
    </row>
    <row r="79" spans="17:30" x14ac:dyDescent="0.35">
      <c r="AB79" s="1" t="str">
        <f t="shared" si="22"/>
        <v>75-79</v>
      </c>
      <c r="AC79" s="4">
        <f t="shared" si="23"/>
        <v>6.0395635175351575E-3</v>
      </c>
      <c r="AD79" s="4">
        <f t="shared" si="24"/>
        <v>-2.7320841081390358E-2</v>
      </c>
    </row>
    <row r="80" spans="17:30" x14ac:dyDescent="0.35">
      <c r="AB80" s="1" t="str">
        <f t="shared" si="22"/>
        <v>80-84</v>
      </c>
      <c r="AC80" s="4">
        <f t="shared" si="23"/>
        <v>3.5595495127501895E-3</v>
      </c>
      <c r="AD80" s="4">
        <f t="shared" si="24"/>
        <v>-1.568683545510895E-2</v>
      </c>
    </row>
    <row r="81" spans="28:30" x14ac:dyDescent="0.35">
      <c r="AC81" s="4">
        <f>(H25/$D$26)/3</f>
        <v>1.9353834782439554E-3</v>
      </c>
      <c r="AD81" s="4">
        <f>-(M25/$H$26)/3</f>
        <v>-3.3999205008018207E-8</v>
      </c>
    </row>
    <row r="82" spans="28:30" x14ac:dyDescent="0.35">
      <c r="AB82" s="1" t="str">
        <f>A25</f>
        <v>85&amp;+</v>
      </c>
      <c r="AC82" s="5">
        <f>AC81</f>
        <v>1.9353834782439554E-3</v>
      </c>
      <c r="AD82" s="5">
        <f>AD81</f>
        <v>-3.3999205008018207E-8</v>
      </c>
    </row>
    <row r="83" spans="28:30" x14ac:dyDescent="0.35">
      <c r="AC83" s="5">
        <f>AC82</f>
        <v>1.9353834782439554E-3</v>
      </c>
      <c r="AD83" s="5">
        <f>AD82</f>
        <v>-3.3999205008018207E-8</v>
      </c>
    </row>
    <row r="85" spans="28:30" x14ac:dyDescent="0.35">
      <c r="AC85" s="4">
        <f>D26/$D$26</f>
        <v>1</v>
      </c>
      <c r="AD85" s="4">
        <f>-H26/$H$26</f>
        <v>-1</v>
      </c>
    </row>
  </sheetData>
  <mergeCells count="26">
    <mergeCell ref="B30:D30"/>
    <mergeCell ref="F30:H30"/>
    <mergeCell ref="B3:E3"/>
    <mergeCell ref="F3:I3"/>
    <mergeCell ref="D4:E4"/>
    <mergeCell ref="B4:C4"/>
    <mergeCell ref="F4:G4"/>
    <mergeCell ref="H4:I4"/>
    <mergeCell ref="Y3:AB3"/>
    <mergeCell ref="R4:S4"/>
    <mergeCell ref="P4:Q4"/>
    <mergeCell ref="N4:O4"/>
    <mergeCell ref="L4:M4"/>
    <mergeCell ref="T3:W3"/>
    <mergeCell ref="T4:U4"/>
    <mergeCell ref="V4:W4"/>
    <mergeCell ref="L3:O3"/>
    <mergeCell ref="P3:S3"/>
    <mergeCell ref="AH5:AI5"/>
    <mergeCell ref="AJ5:AK5"/>
    <mergeCell ref="J30:K30"/>
    <mergeCell ref="Y5:Z5"/>
    <mergeCell ref="Y4:AB4"/>
    <mergeCell ref="AA5:AB5"/>
    <mergeCell ref="AD5:AE5"/>
    <mergeCell ref="AF5:AG5"/>
  </mergeCells>
  <phoneticPr fontId="6" type="noConversion"/>
  <pageMargins left="0.78740157499999996" right="0.78740157499999996" top="0.984251969" bottom="0.984251969" header="0.4921259845" footer="0.4921259845"/>
  <pageSetup paperSize="9" orientation="portrait" verticalDpi="2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0</xdr:col>
                <xdr:colOff>61913</xdr:colOff>
                <xdr:row>41</xdr:row>
                <xdr:rowOff>85725</xdr:rowOff>
              </from>
              <to>
                <xdr:col>8</xdr:col>
                <xdr:colOff>571500</xdr:colOff>
                <xdr:row>44</xdr:row>
                <xdr:rowOff>100013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0</xdr:col>
                <xdr:colOff>61913</xdr:colOff>
                <xdr:row>38</xdr:row>
                <xdr:rowOff>9525</xdr:rowOff>
              </from>
              <to>
                <xdr:col>7</xdr:col>
                <xdr:colOff>200025</xdr:colOff>
                <xdr:row>41</xdr:row>
                <xdr:rowOff>100013</xdr:rowOff>
              </to>
            </anchor>
          </objectPr>
        </oleObject>
      </mc:Choice>
      <mc:Fallback>
        <oleObject progId="Equation.3" shapeId="1026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150"/>
  <sheetViews>
    <sheetView topLeftCell="I1" workbookViewId="0">
      <selection activeCell="AF35" sqref="AF35"/>
    </sheetView>
  </sheetViews>
  <sheetFormatPr baseColWidth="10" defaultColWidth="11.33203125" defaultRowHeight="11.65" x14ac:dyDescent="0.35"/>
  <cols>
    <col min="1" max="1" width="11.33203125" style="1"/>
    <col min="2" max="3" width="8.33203125" style="1" customWidth="1"/>
    <col min="4" max="4" width="8.86328125" style="1" customWidth="1"/>
    <col min="5" max="5" width="9.1328125" style="1" customWidth="1"/>
    <col min="6" max="7" width="8.1328125" style="1" customWidth="1"/>
    <col min="8" max="9" width="9.86328125" style="1" customWidth="1"/>
    <col min="10" max="10" width="7.53125" style="1" customWidth="1"/>
    <col min="11" max="11" width="7.1328125" style="1" customWidth="1"/>
    <col min="12" max="12" width="5.33203125" style="1" customWidth="1"/>
    <col min="13" max="13" width="6.33203125" style="1" customWidth="1"/>
    <col min="14" max="16" width="5.33203125" style="1" customWidth="1"/>
    <col min="17" max="17" width="6.1328125" style="1" customWidth="1"/>
    <col min="18" max="21" width="5.33203125" style="1" customWidth="1"/>
    <col min="22" max="23" width="5.86328125" style="1" customWidth="1"/>
    <col min="24" max="24" width="4.1328125" style="1" customWidth="1"/>
    <col min="25" max="28" width="6.33203125" style="1" customWidth="1"/>
    <col min="29" max="29" width="5.1328125" style="1" customWidth="1"/>
    <col min="30" max="37" width="7.33203125" style="1" customWidth="1"/>
    <col min="38" max="38" width="8.53125" style="1" customWidth="1"/>
    <col min="39" max="16384" width="11.33203125" style="1"/>
  </cols>
  <sheetData>
    <row r="1" spans="1:37" x14ac:dyDescent="0.35">
      <c r="K1" s="1" t="s">
        <v>69</v>
      </c>
      <c r="Y1" s="70" t="s">
        <v>92</v>
      </c>
      <c r="AE1" s="81" t="s">
        <v>113</v>
      </c>
    </row>
    <row r="2" spans="1:37" x14ac:dyDescent="0.35">
      <c r="Y2" s="1" t="s">
        <v>60</v>
      </c>
    </row>
    <row r="3" spans="1:37" x14ac:dyDescent="0.35">
      <c r="A3" s="10"/>
      <c r="B3" s="135" t="s">
        <v>98</v>
      </c>
      <c r="C3" s="143"/>
      <c r="D3" s="143"/>
      <c r="E3" s="136"/>
      <c r="F3" s="135" t="s">
        <v>99</v>
      </c>
      <c r="G3" s="143"/>
      <c r="H3" s="143"/>
      <c r="I3" s="136"/>
      <c r="J3" s="23"/>
      <c r="K3" s="10"/>
      <c r="L3" s="135" t="s">
        <v>19</v>
      </c>
      <c r="M3" s="143"/>
      <c r="N3" s="143"/>
      <c r="O3" s="136"/>
      <c r="P3" s="135" t="s">
        <v>20</v>
      </c>
      <c r="Q3" s="143"/>
      <c r="R3" s="143"/>
      <c r="S3" s="136"/>
      <c r="T3" s="135" t="s">
        <v>17</v>
      </c>
      <c r="U3" s="143"/>
      <c r="V3" s="143"/>
      <c r="W3" s="136"/>
      <c r="Y3" s="140" t="s">
        <v>100</v>
      </c>
      <c r="Z3" s="141"/>
      <c r="AA3" s="141"/>
      <c r="AB3" s="142"/>
    </row>
    <row r="4" spans="1:37" x14ac:dyDescent="0.35">
      <c r="A4" s="11" t="s">
        <v>24</v>
      </c>
      <c r="B4" s="135" t="s">
        <v>22</v>
      </c>
      <c r="C4" s="136"/>
      <c r="D4" s="144" t="s">
        <v>23</v>
      </c>
      <c r="E4" s="145"/>
      <c r="F4" s="135" t="s">
        <v>22</v>
      </c>
      <c r="G4" s="136"/>
      <c r="H4" s="144" t="s">
        <v>23</v>
      </c>
      <c r="I4" s="145"/>
      <c r="J4" s="24"/>
      <c r="K4" s="11"/>
      <c r="L4" s="135" t="s">
        <v>27</v>
      </c>
      <c r="M4" s="136"/>
      <c r="N4" s="135" t="s">
        <v>35</v>
      </c>
      <c r="O4" s="136"/>
      <c r="P4" s="135" t="s">
        <v>27</v>
      </c>
      <c r="Q4" s="136"/>
      <c r="R4" s="135" t="s">
        <v>35</v>
      </c>
      <c r="S4" s="136"/>
      <c r="T4" s="135" t="s">
        <v>27</v>
      </c>
      <c r="U4" s="136"/>
      <c r="V4" s="135" t="s">
        <v>35</v>
      </c>
      <c r="W4" s="136"/>
      <c r="Y4" s="137" t="s">
        <v>54</v>
      </c>
      <c r="Z4" s="138"/>
      <c r="AA4" s="138"/>
      <c r="AB4" s="139"/>
      <c r="AD4" s="41"/>
      <c r="AE4" s="42">
        <v>2008</v>
      </c>
      <c r="AF4" s="42"/>
      <c r="AG4" s="43"/>
      <c r="AH4" s="41"/>
      <c r="AI4" s="42">
        <v>1981</v>
      </c>
      <c r="AJ4" s="42"/>
      <c r="AK4" s="43"/>
    </row>
    <row r="5" spans="1:37" x14ac:dyDescent="0.35">
      <c r="A5" s="12" t="s">
        <v>25</v>
      </c>
      <c r="B5" s="9" t="s">
        <v>19</v>
      </c>
      <c r="C5" s="9" t="s">
        <v>20</v>
      </c>
      <c r="D5" s="9" t="s">
        <v>19</v>
      </c>
      <c r="E5" s="9" t="s">
        <v>20</v>
      </c>
      <c r="F5" s="9" t="s">
        <v>19</v>
      </c>
      <c r="G5" s="9" t="s">
        <v>20</v>
      </c>
      <c r="H5" s="9" t="s">
        <v>19</v>
      </c>
      <c r="I5" s="9" t="s">
        <v>20</v>
      </c>
      <c r="K5" s="12"/>
      <c r="L5" s="25">
        <v>2008</v>
      </c>
      <c r="M5" s="25">
        <v>1981</v>
      </c>
      <c r="N5" s="25">
        <v>2008</v>
      </c>
      <c r="O5" s="25">
        <v>1981</v>
      </c>
      <c r="P5" s="25">
        <v>2008</v>
      </c>
      <c r="Q5" s="25">
        <v>1981</v>
      </c>
      <c r="R5" s="25">
        <v>2008</v>
      </c>
      <c r="S5" s="25">
        <v>1981</v>
      </c>
      <c r="T5" s="25">
        <v>2008</v>
      </c>
      <c r="U5" s="25">
        <v>1981</v>
      </c>
      <c r="V5" s="25">
        <v>2008</v>
      </c>
      <c r="W5" s="25">
        <v>1981</v>
      </c>
      <c r="Y5" s="135" t="s">
        <v>56</v>
      </c>
      <c r="Z5" s="136"/>
      <c r="AA5" s="135" t="s">
        <v>57</v>
      </c>
      <c r="AB5" s="136"/>
      <c r="AD5" s="135" t="s">
        <v>94</v>
      </c>
      <c r="AE5" s="136"/>
      <c r="AF5" s="135" t="s">
        <v>95</v>
      </c>
      <c r="AG5" s="136"/>
      <c r="AH5" s="135" t="s">
        <v>94</v>
      </c>
      <c r="AI5" s="136"/>
      <c r="AJ5" s="135" t="s">
        <v>95</v>
      </c>
      <c r="AK5" s="136"/>
    </row>
    <row r="6" spans="1:37" x14ac:dyDescent="0.35">
      <c r="A6" s="10"/>
      <c r="B6" s="10"/>
      <c r="C6" s="10"/>
      <c r="D6" s="10"/>
      <c r="E6" s="10"/>
      <c r="F6" s="10"/>
      <c r="G6" s="10"/>
      <c r="H6" s="10"/>
      <c r="I6" s="10"/>
      <c r="K6" s="9"/>
      <c r="L6" s="38" t="s">
        <v>38</v>
      </c>
      <c r="M6" s="38" t="s">
        <v>39</v>
      </c>
      <c r="N6" s="38" t="s">
        <v>36</v>
      </c>
      <c r="O6" s="38" t="s">
        <v>37</v>
      </c>
      <c r="P6" s="38" t="s">
        <v>38</v>
      </c>
      <c r="Q6" s="38" t="s">
        <v>39</v>
      </c>
      <c r="R6" s="38" t="s">
        <v>36</v>
      </c>
      <c r="S6" s="38" t="s">
        <v>37</v>
      </c>
      <c r="T6" s="38" t="s">
        <v>38</v>
      </c>
      <c r="U6" s="38" t="s">
        <v>39</v>
      </c>
      <c r="V6" s="38" t="s">
        <v>36</v>
      </c>
      <c r="W6" s="38" t="s">
        <v>37</v>
      </c>
      <c r="X6" s="23"/>
      <c r="Y6" s="25" t="s">
        <v>58</v>
      </c>
      <c r="Z6" s="25" t="s">
        <v>55</v>
      </c>
      <c r="AA6" s="25" t="s">
        <v>38</v>
      </c>
      <c r="AB6" s="25" t="s">
        <v>36</v>
      </c>
      <c r="AD6" s="9" t="s">
        <v>19</v>
      </c>
      <c r="AE6" s="9" t="s">
        <v>20</v>
      </c>
      <c r="AF6" s="9" t="s">
        <v>19</v>
      </c>
      <c r="AG6" s="9" t="s">
        <v>20</v>
      </c>
      <c r="AH6" s="9" t="s">
        <v>19</v>
      </c>
      <c r="AI6" s="9" t="s">
        <v>20</v>
      </c>
      <c r="AJ6" s="9" t="s">
        <v>19</v>
      </c>
      <c r="AK6" s="9" t="s">
        <v>20</v>
      </c>
    </row>
    <row r="7" spans="1:37" x14ac:dyDescent="0.35">
      <c r="A7" s="13">
        <v>0</v>
      </c>
      <c r="B7" s="14">
        <v>4134</v>
      </c>
      <c r="C7" s="14">
        <v>3146</v>
      </c>
      <c r="D7" s="14">
        <v>171414</v>
      </c>
      <c r="E7" s="14">
        <v>162706</v>
      </c>
      <c r="F7" s="14">
        <v>6808</v>
      </c>
      <c r="G7" s="14">
        <v>5383</v>
      </c>
      <c r="H7" s="14">
        <v>181200</v>
      </c>
      <c r="I7" s="14">
        <v>175100</v>
      </c>
      <c r="J7" s="20"/>
      <c r="K7" s="39">
        <f t="shared" ref="K7:K25" si="0">A7</f>
        <v>0</v>
      </c>
      <c r="L7" s="26">
        <f t="shared" ref="L7:L25" si="1">B7/D7</f>
        <v>2.4117049949245687E-2</v>
      </c>
      <c r="M7" s="26">
        <f t="shared" ref="M7:M25" si="2">F7/H7</f>
        <v>3.7571743929359823E-2</v>
      </c>
      <c r="N7" s="27">
        <f t="shared" ref="N7:N26" si="3">D7/$D$26</f>
        <v>2.2730780798222848E-2</v>
      </c>
      <c r="O7" s="27">
        <f t="shared" ref="O7:O26" si="4">H7/$H$26</f>
        <v>2.4956271433883785E-2</v>
      </c>
      <c r="P7" s="26">
        <f t="shared" ref="P7:P25" si="5">C7/E7</f>
        <v>1.9335488549899818E-2</v>
      </c>
      <c r="Q7" s="26">
        <f t="shared" ref="Q7:Q25" si="6">G7/I7</f>
        <v>3.0742432895488291E-2</v>
      </c>
      <c r="R7" s="27">
        <f t="shared" ref="R7:R25" si="7">E7/$E$26</f>
        <v>2.0005788800269913E-2</v>
      </c>
      <c r="S7" s="27">
        <f t="shared" ref="S7:S25" si="8">I7/$I$26</f>
        <v>2.2399611108979034E-2</v>
      </c>
      <c r="T7" s="28">
        <f t="shared" ref="T7:T25" si="9">(B7+C7)/(D7+E7)</f>
        <v>2.1788578953669341E-2</v>
      </c>
      <c r="U7" s="28">
        <f t="shared" ref="U7:U25" si="10">(F7+G7)/(H7+I7)</f>
        <v>3.4215548694920009E-2</v>
      </c>
      <c r="V7" s="27">
        <f t="shared" ref="V7:V25" si="11">(D7+E7)/$E$27</f>
        <v>2.1316833139828142E-2</v>
      </c>
      <c r="W7" s="27">
        <f t="shared" ref="W7:W25" si="12">(H7+I7)/$I$27</f>
        <v>2.3630768414490178E-2</v>
      </c>
      <c r="Y7" s="28">
        <f t="shared" ref="Y7:Y25" si="13">T7-U7</f>
        <v>-1.2426969741250668E-2</v>
      </c>
      <c r="Z7" s="35">
        <f t="shared" ref="Z7:Z25" si="14">V7-W7</f>
        <v>-2.3139352746620358E-3</v>
      </c>
      <c r="AA7" s="10">
        <f t="shared" ref="AA7:AA25" si="15">0.5*(T7+U7)</f>
        <v>2.8002063824294675E-2</v>
      </c>
      <c r="AB7" s="27">
        <f t="shared" ref="AB7:AB25" si="16">0.5*(V7+W7)</f>
        <v>2.2473800777159159E-2</v>
      </c>
      <c r="AD7" s="1">
        <f>B7/D7</f>
        <v>2.4117049949245687E-2</v>
      </c>
      <c r="AE7" s="1">
        <f t="shared" ref="AE7:AE25" si="17">C7/E7</f>
        <v>1.9335488549899818E-2</v>
      </c>
      <c r="AF7" s="1">
        <f t="shared" ref="AF7:AF25" si="18">D7/$E$27</f>
        <v>1.0936201472017541E-2</v>
      </c>
      <c r="AG7" s="1">
        <f t="shared" ref="AG7:AG25" si="19">E7/$E$27</f>
        <v>1.03806316678106E-2</v>
      </c>
      <c r="AH7" s="1">
        <f t="shared" ref="AH7:AI26" si="20">F7/H7</f>
        <v>3.7571743929359823E-2</v>
      </c>
      <c r="AI7" s="1">
        <f t="shared" ref="AI7:AI25" si="21">G7/I7</f>
        <v>3.0742432895488291E-2</v>
      </c>
      <c r="AJ7" s="1">
        <f t="shared" ref="AJ7:AJ25" si="22">H7/$I$27</f>
        <v>1.2017668360105586E-2</v>
      </c>
      <c r="AK7" s="1">
        <f t="shared" ref="AK7:AK25" si="23">I7/$I$27</f>
        <v>1.1613100054384592E-2</v>
      </c>
    </row>
    <row r="8" spans="1:37" x14ac:dyDescent="0.35">
      <c r="A8" s="15" t="s">
        <v>15</v>
      </c>
      <c r="B8" s="14">
        <v>610</v>
      </c>
      <c r="C8" s="14">
        <v>449</v>
      </c>
      <c r="D8" s="14">
        <v>576736</v>
      </c>
      <c r="E8" s="14">
        <v>547089</v>
      </c>
      <c r="F8" s="14">
        <v>2874</v>
      </c>
      <c r="G8" s="14">
        <v>2537</v>
      </c>
      <c r="H8" s="14">
        <v>689600</v>
      </c>
      <c r="I8" s="14">
        <v>669400</v>
      </c>
      <c r="J8" s="20"/>
      <c r="K8" s="40" t="str">
        <f t="shared" si="0"/>
        <v>1-4</v>
      </c>
      <c r="L8" s="29">
        <f t="shared" si="1"/>
        <v>1.057676302502358E-3</v>
      </c>
      <c r="M8" s="29">
        <f t="shared" si="2"/>
        <v>4.1676334106728538E-3</v>
      </c>
      <c r="N8" s="30">
        <f t="shared" si="3"/>
        <v>7.6479515059702546E-2</v>
      </c>
      <c r="O8" s="30">
        <f t="shared" si="4"/>
        <v>9.4977068326745351E-2</v>
      </c>
      <c r="P8" s="29">
        <f t="shared" si="5"/>
        <v>8.2070741689194994E-4</v>
      </c>
      <c r="Q8" s="29">
        <f t="shared" si="6"/>
        <v>3.789961159247087E-3</v>
      </c>
      <c r="R8" s="30">
        <f t="shared" si="7"/>
        <v>6.7268244495905918E-2</v>
      </c>
      <c r="S8" s="30">
        <f t="shared" si="8"/>
        <v>8.5632779419477806E-2</v>
      </c>
      <c r="T8" s="31">
        <f t="shared" si="9"/>
        <v>9.4231753164416166E-4</v>
      </c>
      <c r="U8" s="31">
        <f t="shared" si="10"/>
        <v>3.9816041206769681E-3</v>
      </c>
      <c r="V8" s="30">
        <f t="shared" si="11"/>
        <v>7.1699958108964928E-2</v>
      </c>
      <c r="W8" s="30">
        <f t="shared" si="12"/>
        <v>9.0132512700791895E-2</v>
      </c>
      <c r="Y8" s="31">
        <f t="shared" si="13"/>
        <v>-3.0392865890328065E-3</v>
      </c>
      <c r="Z8" s="36">
        <f t="shared" si="14"/>
        <v>-1.8432554591826966E-2</v>
      </c>
      <c r="AA8" s="11">
        <f t="shared" si="15"/>
        <v>2.4619608261605649E-3</v>
      </c>
      <c r="AB8" s="30">
        <f t="shared" si="16"/>
        <v>8.0916235404878412E-2</v>
      </c>
      <c r="AD8" s="1">
        <f t="shared" ref="AD8:AD25" si="24">B8/D8</f>
        <v>1.057676302502358E-3</v>
      </c>
      <c r="AE8" s="1">
        <f t="shared" si="17"/>
        <v>8.2070741689194994E-4</v>
      </c>
      <c r="AF8" s="1">
        <f t="shared" si="18"/>
        <v>3.6795717340272725E-2</v>
      </c>
      <c r="AG8" s="1">
        <f t="shared" si="19"/>
        <v>3.4904240768692196E-2</v>
      </c>
      <c r="AH8" s="1">
        <f t="shared" si="20"/>
        <v>4.1676334106728538E-3</v>
      </c>
      <c r="AI8" s="1">
        <f t="shared" si="21"/>
        <v>3.789961159247087E-3</v>
      </c>
      <c r="AJ8" s="1">
        <f t="shared" si="22"/>
        <v>4.5736115348393003E-2</v>
      </c>
      <c r="AK8" s="1">
        <f t="shared" si="23"/>
        <v>4.4396397352398892E-2</v>
      </c>
    </row>
    <row r="9" spans="1:37" x14ac:dyDescent="0.35">
      <c r="A9" s="15" t="s">
        <v>16</v>
      </c>
      <c r="B9" s="14">
        <v>292</v>
      </c>
      <c r="C9" s="14">
        <v>185</v>
      </c>
      <c r="D9" s="14">
        <v>564704</v>
      </c>
      <c r="E9" s="14">
        <v>537846</v>
      </c>
      <c r="F9" s="14">
        <v>879</v>
      </c>
      <c r="G9" s="14">
        <v>600</v>
      </c>
      <c r="H9" s="14">
        <v>824300</v>
      </c>
      <c r="I9" s="14">
        <v>804400</v>
      </c>
      <c r="J9" s="20"/>
      <c r="K9" s="40" t="str">
        <f t="shared" si="0"/>
        <v>5-9</v>
      </c>
      <c r="L9" s="29">
        <f t="shared" si="1"/>
        <v>5.1708505695018982E-4</v>
      </c>
      <c r="M9" s="29">
        <f t="shared" si="2"/>
        <v>1.0663593351934975E-3</v>
      </c>
      <c r="N9" s="30">
        <f t="shared" si="3"/>
        <v>7.4883981704409408E-2</v>
      </c>
      <c r="O9" s="30">
        <f t="shared" si="4"/>
        <v>0.113528998581404</v>
      </c>
      <c r="P9" s="29">
        <f t="shared" si="5"/>
        <v>3.4396462928050036E-4</v>
      </c>
      <c r="Q9" s="29">
        <f t="shared" si="6"/>
        <v>7.4589756340129288E-4</v>
      </c>
      <c r="R9" s="30">
        <f t="shared" si="7"/>
        <v>6.6131755946738119E-2</v>
      </c>
      <c r="S9" s="30">
        <f t="shared" si="8"/>
        <v>0.10290261094267696</v>
      </c>
      <c r="T9" s="31">
        <f t="shared" si="9"/>
        <v>4.3263344066028753E-4</v>
      </c>
      <c r="U9" s="31">
        <f t="shared" si="10"/>
        <v>9.0808620372075891E-4</v>
      </c>
      <c r="V9" s="30">
        <f t="shared" si="11"/>
        <v>7.0342614564580144E-2</v>
      </c>
      <c r="W9" s="30">
        <f t="shared" si="12"/>
        <v>0.10801973762750534</v>
      </c>
      <c r="Y9" s="31">
        <f t="shared" si="13"/>
        <v>-4.7545276306047138E-4</v>
      </c>
      <c r="Z9" s="36">
        <f t="shared" si="14"/>
        <v>-3.76771230629252E-2</v>
      </c>
      <c r="AA9" s="11">
        <f t="shared" si="15"/>
        <v>6.7035982219052328E-4</v>
      </c>
      <c r="AB9" s="30">
        <f t="shared" si="16"/>
        <v>8.9181176096042744E-2</v>
      </c>
      <c r="AD9" s="1">
        <f t="shared" si="24"/>
        <v>5.1708505695018982E-4</v>
      </c>
      <c r="AE9" s="1">
        <f t="shared" si="17"/>
        <v>3.4396462928050036E-4</v>
      </c>
      <c r="AF9" s="1">
        <f t="shared" si="18"/>
        <v>3.6028076563490691E-2</v>
      </c>
      <c r="AG9" s="1">
        <f t="shared" si="19"/>
        <v>3.4314538001089447E-2</v>
      </c>
      <c r="AH9" s="1">
        <f t="shared" si="20"/>
        <v>1.0663593351934975E-3</v>
      </c>
      <c r="AI9" s="1">
        <f t="shared" si="21"/>
        <v>7.4589756340129288E-4</v>
      </c>
      <c r="AJ9" s="1">
        <f t="shared" si="22"/>
        <v>5.4669779410789369E-2</v>
      </c>
      <c r="AK9" s="1">
        <f t="shared" si="23"/>
        <v>5.3349958216715967E-2</v>
      </c>
    </row>
    <row r="10" spans="1:37" x14ac:dyDescent="0.35">
      <c r="A10" s="15" t="s">
        <v>26</v>
      </c>
      <c r="B10" s="14">
        <v>310</v>
      </c>
      <c r="C10" s="14">
        <v>190</v>
      </c>
      <c r="D10" s="14">
        <v>617315</v>
      </c>
      <c r="E10" s="14">
        <v>592197</v>
      </c>
      <c r="F10" s="14">
        <v>543</v>
      </c>
      <c r="G10" s="14">
        <v>364</v>
      </c>
      <c r="H10" s="14">
        <v>766600</v>
      </c>
      <c r="I10" s="14">
        <v>746000</v>
      </c>
      <c r="J10" s="20"/>
      <c r="K10" s="40" t="str">
        <f t="shared" si="0"/>
        <v>10-14</v>
      </c>
      <c r="L10" s="29">
        <f t="shared" si="1"/>
        <v>5.0217474061054726E-4</v>
      </c>
      <c r="M10" s="29">
        <f t="shared" si="2"/>
        <v>7.083224628228542E-4</v>
      </c>
      <c r="N10" s="30">
        <f t="shared" si="3"/>
        <v>8.1860594516521043E-2</v>
      </c>
      <c r="O10" s="30">
        <f t="shared" si="4"/>
        <v>0.10558210640847301</v>
      </c>
      <c r="P10" s="29">
        <f t="shared" si="5"/>
        <v>3.2083918020523578E-4</v>
      </c>
      <c r="Q10" s="29">
        <f t="shared" si="6"/>
        <v>4.8793565683646114E-4</v>
      </c>
      <c r="R10" s="30">
        <f t="shared" si="7"/>
        <v>7.2814574202263241E-2</v>
      </c>
      <c r="S10" s="30">
        <f t="shared" si="8"/>
        <v>9.5431809750418956E-2</v>
      </c>
      <c r="T10" s="31">
        <f t="shared" si="9"/>
        <v>4.1338986301913501E-4</v>
      </c>
      <c r="U10" s="31">
        <f t="shared" si="10"/>
        <v>5.9962977654369964E-4</v>
      </c>
      <c r="V10" s="30">
        <f t="shared" si="11"/>
        <v>7.7166782846342069E-2</v>
      </c>
      <c r="W10" s="30">
        <f t="shared" si="12"/>
        <v>0.10031967528419265</v>
      </c>
      <c r="Y10" s="31">
        <f t="shared" si="13"/>
        <v>-1.8623991352456463E-4</v>
      </c>
      <c r="Z10" s="36">
        <f t="shared" si="14"/>
        <v>-2.3152892437850583E-2</v>
      </c>
      <c r="AA10" s="11">
        <f t="shared" si="15"/>
        <v>5.0650981978141727E-4</v>
      </c>
      <c r="AB10" s="30">
        <f t="shared" si="16"/>
        <v>8.8743229065267354E-2</v>
      </c>
      <c r="AD10" s="1">
        <f t="shared" si="24"/>
        <v>5.0217474061054726E-4</v>
      </c>
      <c r="AE10" s="1">
        <f t="shared" si="17"/>
        <v>3.2083918020523578E-4</v>
      </c>
      <c r="AF10" s="1">
        <f t="shared" si="18"/>
        <v>3.9384654763896229E-2</v>
      </c>
      <c r="AG10" s="1">
        <f t="shared" si="19"/>
        <v>3.7782128082445847E-2</v>
      </c>
      <c r="AH10" s="1">
        <f t="shared" si="20"/>
        <v>7.083224628228542E-4</v>
      </c>
      <c r="AI10" s="1">
        <f t="shared" si="21"/>
        <v>4.8793565683646114E-4</v>
      </c>
      <c r="AJ10" s="1">
        <f t="shared" si="22"/>
        <v>5.0842961174707185E-2</v>
      </c>
      <c r="AK10" s="1">
        <f t="shared" si="23"/>
        <v>4.9476714109485467E-2</v>
      </c>
    </row>
    <row r="11" spans="1:37" x14ac:dyDescent="0.35">
      <c r="A11" s="13" t="s">
        <v>0</v>
      </c>
      <c r="B11" s="14">
        <v>1055</v>
      </c>
      <c r="C11" s="14">
        <v>519</v>
      </c>
      <c r="D11" s="14">
        <v>755608</v>
      </c>
      <c r="E11" s="14">
        <v>730830</v>
      </c>
      <c r="F11" s="14">
        <v>1099</v>
      </c>
      <c r="G11" s="14">
        <v>506</v>
      </c>
      <c r="H11" s="14">
        <v>783400</v>
      </c>
      <c r="I11" s="14">
        <v>767900</v>
      </c>
      <c r="J11" s="20"/>
      <c r="K11" s="40" t="str">
        <f t="shared" si="0"/>
        <v>15-19</v>
      </c>
      <c r="L11" s="29">
        <f t="shared" si="1"/>
        <v>1.3962266148584981E-3</v>
      </c>
      <c r="M11" s="29">
        <f t="shared" si="2"/>
        <v>1.4028593311207556E-3</v>
      </c>
      <c r="N11" s="30">
        <f t="shared" si="3"/>
        <v>0.10019928254042008</v>
      </c>
      <c r="O11" s="30">
        <f t="shared" si="4"/>
        <v>0.10789593289903178</v>
      </c>
      <c r="P11" s="29">
        <f t="shared" si="5"/>
        <v>7.101514716144657E-4</v>
      </c>
      <c r="Q11" s="29">
        <f t="shared" si="6"/>
        <v>6.5893996614142466E-4</v>
      </c>
      <c r="R11" s="30">
        <f t="shared" si="7"/>
        <v>8.9860426959677345E-2</v>
      </c>
      <c r="S11" s="30">
        <f t="shared" si="8"/>
        <v>9.8233360197515704E-2</v>
      </c>
      <c r="T11" s="31">
        <f t="shared" si="9"/>
        <v>1.0589072669024877E-3</v>
      </c>
      <c r="U11" s="31">
        <f t="shared" si="10"/>
        <v>1.0346161284084316E-3</v>
      </c>
      <c r="V11" s="30">
        <f t="shared" si="11"/>
        <v>9.4834642699329175E-2</v>
      </c>
      <c r="W11" s="30">
        <f t="shared" si="12"/>
        <v>0.10288636273196355</v>
      </c>
      <c r="Y11" s="31">
        <f t="shared" si="13"/>
        <v>2.4291138494056137E-5</v>
      </c>
      <c r="Z11" s="36">
        <f t="shared" si="14"/>
        <v>-8.0517200326343796E-3</v>
      </c>
      <c r="AA11" s="11">
        <f t="shared" si="15"/>
        <v>1.0467616976554597E-3</v>
      </c>
      <c r="AB11" s="30">
        <f t="shared" si="16"/>
        <v>9.8860502715646364E-2</v>
      </c>
      <c r="AD11" s="1">
        <f t="shared" si="24"/>
        <v>1.3962266148584981E-3</v>
      </c>
      <c r="AE11" s="1">
        <f t="shared" si="17"/>
        <v>7.101514716144657E-4</v>
      </c>
      <c r="AF11" s="1">
        <f t="shared" si="18"/>
        <v>4.8207738702021018E-2</v>
      </c>
      <c r="AG11" s="1">
        <f t="shared" si="19"/>
        <v>4.662690399730815E-2</v>
      </c>
      <c r="AH11" s="1">
        <f t="shared" si="20"/>
        <v>1.4028593311207556E-3</v>
      </c>
      <c r="AI11" s="1">
        <f t="shared" si="21"/>
        <v>6.5893996614142466E-4</v>
      </c>
      <c r="AJ11" s="1">
        <f t="shared" si="22"/>
        <v>5.1957182082266642E-2</v>
      </c>
      <c r="AK11" s="1">
        <f t="shared" si="23"/>
        <v>5.0929180649696905E-2</v>
      </c>
    </row>
    <row r="12" spans="1:37" x14ac:dyDescent="0.35">
      <c r="A12" s="13" t="s">
        <v>1</v>
      </c>
      <c r="B12" s="14">
        <v>2203</v>
      </c>
      <c r="C12" s="14">
        <v>768</v>
      </c>
      <c r="D12" s="14">
        <v>784674</v>
      </c>
      <c r="E12" s="14">
        <v>765803</v>
      </c>
      <c r="F12" s="14">
        <v>2196</v>
      </c>
      <c r="G12" s="14">
        <v>689</v>
      </c>
      <c r="H12" s="14">
        <v>771600</v>
      </c>
      <c r="I12" s="14">
        <v>749800</v>
      </c>
      <c r="J12" s="20"/>
      <c r="K12" s="40" t="str">
        <f t="shared" si="0"/>
        <v>20-24</v>
      </c>
      <c r="L12" s="29">
        <f t="shared" si="1"/>
        <v>2.8075353586330121E-3</v>
      </c>
      <c r="M12" s="29">
        <f t="shared" si="2"/>
        <v>2.8460342146189735E-3</v>
      </c>
      <c r="N12" s="30">
        <f t="shared" si="3"/>
        <v>0.10405365193079162</v>
      </c>
      <c r="O12" s="30">
        <f t="shared" si="4"/>
        <v>0.10627074524494884</v>
      </c>
      <c r="P12" s="29">
        <f t="shared" si="5"/>
        <v>1.0028688840341446E-3</v>
      </c>
      <c r="Q12" s="29">
        <f t="shared" si="6"/>
        <v>9.1891170978927717E-4</v>
      </c>
      <c r="R12" s="30">
        <f t="shared" si="7"/>
        <v>9.4160590762560087E-2</v>
      </c>
      <c r="S12" s="30">
        <f t="shared" si="8"/>
        <v>9.5917923526627522E-2</v>
      </c>
      <c r="T12" s="31">
        <f t="shared" si="9"/>
        <v>1.9161845032206219E-3</v>
      </c>
      <c r="U12" s="31">
        <f t="shared" si="10"/>
        <v>1.8962797423425792E-3</v>
      </c>
      <c r="V12" s="30">
        <f t="shared" si="11"/>
        <v>9.8920326517841842E-2</v>
      </c>
      <c r="W12" s="30">
        <f t="shared" si="12"/>
        <v>0.1009033148072</v>
      </c>
      <c r="Y12" s="31">
        <f t="shared" si="13"/>
        <v>1.9904760878042705E-5</v>
      </c>
      <c r="Z12" s="36">
        <f t="shared" si="14"/>
        <v>-1.9829882893581535E-3</v>
      </c>
      <c r="AA12" s="11">
        <f t="shared" si="15"/>
        <v>1.9062321227816005E-3</v>
      </c>
      <c r="AB12" s="30">
        <f t="shared" si="16"/>
        <v>9.9911820662520912E-2</v>
      </c>
      <c r="AD12" s="1">
        <f t="shared" si="24"/>
        <v>2.8075353586330121E-3</v>
      </c>
      <c r="AE12" s="1">
        <f t="shared" si="17"/>
        <v>1.0028688840341446E-3</v>
      </c>
      <c r="AF12" s="1">
        <f t="shared" si="18"/>
        <v>5.0062147513353007E-2</v>
      </c>
      <c r="AG12" s="1">
        <f t="shared" si="19"/>
        <v>4.8858179004488834E-2</v>
      </c>
      <c r="AH12" s="1">
        <f t="shared" si="20"/>
        <v>2.8460342146189735E-3</v>
      </c>
      <c r="AI12" s="1">
        <f t="shared" si="21"/>
        <v>9.1891170978927717E-4</v>
      </c>
      <c r="AJ12" s="1">
        <f t="shared" si="22"/>
        <v>5.117457454005226E-2</v>
      </c>
      <c r="AK12" s="1">
        <f t="shared" si="23"/>
        <v>4.9728740267147728E-2</v>
      </c>
    </row>
    <row r="13" spans="1:37" x14ac:dyDescent="0.35">
      <c r="A13" s="13" t="s">
        <v>2</v>
      </c>
      <c r="B13" s="14">
        <v>2929</v>
      </c>
      <c r="C13" s="14">
        <v>978</v>
      </c>
      <c r="D13" s="14">
        <v>651819</v>
      </c>
      <c r="E13" s="14">
        <v>644064</v>
      </c>
      <c r="F13" s="14">
        <v>2436</v>
      </c>
      <c r="G13" s="14">
        <v>786</v>
      </c>
      <c r="H13" s="14">
        <v>646800</v>
      </c>
      <c r="I13" s="14">
        <v>645900</v>
      </c>
      <c r="J13" s="20"/>
      <c r="K13" s="40" t="str">
        <f t="shared" si="0"/>
        <v>25-29</v>
      </c>
      <c r="L13" s="29">
        <f t="shared" si="1"/>
        <v>4.4935787388830336E-3</v>
      </c>
      <c r="M13" s="29">
        <f t="shared" si="2"/>
        <v>3.7662337662337664E-3</v>
      </c>
      <c r="N13" s="30">
        <f t="shared" si="3"/>
        <v>8.6436083453608328E-2</v>
      </c>
      <c r="O13" s="30">
        <f t="shared" si="4"/>
        <v>8.9082319886512315E-2</v>
      </c>
      <c r="P13" s="29">
        <f t="shared" si="5"/>
        <v>1.5184826352660605E-3</v>
      </c>
      <c r="Q13" s="29">
        <f t="shared" si="6"/>
        <v>1.2169066418950302E-3</v>
      </c>
      <c r="R13" s="30">
        <f t="shared" si="7"/>
        <v>7.9191968076512492E-2</v>
      </c>
      <c r="S13" s="30">
        <f t="shared" si="8"/>
        <v>8.2626549487661669E-2</v>
      </c>
      <c r="T13" s="31">
        <f t="shared" si="9"/>
        <v>3.0149326752492316E-3</v>
      </c>
      <c r="U13" s="31">
        <f t="shared" si="10"/>
        <v>2.4924576467857972E-3</v>
      </c>
      <c r="V13" s="30">
        <f t="shared" si="11"/>
        <v>8.2677246736920604E-2</v>
      </c>
      <c r="W13" s="30">
        <f t="shared" si="12"/>
        <v>8.5735319476316171E-2</v>
      </c>
      <c r="Y13" s="31">
        <f t="shared" si="13"/>
        <v>5.2247502846343441E-4</v>
      </c>
      <c r="Z13" s="36">
        <f t="shared" si="14"/>
        <v>-3.0580727393955676E-3</v>
      </c>
      <c r="AA13" s="11">
        <f t="shared" si="15"/>
        <v>2.7536951610175144E-3</v>
      </c>
      <c r="AB13" s="30">
        <f t="shared" si="16"/>
        <v>8.4206283106618388E-2</v>
      </c>
      <c r="AD13" s="1">
        <f t="shared" si="24"/>
        <v>4.4935787388830336E-3</v>
      </c>
      <c r="AE13" s="1">
        <f t="shared" si="17"/>
        <v>1.5184826352660605E-3</v>
      </c>
      <c r="AF13" s="1">
        <f t="shared" si="18"/>
        <v>4.1586007603165449E-2</v>
      </c>
      <c r="AG13" s="1">
        <f t="shared" si="19"/>
        <v>4.1091239133755154E-2</v>
      </c>
      <c r="AH13" s="1">
        <f t="shared" si="20"/>
        <v>3.7662337662337664E-3</v>
      </c>
      <c r="AI13" s="1">
        <f t="shared" si="21"/>
        <v>1.2169066418950302E-3</v>
      </c>
      <c r="AJ13" s="1">
        <f t="shared" si="22"/>
        <v>4.2897504941039145E-2</v>
      </c>
      <c r="AK13" s="1">
        <f t="shared" si="23"/>
        <v>4.2837814535277033E-2</v>
      </c>
    </row>
    <row r="14" spans="1:37" x14ac:dyDescent="0.35">
      <c r="A14" s="13" t="s">
        <v>3</v>
      </c>
      <c r="B14" s="14">
        <v>3722</v>
      </c>
      <c r="C14" s="14">
        <v>1160</v>
      </c>
      <c r="D14" s="14">
        <v>580265</v>
      </c>
      <c r="E14" s="14">
        <v>596219</v>
      </c>
      <c r="F14" s="14">
        <v>2515</v>
      </c>
      <c r="G14" s="14">
        <v>833</v>
      </c>
      <c r="H14" s="14">
        <v>525700</v>
      </c>
      <c r="I14" s="14">
        <v>533400</v>
      </c>
      <c r="J14" s="20"/>
      <c r="K14" s="40" t="str">
        <f t="shared" si="0"/>
        <v>30-34</v>
      </c>
      <c r="L14" s="29">
        <f t="shared" si="1"/>
        <v>6.4143107028685172E-3</v>
      </c>
      <c r="M14" s="29">
        <f t="shared" si="2"/>
        <v>4.7840973939509224E-3</v>
      </c>
      <c r="N14" s="30">
        <f t="shared" si="3"/>
        <v>7.694748690235792E-2</v>
      </c>
      <c r="O14" s="30">
        <f t="shared" si="4"/>
        <v>7.2403487267067912E-2</v>
      </c>
      <c r="P14" s="29">
        <f t="shared" si="5"/>
        <v>1.9455938170370283E-3</v>
      </c>
      <c r="Q14" s="29">
        <f t="shared" si="6"/>
        <v>1.5616797900262467E-3</v>
      </c>
      <c r="R14" s="30">
        <f t="shared" si="7"/>
        <v>7.3309105950045653E-2</v>
      </c>
      <c r="S14" s="30">
        <f t="shared" si="8"/>
        <v>6.8235023218329041E-2</v>
      </c>
      <c r="T14" s="31">
        <f t="shared" si="9"/>
        <v>4.1496526939592887E-3</v>
      </c>
      <c r="U14" s="31">
        <f t="shared" si="10"/>
        <v>3.1611745821924276E-3</v>
      </c>
      <c r="V14" s="30">
        <f t="shared" si="11"/>
        <v>7.5059598706086347E-2</v>
      </c>
      <c r="W14" s="30">
        <f t="shared" si="12"/>
        <v>7.0242343047394185E-2</v>
      </c>
      <c r="Y14" s="31">
        <f t="shared" si="13"/>
        <v>9.8847811176686106E-4</v>
      </c>
      <c r="Z14" s="36">
        <f t="shared" si="14"/>
        <v>4.8172556586921628E-3</v>
      </c>
      <c r="AA14" s="11">
        <f t="shared" si="15"/>
        <v>3.6554136380758584E-3</v>
      </c>
      <c r="AB14" s="30">
        <f t="shared" si="16"/>
        <v>7.2650970876740273E-2</v>
      </c>
      <c r="AD14" s="1">
        <f t="shared" si="24"/>
        <v>6.4143107028685172E-3</v>
      </c>
      <c r="AE14" s="1">
        <f t="shared" si="17"/>
        <v>1.9455938170370283E-3</v>
      </c>
      <c r="AF14" s="1">
        <f t="shared" si="18"/>
        <v>3.7020867298821911E-2</v>
      </c>
      <c r="AG14" s="1">
        <f t="shared" si="19"/>
        <v>3.8038731407264437E-2</v>
      </c>
      <c r="AH14" s="1">
        <f t="shared" si="20"/>
        <v>4.7840973939509224E-3</v>
      </c>
      <c r="AI14" s="1">
        <f t="shared" si="21"/>
        <v>1.5616797900262467E-3</v>
      </c>
      <c r="AJ14" s="1">
        <f t="shared" si="22"/>
        <v>3.4865829232381379E-2</v>
      </c>
      <c r="AK14" s="1">
        <f t="shared" si="23"/>
        <v>3.5376513815012799E-2</v>
      </c>
    </row>
    <row r="15" spans="1:37" x14ac:dyDescent="0.35">
      <c r="A15" s="13" t="s">
        <v>4</v>
      </c>
      <c r="B15" s="14">
        <v>3928</v>
      </c>
      <c r="C15" s="14">
        <v>1354</v>
      </c>
      <c r="D15" s="14">
        <v>533347</v>
      </c>
      <c r="E15" s="14">
        <v>559347</v>
      </c>
      <c r="F15" s="14">
        <v>1824</v>
      </c>
      <c r="G15" s="14">
        <v>681</v>
      </c>
      <c r="H15" s="14">
        <v>287200</v>
      </c>
      <c r="I15" s="14">
        <v>297200</v>
      </c>
      <c r="J15" s="20"/>
      <c r="K15" s="40" t="str">
        <f t="shared" si="0"/>
        <v>35-39</v>
      </c>
      <c r="L15" s="29">
        <f t="shared" si="1"/>
        <v>7.364811276711034E-3</v>
      </c>
      <c r="M15" s="29">
        <f t="shared" si="2"/>
        <v>6.3509749303621169E-3</v>
      </c>
      <c r="N15" s="30">
        <f t="shared" si="3"/>
        <v>7.072580854766683E-2</v>
      </c>
      <c r="O15" s="30">
        <f t="shared" si="4"/>
        <v>3.9555414767171213E-2</v>
      </c>
      <c r="P15" s="29">
        <f t="shared" si="5"/>
        <v>2.4206798284428094E-3</v>
      </c>
      <c r="Q15" s="29">
        <f t="shared" si="6"/>
        <v>2.291386271870794E-3</v>
      </c>
      <c r="R15" s="30">
        <f t="shared" si="7"/>
        <v>6.8775447420897667E-2</v>
      </c>
      <c r="S15" s="30">
        <f t="shared" si="8"/>
        <v>3.8019214286628036E-2</v>
      </c>
      <c r="T15" s="31">
        <f t="shared" si="9"/>
        <v>4.8339242276428714E-3</v>
      </c>
      <c r="U15" s="31">
        <f t="shared" si="10"/>
        <v>4.2864476386036965E-3</v>
      </c>
      <c r="V15" s="30">
        <f t="shared" si="11"/>
        <v>6.9713802438918268E-2</v>
      </c>
      <c r="W15" s="30">
        <f t="shared" si="12"/>
        <v>3.8758970141532581E-2</v>
      </c>
      <c r="Y15" s="31">
        <f t="shared" si="13"/>
        <v>5.4747658903917494E-4</v>
      </c>
      <c r="Z15" s="36">
        <f t="shared" si="14"/>
        <v>3.0954832297385687E-2</v>
      </c>
      <c r="AA15" s="11">
        <f t="shared" si="15"/>
        <v>4.560185933123284E-3</v>
      </c>
      <c r="AB15" s="30">
        <f t="shared" si="16"/>
        <v>5.4236386290225425E-2</v>
      </c>
      <c r="AD15" s="1">
        <f t="shared" si="24"/>
        <v>7.364811276711034E-3</v>
      </c>
      <c r="AE15" s="1">
        <f t="shared" si="17"/>
        <v>2.4206798284428094E-3</v>
      </c>
      <c r="AF15" s="1">
        <f t="shared" si="18"/>
        <v>3.4027502108906739E-2</v>
      </c>
      <c r="AG15" s="1">
        <f t="shared" si="19"/>
        <v>3.5686300330011529E-2</v>
      </c>
      <c r="AH15" s="1">
        <f t="shared" si="20"/>
        <v>6.3509749303621169E-3</v>
      </c>
      <c r="AI15" s="1">
        <f t="shared" si="21"/>
        <v>2.291386271870794E-3</v>
      </c>
      <c r="AJ15" s="1">
        <f t="shared" si="22"/>
        <v>1.9047871705421215E-2</v>
      </c>
      <c r="AK15" s="1">
        <f t="shared" si="23"/>
        <v>1.9711098436111369E-2</v>
      </c>
    </row>
    <row r="16" spans="1:37" x14ac:dyDescent="0.35">
      <c r="A16" s="13" t="s">
        <v>5</v>
      </c>
      <c r="B16" s="14">
        <v>4711</v>
      </c>
      <c r="C16" s="14">
        <v>1738</v>
      </c>
      <c r="D16" s="14">
        <v>501602</v>
      </c>
      <c r="E16" s="14">
        <v>543292</v>
      </c>
      <c r="F16" s="14">
        <v>4542</v>
      </c>
      <c r="G16" s="14">
        <v>1678</v>
      </c>
      <c r="H16" s="14">
        <v>508800</v>
      </c>
      <c r="I16" s="14">
        <v>532300</v>
      </c>
      <c r="J16" s="20"/>
      <c r="K16" s="40" t="str">
        <f t="shared" si="0"/>
        <v>40-44</v>
      </c>
      <c r="L16" s="29">
        <f t="shared" si="1"/>
        <v>9.3919083257243789E-3</v>
      </c>
      <c r="M16" s="29">
        <f t="shared" si="2"/>
        <v>8.926886792452831E-3</v>
      </c>
      <c r="N16" s="30">
        <f t="shared" si="3"/>
        <v>6.6516183683655805E-2</v>
      </c>
      <c r="O16" s="30">
        <f t="shared" si="4"/>
        <v>7.0075887999779637E-2</v>
      </c>
      <c r="P16" s="29">
        <f t="shared" si="5"/>
        <v>3.1990163668892601E-3</v>
      </c>
      <c r="Q16" s="29">
        <f t="shared" si="6"/>
        <v>3.1523576930302462E-3</v>
      </c>
      <c r="R16" s="30">
        <f t="shared" si="7"/>
        <v>6.6801378000050662E-2</v>
      </c>
      <c r="S16" s="30">
        <f t="shared" si="8"/>
        <v>6.809430607258446E-2</v>
      </c>
      <c r="T16" s="31">
        <f t="shared" si="9"/>
        <v>6.1719179170327326E-3</v>
      </c>
      <c r="U16" s="31">
        <f t="shared" si="10"/>
        <v>5.9744501008548653E-3</v>
      </c>
      <c r="V16" s="30">
        <f t="shared" si="11"/>
        <v>6.6664165709348688E-2</v>
      </c>
      <c r="W16" s="30">
        <f t="shared" si="12"/>
        <v>6.9048534932151906E-2</v>
      </c>
      <c r="Y16" s="31">
        <f t="shared" si="13"/>
        <v>1.9746781617786726E-4</v>
      </c>
      <c r="Z16" s="36">
        <f t="shared" si="14"/>
        <v>-2.3843692228032176E-3</v>
      </c>
      <c r="AA16" s="11">
        <f t="shared" si="15"/>
        <v>6.0731840089437994E-3</v>
      </c>
      <c r="AB16" s="30">
        <f t="shared" si="16"/>
        <v>6.7856350320750297E-2</v>
      </c>
      <c r="AD16" s="1">
        <f t="shared" si="24"/>
        <v>9.3919083257243789E-3</v>
      </c>
      <c r="AE16" s="1">
        <f t="shared" si="17"/>
        <v>3.1990163668892601E-3</v>
      </c>
      <c r="AF16" s="1">
        <f t="shared" si="18"/>
        <v>3.2002173280869371E-2</v>
      </c>
      <c r="AG16" s="1">
        <f t="shared" si="19"/>
        <v>3.4661992428479317E-2</v>
      </c>
      <c r="AH16" s="1">
        <f t="shared" si="20"/>
        <v>8.926886792452831E-3</v>
      </c>
      <c r="AI16" s="1">
        <f t="shared" si="21"/>
        <v>3.1523576930302462E-3</v>
      </c>
      <c r="AJ16" s="1">
        <f t="shared" si="22"/>
        <v>3.3744976057515023E-2</v>
      </c>
      <c r="AK16" s="1">
        <f t="shared" si="23"/>
        <v>3.5303558874636883E-2</v>
      </c>
    </row>
    <row r="17" spans="1:37" x14ac:dyDescent="0.35">
      <c r="A17" s="13" t="s">
        <v>6</v>
      </c>
      <c r="B17" s="14">
        <v>6696</v>
      </c>
      <c r="C17" s="14">
        <v>2534</v>
      </c>
      <c r="D17" s="14">
        <v>515148</v>
      </c>
      <c r="E17" s="14">
        <v>580291</v>
      </c>
      <c r="F17" s="14">
        <v>4074</v>
      </c>
      <c r="G17" s="14">
        <v>1665</v>
      </c>
      <c r="H17" s="14">
        <v>334000</v>
      </c>
      <c r="I17" s="14">
        <v>346800</v>
      </c>
      <c r="J17" s="20"/>
      <c r="K17" s="40" t="str">
        <f t="shared" si="0"/>
        <v>45-49</v>
      </c>
      <c r="L17" s="29">
        <f t="shared" si="1"/>
        <v>1.299820634070209E-2</v>
      </c>
      <c r="M17" s="29">
        <f t="shared" si="2"/>
        <v>1.2197604790419161E-2</v>
      </c>
      <c r="N17" s="30">
        <f t="shared" si="3"/>
        <v>6.8312484783290189E-2</v>
      </c>
      <c r="O17" s="30">
        <f t="shared" si="4"/>
        <v>4.6001074276584904E-2</v>
      </c>
      <c r="P17" s="29">
        <f t="shared" si="5"/>
        <v>4.3667746010191437E-3</v>
      </c>
      <c r="Q17" s="29">
        <f t="shared" si="6"/>
        <v>4.8010380622837369E-3</v>
      </c>
      <c r="R17" s="30">
        <f t="shared" si="7"/>
        <v>7.1350652026953093E-2</v>
      </c>
      <c r="S17" s="30">
        <f t="shared" si="8"/>
        <v>4.4364278312929349E-2</v>
      </c>
      <c r="T17" s="31">
        <f t="shared" si="9"/>
        <v>8.4258457111715031E-3</v>
      </c>
      <c r="U17" s="31">
        <f t="shared" si="10"/>
        <v>8.4297884841363097E-3</v>
      </c>
      <c r="V17" s="30">
        <f t="shared" si="11"/>
        <v>6.9888933251107982E-2</v>
      </c>
      <c r="W17" s="30">
        <f t="shared" si="12"/>
        <v>4.5152475825385667E-2</v>
      </c>
      <c r="Y17" s="31">
        <f t="shared" si="13"/>
        <v>-3.942772964806579E-6</v>
      </c>
      <c r="Z17" s="36">
        <f t="shared" si="14"/>
        <v>2.4736457425722315E-2</v>
      </c>
      <c r="AA17" s="11">
        <f t="shared" si="15"/>
        <v>8.4278170976539064E-3</v>
      </c>
      <c r="AB17" s="30">
        <f t="shared" si="16"/>
        <v>5.7520704538246828E-2</v>
      </c>
      <c r="AD17" s="1">
        <f t="shared" si="24"/>
        <v>1.299820634070209E-2</v>
      </c>
      <c r="AE17" s="1">
        <f t="shared" si="17"/>
        <v>4.3667746010191437E-3</v>
      </c>
      <c r="AF17" s="1">
        <f t="shared" si="18"/>
        <v>3.2866407154064969E-2</v>
      </c>
      <c r="AG17" s="1">
        <f t="shared" si="19"/>
        <v>3.7022526097043013E-2</v>
      </c>
      <c r="AH17" s="1">
        <f t="shared" si="20"/>
        <v>1.2197604790419161E-2</v>
      </c>
      <c r="AI17" s="1">
        <f t="shared" si="21"/>
        <v>4.8010380622837369E-3</v>
      </c>
      <c r="AJ17" s="1">
        <f t="shared" si="22"/>
        <v>2.2151772805051134E-2</v>
      </c>
      <c r="AK17" s="1">
        <f t="shared" si="23"/>
        <v>2.300070302033453E-2</v>
      </c>
    </row>
    <row r="18" spans="1:37" x14ac:dyDescent="0.35">
      <c r="A18" s="13" t="s">
        <v>7</v>
      </c>
      <c r="B18" s="14">
        <v>7374</v>
      </c>
      <c r="C18" s="14">
        <v>3016</v>
      </c>
      <c r="D18" s="14">
        <v>404796</v>
      </c>
      <c r="E18" s="14">
        <v>482577</v>
      </c>
      <c r="F18" s="14">
        <v>6050</v>
      </c>
      <c r="G18" s="14">
        <v>3005</v>
      </c>
      <c r="H18" s="14">
        <v>344300</v>
      </c>
      <c r="I18" s="14">
        <v>402100</v>
      </c>
      <c r="J18" s="20"/>
      <c r="K18" s="40" t="str">
        <f t="shared" si="0"/>
        <v>50-54</v>
      </c>
      <c r="L18" s="29">
        <f t="shared" si="1"/>
        <v>1.8216583167817865E-2</v>
      </c>
      <c r="M18" s="29">
        <f t="shared" si="2"/>
        <v>1.7571884984025558E-2</v>
      </c>
      <c r="N18" s="30">
        <f t="shared" si="3"/>
        <v>5.3678982720182809E-2</v>
      </c>
      <c r="O18" s="30">
        <f t="shared" si="4"/>
        <v>4.7419670279725094E-2</v>
      </c>
      <c r="P18" s="29">
        <f t="shared" si="5"/>
        <v>6.2497798278823898E-3</v>
      </c>
      <c r="Q18" s="29">
        <f t="shared" si="6"/>
        <v>7.4732653568763989E-3</v>
      </c>
      <c r="R18" s="30">
        <f t="shared" si="7"/>
        <v>5.9336063463350179E-2</v>
      </c>
      <c r="S18" s="30">
        <f t="shared" si="8"/>
        <v>5.1438513003543511E-2</v>
      </c>
      <c r="T18" s="31">
        <f t="shared" si="9"/>
        <v>1.1708717754540649E-2</v>
      </c>
      <c r="U18" s="31">
        <f t="shared" si="10"/>
        <v>1.2131564844587352E-2</v>
      </c>
      <c r="V18" s="30">
        <f t="shared" si="11"/>
        <v>5.6614336686785338E-2</v>
      </c>
      <c r="W18" s="30">
        <f t="shared" si="12"/>
        <v>4.9503243178713074E-2</v>
      </c>
      <c r="Y18" s="31">
        <f t="shared" si="13"/>
        <v>-4.2284709004670323E-4</v>
      </c>
      <c r="Z18" s="36">
        <f t="shared" si="14"/>
        <v>7.1110935080722637E-3</v>
      </c>
      <c r="AA18" s="11">
        <f t="shared" si="15"/>
        <v>1.1920141299564001E-2</v>
      </c>
      <c r="AB18" s="30">
        <f t="shared" si="16"/>
        <v>5.3058789932749206E-2</v>
      </c>
      <c r="AD18" s="1">
        <f t="shared" si="24"/>
        <v>1.8216583167817865E-2</v>
      </c>
      <c r="AE18" s="1">
        <f t="shared" si="17"/>
        <v>6.2497798278823898E-3</v>
      </c>
      <c r="AF18" s="1">
        <f t="shared" si="18"/>
        <v>2.58259571042436E-2</v>
      </c>
      <c r="AG18" s="1">
        <f t="shared" si="19"/>
        <v>3.0788379582541735E-2</v>
      </c>
      <c r="AH18" s="1">
        <f t="shared" si="20"/>
        <v>1.7571884984025558E-2</v>
      </c>
      <c r="AI18" s="1">
        <f t="shared" si="21"/>
        <v>7.4732653568763989E-3</v>
      </c>
      <c r="AJ18" s="1">
        <f t="shared" si="22"/>
        <v>2.2834896337661992E-2</v>
      </c>
      <c r="AK18" s="1">
        <f t="shared" si="23"/>
        <v>2.6668346841051082E-2</v>
      </c>
    </row>
    <row r="19" spans="1:37" x14ac:dyDescent="0.35">
      <c r="A19" s="13" t="s">
        <v>8</v>
      </c>
      <c r="B19" s="14">
        <v>7738</v>
      </c>
      <c r="C19" s="14">
        <v>3988</v>
      </c>
      <c r="D19" s="14">
        <v>306305</v>
      </c>
      <c r="E19" s="14">
        <v>394132</v>
      </c>
      <c r="F19" s="14">
        <v>4856</v>
      </c>
      <c r="G19" s="14">
        <v>3304</v>
      </c>
      <c r="H19" s="14">
        <v>198300</v>
      </c>
      <c r="I19" s="14">
        <v>319600</v>
      </c>
      <c r="J19" s="20"/>
      <c r="K19" s="40" t="str">
        <f t="shared" si="0"/>
        <v>55-59</v>
      </c>
      <c r="L19" s="29">
        <f t="shared" si="1"/>
        <v>2.526240185436085E-2</v>
      </c>
      <c r="M19" s="29">
        <f t="shared" si="2"/>
        <v>2.4488149268784669E-2</v>
      </c>
      <c r="N19" s="30">
        <f t="shared" si="3"/>
        <v>4.0618338131072428E-2</v>
      </c>
      <c r="O19" s="30">
        <f t="shared" si="4"/>
        <v>2.7311416254631096E-2</v>
      </c>
      <c r="P19" s="29">
        <f t="shared" si="5"/>
        <v>1.0118437477799317E-2</v>
      </c>
      <c r="Q19" s="29">
        <f t="shared" si="6"/>
        <v>1.0337922403003755E-2</v>
      </c>
      <c r="R19" s="30">
        <f t="shared" si="7"/>
        <v>4.8461160322471095E-2</v>
      </c>
      <c r="S19" s="30">
        <f t="shared" si="8"/>
        <v>4.0884727072699592E-2</v>
      </c>
      <c r="T19" s="31">
        <f t="shared" si="9"/>
        <v>1.6740977418383096E-2</v>
      </c>
      <c r="U19" s="31">
        <f t="shared" si="10"/>
        <v>1.5755937439660167E-2</v>
      </c>
      <c r="V19" s="30">
        <f t="shared" si="11"/>
        <v>4.4687832676768235E-2</v>
      </c>
      <c r="W19" s="30">
        <f t="shared" si="12"/>
        <v>3.4348512382443061E-2</v>
      </c>
      <c r="Y19" s="31">
        <f t="shared" si="13"/>
        <v>9.8503997872292914E-4</v>
      </c>
      <c r="Z19" s="36">
        <f t="shared" si="14"/>
        <v>1.0339320294325174E-2</v>
      </c>
      <c r="AA19" s="11">
        <f t="shared" si="15"/>
        <v>1.6248457429021632E-2</v>
      </c>
      <c r="AB19" s="30">
        <f t="shared" si="16"/>
        <v>3.9518172529605648E-2</v>
      </c>
      <c r="AD19" s="1">
        <f t="shared" si="24"/>
        <v>2.526240185436085E-2</v>
      </c>
      <c r="AE19" s="1">
        <f t="shared" si="17"/>
        <v>1.0118437477799317E-2</v>
      </c>
      <c r="AF19" s="1">
        <f t="shared" si="18"/>
        <v>1.9542238042903923E-2</v>
      </c>
      <c r="AG19" s="1">
        <f t="shared" si="19"/>
        <v>2.5145594633864315E-2</v>
      </c>
      <c r="AH19" s="1">
        <f t="shared" si="20"/>
        <v>2.4488149268784669E-2</v>
      </c>
      <c r="AI19" s="1">
        <f t="shared" si="21"/>
        <v>1.0337922403003755E-2</v>
      </c>
      <c r="AJ19" s="1">
        <f t="shared" si="22"/>
        <v>1.3151786069585749E-2</v>
      </c>
      <c r="AK19" s="1">
        <f t="shared" si="23"/>
        <v>2.1196726312857312E-2</v>
      </c>
    </row>
    <row r="20" spans="1:37" x14ac:dyDescent="0.35">
      <c r="A20" s="13" t="s">
        <v>9</v>
      </c>
      <c r="B20" s="14">
        <v>5653</v>
      </c>
      <c r="C20" s="14">
        <v>3350</v>
      </c>
      <c r="D20" s="14">
        <v>160523</v>
      </c>
      <c r="E20" s="14">
        <v>222348</v>
      </c>
      <c r="F20" s="14">
        <v>4057</v>
      </c>
      <c r="G20" s="14">
        <v>3070</v>
      </c>
      <c r="H20" s="14">
        <v>112300</v>
      </c>
      <c r="I20" s="14">
        <v>202200</v>
      </c>
      <c r="J20" s="20"/>
      <c r="K20" s="40" t="str">
        <f t="shared" si="0"/>
        <v>60-64</v>
      </c>
      <c r="L20" s="29">
        <f t="shared" si="1"/>
        <v>3.5216137251359615E-2</v>
      </c>
      <c r="M20" s="29">
        <f t="shared" si="2"/>
        <v>3.6126447016918965E-2</v>
      </c>
      <c r="N20" s="30">
        <f t="shared" si="3"/>
        <v>2.1286552592396923E-2</v>
      </c>
      <c r="O20" s="30">
        <f t="shared" si="4"/>
        <v>1.5466828267246959E-2</v>
      </c>
      <c r="P20" s="29">
        <f t="shared" si="5"/>
        <v>1.5066472376634825E-2</v>
      </c>
      <c r="Q20" s="29">
        <f t="shared" si="6"/>
        <v>1.5182987141444115E-2</v>
      </c>
      <c r="R20" s="30">
        <f t="shared" si="7"/>
        <v>2.7339170824446639E-2</v>
      </c>
      <c r="S20" s="30">
        <f t="shared" si="8"/>
        <v>2.5866369881413824E-2</v>
      </c>
      <c r="T20" s="31">
        <f t="shared" si="9"/>
        <v>2.3514447424850669E-2</v>
      </c>
      <c r="U20" s="31">
        <f t="shared" si="10"/>
        <v>2.2661367249602545E-2</v>
      </c>
      <c r="V20" s="30">
        <f t="shared" si="11"/>
        <v>2.4427143604331198E-2</v>
      </c>
      <c r="W20" s="30">
        <f t="shared" si="12"/>
        <v>2.0858480680205335E-2</v>
      </c>
      <c r="Y20" s="31">
        <f t="shared" si="13"/>
        <v>8.5308017524812416E-4</v>
      </c>
      <c r="Z20" s="36">
        <f t="shared" si="14"/>
        <v>3.5686629241258629E-3</v>
      </c>
      <c r="AA20" s="11">
        <f t="shared" si="15"/>
        <v>2.3087907337226606E-2</v>
      </c>
      <c r="AB20" s="30">
        <f t="shared" si="16"/>
        <v>2.2642812142268265E-2</v>
      </c>
      <c r="AD20" s="1">
        <f t="shared" si="24"/>
        <v>3.5216137251359615E-2</v>
      </c>
      <c r="AE20" s="1">
        <f t="shared" si="17"/>
        <v>1.5066472376634825E-2</v>
      </c>
      <c r="AF20" s="1">
        <f t="shared" si="18"/>
        <v>1.0241356417169379E-2</v>
      </c>
      <c r="AG20" s="1">
        <f t="shared" si="19"/>
        <v>1.4185787187161821E-2</v>
      </c>
      <c r="AH20" s="1">
        <f t="shared" si="20"/>
        <v>3.6126447016918965E-2</v>
      </c>
      <c r="AI20" s="1">
        <f t="shared" si="21"/>
        <v>1.5182987141444115E-2</v>
      </c>
      <c r="AJ20" s="1">
        <f t="shared" si="22"/>
        <v>7.4480361856504263E-3</v>
      </c>
      <c r="AK20" s="1">
        <f t="shared" si="23"/>
        <v>1.3410444494554908E-2</v>
      </c>
    </row>
    <row r="21" spans="1:37" x14ac:dyDescent="0.35">
      <c r="A21" s="13" t="s">
        <v>10</v>
      </c>
      <c r="B21" s="14">
        <v>9038</v>
      </c>
      <c r="C21" s="14">
        <v>6692</v>
      </c>
      <c r="D21" s="14">
        <v>168504</v>
      </c>
      <c r="E21" s="14">
        <v>271744</v>
      </c>
      <c r="F21" s="14">
        <v>5263</v>
      </c>
      <c r="G21" s="14">
        <v>4807</v>
      </c>
      <c r="H21" s="14">
        <v>109300</v>
      </c>
      <c r="I21" s="14">
        <v>219300</v>
      </c>
      <c r="J21" s="20"/>
      <c r="K21" s="40" t="str">
        <f t="shared" si="0"/>
        <v>65-69</v>
      </c>
      <c r="L21" s="29">
        <f t="shared" si="1"/>
        <v>5.363670892085648E-2</v>
      </c>
      <c r="M21" s="29">
        <f t="shared" si="2"/>
        <v>4.8151875571820678E-2</v>
      </c>
      <c r="N21" s="30">
        <f t="shared" si="3"/>
        <v>2.234489299370963E-2</v>
      </c>
      <c r="O21" s="30">
        <f t="shared" si="4"/>
        <v>1.5053644965361466E-2</v>
      </c>
      <c r="P21" s="29">
        <f t="shared" si="5"/>
        <v>2.4626118699952897E-2</v>
      </c>
      <c r="Q21" s="29">
        <f t="shared" si="6"/>
        <v>2.1919744642042865E-2</v>
      </c>
      <c r="R21" s="30">
        <f t="shared" si="7"/>
        <v>3.3412738754198049E-2</v>
      </c>
      <c r="S21" s="30">
        <f t="shared" si="8"/>
        <v>2.8053881874352381E-2</v>
      </c>
      <c r="T21" s="31">
        <f t="shared" si="9"/>
        <v>3.5729861350874963E-2</v>
      </c>
      <c r="U21" s="31">
        <f t="shared" si="10"/>
        <v>3.0645161290322579E-2</v>
      </c>
      <c r="V21" s="30">
        <f t="shared" si="11"/>
        <v>2.808779227865156E-2</v>
      </c>
      <c r="W21" s="30">
        <f t="shared" si="12"/>
        <v>2.1793630370478451E-2</v>
      </c>
      <c r="Y21" s="31">
        <f t="shared" si="13"/>
        <v>5.0847000605523836E-3</v>
      </c>
      <c r="Z21" s="36">
        <f t="shared" si="14"/>
        <v>6.2941619081731091E-3</v>
      </c>
      <c r="AA21" s="11">
        <f t="shared" si="15"/>
        <v>3.3187511320598773E-2</v>
      </c>
      <c r="AB21" s="30">
        <f t="shared" si="16"/>
        <v>2.4940711324565004E-2</v>
      </c>
      <c r="AD21" s="1">
        <f t="shared" si="24"/>
        <v>5.363670892085648E-2</v>
      </c>
      <c r="AE21" s="1">
        <f t="shared" si="17"/>
        <v>2.4626118699952897E-2</v>
      </c>
      <c r="AF21" s="1">
        <f t="shared" si="18"/>
        <v>1.0750543671116967E-2</v>
      </c>
      <c r="AG21" s="1">
        <f t="shared" si="19"/>
        <v>1.7337248607534592E-2</v>
      </c>
      <c r="AH21" s="1">
        <f t="shared" si="20"/>
        <v>4.8151875571820678E-2</v>
      </c>
      <c r="AI21" s="1">
        <f t="shared" si="21"/>
        <v>2.1919744642042865E-2</v>
      </c>
      <c r="AJ21" s="1">
        <f t="shared" si="22"/>
        <v>7.2490681664433799E-3</v>
      </c>
      <c r="AK21" s="1">
        <f t="shared" si="23"/>
        <v>1.4544562204035072E-2</v>
      </c>
    </row>
    <row r="22" spans="1:37" x14ac:dyDescent="0.35">
      <c r="A22" s="13" t="s">
        <v>11</v>
      </c>
      <c r="B22" s="14">
        <v>9321</v>
      </c>
      <c r="C22" s="14">
        <v>8354</v>
      </c>
      <c r="D22" s="14">
        <v>131477</v>
      </c>
      <c r="E22" s="14">
        <v>222295</v>
      </c>
      <c r="F22" s="14">
        <v>5575</v>
      </c>
      <c r="G22" s="14">
        <v>6438</v>
      </c>
      <c r="H22" s="14">
        <v>81000</v>
      </c>
      <c r="I22" s="14">
        <v>174800</v>
      </c>
      <c r="J22" s="20"/>
      <c r="K22" s="40" t="str">
        <f t="shared" si="0"/>
        <v>70-74</v>
      </c>
      <c r="L22" s="29">
        <f t="shared" si="1"/>
        <v>7.0894529081132057E-2</v>
      </c>
      <c r="M22" s="29">
        <f t="shared" si="2"/>
        <v>6.8827160493827158E-2</v>
      </c>
      <c r="N22" s="30">
        <f t="shared" si="3"/>
        <v>1.743483535188459E-2</v>
      </c>
      <c r="O22" s="30">
        <f t="shared" si="4"/>
        <v>1.1155949150908315E-2</v>
      </c>
      <c r="P22" s="29">
        <f t="shared" si="5"/>
        <v>3.758069232326413E-2</v>
      </c>
      <c r="Q22" s="29">
        <f t="shared" si="6"/>
        <v>3.6830663615560644E-2</v>
      </c>
      <c r="R22" s="30">
        <f t="shared" si="7"/>
        <v>2.7332654120659352E-2</v>
      </c>
      <c r="S22" s="30">
        <f t="shared" si="8"/>
        <v>2.2361233705594147E-2</v>
      </c>
      <c r="T22" s="31">
        <f t="shared" si="9"/>
        <v>4.9961557161109414E-2</v>
      </c>
      <c r="U22" s="31">
        <f t="shared" si="10"/>
        <v>4.6962470680218922E-2</v>
      </c>
      <c r="V22" s="30">
        <f t="shared" si="11"/>
        <v>2.2570629395257037E-2</v>
      </c>
      <c r="W22" s="30">
        <f t="shared" si="12"/>
        <v>1.6965339771054133E-2</v>
      </c>
      <c r="Y22" s="31">
        <f t="shared" si="13"/>
        <v>2.9990864808904921E-3</v>
      </c>
      <c r="Z22" s="36">
        <f t="shared" si="14"/>
        <v>5.6052896242029041E-3</v>
      </c>
      <c r="AA22" s="11">
        <f t="shared" si="15"/>
        <v>4.8462013920664168E-2</v>
      </c>
      <c r="AB22" s="30">
        <f t="shared" si="16"/>
        <v>1.9767984583155585E-2</v>
      </c>
      <c r="AD22" s="1">
        <f t="shared" si="24"/>
        <v>7.0894529081132057E-2</v>
      </c>
      <c r="AE22" s="1">
        <f t="shared" si="17"/>
        <v>3.758069232326413E-2</v>
      </c>
      <c r="AF22" s="1">
        <f t="shared" si="18"/>
        <v>8.3882236044690063E-3</v>
      </c>
      <c r="AG22" s="1">
        <f t="shared" si="19"/>
        <v>1.4182405790788029E-2</v>
      </c>
      <c r="AH22" s="1">
        <f t="shared" si="20"/>
        <v>6.8827160493827158E-2</v>
      </c>
      <c r="AI22" s="1">
        <f t="shared" si="21"/>
        <v>3.6830663615560644E-2</v>
      </c>
      <c r="AJ22" s="1">
        <f t="shared" si="22"/>
        <v>5.372136518590245E-3</v>
      </c>
      <c r="AK22" s="1">
        <f t="shared" si="23"/>
        <v>1.1593203252463886E-2</v>
      </c>
    </row>
    <row r="23" spans="1:37" x14ac:dyDescent="0.35">
      <c r="A23" s="13" t="s">
        <v>12</v>
      </c>
      <c r="B23" s="14">
        <v>7276</v>
      </c>
      <c r="C23" s="14">
        <v>9103</v>
      </c>
      <c r="D23" s="14">
        <v>68446</v>
      </c>
      <c r="E23" s="14">
        <v>140502</v>
      </c>
      <c r="F23" s="14">
        <v>4520</v>
      </c>
      <c r="G23" s="14">
        <v>6681</v>
      </c>
      <c r="H23" s="14">
        <v>51900</v>
      </c>
      <c r="I23" s="14">
        <v>124600</v>
      </c>
      <c r="J23" s="20"/>
      <c r="K23" s="40" t="str">
        <f t="shared" si="0"/>
        <v>75-79</v>
      </c>
      <c r="L23" s="29">
        <f t="shared" si="1"/>
        <v>0.1063027788329486</v>
      </c>
      <c r="M23" s="29">
        <f t="shared" si="2"/>
        <v>8.7090558766859338E-2</v>
      </c>
      <c r="N23" s="30">
        <f t="shared" si="3"/>
        <v>9.0764524631311381E-3</v>
      </c>
      <c r="O23" s="30">
        <f t="shared" si="4"/>
        <v>7.148071122619031E-3</v>
      </c>
      <c r="P23" s="29">
        <f t="shared" si="5"/>
        <v>6.4789113322230293E-2</v>
      </c>
      <c r="Q23" s="29">
        <f t="shared" si="6"/>
        <v>5.3619582664526481E-2</v>
      </c>
      <c r="R23" s="30">
        <f t="shared" si="7"/>
        <v>1.7275658783422392E-2</v>
      </c>
      <c r="S23" s="30">
        <f t="shared" si="8"/>
        <v>1.593941487252306E-2</v>
      </c>
      <c r="T23" s="31">
        <f t="shared" si="9"/>
        <v>7.8387924268238984E-2</v>
      </c>
      <c r="U23" s="31">
        <f t="shared" si="10"/>
        <v>6.3461756373937681E-2</v>
      </c>
      <c r="V23" s="30">
        <f t="shared" si="11"/>
        <v>1.3330868103977045E-2</v>
      </c>
      <c r="W23" s="30">
        <f t="shared" si="12"/>
        <v>1.1705951796681213E-2</v>
      </c>
      <c r="Y23" s="31">
        <f t="shared" si="13"/>
        <v>1.4926167894301304E-2</v>
      </c>
      <c r="Z23" s="36">
        <f t="shared" si="14"/>
        <v>1.6249163072958317E-3</v>
      </c>
      <c r="AA23" s="11">
        <f t="shared" si="15"/>
        <v>7.0924840321088339E-2</v>
      </c>
      <c r="AB23" s="30">
        <f t="shared" si="16"/>
        <v>1.2518409950329129E-2</v>
      </c>
      <c r="AD23" s="1">
        <f t="shared" si="24"/>
        <v>0.1063027788329486</v>
      </c>
      <c r="AE23" s="1">
        <f t="shared" si="17"/>
        <v>6.4789113322230293E-2</v>
      </c>
      <c r="AF23" s="1">
        <f t="shared" si="18"/>
        <v>4.3668501169899345E-3</v>
      </c>
      <c r="AG23" s="1">
        <f t="shared" si="19"/>
        <v>8.9640179869871113E-3</v>
      </c>
      <c r="AH23" s="1">
        <f t="shared" si="20"/>
        <v>8.7090558766859338E-2</v>
      </c>
      <c r="AI23" s="1">
        <f t="shared" si="21"/>
        <v>5.3619582664526481E-2</v>
      </c>
      <c r="AJ23" s="1">
        <f t="shared" si="22"/>
        <v>3.442146732281898E-3</v>
      </c>
      <c r="AK23" s="1">
        <f t="shared" si="23"/>
        <v>8.2638050643993148E-3</v>
      </c>
    </row>
    <row r="24" spans="1:37" x14ac:dyDescent="0.35">
      <c r="A24" s="13" t="s">
        <v>13</v>
      </c>
      <c r="B24" s="14">
        <v>5141</v>
      </c>
      <c r="C24" s="14">
        <v>10652</v>
      </c>
      <c r="D24" s="14">
        <v>36111</v>
      </c>
      <c r="E24" s="14">
        <v>98419</v>
      </c>
      <c r="F24" s="14">
        <v>3088</v>
      </c>
      <c r="G24" s="14">
        <v>5723</v>
      </c>
      <c r="H24" s="14">
        <v>26200</v>
      </c>
      <c r="I24" s="14">
        <v>65600</v>
      </c>
      <c r="J24" s="20"/>
      <c r="K24" s="40" t="str">
        <f t="shared" si="0"/>
        <v>80-84</v>
      </c>
      <c r="L24" s="29">
        <f t="shared" si="1"/>
        <v>0.14236659189720582</v>
      </c>
      <c r="M24" s="29">
        <f t="shared" si="2"/>
        <v>0.11786259541984732</v>
      </c>
      <c r="N24" s="30">
        <f t="shared" si="3"/>
        <v>4.7885891782738004E-3</v>
      </c>
      <c r="O24" s="30">
        <f t="shared" si="4"/>
        <v>3.6084675031333069E-3</v>
      </c>
      <c r="P24" s="29">
        <f t="shared" si="5"/>
        <v>0.10823113423221126</v>
      </c>
      <c r="Q24" s="29">
        <f t="shared" si="6"/>
        <v>8.724085365853658E-2</v>
      </c>
      <c r="R24" s="30">
        <f t="shared" si="7"/>
        <v>1.2101273019641345E-2</v>
      </c>
      <c r="S24" s="30">
        <f t="shared" si="8"/>
        <v>8.3918588734952868E-3</v>
      </c>
      <c r="T24" s="31">
        <f t="shared" si="9"/>
        <v>0.11739388983869768</v>
      </c>
      <c r="U24" s="31">
        <f t="shared" si="10"/>
        <v>9.5980392156862743E-2</v>
      </c>
      <c r="V24" s="30">
        <f t="shared" si="11"/>
        <v>8.5830047955856564E-3</v>
      </c>
      <c r="W24" s="30">
        <f t="shared" si="12"/>
        <v>6.0884213877356111E-3</v>
      </c>
      <c r="Y24" s="31">
        <f t="shared" si="13"/>
        <v>2.1413497681834939E-2</v>
      </c>
      <c r="Z24" s="36">
        <f t="shared" si="14"/>
        <v>2.4945834078500453E-3</v>
      </c>
      <c r="AA24" s="11">
        <f t="shared" si="15"/>
        <v>0.10668714099778021</v>
      </c>
      <c r="AB24" s="30">
        <f t="shared" si="16"/>
        <v>7.3357130916606337E-3</v>
      </c>
      <c r="AD24" s="1">
        <f t="shared" si="24"/>
        <v>0.14236659189720582</v>
      </c>
      <c r="AE24" s="1">
        <f t="shared" si="17"/>
        <v>0.10823113423221126</v>
      </c>
      <c r="AF24" s="1">
        <f t="shared" si="18"/>
        <v>2.3038793293198071E-3</v>
      </c>
      <c r="AG24" s="1">
        <f t="shared" si="19"/>
        <v>6.2791254662658497E-3</v>
      </c>
      <c r="AH24" s="1">
        <f t="shared" si="20"/>
        <v>0.11786259541984732</v>
      </c>
      <c r="AI24" s="1">
        <f t="shared" si="21"/>
        <v>8.724085365853658E-2</v>
      </c>
      <c r="AJ24" s="1">
        <f t="shared" si="22"/>
        <v>1.7376540344082028E-3</v>
      </c>
      <c r="AK24" s="1">
        <f t="shared" si="23"/>
        <v>4.3507673533274083E-3</v>
      </c>
    </row>
    <row r="25" spans="1:37" x14ac:dyDescent="0.35">
      <c r="A25" s="16" t="s">
        <v>14</v>
      </c>
      <c r="B25" s="17">
        <v>2667</v>
      </c>
      <c r="C25" s="17">
        <v>9292</v>
      </c>
      <c r="D25" s="17">
        <v>12258</v>
      </c>
      <c r="E25" s="17">
        <v>41245</v>
      </c>
      <c r="F25" s="17">
        <v>3109</v>
      </c>
      <c r="G25" s="17">
        <v>5817</v>
      </c>
      <c r="H25" s="17">
        <v>18200</v>
      </c>
      <c r="I25" s="17">
        <v>40700</v>
      </c>
      <c r="J25" s="20"/>
      <c r="K25" s="22" t="str">
        <f t="shared" si="0"/>
        <v>85&amp;+</v>
      </c>
      <c r="L25" s="32">
        <f t="shared" si="1"/>
        <v>0.21757219774840919</v>
      </c>
      <c r="M25" s="32">
        <f t="shared" si="2"/>
        <v>0.17082417582417583</v>
      </c>
      <c r="N25" s="33">
        <f t="shared" si="3"/>
        <v>1.6255026487020643E-3</v>
      </c>
      <c r="O25" s="33">
        <f t="shared" si="4"/>
        <v>2.5066453647719917E-3</v>
      </c>
      <c r="P25" s="32">
        <f t="shared" si="5"/>
        <v>0.22528791368650747</v>
      </c>
      <c r="Q25" s="32">
        <f t="shared" si="6"/>
        <v>0.14292383292383293</v>
      </c>
      <c r="R25" s="33">
        <f t="shared" si="7"/>
        <v>5.0713480699367732E-3</v>
      </c>
      <c r="S25" s="33">
        <f t="shared" si="8"/>
        <v>5.2065343925496669E-3</v>
      </c>
      <c r="T25" s="34">
        <f t="shared" si="9"/>
        <v>0.22352017643870437</v>
      </c>
      <c r="U25" s="34">
        <f t="shared" si="10"/>
        <v>0.15154499151103565</v>
      </c>
      <c r="V25" s="33">
        <f t="shared" si="11"/>
        <v>3.4134877393757483E-3</v>
      </c>
      <c r="W25" s="33">
        <f t="shared" si="12"/>
        <v>3.9064054437650056E-3</v>
      </c>
      <c r="Y25" s="34">
        <f t="shared" si="13"/>
        <v>7.1975184927668717E-2</v>
      </c>
      <c r="Z25" s="37">
        <f t="shared" si="14"/>
        <v>-4.9291770438925726E-4</v>
      </c>
      <c r="AA25" s="12">
        <f t="shared" si="15"/>
        <v>0.18753258397486999</v>
      </c>
      <c r="AB25" s="33">
        <f t="shared" si="16"/>
        <v>3.6599465915703767E-3</v>
      </c>
      <c r="AD25" s="1">
        <f t="shared" si="24"/>
        <v>0.21757219774840919</v>
      </c>
      <c r="AE25" s="1">
        <f t="shared" si="17"/>
        <v>0.22528791368650747</v>
      </c>
      <c r="AF25" s="1">
        <f t="shared" si="18"/>
        <v>7.820595613193264E-4</v>
      </c>
      <c r="AG25" s="1">
        <f t="shared" si="19"/>
        <v>2.6314281780564219E-3</v>
      </c>
      <c r="AH25" s="1">
        <f t="shared" si="20"/>
        <v>0.17082417582417583</v>
      </c>
      <c r="AI25" s="1">
        <f t="shared" si="21"/>
        <v>0.14292383292383293</v>
      </c>
      <c r="AJ25" s="1">
        <f t="shared" si="22"/>
        <v>1.2070726498560798E-3</v>
      </c>
      <c r="AK25" s="1">
        <f t="shared" si="23"/>
        <v>2.6993327939089256E-3</v>
      </c>
    </row>
    <row r="26" spans="1:37" x14ac:dyDescent="0.35">
      <c r="A26" s="18" t="s">
        <v>17</v>
      </c>
      <c r="B26" s="19">
        <f t="shared" ref="B26:I26" si="25">SUM(B7:B25)</f>
        <v>84798</v>
      </c>
      <c r="C26" s="19">
        <f t="shared" si="25"/>
        <v>67468</v>
      </c>
      <c r="D26" s="19">
        <f t="shared" si="25"/>
        <v>7541052</v>
      </c>
      <c r="E26" s="19">
        <f t="shared" si="25"/>
        <v>8132946</v>
      </c>
      <c r="F26" s="19">
        <f t="shared" si="25"/>
        <v>66308</v>
      </c>
      <c r="G26" s="19">
        <f t="shared" si="25"/>
        <v>54567</v>
      </c>
      <c r="H26" s="19">
        <f t="shared" si="25"/>
        <v>7260700</v>
      </c>
      <c r="I26" s="19">
        <f t="shared" si="25"/>
        <v>7817100</v>
      </c>
      <c r="J26" s="20"/>
      <c r="L26" s="3"/>
      <c r="M26" s="3"/>
      <c r="N26" s="4">
        <f t="shared" si="3"/>
        <v>1</v>
      </c>
      <c r="O26" s="4">
        <f t="shared" si="4"/>
        <v>1</v>
      </c>
      <c r="P26" s="3"/>
      <c r="Q26" s="3"/>
      <c r="R26" s="4"/>
      <c r="S26" s="4"/>
      <c r="V26" s="5">
        <f>SUM(V7:V25)</f>
        <v>1</v>
      </c>
      <c r="W26" s="5">
        <f>SUM(W7:W25)</f>
        <v>1</v>
      </c>
      <c r="AC26" s="18" t="s">
        <v>96</v>
      </c>
      <c r="AD26" s="73">
        <f>B26/D26</f>
        <v>1.1244850188010903E-2</v>
      </c>
      <c r="AE26" s="73">
        <f>C26/E26</f>
        <v>8.2956409645410165E-3</v>
      </c>
      <c r="AF26" s="74"/>
      <c r="AG26" s="75"/>
      <c r="AH26" s="73">
        <f t="shared" si="20"/>
        <v>9.1324527938077601E-3</v>
      </c>
      <c r="AI26" s="73">
        <f t="shared" si="20"/>
        <v>6.9804659016770923E-3</v>
      </c>
    </row>
    <row r="27" spans="1:37" x14ac:dyDescent="0.35">
      <c r="C27" s="20">
        <f>B26+C26</f>
        <v>152266</v>
      </c>
      <c r="E27" s="19">
        <f>E26+D26</f>
        <v>15673998</v>
      </c>
      <c r="G27" s="20">
        <f>F26+G26</f>
        <v>120875</v>
      </c>
      <c r="I27" s="19">
        <f>I26+H26</f>
        <v>15077800</v>
      </c>
      <c r="J27" s="20"/>
      <c r="L27" s="7">
        <f>B26/D26</f>
        <v>1.1244850188010903E-2</v>
      </c>
      <c r="M27" s="7">
        <f>F26/H26</f>
        <v>9.1324527938077601E-3</v>
      </c>
      <c r="O27" s="4"/>
      <c r="P27" s="7">
        <f>F26/H26</f>
        <v>9.1324527938077601E-3</v>
      </c>
      <c r="Q27" s="107">
        <f>G26/I26</f>
        <v>6.9804659016770923E-3</v>
      </c>
      <c r="Y27" s="1">
        <f>SUMPRODUCT(Y7:Y25,AB7:AB25)</f>
        <v>4.0819748399030368E-4</v>
      </c>
      <c r="Z27" s="1">
        <f>SUMPRODUCT(Z7:Z25,AA7:AA25)</f>
        <v>1.2896097908979092E-3</v>
      </c>
      <c r="AD27" s="71"/>
      <c r="AE27" s="77">
        <f>C27/E27</f>
        <v>9.7145603821054468E-3</v>
      </c>
      <c r="AF27" s="7"/>
      <c r="AG27" s="7"/>
      <c r="AH27" s="71"/>
      <c r="AI27" s="77">
        <f>G27/I27</f>
        <v>8.0167531072172331E-3</v>
      </c>
    </row>
    <row r="28" spans="1:37" x14ac:dyDescent="0.35">
      <c r="A28" s="1" t="s">
        <v>74</v>
      </c>
      <c r="C28" s="20"/>
      <c r="E28" s="20"/>
      <c r="G28" s="20"/>
      <c r="I28" s="20"/>
      <c r="J28" s="20"/>
      <c r="L28" s="7"/>
      <c r="M28" s="7">
        <f>M27-L27</f>
        <v>-2.1123973942031426E-3</v>
      </c>
      <c r="P28" s="7"/>
      <c r="Q28" s="107">
        <f>Q27-P27</f>
        <v>-2.1519868921306678E-3</v>
      </c>
      <c r="X28" s="1" t="s">
        <v>59</v>
      </c>
      <c r="Y28" s="1">
        <f>1000*Y27</f>
        <v>0.4081974839903037</v>
      </c>
      <c r="Z28" s="1">
        <f>1000*Z27</f>
        <v>1.2896097908979092</v>
      </c>
      <c r="AA28" s="1">
        <f>Z28+Y28</f>
        <v>1.6978072748882129</v>
      </c>
      <c r="AC28" s="9" t="s">
        <v>97</v>
      </c>
      <c r="AD28" s="78">
        <f>D26/E27</f>
        <v>0.48111860164841158</v>
      </c>
      <c r="AE28" s="78">
        <f>E26/E27</f>
        <v>0.51888139835158842</v>
      </c>
      <c r="AF28" s="74"/>
      <c r="AG28" s="75"/>
      <c r="AH28" s="78">
        <f>H26/I27</f>
        <v>0.48154903235219992</v>
      </c>
      <c r="AI28" s="78">
        <f>I26/I27</f>
        <v>0.51845096764780008</v>
      </c>
    </row>
    <row r="29" spans="1:37" x14ac:dyDescent="0.35">
      <c r="L29" s="7">
        <f>SUMPRODUCT( L7:L25,N7:N25)</f>
        <v>1.1244850188010904E-2</v>
      </c>
      <c r="M29" s="7">
        <f>SUMPRODUCT( M7:M25,O7:O25)</f>
        <v>9.1324527938077618E-3</v>
      </c>
      <c r="P29" s="7">
        <f>SUMPRODUCT( P7:P25,R7:R25)</f>
        <v>8.2956409645410165E-3</v>
      </c>
      <c r="Q29" s="7">
        <f>SUMPRODUCT( Q7:Q25,S7:S25)</f>
        <v>6.9804659016770932E-3</v>
      </c>
      <c r="AD29" s="79" t="s">
        <v>96</v>
      </c>
      <c r="AE29" s="72">
        <f>AD26*AD28+AE26*AE28</f>
        <v>9.7145603821054451E-3</v>
      </c>
      <c r="AF29" s="7"/>
      <c r="AG29" s="7"/>
      <c r="AH29" s="79" t="s">
        <v>96</v>
      </c>
      <c r="AI29" s="72">
        <f>AH26*AH28+AI26*AI28</f>
        <v>8.0167531072172331E-3</v>
      </c>
    </row>
    <row r="30" spans="1:37" x14ac:dyDescent="0.35">
      <c r="B30" s="135">
        <v>2008</v>
      </c>
      <c r="C30" s="143"/>
      <c r="D30" s="136"/>
      <c r="F30" s="135">
        <v>1981</v>
      </c>
      <c r="G30" s="143"/>
      <c r="H30" s="136"/>
      <c r="I30" s="39" t="s">
        <v>48</v>
      </c>
      <c r="J30" s="135" t="s">
        <v>70</v>
      </c>
      <c r="K30" s="136"/>
      <c r="L30" s="7" t="s">
        <v>128</v>
      </c>
      <c r="M30" s="7">
        <f>M29/L29</f>
        <v>0.81214535019280654</v>
      </c>
      <c r="P30" s="7" t="s">
        <v>128</v>
      </c>
      <c r="Q30" s="7">
        <f>Q29/P29</f>
        <v>0.84146191132360681</v>
      </c>
      <c r="Y30" s="1" t="s">
        <v>66</v>
      </c>
      <c r="AD30" s="7">
        <f>SUMPRODUCT(AD7:AD25,AF7:AF25)</f>
        <v>5.4101065982016848E-3</v>
      </c>
      <c r="AE30" s="7">
        <f>SUMPRODUCT(AE7:AE25,AG7:AG25)</f>
        <v>4.304453783903762E-3</v>
      </c>
      <c r="AF30" s="7"/>
      <c r="AG30" s="7"/>
      <c r="AH30" s="7">
        <f>SUMPRODUCT(AH7:AH25,AJ7:AJ25)</f>
        <v>4.3977238058602718E-3</v>
      </c>
      <c r="AI30" s="7">
        <f>SUMPRODUCT(AI7:AI25,AK7:AK25)</f>
        <v>3.6190293013569617E-3</v>
      </c>
    </row>
    <row r="31" spans="1:37" x14ac:dyDescent="0.35">
      <c r="B31" s="22" t="s">
        <v>19</v>
      </c>
      <c r="C31" s="22" t="s">
        <v>20</v>
      </c>
      <c r="D31" s="22" t="s">
        <v>17</v>
      </c>
      <c r="F31" s="22" t="s">
        <v>19</v>
      </c>
      <c r="G31" s="22" t="s">
        <v>20</v>
      </c>
      <c r="H31" s="22" t="s">
        <v>17</v>
      </c>
      <c r="I31" s="22" t="s">
        <v>101</v>
      </c>
      <c r="J31" s="25">
        <v>2008</v>
      </c>
      <c r="K31" s="25">
        <v>1981</v>
      </c>
      <c r="L31" s="1" t="s">
        <v>130</v>
      </c>
      <c r="M31" s="7">
        <f>SUMPRODUCT( L7:L25,O7:O25)/L29</f>
        <v>0.81734425750238859</v>
      </c>
      <c r="P31" s="1" t="s">
        <v>130</v>
      </c>
      <c r="Q31" s="7">
        <f>SUMPRODUCT( P7:P25,S7:S25)/P29</f>
        <v>0.8760260059846916</v>
      </c>
      <c r="U31" s="3"/>
      <c r="X31" s="2" t="s">
        <v>138</v>
      </c>
      <c r="Y31" s="7">
        <f>SUMPRODUCT(Y7:Y25,W7:W25)</f>
        <v>2.9442710016775196E-4</v>
      </c>
      <c r="Z31" s="7">
        <f>SUMPRODUCT(Z7:Z25,U7:U25)</f>
        <v>1.1758394070753575E-3</v>
      </c>
      <c r="AA31" s="7">
        <f>SUMPRODUCT(Z7:Z25,Y7:Y25)</f>
        <v>2.2754076764510336E-4</v>
      </c>
      <c r="AB31" s="7">
        <f>AA31+Z31+Y31</f>
        <v>1.6978072748882128E-3</v>
      </c>
      <c r="AD31" s="79" t="s">
        <v>96</v>
      </c>
      <c r="AE31" s="72">
        <f>AE30+AD30</f>
        <v>9.7145603821054468E-3</v>
      </c>
      <c r="AF31" s="7"/>
      <c r="AG31" s="7"/>
      <c r="AH31" s="7"/>
      <c r="AI31" s="72">
        <f>AI30+AH30</f>
        <v>8.0167531072172331E-3</v>
      </c>
    </row>
    <row r="32" spans="1:37" x14ac:dyDescent="0.35">
      <c r="A32" s="2" t="s">
        <v>40</v>
      </c>
      <c r="B32" s="26">
        <f>1000*B26/D26</f>
        <v>11.244850188010904</v>
      </c>
      <c r="C32" s="26">
        <f>1000*C26/E26</f>
        <v>8.2956409645410165</v>
      </c>
      <c r="D32" s="26">
        <f>1000*C27/E27</f>
        <v>9.7145603821054465</v>
      </c>
      <c r="E32" s="2" t="s">
        <v>40</v>
      </c>
      <c r="F32" s="26">
        <f>1000*F26/H26</f>
        <v>9.1324527938077598</v>
      </c>
      <c r="G32" s="26">
        <f>1000*G26/I26</f>
        <v>6.9804659016770927</v>
      </c>
      <c r="H32" s="26">
        <f>1000*G27/I27</f>
        <v>8.0167531072172338</v>
      </c>
      <c r="I32" s="26">
        <f>D32/H32</f>
        <v>1.211782407688186</v>
      </c>
      <c r="J32" s="26">
        <f>B32/C32</f>
        <v>1.3555131226237997</v>
      </c>
      <c r="K32" s="26">
        <f>F32/G32</f>
        <v>1.3082870001003286</v>
      </c>
      <c r="L32" s="1" t="s">
        <v>129</v>
      </c>
      <c r="M32" s="7">
        <f>M29/SUMPRODUCT(L7:L25,O7:O25)</f>
        <v>0.99363926856785079</v>
      </c>
      <c r="P32" s="1" t="s">
        <v>129</v>
      </c>
      <c r="Q32" s="7">
        <f>Q29/SUMPRODUCT(P7:P25,S7:S25)</f>
        <v>0.96054444225975544</v>
      </c>
      <c r="X32" s="1" t="s">
        <v>139</v>
      </c>
      <c r="Y32" s="7">
        <f>1000*Y31</f>
        <v>0.29442710016775198</v>
      </c>
      <c r="Z32" s="7">
        <f>1000*Z31</f>
        <v>1.1758394070753575</v>
      </c>
      <c r="AA32" s="7">
        <f>1000*AA31</f>
        <v>0.22754076764510336</v>
      </c>
      <c r="AB32" s="7">
        <f>1000*AB31</f>
        <v>1.6978072748882129</v>
      </c>
      <c r="AD32" s="7"/>
      <c r="AE32" s="7"/>
      <c r="AF32" s="7"/>
      <c r="AG32" s="7"/>
      <c r="AH32" s="7"/>
      <c r="AI32" s="7"/>
    </row>
    <row r="33" spans="1:35" x14ac:dyDescent="0.35">
      <c r="A33" s="21" t="s">
        <v>102</v>
      </c>
      <c r="B33" s="44">
        <f>B32</f>
        <v>11.244850188010904</v>
      </c>
      <c r="C33" s="32">
        <f>1000*SUMPRODUCT($P$7:$P$25,$N$7:$N$25)</f>
        <v>5.4382710011429642</v>
      </c>
      <c r="D33" s="32">
        <f>1000*SUMPRODUCT($T$7:$T$25,$N$7:$N$25)</f>
        <v>7.9624389296471962</v>
      </c>
      <c r="E33" s="3"/>
      <c r="F33" s="32">
        <f>1000*SUMPRODUCT(M7:M25,N7:N25)</f>
        <v>10.932587164427096</v>
      </c>
      <c r="G33" s="32">
        <f>1000*SUMPRODUCT($Q$7:$Q$25,$N$7:$N$25)</f>
        <v>5.5841097157007082</v>
      </c>
      <c r="H33" s="32">
        <f>1000*SUMPRODUCT($U$7:$U$25,$N$7:$N$25)</f>
        <v>7.7945029871457052</v>
      </c>
      <c r="I33" s="32">
        <f>D33/H33</f>
        <v>1.0215454330800107</v>
      </c>
      <c r="J33" s="32">
        <f>B33/C33</f>
        <v>2.0677252357684215</v>
      </c>
      <c r="K33" s="32">
        <f>F33/G33</f>
        <v>1.9578030735478211</v>
      </c>
      <c r="L33" s="1" t="s">
        <v>131</v>
      </c>
      <c r="M33" s="1">
        <f>M31*M32</f>
        <v>0.81214535019280654</v>
      </c>
      <c r="P33" s="1" t="s">
        <v>131</v>
      </c>
      <c r="Q33" s="1">
        <f>Q31*Q32</f>
        <v>0.84146191132360681</v>
      </c>
      <c r="X33" s="113" t="s">
        <v>140</v>
      </c>
      <c r="AD33" s="7"/>
      <c r="AE33" s="7"/>
      <c r="AF33" s="7">
        <f>SUMPRODUCT(AD7:AD25,AJ7:AJ25)</f>
        <v>4.4258756119801785E-3</v>
      </c>
      <c r="AG33" s="7">
        <f>SUMPRODUCT(AE7:AE25,AK7:AK25)</f>
        <v>3.7676854314443943E-3</v>
      </c>
      <c r="AH33" s="7"/>
      <c r="AI33" s="7"/>
    </row>
    <row r="34" spans="1:35" x14ac:dyDescent="0.35">
      <c r="A34" s="1" t="s">
        <v>47</v>
      </c>
      <c r="Q34" s="76"/>
      <c r="R34" s="76"/>
      <c r="S34" s="76"/>
      <c r="AD34" s="7"/>
      <c r="AE34" s="7"/>
      <c r="AF34" s="2" t="s">
        <v>165</v>
      </c>
      <c r="AG34" s="72">
        <f>AG33+AF33</f>
        <v>8.1935610434245732E-3</v>
      </c>
      <c r="AH34" s="7"/>
      <c r="AI34" s="7"/>
    </row>
    <row r="35" spans="1:35" x14ac:dyDescent="0.35">
      <c r="A35" s="21" t="s">
        <v>103</v>
      </c>
      <c r="B35" s="45">
        <f>1000*SUMPRODUCT($L$7:$L25,$O$7:$O$25)</f>
        <v>9.1909137276453681</v>
      </c>
      <c r="C35" s="45">
        <f>1000*SUMPRODUCT($P$7:$P$25,$O$7:$O$25)</f>
        <v>4.6276376267025423</v>
      </c>
      <c r="D35" s="45">
        <f>1000*SUMPRODUCT($T$7:$T$25,$O$7:$O$25)</f>
        <v>6.6398351927964097</v>
      </c>
      <c r="F35" s="46">
        <f>F32</f>
        <v>9.1324527938077598</v>
      </c>
      <c r="G35" s="45">
        <f>1000*SUMPRODUCT($Q$7:$Q$25,$O$7:$O$25)</f>
        <v>4.8547449283439805</v>
      </c>
      <c r="H35" s="45">
        <f>1000*SUMPRODUCT($U$7:$U$25,$O$7:$O$25)</f>
        <v>6.6596826265687801</v>
      </c>
      <c r="I35" s="45">
        <f>D35/H35</f>
        <v>0.99701976281974924</v>
      </c>
      <c r="J35" s="45">
        <f>B35/C35</f>
        <v>1.986091926172366</v>
      </c>
      <c r="K35" s="45">
        <f>F35/G35</f>
        <v>1.881139571409566</v>
      </c>
    </row>
    <row r="36" spans="1:35" x14ac:dyDescent="0.35">
      <c r="A36" s="1" t="s">
        <v>52</v>
      </c>
      <c r="Q36" s="3"/>
      <c r="R36" s="3"/>
      <c r="S36" s="3"/>
    </row>
    <row r="37" spans="1:35" x14ac:dyDescent="0.35">
      <c r="A37" s="1" t="s">
        <v>72</v>
      </c>
    </row>
    <row r="38" spans="1:35" x14ac:dyDescent="0.35">
      <c r="A38" s="1" t="s">
        <v>73</v>
      </c>
      <c r="Q38" s="3"/>
      <c r="R38" s="3"/>
      <c r="S38" s="3"/>
    </row>
    <row r="46" spans="1:35" x14ac:dyDescent="0.35">
      <c r="B46" s="39" t="s">
        <v>56</v>
      </c>
      <c r="C46" s="41" t="s">
        <v>60</v>
      </c>
      <c r="D46" s="42"/>
      <c r="E46" s="43"/>
      <c r="F46" s="41" t="s">
        <v>66</v>
      </c>
      <c r="G46" s="42"/>
      <c r="H46" s="42"/>
      <c r="I46" s="43"/>
    </row>
    <row r="47" spans="1:35" x14ac:dyDescent="0.35">
      <c r="B47" s="22" t="s">
        <v>40</v>
      </c>
      <c r="C47" s="25" t="s">
        <v>62</v>
      </c>
      <c r="D47" s="25" t="s">
        <v>63</v>
      </c>
      <c r="E47" s="25" t="s">
        <v>64</v>
      </c>
      <c r="F47" s="25" t="s">
        <v>62</v>
      </c>
      <c r="G47" s="25" t="s">
        <v>63</v>
      </c>
      <c r="H47" s="9" t="s">
        <v>67</v>
      </c>
      <c r="I47" s="25" t="s">
        <v>64</v>
      </c>
    </row>
    <row r="48" spans="1:35" x14ac:dyDescent="0.35">
      <c r="A48" s="1" t="s">
        <v>43</v>
      </c>
      <c r="B48" s="26">
        <f>B32-F32</f>
        <v>2.1123973942031444</v>
      </c>
      <c r="C48" s="10"/>
      <c r="D48" s="10"/>
      <c r="E48" s="10"/>
      <c r="F48" s="10"/>
      <c r="G48" s="10"/>
      <c r="H48" s="10"/>
      <c r="I48" s="10"/>
    </row>
    <row r="49" spans="1:19" x14ac:dyDescent="0.35">
      <c r="A49" s="1" t="s">
        <v>42</v>
      </c>
      <c r="B49" s="29">
        <f>C32-G32</f>
        <v>1.3151750628639238</v>
      </c>
      <c r="C49" s="11"/>
      <c r="D49" s="11"/>
      <c r="E49" s="11"/>
      <c r="F49" s="11"/>
      <c r="G49" s="11"/>
      <c r="H49" s="11"/>
      <c r="I49" s="11"/>
    </row>
    <row r="50" spans="1:19" x14ac:dyDescent="0.35">
      <c r="A50" s="1" t="s">
        <v>44</v>
      </c>
      <c r="B50" s="32">
        <f>D32-H32</f>
        <v>1.6978072748882127</v>
      </c>
      <c r="C50" s="32">
        <f>Y28</f>
        <v>0.4081974839903037</v>
      </c>
      <c r="D50" s="32">
        <f>Z28</f>
        <v>1.2896097908979092</v>
      </c>
      <c r="E50" s="32">
        <f>B50-C50-D50</f>
        <v>0</v>
      </c>
      <c r="F50" s="32">
        <f>Y32</f>
        <v>0.29442710016775198</v>
      </c>
      <c r="G50" s="32">
        <f>Z32</f>
        <v>1.1758394070753575</v>
      </c>
      <c r="H50" s="32">
        <f>AA32</f>
        <v>0.22754076764510336</v>
      </c>
      <c r="I50" s="32">
        <f>SUM(F50:H50)-B50</f>
        <v>0</v>
      </c>
    </row>
    <row r="51" spans="1:19" x14ac:dyDescent="0.35">
      <c r="A51" s="1" t="s">
        <v>53</v>
      </c>
    </row>
    <row r="52" spans="1:19" x14ac:dyDescent="0.35">
      <c r="A52" s="1" t="s">
        <v>75</v>
      </c>
    </row>
    <row r="53" spans="1:19" x14ac:dyDescent="0.35">
      <c r="A53" s="1" t="s">
        <v>65</v>
      </c>
    </row>
    <row r="54" spans="1:19" x14ac:dyDescent="0.35">
      <c r="A54" s="1" t="s">
        <v>68</v>
      </c>
    </row>
    <row r="55" spans="1:19" x14ac:dyDescent="0.35">
      <c r="A55" s="1" t="s">
        <v>71</v>
      </c>
    </row>
    <row r="58" spans="1:19" x14ac:dyDescent="0.35">
      <c r="Q58" s="2"/>
      <c r="R58" s="5"/>
      <c r="S58" s="5"/>
    </row>
    <row r="59" spans="1:19" x14ac:dyDescent="0.35">
      <c r="Q59" s="6"/>
      <c r="R59" s="5"/>
      <c r="S59" s="5"/>
    </row>
    <row r="60" spans="1:19" x14ac:dyDescent="0.35">
      <c r="Q60" s="6"/>
      <c r="R60" s="5"/>
      <c r="S60" s="5"/>
    </row>
    <row r="61" spans="1:19" x14ac:dyDescent="0.35">
      <c r="Q61" s="6"/>
      <c r="R61" s="5"/>
      <c r="S61" s="5"/>
    </row>
    <row r="62" spans="1:19" x14ac:dyDescent="0.35">
      <c r="Q62" s="2"/>
      <c r="R62" s="5"/>
      <c r="S62" s="5"/>
    </row>
    <row r="63" spans="1:19" x14ac:dyDescent="0.35">
      <c r="Q63" s="2"/>
      <c r="R63" s="5"/>
      <c r="S63" s="5"/>
    </row>
    <row r="64" spans="1:19" x14ac:dyDescent="0.35">
      <c r="Q64" s="2"/>
      <c r="R64" s="5"/>
      <c r="S64" s="5"/>
    </row>
    <row r="65" spans="17:19" x14ac:dyDescent="0.35">
      <c r="Q65" s="2"/>
      <c r="R65" s="5"/>
      <c r="S65" s="5"/>
    </row>
    <row r="66" spans="17:19" x14ac:dyDescent="0.35">
      <c r="Q66" s="2"/>
      <c r="R66" s="5"/>
      <c r="S66" s="5"/>
    </row>
    <row r="67" spans="17:19" x14ac:dyDescent="0.35">
      <c r="Q67" s="2"/>
      <c r="R67" s="5"/>
      <c r="S67" s="5"/>
    </row>
    <row r="68" spans="17:19" x14ac:dyDescent="0.35">
      <c r="Q68" s="2"/>
      <c r="R68" s="5"/>
      <c r="S68" s="5"/>
    </row>
    <row r="69" spans="17:19" x14ac:dyDescent="0.35">
      <c r="Q69" s="2"/>
      <c r="R69" s="5"/>
      <c r="S69" s="5"/>
    </row>
    <row r="70" spans="17:19" x14ac:dyDescent="0.35">
      <c r="Q70" s="2"/>
      <c r="R70" s="5"/>
      <c r="S70" s="5"/>
    </row>
    <row r="71" spans="17:19" x14ac:dyDescent="0.35">
      <c r="Q71" s="2"/>
      <c r="R71" s="5"/>
      <c r="S71" s="5"/>
    </row>
    <row r="72" spans="17:19" x14ac:dyDescent="0.35">
      <c r="Q72" s="2"/>
      <c r="R72" s="5"/>
      <c r="S72" s="5"/>
    </row>
    <row r="73" spans="17:19" x14ac:dyDescent="0.35">
      <c r="Q73" s="2"/>
      <c r="R73" s="5"/>
      <c r="S73" s="5"/>
    </row>
    <row r="74" spans="17:19" x14ac:dyDescent="0.35">
      <c r="Q74" s="2"/>
      <c r="R74" s="5"/>
      <c r="S74" s="5"/>
    </row>
    <row r="75" spans="17:19" x14ac:dyDescent="0.35">
      <c r="Q75" s="2"/>
      <c r="R75" s="5"/>
      <c r="S75" s="5"/>
    </row>
    <row r="76" spans="17:19" x14ac:dyDescent="0.35">
      <c r="R76" s="5"/>
      <c r="S76" s="5"/>
    </row>
    <row r="77" spans="17:19" x14ac:dyDescent="0.35">
      <c r="Q77" s="2"/>
      <c r="R77" s="5"/>
      <c r="S77" s="5"/>
    </row>
    <row r="124" spans="5:18" x14ac:dyDescent="0.35">
      <c r="Q124" s="1" t="s">
        <v>104</v>
      </c>
    </row>
    <row r="125" spans="5:18" x14ac:dyDescent="0.35">
      <c r="E125" s="1">
        <v>2008</v>
      </c>
      <c r="H125" s="1">
        <v>1981</v>
      </c>
      <c r="K125" s="1">
        <v>2008</v>
      </c>
      <c r="N125" s="1">
        <v>1981</v>
      </c>
      <c r="Q125" s="1">
        <v>2008</v>
      </c>
      <c r="R125" s="1">
        <v>1981</v>
      </c>
    </row>
    <row r="126" spans="5:18" x14ac:dyDescent="0.35">
      <c r="E126" s="1" t="s">
        <v>19</v>
      </c>
      <c r="F126" s="1" t="s">
        <v>20</v>
      </c>
      <c r="H126" s="1" t="s">
        <v>19</v>
      </c>
      <c r="I126" s="1" t="s">
        <v>20</v>
      </c>
      <c r="K126" s="1" t="s">
        <v>19</v>
      </c>
      <c r="L126" s="1" t="s">
        <v>20</v>
      </c>
      <c r="N126" s="1" t="s">
        <v>19</v>
      </c>
      <c r="O126" s="1" t="s">
        <v>20</v>
      </c>
    </row>
    <row r="128" spans="5:18" x14ac:dyDescent="0.35">
      <c r="E128" s="4">
        <f>D7/$D$26</f>
        <v>2.2730780798222848E-2</v>
      </c>
      <c r="F128" s="4">
        <f>-H7/$H$26</f>
        <v>-2.4956271433883785E-2</v>
      </c>
      <c r="K128" s="4"/>
      <c r="L128" s="4"/>
    </row>
    <row r="129" spans="4:20" x14ac:dyDescent="0.35">
      <c r="D129" s="8" t="s">
        <v>28</v>
      </c>
      <c r="E129" s="4">
        <f>(D8+D7)/$D$26</f>
        <v>9.9210295857925387E-2</v>
      </c>
      <c r="F129" s="4">
        <f>-(E8+E7)/$E$26</f>
        <v>-8.7274033296175821E-2</v>
      </c>
      <c r="H129" s="4">
        <f>(H8+H7)/$H$26</f>
        <v>0.11993333976062914</v>
      </c>
      <c r="I129" s="4">
        <f>-(I8+I7)/$I$26</f>
        <v>-0.10803239052845684</v>
      </c>
      <c r="K129" s="4">
        <f>(D8+D7)/$E$27</f>
        <v>4.7731918812290268E-2</v>
      </c>
      <c r="L129" s="4">
        <f>-(E8+E7)/$E$27</f>
        <v>-4.5284872436502796E-2</v>
      </c>
      <c r="N129" s="4">
        <f>(H8+H7)/$I$27</f>
        <v>5.7753783708498589E-2</v>
      </c>
      <c r="O129" s="4">
        <f>-(I8+I7)/$I$27</f>
        <v>-5.600949740678348E-2</v>
      </c>
      <c r="P129" s="8" t="s">
        <v>28</v>
      </c>
      <c r="Q129" s="4">
        <f>(D7+D8)/(E7+E8)</f>
        <v>1.0540367289146866</v>
      </c>
      <c r="R129" s="4">
        <f>(H7+H8)/(I7+I8)</f>
        <v>1.0311426879810539</v>
      </c>
      <c r="S129" s="4">
        <f t="shared" ref="S129:S146" si="26">Q129/R129</f>
        <v>1.022202592522339</v>
      </c>
      <c r="T129" s="4">
        <v>1</v>
      </c>
    </row>
    <row r="130" spans="4:20" x14ac:dyDescent="0.35">
      <c r="D130" s="1" t="str">
        <f t="shared" ref="D130:D145" si="27">A9</f>
        <v>5-9</v>
      </c>
      <c r="E130" s="4">
        <f t="shared" ref="E130:E145" si="28">D9/$D$26</f>
        <v>7.4883981704409408E-2</v>
      </c>
      <c r="F130" s="4">
        <f t="shared" ref="F130:F145" si="29">-E9/$E$26</f>
        <v>-6.6131755946738119E-2</v>
      </c>
      <c r="H130" s="4">
        <f t="shared" ref="H130:H145" si="30">H9/$H$26</f>
        <v>0.113528998581404</v>
      </c>
      <c r="I130" s="4">
        <f t="shared" ref="I130:I145" si="31">-I9/$I$26</f>
        <v>-0.10290261094267696</v>
      </c>
      <c r="K130" s="4">
        <f t="shared" ref="K130:K145" si="32">D9/$E$27</f>
        <v>3.6028076563490691E-2</v>
      </c>
      <c r="L130" s="4">
        <f t="shared" ref="L130:L145" si="33">-(E9)/$E$27</f>
        <v>-3.4314538001089447E-2</v>
      </c>
      <c r="N130" s="4">
        <f t="shared" ref="N130:N145" si="34">H9/$I$27</f>
        <v>5.4669779410789369E-2</v>
      </c>
      <c r="O130" s="4">
        <f t="shared" ref="O130:O145" si="35">-(I9)/$I$27</f>
        <v>-5.3349958216715967E-2</v>
      </c>
      <c r="P130" s="1" t="str">
        <f t="shared" ref="P130:P145" si="36">D130</f>
        <v>5-9</v>
      </c>
      <c r="Q130" s="4">
        <f t="shared" ref="Q130:Q146" si="37">D9/E9</f>
        <v>1.0499362270984631</v>
      </c>
      <c r="R130" s="4">
        <f t="shared" ref="R130:R146" si="38">H9/I9</f>
        <v>1.0247389358528096</v>
      </c>
      <c r="S130" s="4">
        <f t="shared" si="26"/>
        <v>1.0245889859007689</v>
      </c>
      <c r="T130" s="4">
        <v>1</v>
      </c>
    </row>
    <row r="131" spans="4:20" x14ac:dyDescent="0.35">
      <c r="D131" s="1" t="str">
        <f t="shared" si="27"/>
        <v>10-14</v>
      </c>
      <c r="E131" s="4">
        <f t="shared" si="28"/>
        <v>8.1860594516521043E-2</v>
      </c>
      <c r="F131" s="4">
        <f t="shared" si="29"/>
        <v>-7.2814574202263241E-2</v>
      </c>
      <c r="H131" s="4">
        <f t="shared" si="30"/>
        <v>0.10558210640847301</v>
      </c>
      <c r="I131" s="4">
        <f t="shared" si="31"/>
        <v>-9.5431809750418956E-2</v>
      </c>
      <c r="K131" s="4">
        <f t="shared" si="32"/>
        <v>3.9384654763896229E-2</v>
      </c>
      <c r="L131" s="4">
        <f t="shared" si="33"/>
        <v>-3.7782128082445847E-2</v>
      </c>
      <c r="N131" s="4">
        <f t="shared" si="34"/>
        <v>5.0842961174707185E-2</v>
      </c>
      <c r="O131" s="4">
        <f t="shared" si="35"/>
        <v>-4.9476714109485467E-2</v>
      </c>
      <c r="P131" s="1" t="str">
        <f t="shared" si="36"/>
        <v>10-14</v>
      </c>
      <c r="Q131" s="4">
        <f t="shared" si="37"/>
        <v>1.0424149396231321</v>
      </c>
      <c r="R131" s="4">
        <f t="shared" si="38"/>
        <v>1.0276139410187668</v>
      </c>
      <c r="S131" s="4">
        <f t="shared" si="26"/>
        <v>1.01440326762178</v>
      </c>
      <c r="T131" s="4">
        <v>1</v>
      </c>
    </row>
    <row r="132" spans="4:20" x14ac:dyDescent="0.35">
      <c r="D132" s="1" t="str">
        <f t="shared" si="27"/>
        <v>15-19</v>
      </c>
      <c r="E132" s="4">
        <f t="shared" si="28"/>
        <v>0.10019928254042008</v>
      </c>
      <c r="F132" s="4">
        <f t="shared" si="29"/>
        <v>-8.9860426959677345E-2</v>
      </c>
      <c r="H132" s="4">
        <f t="shared" si="30"/>
        <v>0.10789593289903178</v>
      </c>
      <c r="I132" s="4">
        <f t="shared" si="31"/>
        <v>-9.8233360197515704E-2</v>
      </c>
      <c r="K132" s="4">
        <f t="shared" si="32"/>
        <v>4.8207738702021018E-2</v>
      </c>
      <c r="L132" s="4">
        <f t="shared" si="33"/>
        <v>-4.662690399730815E-2</v>
      </c>
      <c r="N132" s="4">
        <f t="shared" si="34"/>
        <v>5.1957182082266642E-2</v>
      </c>
      <c r="O132" s="4">
        <f t="shared" si="35"/>
        <v>-5.0929180649696905E-2</v>
      </c>
      <c r="P132" s="1" t="str">
        <f t="shared" si="36"/>
        <v>15-19</v>
      </c>
      <c r="Q132" s="4">
        <f t="shared" si="37"/>
        <v>1.0339039174637057</v>
      </c>
      <c r="R132" s="4">
        <f t="shared" si="38"/>
        <v>1.0201849199114468</v>
      </c>
      <c r="S132" s="4">
        <f t="shared" si="26"/>
        <v>1.0134475596379622</v>
      </c>
      <c r="T132" s="4">
        <v>1</v>
      </c>
    </row>
    <row r="133" spans="4:20" x14ac:dyDescent="0.35">
      <c r="D133" s="1" t="str">
        <f t="shared" si="27"/>
        <v>20-24</v>
      </c>
      <c r="E133" s="4">
        <f t="shared" si="28"/>
        <v>0.10405365193079162</v>
      </c>
      <c r="F133" s="4">
        <f t="shared" si="29"/>
        <v>-9.4160590762560087E-2</v>
      </c>
      <c r="H133" s="4">
        <f t="shared" si="30"/>
        <v>0.10627074524494884</v>
      </c>
      <c r="I133" s="4">
        <f t="shared" si="31"/>
        <v>-9.5917923526627522E-2</v>
      </c>
      <c r="K133" s="4">
        <f t="shared" si="32"/>
        <v>5.0062147513353007E-2</v>
      </c>
      <c r="L133" s="4">
        <f t="shared" si="33"/>
        <v>-4.8858179004488834E-2</v>
      </c>
      <c r="N133" s="4">
        <f t="shared" si="34"/>
        <v>5.117457454005226E-2</v>
      </c>
      <c r="O133" s="4">
        <f t="shared" si="35"/>
        <v>-4.9728740267147728E-2</v>
      </c>
      <c r="P133" s="1" t="str">
        <f t="shared" si="36"/>
        <v>20-24</v>
      </c>
      <c r="Q133" s="4">
        <f t="shared" si="37"/>
        <v>1.0246421076961045</v>
      </c>
      <c r="R133" s="4">
        <f t="shared" si="38"/>
        <v>1.0290744198452921</v>
      </c>
      <c r="S133" s="4">
        <f t="shared" si="26"/>
        <v>0.99569291388094761</v>
      </c>
      <c r="T133" s="4">
        <v>1</v>
      </c>
    </row>
    <row r="134" spans="4:20" x14ac:dyDescent="0.35">
      <c r="D134" s="1" t="str">
        <f t="shared" si="27"/>
        <v>25-29</v>
      </c>
      <c r="E134" s="4">
        <f t="shared" si="28"/>
        <v>8.6436083453608328E-2</v>
      </c>
      <c r="F134" s="4">
        <f t="shared" si="29"/>
        <v>-7.9191968076512492E-2</v>
      </c>
      <c r="H134" s="4">
        <f t="shared" si="30"/>
        <v>8.9082319886512315E-2</v>
      </c>
      <c r="I134" s="4">
        <f t="shared" si="31"/>
        <v>-8.2626549487661669E-2</v>
      </c>
      <c r="K134" s="4">
        <f t="shared" si="32"/>
        <v>4.1586007603165449E-2</v>
      </c>
      <c r="L134" s="4">
        <f t="shared" si="33"/>
        <v>-4.1091239133755154E-2</v>
      </c>
      <c r="N134" s="4">
        <f t="shared" si="34"/>
        <v>4.2897504941039145E-2</v>
      </c>
      <c r="O134" s="4">
        <f t="shared" si="35"/>
        <v>-4.2837814535277033E-2</v>
      </c>
      <c r="P134" s="1" t="str">
        <f t="shared" si="36"/>
        <v>25-29</v>
      </c>
      <c r="Q134" s="4">
        <f t="shared" si="37"/>
        <v>1.0120407288716649</v>
      </c>
      <c r="R134" s="4">
        <f t="shared" si="38"/>
        <v>1.0013934045517883</v>
      </c>
      <c r="S134" s="4">
        <f t="shared" si="26"/>
        <v>1.0106325089335317</v>
      </c>
      <c r="T134" s="4">
        <v>1</v>
      </c>
    </row>
    <row r="135" spans="4:20" x14ac:dyDescent="0.35">
      <c r="D135" s="1" t="str">
        <f t="shared" si="27"/>
        <v>30-34</v>
      </c>
      <c r="E135" s="4">
        <f t="shared" si="28"/>
        <v>7.694748690235792E-2</v>
      </c>
      <c r="F135" s="4">
        <f t="shared" si="29"/>
        <v>-7.3309105950045653E-2</v>
      </c>
      <c r="H135" s="4">
        <f t="shared" si="30"/>
        <v>7.2403487267067912E-2</v>
      </c>
      <c r="I135" s="4">
        <f t="shared" si="31"/>
        <v>-6.8235023218329041E-2</v>
      </c>
      <c r="K135" s="4">
        <f t="shared" si="32"/>
        <v>3.7020867298821911E-2</v>
      </c>
      <c r="L135" s="4">
        <f t="shared" si="33"/>
        <v>-3.8038731407264437E-2</v>
      </c>
      <c r="N135" s="4">
        <f t="shared" si="34"/>
        <v>3.4865829232381379E-2</v>
      </c>
      <c r="O135" s="4">
        <f t="shared" si="35"/>
        <v>-3.5376513815012799E-2</v>
      </c>
      <c r="P135" s="1" t="str">
        <f t="shared" si="36"/>
        <v>30-34</v>
      </c>
      <c r="Q135" s="4">
        <f t="shared" si="37"/>
        <v>0.97324137607154415</v>
      </c>
      <c r="R135" s="4">
        <f t="shared" si="38"/>
        <v>0.98556430446194221</v>
      </c>
      <c r="S135" s="4">
        <f t="shared" si="26"/>
        <v>0.98749657598737239</v>
      </c>
      <c r="T135" s="4">
        <v>1</v>
      </c>
    </row>
    <row r="136" spans="4:20" x14ac:dyDescent="0.35">
      <c r="D136" s="1" t="str">
        <f t="shared" si="27"/>
        <v>35-39</v>
      </c>
      <c r="E136" s="4">
        <f t="shared" si="28"/>
        <v>7.072580854766683E-2</v>
      </c>
      <c r="F136" s="4">
        <f t="shared" si="29"/>
        <v>-6.8775447420897667E-2</v>
      </c>
      <c r="H136" s="4">
        <f t="shared" si="30"/>
        <v>3.9555414767171213E-2</v>
      </c>
      <c r="I136" s="4">
        <f t="shared" si="31"/>
        <v>-3.8019214286628036E-2</v>
      </c>
      <c r="K136" s="4">
        <f t="shared" si="32"/>
        <v>3.4027502108906739E-2</v>
      </c>
      <c r="L136" s="4">
        <f t="shared" si="33"/>
        <v>-3.5686300330011529E-2</v>
      </c>
      <c r="N136" s="4">
        <f t="shared" si="34"/>
        <v>1.9047871705421215E-2</v>
      </c>
      <c r="O136" s="4">
        <f t="shared" si="35"/>
        <v>-1.9711098436111369E-2</v>
      </c>
      <c r="P136" s="1" t="str">
        <f t="shared" si="36"/>
        <v>35-39</v>
      </c>
      <c r="Q136" s="4">
        <f t="shared" si="37"/>
        <v>0.95351722633713953</v>
      </c>
      <c r="R136" s="4">
        <f t="shared" si="38"/>
        <v>0.96635262449528936</v>
      </c>
      <c r="S136" s="4">
        <f t="shared" si="26"/>
        <v>0.9867176868641987</v>
      </c>
      <c r="T136" s="4">
        <v>1</v>
      </c>
    </row>
    <row r="137" spans="4:20" x14ac:dyDescent="0.35">
      <c r="D137" s="1" t="str">
        <f t="shared" si="27"/>
        <v>40-44</v>
      </c>
      <c r="E137" s="4">
        <f t="shared" si="28"/>
        <v>6.6516183683655805E-2</v>
      </c>
      <c r="F137" s="4">
        <f t="shared" si="29"/>
        <v>-6.6801378000050662E-2</v>
      </c>
      <c r="H137" s="4">
        <f t="shared" si="30"/>
        <v>7.0075887999779637E-2</v>
      </c>
      <c r="I137" s="4">
        <f t="shared" si="31"/>
        <v>-6.809430607258446E-2</v>
      </c>
      <c r="K137" s="4">
        <f t="shared" si="32"/>
        <v>3.2002173280869371E-2</v>
      </c>
      <c r="L137" s="4">
        <f t="shared" si="33"/>
        <v>-3.4661992428479317E-2</v>
      </c>
      <c r="N137" s="4">
        <f t="shared" si="34"/>
        <v>3.3744976057515023E-2</v>
      </c>
      <c r="O137" s="4">
        <f t="shared" si="35"/>
        <v>-3.5303558874636883E-2</v>
      </c>
      <c r="P137" s="1" t="str">
        <f t="shared" si="36"/>
        <v>40-44</v>
      </c>
      <c r="Q137" s="4">
        <f t="shared" si="37"/>
        <v>0.92326410107271961</v>
      </c>
      <c r="R137" s="4">
        <f t="shared" si="38"/>
        <v>0.95585196317865861</v>
      </c>
      <c r="S137" s="4">
        <f t="shared" si="26"/>
        <v>0.96590699882273712</v>
      </c>
      <c r="T137" s="4">
        <v>1</v>
      </c>
    </row>
    <row r="138" spans="4:20" x14ac:dyDescent="0.35">
      <c r="D138" s="1" t="str">
        <f t="shared" si="27"/>
        <v>45-49</v>
      </c>
      <c r="E138" s="4">
        <f t="shared" si="28"/>
        <v>6.8312484783290189E-2</v>
      </c>
      <c r="F138" s="4">
        <f t="shared" si="29"/>
        <v>-7.1350652026953093E-2</v>
      </c>
      <c r="H138" s="4">
        <f t="shared" si="30"/>
        <v>4.6001074276584904E-2</v>
      </c>
      <c r="I138" s="4">
        <f t="shared" si="31"/>
        <v>-4.4364278312929349E-2</v>
      </c>
      <c r="K138" s="4">
        <f t="shared" si="32"/>
        <v>3.2866407154064969E-2</v>
      </c>
      <c r="L138" s="4">
        <f t="shared" si="33"/>
        <v>-3.7022526097043013E-2</v>
      </c>
      <c r="N138" s="4">
        <f t="shared" si="34"/>
        <v>2.2151772805051134E-2</v>
      </c>
      <c r="O138" s="4">
        <f t="shared" si="35"/>
        <v>-2.300070302033453E-2</v>
      </c>
      <c r="P138" s="1" t="str">
        <f t="shared" si="36"/>
        <v>45-49</v>
      </c>
      <c r="Q138" s="4">
        <f t="shared" si="37"/>
        <v>0.88774080590600235</v>
      </c>
      <c r="R138" s="4">
        <f t="shared" si="38"/>
        <v>0.96309111880046139</v>
      </c>
      <c r="S138" s="4">
        <f t="shared" si="26"/>
        <v>0.92176201044371742</v>
      </c>
      <c r="T138" s="4">
        <v>1</v>
      </c>
    </row>
    <row r="139" spans="4:20" x14ac:dyDescent="0.35">
      <c r="D139" s="1" t="str">
        <f t="shared" si="27"/>
        <v>50-54</v>
      </c>
      <c r="E139" s="4">
        <f t="shared" si="28"/>
        <v>5.3678982720182809E-2</v>
      </c>
      <c r="F139" s="4">
        <f t="shared" si="29"/>
        <v>-5.9336063463350179E-2</v>
      </c>
      <c r="H139" s="4">
        <f t="shared" si="30"/>
        <v>4.7419670279725094E-2</v>
      </c>
      <c r="I139" s="4">
        <f t="shared" si="31"/>
        <v>-5.1438513003543511E-2</v>
      </c>
      <c r="K139" s="4">
        <f t="shared" si="32"/>
        <v>2.58259571042436E-2</v>
      </c>
      <c r="L139" s="4">
        <f t="shared" si="33"/>
        <v>-3.0788379582541735E-2</v>
      </c>
      <c r="N139" s="4">
        <f t="shared" si="34"/>
        <v>2.2834896337661992E-2</v>
      </c>
      <c r="O139" s="4">
        <f t="shared" si="35"/>
        <v>-2.6668346841051082E-2</v>
      </c>
      <c r="P139" s="1" t="str">
        <f t="shared" si="36"/>
        <v>50-54</v>
      </c>
      <c r="Q139" s="4">
        <f t="shared" si="37"/>
        <v>0.83882157666030499</v>
      </c>
      <c r="R139" s="4">
        <f t="shared" si="38"/>
        <v>0.85625466301914943</v>
      </c>
      <c r="S139" s="4">
        <f t="shared" si="26"/>
        <v>0.97964030198985952</v>
      </c>
      <c r="T139" s="4">
        <v>1</v>
      </c>
    </row>
    <row r="140" spans="4:20" x14ac:dyDescent="0.35">
      <c r="D140" s="1" t="str">
        <f t="shared" si="27"/>
        <v>55-59</v>
      </c>
      <c r="E140" s="4">
        <f t="shared" si="28"/>
        <v>4.0618338131072428E-2</v>
      </c>
      <c r="F140" s="4">
        <f t="shared" si="29"/>
        <v>-4.8461160322471095E-2</v>
      </c>
      <c r="H140" s="4">
        <f t="shared" si="30"/>
        <v>2.7311416254631096E-2</v>
      </c>
      <c r="I140" s="4">
        <f t="shared" si="31"/>
        <v>-4.0884727072699592E-2</v>
      </c>
      <c r="K140" s="4">
        <f t="shared" si="32"/>
        <v>1.9542238042903923E-2</v>
      </c>
      <c r="L140" s="4">
        <f t="shared" si="33"/>
        <v>-2.5145594633864315E-2</v>
      </c>
      <c r="N140" s="4">
        <f t="shared" si="34"/>
        <v>1.3151786069585749E-2</v>
      </c>
      <c r="O140" s="4">
        <f t="shared" si="35"/>
        <v>-2.1196726312857312E-2</v>
      </c>
      <c r="P140" s="1" t="str">
        <f t="shared" si="36"/>
        <v>55-59</v>
      </c>
      <c r="Q140" s="4">
        <f t="shared" si="37"/>
        <v>0.77716348837445326</v>
      </c>
      <c r="R140" s="4">
        <f t="shared" si="38"/>
        <v>0.62046307884856067</v>
      </c>
      <c r="S140" s="4">
        <f t="shared" si="26"/>
        <v>1.2525539631088012</v>
      </c>
      <c r="T140" s="4">
        <v>1</v>
      </c>
    </row>
    <row r="141" spans="4:20" x14ac:dyDescent="0.35">
      <c r="D141" s="1" t="str">
        <f t="shared" si="27"/>
        <v>60-64</v>
      </c>
      <c r="E141" s="4">
        <f t="shared" si="28"/>
        <v>2.1286552592396923E-2</v>
      </c>
      <c r="F141" s="4">
        <f t="shared" si="29"/>
        <v>-2.7339170824446639E-2</v>
      </c>
      <c r="H141" s="4">
        <f t="shared" si="30"/>
        <v>1.5466828267246959E-2</v>
      </c>
      <c r="I141" s="4">
        <f t="shared" si="31"/>
        <v>-2.5866369881413824E-2</v>
      </c>
      <c r="K141" s="4">
        <f t="shared" si="32"/>
        <v>1.0241356417169379E-2</v>
      </c>
      <c r="L141" s="4">
        <f t="shared" si="33"/>
        <v>-1.4185787187161821E-2</v>
      </c>
      <c r="N141" s="4">
        <f t="shared" si="34"/>
        <v>7.4480361856504263E-3</v>
      </c>
      <c r="O141" s="4">
        <f t="shared" si="35"/>
        <v>-1.3410444494554908E-2</v>
      </c>
      <c r="P141" s="1" t="str">
        <f t="shared" si="36"/>
        <v>60-64</v>
      </c>
      <c r="Q141" s="4">
        <f t="shared" si="37"/>
        <v>0.72194487919837369</v>
      </c>
      <c r="R141" s="4">
        <f t="shared" si="38"/>
        <v>0.55539070227497522</v>
      </c>
      <c r="S141" s="4">
        <f t="shared" si="26"/>
        <v>1.299886505555754</v>
      </c>
      <c r="T141" s="4">
        <v>1</v>
      </c>
    </row>
    <row r="142" spans="4:20" x14ac:dyDescent="0.35">
      <c r="D142" s="1" t="str">
        <f t="shared" si="27"/>
        <v>65-69</v>
      </c>
      <c r="E142" s="4">
        <f t="shared" si="28"/>
        <v>2.234489299370963E-2</v>
      </c>
      <c r="F142" s="4">
        <f t="shared" si="29"/>
        <v>-3.3412738754198049E-2</v>
      </c>
      <c r="H142" s="4">
        <f t="shared" si="30"/>
        <v>1.5053644965361466E-2</v>
      </c>
      <c r="I142" s="4">
        <f t="shared" si="31"/>
        <v>-2.8053881874352381E-2</v>
      </c>
      <c r="K142" s="4">
        <f t="shared" si="32"/>
        <v>1.0750543671116967E-2</v>
      </c>
      <c r="L142" s="4">
        <f t="shared" si="33"/>
        <v>-1.7337248607534592E-2</v>
      </c>
      <c r="N142" s="4">
        <f t="shared" si="34"/>
        <v>7.2490681664433799E-3</v>
      </c>
      <c r="O142" s="4">
        <f t="shared" si="35"/>
        <v>-1.4544562204035072E-2</v>
      </c>
      <c r="P142" s="1" t="str">
        <f t="shared" si="36"/>
        <v>65-69</v>
      </c>
      <c r="Q142" s="4">
        <f t="shared" si="37"/>
        <v>0.62008360810174279</v>
      </c>
      <c r="R142" s="4">
        <f t="shared" si="38"/>
        <v>0.49840401276789786</v>
      </c>
      <c r="S142" s="4">
        <f t="shared" si="26"/>
        <v>1.2441384744438444</v>
      </c>
      <c r="T142" s="4">
        <v>1</v>
      </c>
    </row>
    <row r="143" spans="4:20" x14ac:dyDescent="0.35">
      <c r="D143" s="1" t="str">
        <f t="shared" si="27"/>
        <v>70-74</v>
      </c>
      <c r="E143" s="4">
        <f t="shared" si="28"/>
        <v>1.743483535188459E-2</v>
      </c>
      <c r="F143" s="4">
        <f t="shared" si="29"/>
        <v>-2.7332654120659352E-2</v>
      </c>
      <c r="H143" s="4">
        <f t="shared" si="30"/>
        <v>1.1155949150908315E-2</v>
      </c>
      <c r="I143" s="4">
        <f t="shared" si="31"/>
        <v>-2.2361233705594147E-2</v>
      </c>
      <c r="K143" s="4">
        <f t="shared" si="32"/>
        <v>8.3882236044690063E-3</v>
      </c>
      <c r="L143" s="4">
        <f t="shared" si="33"/>
        <v>-1.4182405790788029E-2</v>
      </c>
      <c r="N143" s="4">
        <f t="shared" si="34"/>
        <v>5.372136518590245E-3</v>
      </c>
      <c r="O143" s="4">
        <f t="shared" si="35"/>
        <v>-1.1593203252463886E-2</v>
      </c>
      <c r="P143" s="1" t="str">
        <f t="shared" si="36"/>
        <v>70-74</v>
      </c>
      <c r="Q143" s="4">
        <f t="shared" si="37"/>
        <v>0.59145279920825933</v>
      </c>
      <c r="R143" s="4">
        <f t="shared" si="38"/>
        <v>0.46338672768878719</v>
      </c>
      <c r="S143" s="4">
        <f t="shared" si="26"/>
        <v>1.2763697444642437</v>
      </c>
      <c r="T143" s="4">
        <v>1</v>
      </c>
    </row>
    <row r="144" spans="4:20" x14ac:dyDescent="0.35">
      <c r="D144" s="1" t="str">
        <f t="shared" si="27"/>
        <v>75-79</v>
      </c>
      <c r="E144" s="4">
        <f t="shared" si="28"/>
        <v>9.0764524631311381E-3</v>
      </c>
      <c r="F144" s="4">
        <f t="shared" si="29"/>
        <v>-1.7275658783422392E-2</v>
      </c>
      <c r="H144" s="4">
        <f t="shared" si="30"/>
        <v>7.148071122619031E-3</v>
      </c>
      <c r="I144" s="4">
        <f t="shared" si="31"/>
        <v>-1.593941487252306E-2</v>
      </c>
      <c r="K144" s="4">
        <f t="shared" si="32"/>
        <v>4.3668501169899345E-3</v>
      </c>
      <c r="L144" s="4">
        <f t="shared" si="33"/>
        <v>-8.9640179869871113E-3</v>
      </c>
      <c r="N144" s="4">
        <f t="shared" si="34"/>
        <v>3.442146732281898E-3</v>
      </c>
      <c r="O144" s="4">
        <f t="shared" si="35"/>
        <v>-8.2638050643993148E-3</v>
      </c>
      <c r="P144" s="1" t="str">
        <f t="shared" si="36"/>
        <v>75-79</v>
      </c>
      <c r="Q144" s="4">
        <f t="shared" si="37"/>
        <v>0.48715320778351912</v>
      </c>
      <c r="R144" s="4">
        <f t="shared" si="38"/>
        <v>0.41653290529695025</v>
      </c>
      <c r="S144" s="4">
        <f t="shared" si="26"/>
        <v>1.1695431539465604</v>
      </c>
      <c r="T144" s="4">
        <v>1</v>
      </c>
    </row>
    <row r="145" spans="4:20" x14ac:dyDescent="0.35">
      <c r="D145" s="1" t="str">
        <f t="shared" si="27"/>
        <v>80-84</v>
      </c>
      <c r="E145" s="4">
        <f t="shared" si="28"/>
        <v>4.7885891782738004E-3</v>
      </c>
      <c r="F145" s="4">
        <f t="shared" si="29"/>
        <v>-1.2101273019641345E-2</v>
      </c>
      <c r="H145" s="4">
        <f t="shared" si="30"/>
        <v>3.6084675031333069E-3</v>
      </c>
      <c r="I145" s="4">
        <f t="shared" si="31"/>
        <v>-8.3918588734952868E-3</v>
      </c>
      <c r="K145" s="4">
        <f t="shared" si="32"/>
        <v>2.3038793293198071E-3</v>
      </c>
      <c r="L145" s="4">
        <f t="shared" si="33"/>
        <v>-6.2791254662658497E-3</v>
      </c>
      <c r="N145" s="4">
        <f t="shared" si="34"/>
        <v>1.7376540344082028E-3</v>
      </c>
      <c r="O145" s="4">
        <f t="shared" si="35"/>
        <v>-4.3507673533274083E-3</v>
      </c>
      <c r="P145" s="1" t="str">
        <f t="shared" si="36"/>
        <v>80-84</v>
      </c>
      <c r="Q145" s="4">
        <f t="shared" si="37"/>
        <v>0.36691086070779017</v>
      </c>
      <c r="R145" s="4">
        <f t="shared" si="38"/>
        <v>0.39939024390243905</v>
      </c>
      <c r="S145" s="4">
        <f t="shared" si="26"/>
        <v>0.91867757490194779</v>
      </c>
      <c r="T145" s="4">
        <v>1</v>
      </c>
    </row>
    <row r="146" spans="4:20" x14ac:dyDescent="0.35">
      <c r="E146" s="4">
        <f>-(D25/$E$26)/3</f>
        <v>-5.0240097499725195E-4</v>
      </c>
      <c r="F146" s="4">
        <f>-(E25/$E$26)/3</f>
        <v>-1.690449356645591E-3</v>
      </c>
      <c r="H146" s="4">
        <f>-(H25/$H$26)/3</f>
        <v>-8.3554845492399721E-4</v>
      </c>
      <c r="I146" s="4">
        <f>-(I25/$I$26)/3</f>
        <v>-1.7355114641832224E-3</v>
      </c>
      <c r="K146" s="4">
        <f>(D25/$E$27)/3</f>
        <v>2.6068652043977547E-4</v>
      </c>
      <c r="L146" s="4">
        <f>-(E25/$E$27)/3</f>
        <v>-8.7714272601880727E-4</v>
      </c>
      <c r="N146" s="4">
        <f>(H25/$I$27)/3</f>
        <v>4.0235754995202657E-4</v>
      </c>
      <c r="O146" s="4">
        <f>-(I25/$I$27)/3</f>
        <v>-8.9977759796964183E-4</v>
      </c>
      <c r="P146" s="1" t="str">
        <f>D147</f>
        <v>85&amp;+</v>
      </c>
      <c r="Q146" s="4">
        <f t="shared" si="37"/>
        <v>0.29719966056491698</v>
      </c>
      <c r="R146" s="4">
        <f t="shared" si="38"/>
        <v>0.44717444717444715</v>
      </c>
      <c r="S146" s="4">
        <f t="shared" si="26"/>
        <v>0.66461682335121552</v>
      </c>
      <c r="T146" s="4">
        <v>1</v>
      </c>
    </row>
    <row r="147" spans="4:20" x14ac:dyDescent="0.35">
      <c r="D147" s="1" t="str">
        <f>A25</f>
        <v>85&amp;+</v>
      </c>
      <c r="E147" s="5">
        <f>E146</f>
        <v>-5.0240097499725195E-4</v>
      </c>
      <c r="F147" s="5">
        <f>F146</f>
        <v>-1.690449356645591E-3</v>
      </c>
      <c r="H147" s="5">
        <f>H146</f>
        <v>-8.3554845492399721E-4</v>
      </c>
      <c r="I147" s="5">
        <f>I146</f>
        <v>-1.7355114641832224E-3</v>
      </c>
      <c r="K147" s="4">
        <f>K146</f>
        <v>2.6068652043977547E-4</v>
      </c>
      <c r="L147" s="4">
        <f>L146</f>
        <v>-8.7714272601880727E-4</v>
      </c>
      <c r="N147" s="4">
        <f>N146</f>
        <v>4.0235754995202657E-4</v>
      </c>
      <c r="O147" s="4">
        <f>O146</f>
        <v>-8.9977759796964183E-4</v>
      </c>
      <c r="Q147" s="4"/>
      <c r="R147" s="4"/>
      <c r="S147" s="4"/>
    </row>
    <row r="148" spans="4:20" x14ac:dyDescent="0.35">
      <c r="E148" s="5">
        <f>E147</f>
        <v>-5.0240097499725195E-4</v>
      </c>
      <c r="F148" s="5">
        <f>F147</f>
        <v>-1.690449356645591E-3</v>
      </c>
      <c r="H148" s="5">
        <f>H147</f>
        <v>-8.3554845492399721E-4</v>
      </c>
      <c r="I148" s="5">
        <f>I147</f>
        <v>-1.7355114641832224E-3</v>
      </c>
      <c r="K148" s="4">
        <f>K147</f>
        <v>2.6068652043977547E-4</v>
      </c>
      <c r="L148" s="4">
        <f>L147</f>
        <v>-8.7714272601880727E-4</v>
      </c>
      <c r="N148" s="4">
        <f>N147</f>
        <v>4.0235754995202657E-4</v>
      </c>
      <c r="O148" s="4">
        <f>O147</f>
        <v>-8.9977759796964183E-4</v>
      </c>
      <c r="Q148" s="4"/>
      <c r="R148" s="4"/>
      <c r="S148" s="4"/>
    </row>
    <row r="150" spans="4:20" x14ac:dyDescent="0.35">
      <c r="E150" s="4">
        <f>D26/$D$26</f>
        <v>1</v>
      </c>
      <c r="F150" s="4">
        <f>-H26/$H$26</f>
        <v>-1</v>
      </c>
      <c r="H150" s="4">
        <f>SUM(H129:H149)</f>
        <v>0.99498670927045596</v>
      </c>
      <c r="I150" s="4">
        <f>SUM(I129:I149)</f>
        <v>-1.0000000000000002</v>
      </c>
      <c r="K150" s="4">
        <f>SUM(K128:K149)</f>
        <v>0.48111860164841158</v>
      </c>
      <c r="L150" s="4">
        <f>SUM(L128:L149)</f>
        <v>-0.51888139835158842</v>
      </c>
      <c r="N150" s="4">
        <f>SUM(N129:N149)</f>
        <v>0.48154903235219992</v>
      </c>
      <c r="O150" s="4">
        <f>SUM(O129:O149)</f>
        <v>-0.51845096764779997</v>
      </c>
    </row>
  </sheetData>
  <mergeCells count="26">
    <mergeCell ref="B30:D30"/>
    <mergeCell ref="F30:H30"/>
    <mergeCell ref="B3:E3"/>
    <mergeCell ref="F3:I3"/>
    <mergeCell ref="D4:E4"/>
    <mergeCell ref="B4:C4"/>
    <mergeCell ref="F4:G4"/>
    <mergeCell ref="H4:I4"/>
    <mergeCell ref="Y3:AB3"/>
    <mergeCell ref="R4:S4"/>
    <mergeCell ref="P4:Q4"/>
    <mergeCell ref="N4:O4"/>
    <mergeCell ref="L4:M4"/>
    <mergeCell ref="T3:W3"/>
    <mergeCell ref="T4:U4"/>
    <mergeCell ref="V4:W4"/>
    <mergeCell ref="L3:O3"/>
    <mergeCell ref="P3:S3"/>
    <mergeCell ref="AJ5:AK5"/>
    <mergeCell ref="AD5:AE5"/>
    <mergeCell ref="J30:K30"/>
    <mergeCell ref="Y5:Z5"/>
    <mergeCell ref="Y4:AB4"/>
    <mergeCell ref="AA5:AB5"/>
    <mergeCell ref="AF5:AG5"/>
    <mergeCell ref="AH5:AI5"/>
  </mergeCells>
  <phoneticPr fontId="6" type="noConversion"/>
  <hyperlinks>
    <hyperlink ref="X33" location="'Ex-2b cours'!A46" display="voir tableau A46:I50" xr:uid="{1E4912ED-DAF0-4863-9AD3-2C5B4988C647}"/>
  </hyperlinks>
  <pageMargins left="0.78740157499999996" right="0.78740157499999996" top="0.984251969" bottom="0.984251969" header="0.4921259845" footer="0.4921259845"/>
  <pageSetup paperSize="9" orientation="portrait" verticalDpi="2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2049" r:id="rId4">
          <objectPr defaultSize="0" autoPict="0" r:id="rId5">
            <anchor moveWithCells="1" sizeWithCells="1">
              <from>
                <xdr:col>0</xdr:col>
                <xdr:colOff>61913</xdr:colOff>
                <xdr:row>41</xdr:row>
                <xdr:rowOff>85725</xdr:rowOff>
              </from>
              <to>
                <xdr:col>8</xdr:col>
                <xdr:colOff>571500</xdr:colOff>
                <xdr:row>44</xdr:row>
                <xdr:rowOff>100013</xdr:rowOff>
              </to>
            </anchor>
          </objectPr>
        </oleObject>
      </mc:Choice>
      <mc:Fallback>
        <oleObject progId="Equation.3" shapeId="2049" r:id="rId4"/>
      </mc:Fallback>
    </mc:AlternateContent>
    <mc:AlternateContent xmlns:mc="http://schemas.openxmlformats.org/markup-compatibility/2006">
      <mc:Choice Requires="x14">
        <oleObject progId="Equation.3" shapeId="2050" r:id="rId6">
          <objectPr defaultSize="0" autoPict="0" r:id="rId7">
            <anchor moveWithCells="1" sizeWithCells="1">
              <from>
                <xdr:col>0</xdr:col>
                <xdr:colOff>61913</xdr:colOff>
                <xdr:row>38</xdr:row>
                <xdr:rowOff>9525</xdr:rowOff>
              </from>
              <to>
                <xdr:col>7</xdr:col>
                <xdr:colOff>200025</xdr:colOff>
                <xdr:row>41</xdr:row>
                <xdr:rowOff>100013</xdr:rowOff>
              </to>
            </anchor>
          </objectPr>
        </oleObject>
      </mc:Choice>
      <mc:Fallback>
        <oleObject progId="Equation.3" shapeId="2050" r:id="rId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2.75" x14ac:dyDescent="0.35"/>
  <sheetData/>
  <phoneticPr fontId="6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2.75" x14ac:dyDescent="0.35"/>
  <sheetData/>
  <phoneticPr fontId="6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2.75" x14ac:dyDescent="0.35"/>
  <sheetData/>
  <phoneticPr fontId="6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Graphiques</vt:lpstr>
      </vt:variant>
      <vt:variant>
        <vt:i4>3</vt:i4>
      </vt:variant>
    </vt:vector>
  </HeadingPairs>
  <TitlesOfParts>
    <vt:vector size="16" baseType="lpstr">
      <vt:lpstr>Ennoncé</vt:lpstr>
      <vt:lpstr>Ex-1a (cours)</vt:lpstr>
      <vt:lpstr>Ex 1b Danemark</vt:lpstr>
      <vt:lpstr>Ex-2 data</vt:lpstr>
      <vt:lpstr>Ex-2a corr</vt:lpstr>
      <vt:lpstr>Ex-2b cours</vt:lpstr>
      <vt:lpstr>Feuil3</vt:lpstr>
      <vt:lpstr>Feuil4</vt:lpstr>
      <vt:lpstr>Feuil5</vt:lpstr>
      <vt:lpstr>Feuil6</vt:lpstr>
      <vt:lpstr>Feuil7</vt:lpstr>
      <vt:lpstr>Feuil8</vt:lpstr>
      <vt:lpstr>Feuil9</vt:lpstr>
      <vt:lpstr>Graph-taux</vt:lpstr>
      <vt:lpstr>Graph-n(taux)</vt:lpstr>
      <vt:lpstr>Graph-Pyramide ex2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Avdeev</dc:creator>
  <cp:lastModifiedBy>Alexandre Avdeev</cp:lastModifiedBy>
  <dcterms:created xsi:type="dcterms:W3CDTF">2005-10-09T18:07:23Z</dcterms:created>
  <dcterms:modified xsi:type="dcterms:W3CDTF">2023-11-30T10:10:49Z</dcterms:modified>
</cp:coreProperties>
</file>