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s\At_use\2-Cours\1 - Demographie\2-TD\TD-5_Table-mortalite\Ex-1 TM construction\"/>
    </mc:Choice>
  </mc:AlternateContent>
  <xr:revisionPtr revIDLastSave="0" documentId="13_ncr:1_{91578265-F739-4C95-8C65-644D9725837E}" xr6:coauthVersionLast="47" xr6:coauthVersionMax="47" xr10:uidLastSave="{00000000-0000-0000-0000-000000000000}"/>
  <bookViews>
    <workbookView xWindow="-98" yWindow="-98" windowWidth="28996" windowHeight="15675" activeTab="1" xr2:uid="{00000000-000D-0000-FFFF-FFFF00000000}"/>
  </bookViews>
  <sheets>
    <sheet name="Enoncé" sheetId="5" r:id="rId1"/>
    <sheet name="Ex 0 data" sheetId="6" r:id="rId2"/>
    <sheet name="Ex 1 data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3" i="6" l="1"/>
  <c r="W84" i="6"/>
  <c r="W85" i="6"/>
  <c r="W86" i="6"/>
  <c r="W87" i="6"/>
  <c r="W88" i="6"/>
  <c r="W89" i="6"/>
  <c r="W100" i="6"/>
  <c r="W101" i="6"/>
  <c r="W102" i="6"/>
  <c r="W103" i="6"/>
  <c r="W91" i="6"/>
  <c r="W92" i="6"/>
  <c r="W93" i="6"/>
  <c r="W94" i="6"/>
  <c r="W95" i="6"/>
  <c r="W96" i="6"/>
  <c r="W97" i="6"/>
  <c r="W98" i="6"/>
  <c r="W99" i="6"/>
  <c r="W90" i="6"/>
  <c r="P103" i="6"/>
  <c r="S103" i="6"/>
  <c r="T19" i="6" s="1"/>
  <c r="T43" i="6"/>
  <c r="T51" i="6"/>
  <c r="T59" i="6"/>
  <c r="T67" i="6"/>
  <c r="T75" i="6"/>
  <c r="T83" i="6"/>
  <c r="T91" i="6"/>
  <c r="T96" i="6"/>
  <c r="T99" i="6"/>
  <c r="T3" i="6"/>
  <c r="R103" i="6"/>
  <c r="H24" i="6"/>
  <c r="G24" i="6"/>
  <c r="I24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3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Q3" i="6" s="1"/>
  <c r="R3" i="6" s="1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9" i="6"/>
  <c r="O69" i="6" s="1"/>
  <c r="N74" i="6"/>
  <c r="O74" i="6" s="1"/>
  <c r="N77" i="6"/>
  <c r="O77" i="6" s="1"/>
  <c r="N82" i="6"/>
  <c r="O82" i="6" s="1"/>
  <c r="N85" i="6"/>
  <c r="O85" i="6" s="1"/>
  <c r="N90" i="6"/>
  <c r="O90" i="6" s="1"/>
  <c r="N93" i="6"/>
  <c r="O93" i="6" s="1"/>
  <c r="N98" i="6"/>
  <c r="O98" i="6" s="1"/>
  <c r="N101" i="6"/>
  <c r="O101" i="6" s="1"/>
  <c r="N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N68" i="6" s="1"/>
  <c r="O68" i="6" s="1"/>
  <c r="M69" i="6"/>
  <c r="M70" i="6"/>
  <c r="N70" i="6" s="1"/>
  <c r="O70" i="6" s="1"/>
  <c r="M71" i="6"/>
  <c r="N71" i="6" s="1"/>
  <c r="O71" i="6" s="1"/>
  <c r="M72" i="6"/>
  <c r="N72" i="6" s="1"/>
  <c r="O72" i="6" s="1"/>
  <c r="M73" i="6"/>
  <c r="N73" i="6" s="1"/>
  <c r="O73" i="6" s="1"/>
  <c r="M74" i="6"/>
  <c r="M75" i="6"/>
  <c r="N75" i="6" s="1"/>
  <c r="O75" i="6" s="1"/>
  <c r="M76" i="6"/>
  <c r="N76" i="6" s="1"/>
  <c r="O76" i="6" s="1"/>
  <c r="M77" i="6"/>
  <c r="M78" i="6"/>
  <c r="N78" i="6" s="1"/>
  <c r="O78" i="6" s="1"/>
  <c r="M79" i="6"/>
  <c r="N79" i="6" s="1"/>
  <c r="O79" i="6" s="1"/>
  <c r="M80" i="6"/>
  <c r="N80" i="6" s="1"/>
  <c r="O80" i="6" s="1"/>
  <c r="M81" i="6"/>
  <c r="N81" i="6" s="1"/>
  <c r="O81" i="6" s="1"/>
  <c r="M82" i="6"/>
  <c r="M83" i="6"/>
  <c r="N83" i="6" s="1"/>
  <c r="O83" i="6" s="1"/>
  <c r="M84" i="6"/>
  <c r="N84" i="6" s="1"/>
  <c r="O84" i="6" s="1"/>
  <c r="M85" i="6"/>
  <c r="M86" i="6"/>
  <c r="N86" i="6" s="1"/>
  <c r="O86" i="6" s="1"/>
  <c r="M87" i="6"/>
  <c r="N87" i="6" s="1"/>
  <c r="O87" i="6" s="1"/>
  <c r="M88" i="6"/>
  <c r="N88" i="6" s="1"/>
  <c r="O88" i="6" s="1"/>
  <c r="M89" i="6"/>
  <c r="N89" i="6" s="1"/>
  <c r="O89" i="6" s="1"/>
  <c r="M90" i="6"/>
  <c r="M91" i="6"/>
  <c r="N91" i="6" s="1"/>
  <c r="O91" i="6" s="1"/>
  <c r="M92" i="6"/>
  <c r="N92" i="6" s="1"/>
  <c r="O92" i="6" s="1"/>
  <c r="M93" i="6"/>
  <c r="M94" i="6"/>
  <c r="N94" i="6" s="1"/>
  <c r="O94" i="6" s="1"/>
  <c r="M95" i="6"/>
  <c r="N95" i="6" s="1"/>
  <c r="O95" i="6" s="1"/>
  <c r="M96" i="6"/>
  <c r="N96" i="6" s="1"/>
  <c r="O96" i="6" s="1"/>
  <c r="M97" i="6"/>
  <c r="N97" i="6" s="1"/>
  <c r="O97" i="6" s="1"/>
  <c r="M98" i="6"/>
  <c r="M99" i="6"/>
  <c r="N99" i="6" s="1"/>
  <c r="O99" i="6" s="1"/>
  <c r="M100" i="6"/>
  <c r="N100" i="6" s="1"/>
  <c r="O100" i="6" s="1"/>
  <c r="M101" i="6"/>
  <c r="M102" i="6"/>
  <c r="N102" i="6" s="1"/>
  <c r="O102" i="6" s="1"/>
  <c r="M103" i="6"/>
  <c r="N103" i="6" s="1"/>
  <c r="O103" i="6" s="1"/>
  <c r="M3" i="6"/>
  <c r="H3" i="6"/>
  <c r="I3" i="6" s="1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3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4" i="6"/>
  <c r="B3" i="6"/>
  <c r="Q98" i="6" l="1"/>
  <c r="R98" i="6" s="1"/>
  <c r="Q90" i="6"/>
  <c r="R90" i="6" s="1"/>
  <c r="Q82" i="6"/>
  <c r="R82" i="6" s="1"/>
  <c r="Q74" i="6"/>
  <c r="R74" i="6" s="1"/>
  <c r="T98" i="6"/>
  <c r="T90" i="6"/>
  <c r="T82" i="6"/>
  <c r="T74" i="6"/>
  <c r="T66" i="6"/>
  <c r="T58" i="6"/>
  <c r="T50" i="6"/>
  <c r="T42" i="6"/>
  <c r="T34" i="6"/>
  <c r="T26" i="6"/>
  <c r="T18" i="6"/>
  <c r="T10" i="6"/>
  <c r="T35" i="6"/>
  <c r="T11" i="6"/>
  <c r="U11" i="6" s="1"/>
  <c r="T97" i="6"/>
  <c r="T89" i="6"/>
  <c r="T81" i="6"/>
  <c r="T73" i="6"/>
  <c r="T65" i="6"/>
  <c r="T57" i="6"/>
  <c r="T49" i="6"/>
  <c r="T41" i="6"/>
  <c r="U41" i="6" s="1"/>
  <c r="T33" i="6"/>
  <c r="T25" i="6"/>
  <c r="T17" i="6"/>
  <c r="T9" i="6"/>
  <c r="T80" i="6"/>
  <c r="T48" i="6"/>
  <c r="T40" i="6"/>
  <c r="T72" i="6"/>
  <c r="U72" i="6" s="1"/>
  <c r="T8" i="6"/>
  <c r="T103" i="6"/>
  <c r="T95" i="6"/>
  <c r="T87" i="6"/>
  <c r="T79" i="6"/>
  <c r="T71" i="6"/>
  <c r="T63" i="6"/>
  <c r="T55" i="6"/>
  <c r="U55" i="6" s="1"/>
  <c r="T47" i="6"/>
  <c r="T39" i="6"/>
  <c r="T31" i="6"/>
  <c r="T23" i="6"/>
  <c r="T15" i="6"/>
  <c r="T7" i="6"/>
  <c r="T88" i="6"/>
  <c r="T16" i="6"/>
  <c r="U16" i="6" s="1"/>
  <c r="U77" i="6"/>
  <c r="T102" i="6"/>
  <c r="T94" i="6"/>
  <c r="T86" i="6"/>
  <c r="T78" i="6"/>
  <c r="T70" i="6"/>
  <c r="T62" i="6"/>
  <c r="T54" i="6"/>
  <c r="T46" i="6"/>
  <c r="T38" i="6"/>
  <c r="T30" i="6"/>
  <c r="T22" i="6"/>
  <c r="T14" i="6"/>
  <c r="T6" i="6"/>
  <c r="U6" i="6" s="1"/>
  <c r="T64" i="6"/>
  <c r="T24" i="6"/>
  <c r="U24" i="6" s="1"/>
  <c r="T101" i="6"/>
  <c r="T93" i="6"/>
  <c r="T85" i="6"/>
  <c r="T77" i="6"/>
  <c r="T69" i="6"/>
  <c r="T61" i="6"/>
  <c r="U61" i="6" s="1"/>
  <c r="T53" i="6"/>
  <c r="T45" i="6"/>
  <c r="U45" i="6" s="1"/>
  <c r="T37" i="6"/>
  <c r="T29" i="6"/>
  <c r="T21" i="6"/>
  <c r="U21" i="6" s="1"/>
  <c r="T13" i="6"/>
  <c r="T5" i="6"/>
  <c r="T56" i="6"/>
  <c r="T32" i="6"/>
  <c r="T100" i="6"/>
  <c r="U100" i="6" s="1"/>
  <c r="T92" i="6"/>
  <c r="T84" i="6"/>
  <c r="T76" i="6"/>
  <c r="T68" i="6"/>
  <c r="T60" i="6"/>
  <c r="T52" i="6"/>
  <c r="T44" i="6"/>
  <c r="T36" i="6"/>
  <c r="U36" i="6" s="1"/>
  <c r="T28" i="6"/>
  <c r="U28" i="6" s="1"/>
  <c r="T20" i="6"/>
  <c r="T12" i="6"/>
  <c r="T4" i="6"/>
  <c r="T27" i="6"/>
  <c r="U101" i="6"/>
  <c r="U93" i="6"/>
  <c r="U85" i="6"/>
  <c r="U69" i="6"/>
  <c r="Q81" i="6"/>
  <c r="R81" i="6" s="1"/>
  <c r="Q97" i="6"/>
  <c r="R97" i="6" s="1"/>
  <c r="Q89" i="6"/>
  <c r="R89" i="6" s="1"/>
  <c r="Q96" i="6"/>
  <c r="R96" i="6" s="1"/>
  <c r="Q88" i="6"/>
  <c r="R88" i="6" s="1"/>
  <c r="Q80" i="6"/>
  <c r="R80" i="6" s="1"/>
  <c r="Q72" i="6"/>
  <c r="R72" i="6" s="1"/>
  <c r="Q73" i="6"/>
  <c r="R73" i="6" s="1"/>
  <c r="U13" i="6"/>
  <c r="Q64" i="6"/>
  <c r="R64" i="6" s="1"/>
  <c r="Q41" i="6"/>
  <c r="R41" i="6" s="1"/>
  <c r="Q18" i="6"/>
  <c r="R18" i="6" s="1"/>
  <c r="U5" i="6"/>
  <c r="Q58" i="6"/>
  <c r="R58" i="6" s="1"/>
  <c r="Q40" i="6"/>
  <c r="R40" i="6" s="1"/>
  <c r="Q17" i="6"/>
  <c r="R17" i="6" s="1"/>
  <c r="Q57" i="6"/>
  <c r="R57" i="6" s="1"/>
  <c r="Q34" i="6"/>
  <c r="R34" i="6" s="1"/>
  <c r="Q16" i="6"/>
  <c r="R16" i="6" s="1"/>
  <c r="U53" i="6"/>
  <c r="Q56" i="6"/>
  <c r="R56" i="6" s="1"/>
  <c r="Q33" i="6"/>
  <c r="R33" i="6" s="1"/>
  <c r="Q10" i="6"/>
  <c r="R10" i="6" s="1"/>
  <c r="Q50" i="6"/>
  <c r="R50" i="6" s="1"/>
  <c r="Q32" i="6"/>
  <c r="R32" i="6" s="1"/>
  <c r="Q9" i="6"/>
  <c r="R9" i="6" s="1"/>
  <c r="U37" i="6"/>
  <c r="Q49" i="6"/>
  <c r="R49" i="6" s="1"/>
  <c r="Q26" i="6"/>
  <c r="R26" i="6" s="1"/>
  <c r="Q8" i="6"/>
  <c r="R8" i="6" s="1"/>
  <c r="U29" i="6"/>
  <c r="Q66" i="6"/>
  <c r="R66" i="6" s="1"/>
  <c r="Q48" i="6"/>
  <c r="R48" i="6" s="1"/>
  <c r="Q25" i="6"/>
  <c r="R25" i="6" s="1"/>
  <c r="Q11" i="6"/>
  <c r="R11" i="6" s="1"/>
  <c r="Q65" i="6"/>
  <c r="R65" i="6" s="1"/>
  <c r="Q42" i="6"/>
  <c r="R42" i="6" s="1"/>
  <c r="Q24" i="6"/>
  <c r="R24" i="6" s="1"/>
  <c r="U60" i="6"/>
  <c r="U12" i="6"/>
  <c r="U91" i="6"/>
  <c r="U43" i="6"/>
  <c r="U19" i="6"/>
  <c r="U98" i="6"/>
  <c r="U90" i="6"/>
  <c r="U82" i="6"/>
  <c r="U74" i="6"/>
  <c r="U66" i="6"/>
  <c r="U58" i="6"/>
  <c r="U50" i="6"/>
  <c r="U42" i="6"/>
  <c r="U34" i="6"/>
  <c r="U26" i="6"/>
  <c r="U18" i="6"/>
  <c r="U10" i="6"/>
  <c r="Q103" i="6"/>
  <c r="Q95" i="6"/>
  <c r="R95" i="6" s="1"/>
  <c r="Q87" i="6"/>
  <c r="R87" i="6" s="1"/>
  <c r="Q79" i="6"/>
  <c r="R79" i="6" s="1"/>
  <c r="Q71" i="6"/>
  <c r="R71" i="6" s="1"/>
  <c r="Q63" i="6"/>
  <c r="R63" i="6" s="1"/>
  <c r="Q55" i="6"/>
  <c r="R55" i="6" s="1"/>
  <c r="Q47" i="6"/>
  <c r="R47" i="6" s="1"/>
  <c r="Q39" i="6"/>
  <c r="R39" i="6" s="1"/>
  <c r="Q31" i="6"/>
  <c r="R31" i="6" s="1"/>
  <c r="Q23" i="6"/>
  <c r="R23" i="6" s="1"/>
  <c r="Q15" i="6"/>
  <c r="R15" i="6" s="1"/>
  <c r="Q7" i="6"/>
  <c r="R7" i="6" s="1"/>
  <c r="U76" i="6"/>
  <c r="U75" i="6"/>
  <c r="U27" i="6"/>
  <c r="U97" i="6"/>
  <c r="U89" i="6"/>
  <c r="U81" i="6"/>
  <c r="U73" i="6"/>
  <c r="U65" i="6"/>
  <c r="U57" i="6"/>
  <c r="U49" i="6"/>
  <c r="U33" i="6"/>
  <c r="U25" i="6"/>
  <c r="U17" i="6"/>
  <c r="U9" i="6"/>
  <c r="Q102" i="6"/>
  <c r="R102" i="6" s="1"/>
  <c r="Q94" i="6"/>
  <c r="R94" i="6" s="1"/>
  <c r="Q86" i="6"/>
  <c r="R86" i="6" s="1"/>
  <c r="Q78" i="6"/>
  <c r="R78" i="6" s="1"/>
  <c r="Q70" i="6"/>
  <c r="R70" i="6" s="1"/>
  <c r="Q62" i="6"/>
  <c r="R62" i="6" s="1"/>
  <c r="Q54" i="6"/>
  <c r="R54" i="6" s="1"/>
  <c r="Q46" i="6"/>
  <c r="R46" i="6" s="1"/>
  <c r="Q38" i="6"/>
  <c r="R38" i="6" s="1"/>
  <c r="Q30" i="6"/>
  <c r="R30" i="6" s="1"/>
  <c r="Q22" i="6"/>
  <c r="R22" i="6" s="1"/>
  <c r="Q14" i="6"/>
  <c r="R14" i="6" s="1"/>
  <c r="Q6" i="6"/>
  <c r="R6" i="6" s="1"/>
  <c r="U68" i="6"/>
  <c r="U59" i="6"/>
  <c r="U3" i="6"/>
  <c r="U96" i="6"/>
  <c r="U88" i="6"/>
  <c r="U80" i="6"/>
  <c r="U64" i="6"/>
  <c r="U56" i="6"/>
  <c r="U48" i="6"/>
  <c r="U40" i="6"/>
  <c r="U32" i="6"/>
  <c r="U8" i="6"/>
  <c r="Q101" i="6"/>
  <c r="R101" i="6" s="1"/>
  <c r="Q93" i="6"/>
  <c r="R93" i="6" s="1"/>
  <c r="Q85" i="6"/>
  <c r="R85" i="6" s="1"/>
  <c r="Q77" i="6"/>
  <c r="R77" i="6" s="1"/>
  <c r="Q69" i="6"/>
  <c r="R69" i="6" s="1"/>
  <c r="Q61" i="6"/>
  <c r="R61" i="6" s="1"/>
  <c r="Q53" i="6"/>
  <c r="R53" i="6" s="1"/>
  <c r="Q45" i="6"/>
  <c r="R45" i="6" s="1"/>
  <c r="Q37" i="6"/>
  <c r="R37" i="6" s="1"/>
  <c r="Q29" i="6"/>
  <c r="R29" i="6" s="1"/>
  <c r="Q21" i="6"/>
  <c r="R21" i="6" s="1"/>
  <c r="Q13" i="6"/>
  <c r="R13" i="6" s="1"/>
  <c r="Q5" i="6"/>
  <c r="R5" i="6" s="1"/>
  <c r="U84" i="6"/>
  <c r="U44" i="6"/>
  <c r="U99" i="6"/>
  <c r="U67" i="6"/>
  <c r="U35" i="6"/>
  <c r="U103" i="6"/>
  <c r="U95" i="6"/>
  <c r="U87" i="6"/>
  <c r="U79" i="6"/>
  <c r="U71" i="6"/>
  <c r="U63" i="6"/>
  <c r="U47" i="6"/>
  <c r="U39" i="6"/>
  <c r="U31" i="6"/>
  <c r="U23" i="6"/>
  <c r="U15" i="6"/>
  <c r="U7" i="6"/>
  <c r="Q100" i="6"/>
  <c r="R100" i="6" s="1"/>
  <c r="Q92" i="6"/>
  <c r="R92" i="6" s="1"/>
  <c r="Q84" i="6"/>
  <c r="R84" i="6" s="1"/>
  <c r="Q76" i="6"/>
  <c r="R76" i="6" s="1"/>
  <c r="Q68" i="6"/>
  <c r="R68" i="6" s="1"/>
  <c r="Q60" i="6"/>
  <c r="R60" i="6" s="1"/>
  <c r="Q52" i="6"/>
  <c r="R52" i="6" s="1"/>
  <c r="Q44" i="6"/>
  <c r="R44" i="6" s="1"/>
  <c r="Q36" i="6"/>
  <c r="R36" i="6" s="1"/>
  <c r="Q28" i="6"/>
  <c r="R28" i="6" s="1"/>
  <c r="Q20" i="6"/>
  <c r="R20" i="6" s="1"/>
  <c r="Q12" i="6"/>
  <c r="R12" i="6" s="1"/>
  <c r="Q4" i="6"/>
  <c r="R4" i="6" s="1"/>
  <c r="U92" i="6"/>
  <c r="U52" i="6"/>
  <c r="U20" i="6"/>
  <c r="U4" i="6"/>
  <c r="U83" i="6"/>
  <c r="U51" i="6"/>
  <c r="U102" i="6"/>
  <c r="U94" i="6"/>
  <c r="U86" i="6"/>
  <c r="U78" i="6"/>
  <c r="U70" i="6"/>
  <c r="U62" i="6"/>
  <c r="U54" i="6"/>
  <c r="U46" i="6"/>
  <c r="U38" i="6"/>
  <c r="U30" i="6"/>
  <c r="U22" i="6"/>
  <c r="U14" i="6"/>
  <c r="Q99" i="6"/>
  <c r="R99" i="6" s="1"/>
  <c r="Q91" i="6"/>
  <c r="R91" i="6" s="1"/>
  <c r="Q83" i="6"/>
  <c r="R83" i="6" s="1"/>
  <c r="Q75" i="6"/>
  <c r="R75" i="6" s="1"/>
  <c r="Q67" i="6"/>
  <c r="R67" i="6" s="1"/>
  <c r="Q59" i="6"/>
  <c r="R59" i="6" s="1"/>
  <c r="Q51" i="6"/>
  <c r="R51" i="6" s="1"/>
  <c r="Q43" i="6"/>
  <c r="R43" i="6" s="1"/>
  <c r="Q35" i="6"/>
  <c r="R35" i="6" s="1"/>
  <c r="Q27" i="6"/>
  <c r="R27" i="6" s="1"/>
  <c r="Q19" i="6"/>
  <c r="R19" i="6" s="1"/>
  <c r="J24" i="6"/>
  <c r="H4" i="6"/>
  <c r="H5" i="6" l="1"/>
  <c r="I4" i="6"/>
  <c r="H6" i="6" l="1"/>
  <c r="I5" i="6"/>
  <c r="H7" i="6" l="1"/>
  <c r="I6" i="6"/>
  <c r="H8" i="6" l="1"/>
  <c r="I7" i="6"/>
  <c r="H9" i="6" l="1"/>
  <c r="I8" i="6"/>
  <c r="H10" i="6" l="1"/>
  <c r="I9" i="6"/>
  <c r="H11" i="6" l="1"/>
  <c r="I10" i="6"/>
  <c r="H12" i="6" l="1"/>
  <c r="I11" i="6"/>
  <c r="H13" i="6" l="1"/>
  <c r="I12" i="6"/>
  <c r="H14" i="6" l="1"/>
  <c r="I13" i="6"/>
  <c r="H15" i="6" l="1"/>
  <c r="I14" i="6"/>
  <c r="H16" i="6" l="1"/>
  <c r="I15" i="6"/>
  <c r="H17" i="6" l="1"/>
  <c r="I16" i="6"/>
  <c r="H18" i="6" l="1"/>
  <c r="I17" i="6"/>
  <c r="H19" i="6" l="1"/>
  <c r="I18" i="6"/>
  <c r="H20" i="6" l="1"/>
  <c r="I19" i="6"/>
  <c r="H21" i="6" l="1"/>
  <c r="I20" i="6"/>
  <c r="H22" i="6" l="1"/>
  <c r="I21" i="6"/>
  <c r="H23" i="6" l="1"/>
  <c r="I23" i="6" s="1"/>
  <c r="I22" i="6"/>
</calcChain>
</file>

<file path=xl/sharedStrings.xml><?xml version="1.0" encoding="utf-8"?>
<sst xmlns="http://schemas.openxmlformats.org/spreadsheetml/2006/main" count="78" uniqueCount="68">
  <si>
    <t>Exercice 1</t>
  </si>
  <si>
    <t>Exercice 2</t>
  </si>
  <si>
    <t>A partir des données de la statistiques d'état civil de l'année 2014</t>
  </si>
  <si>
    <t>- sur les décès selon le sexe, l'âge en années révolues  en 2014 (INSEE, Table T 73)</t>
  </si>
  <si>
    <t>- sur les décès d'enfants de moins d'un an selon le sexe et la durée de vie (INSEE, Table T 77)</t>
  </si>
  <si>
    <t>- sur la répatition de la population par âge révolu et par sexe au 1 janvier</t>
  </si>
  <si>
    <t xml:space="preserve">construisez la table de mortalité masculine et féminine pour la France métropolitaine de 2014 </t>
  </si>
  <si>
    <t>&lt;1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</si>
  <si>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</si>
  <si>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</si>
  <si>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</si>
  <si>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</si>
  <si>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</si>
  <si>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</si>
  <si>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</si>
  <si>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</si>
  <si>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</si>
  <si>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</si>
  <si>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</si>
  <si>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</si>
  <si>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</si>
  <si>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</si>
  <si>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</si>
  <si>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</si>
  <si>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</si>
  <si>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</si>
  <si>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</si>
  <si>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</si>
  <si>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</si>
  <si>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Hommes</t>
  </si>
  <si>
    <t>Femmes</t>
  </si>
  <si>
    <t>A partir de taux de mortalité par groupes d'âge et par sexe</t>
  </si>
  <si>
    <t xml:space="preserve"> -Construisez les tables abrégées de mortalité masculine et féminine à partir de taux en utilisant les hypothèses différentes sur la distibution de la probabilité de survie à l'intérieur des intervalles d'âges.</t>
  </si>
  <si>
    <t>- Calculez la durée moyenne de vie à l'âge actif (15-65 ans) pour les hommes et pour les femmes.</t>
  </si>
  <si>
    <t xml:space="preserve"> -Quelles est la probabilité de survivre jusqu'à l'âge de 60 ans pour un homme et pour une femmes qui ont atteint 18 ans.</t>
  </si>
  <si>
    <t>https://www.insee.fr/fr/statistiques/2045470</t>
  </si>
  <si>
    <t>https://www.insee.fr/fr/statistiques/2117274?sommaire=2117290</t>
  </si>
  <si>
    <t>https://www.insee.fr/fr/statistiques/1911929?sommaire=1911939</t>
  </si>
  <si>
    <t>https://www.insee.fr/fr/statistiques/1406298?sommaire=1406302</t>
  </si>
  <si>
    <t>3 - avec l'algorithme de l'INSEE</t>
  </si>
  <si>
    <t>4 - comparez les résultats</t>
  </si>
  <si>
    <t>5 -présentez graphiquement les élements principaux de la table de mortalité</t>
  </si>
  <si>
    <t>6 -  quelle est la "durée de vie probable" en 2014, prezentez-la sur le graphique approprié</t>
  </si>
  <si>
    <t>7 - quelle est l'âge modal au décès selon les tables de mortalité 2014</t>
  </si>
  <si>
    <t>https://www.insee.fr/fr/statistiques/fichier/3124970/T77.xls</t>
  </si>
  <si>
    <t>https://www.insee.fr/fr/statistiques/fichier/3053193/T73.xls</t>
  </si>
  <si>
    <t xml:space="preserve">https://www.insee.fr/fr/statistiques/fichier/1913143/pyramide-des-ages-2014.xls </t>
  </si>
  <si>
    <t xml:space="preserve">https://www.insee.fr/fr/statistiques/fichier/1913143/pyramide-des-ages-2015.xls </t>
  </si>
  <si>
    <t>1 - avec la méthode "actuarielle" directe (calculs directe des quotients par âge)</t>
  </si>
  <si>
    <t>2 - à partir de l'hypothèse de la croissance exponentielle</t>
  </si>
  <si>
    <t>Exercice 0</t>
  </si>
  <si>
    <t>A partir des nombres de survivants à l'âge exacte calculez tous les indicateurs d'une table de mortalité</t>
  </si>
  <si>
    <t>x</t>
  </si>
  <si>
    <t>Sx</t>
  </si>
  <si>
    <t>Table de mortalité féminine en France en 1816</t>
  </si>
  <si>
    <t>pour la population française de sex féminin en 1916 et 2010</t>
  </si>
  <si>
    <t>Table de mortalité féminine en France en 2010</t>
  </si>
  <si>
    <t>n</t>
  </si>
  <si>
    <r>
      <rPr>
        <b/>
        <vertAlign val="subscript"/>
        <sz val="10"/>
        <rFont val="Calibri"/>
        <family val="2"/>
        <charset val="204"/>
        <scheme val="minor"/>
      </rPr>
      <t>n</t>
    </r>
    <r>
      <rPr>
        <b/>
        <sz val="10"/>
        <rFont val="Calibri"/>
        <family val="2"/>
        <charset val="204"/>
        <scheme val="minor"/>
      </rPr>
      <t>d</t>
    </r>
    <r>
      <rPr>
        <b/>
        <vertAlign val="subscript"/>
        <sz val="10"/>
        <rFont val="Calibri"/>
        <family val="2"/>
        <charset val="204"/>
        <scheme val="minor"/>
      </rPr>
      <t>x</t>
    </r>
  </si>
  <si>
    <r>
      <rPr>
        <b/>
        <vertAlign val="subscript"/>
        <sz val="10"/>
        <rFont val="Calibri"/>
        <family val="2"/>
        <charset val="204"/>
        <scheme val="minor"/>
      </rPr>
      <t>n</t>
    </r>
    <r>
      <rPr>
        <b/>
        <sz val="10"/>
        <rFont val="Calibri"/>
        <family val="2"/>
        <charset val="204"/>
        <scheme val="minor"/>
      </rPr>
      <t>q</t>
    </r>
    <r>
      <rPr>
        <b/>
        <vertAlign val="subscript"/>
        <sz val="10"/>
        <rFont val="Calibri"/>
        <family val="2"/>
        <charset val="204"/>
        <scheme val="minor"/>
      </rPr>
      <t>x</t>
    </r>
  </si>
  <si>
    <r>
      <rPr>
        <b/>
        <vertAlign val="subscript"/>
        <sz val="10"/>
        <rFont val="Calibri"/>
        <family val="2"/>
        <charset val="204"/>
        <scheme val="minor"/>
      </rPr>
      <t>n</t>
    </r>
    <r>
      <rPr>
        <b/>
        <sz val="10"/>
        <rFont val="Calibri"/>
        <family val="2"/>
        <charset val="204"/>
        <scheme val="minor"/>
      </rPr>
      <t>p</t>
    </r>
    <r>
      <rPr>
        <b/>
        <vertAlign val="subscript"/>
        <sz val="10"/>
        <rFont val="Calibri"/>
        <family val="2"/>
        <charset val="204"/>
        <scheme val="minor"/>
      </rPr>
      <t>x</t>
    </r>
  </si>
  <si>
    <r>
      <rPr>
        <b/>
        <vertAlign val="subscript"/>
        <sz val="10"/>
        <rFont val="Calibri"/>
        <family val="2"/>
        <charset val="204"/>
        <scheme val="minor"/>
      </rPr>
      <t>n</t>
    </r>
    <r>
      <rPr>
        <b/>
        <sz val="10"/>
        <rFont val="Calibri"/>
        <family val="2"/>
        <charset val="204"/>
        <scheme val="minor"/>
      </rPr>
      <t>L</t>
    </r>
    <r>
      <rPr>
        <b/>
        <vertAlign val="subscript"/>
        <sz val="10"/>
        <rFont val="Calibri"/>
        <family val="2"/>
        <charset val="204"/>
        <scheme val="minor"/>
      </rPr>
      <t>x</t>
    </r>
  </si>
  <si>
    <t>Tx</t>
  </si>
  <si>
    <r>
      <t>e</t>
    </r>
    <r>
      <rPr>
        <b/>
        <vertAlign val="subscript"/>
        <sz val="10"/>
        <rFont val="Calibri"/>
        <family val="2"/>
        <charset val="204"/>
        <scheme val="minor"/>
      </rPr>
      <t>x</t>
    </r>
  </si>
  <si>
    <r>
      <rPr>
        <b/>
        <vertAlign val="subscript"/>
        <sz val="10"/>
        <color rgb="FFFF0000"/>
        <rFont val="Calibri"/>
        <family val="2"/>
        <charset val="204"/>
        <scheme val="minor"/>
      </rPr>
      <t>n</t>
    </r>
    <r>
      <rPr>
        <b/>
        <sz val="10"/>
        <color rgb="FFFF0000"/>
        <rFont val="Calibri"/>
        <family val="2"/>
        <charset val="204"/>
        <scheme val="minor"/>
      </rPr>
      <t>L</t>
    </r>
    <r>
      <rPr>
        <b/>
        <vertAlign val="subscript"/>
        <sz val="10"/>
        <color rgb="FFFF0000"/>
        <rFont val="Calibri"/>
        <family val="2"/>
        <charset val="204"/>
        <scheme val="minor"/>
      </rPr>
      <t>x</t>
    </r>
  </si>
  <si>
    <r>
      <t>e</t>
    </r>
    <r>
      <rPr>
        <b/>
        <vertAlign val="subscript"/>
        <sz val="10"/>
        <color rgb="FFFF0000"/>
        <rFont val="Calibri"/>
        <family val="2"/>
        <charset val="204"/>
        <scheme val="minor"/>
      </rPr>
      <t>x</t>
    </r>
  </si>
  <si>
    <r>
      <rPr>
        <vertAlign val="subscript"/>
        <sz val="11"/>
        <rFont val="Calibri"/>
        <family val="2"/>
        <charset val="204"/>
      </rPr>
      <t>∞</t>
    </r>
    <r>
      <rPr>
        <sz val="11"/>
        <rFont val="Calibri"/>
        <family val="2"/>
        <charset val="204"/>
        <scheme val="minor"/>
      </rPr>
      <t>m</t>
    </r>
    <r>
      <rPr>
        <vertAlign val="subscript"/>
        <sz val="11"/>
        <rFont val="Calibri"/>
        <family val="2"/>
        <charset val="204"/>
        <scheme val="minor"/>
      </rPr>
      <t>100</t>
    </r>
    <r>
      <rPr>
        <sz val="11"/>
        <rFont val="Calibri"/>
        <family val="2"/>
        <charset val="204"/>
        <scheme val="minor"/>
      </rPr>
      <t xml:space="preserve"> = </t>
    </r>
  </si>
  <si>
    <t>Table de mortalité féminine en France en 1816 et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</si>
</sst>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"/>
  </numFmts>
  <fonts count="13" x14ac:knownFonts="1">
    <font>
      <sz val="10"/>
      <name val="Arial"/>
    </font>
    <font>
      <sz val="10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u/>
      <sz val="9"/>
      <color theme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vertAlign val="subscript"/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vertAlign val="subscript"/>
      <sz val="10"/>
      <color rgb="FFFF0000"/>
      <name val="Calibri"/>
      <family val="2"/>
      <charset val="204"/>
      <scheme val="minor"/>
    </font>
    <font>
      <vertAlign val="subscript"/>
      <sz val="11"/>
      <name val="Calibri"/>
      <family val="2"/>
      <charset val="204"/>
    </font>
    <font>
      <vertAlign val="subscript"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6" fontId="1" fillId="0" borderId="0" xfId="0" quotePrefix="1" applyNumberFormat="1" applyFont="1"/>
    <xf numFmtId="0" fontId="1" fillId="0" borderId="0" xfId="0" quotePrefix="1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quotePrefix="1" applyFont="1"/>
    <xf numFmtId="0" fontId="4" fillId="0" borderId="0" xfId="0" quotePrefix="1" applyFont="1" applyAlignment="1">
      <alignment horizontal="left"/>
    </xf>
    <xf numFmtId="0" fontId="2" fillId="0" borderId="0" xfId="1"/>
    <xf numFmtId="0" fontId="5" fillId="0" borderId="0" xfId="0" applyFont="1"/>
    <xf numFmtId="0" fontId="6" fillId="0" borderId="0" xfId="1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165" fontId="1" fillId="0" borderId="0" xfId="0" applyNumberFormat="1" applyFont="1"/>
    <xf numFmtId="0" fontId="7" fillId="0" borderId="0" xfId="0" applyFont="1" applyAlignment="1">
      <alignment horizontal="center"/>
    </xf>
    <xf numFmtId="2" fontId="1" fillId="0" borderId="0" xfId="0" applyNumberFormat="1" applyFont="1"/>
    <xf numFmtId="3" fontId="1" fillId="2" borderId="0" xfId="0" applyNumberFormat="1" applyFont="1" applyFill="1"/>
    <xf numFmtId="2" fontId="1" fillId="2" borderId="0" xfId="0" applyNumberFormat="1" applyFont="1" applyFill="1"/>
    <xf numFmtId="0" fontId="1" fillId="0" borderId="0" xfId="0" applyFont="1" applyAlignment="1">
      <alignment horizontal="left"/>
    </xf>
    <xf numFmtId="2" fontId="7" fillId="0" borderId="0" xfId="0" applyNumberFormat="1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1" fontId="1" fillId="0" borderId="0" xfId="0" applyNumberFormat="1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'Ex 0 data'!$A$31</c:f>
          <c:strCache>
            <c:ptCount val="1"/>
            <c:pt idx="0">
              <c:v>Table de mortalité féminine en France en 1816 et 2010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290048118985127"/>
          <c:y val="0.1282965305180758"/>
          <c:w val="0.80465507436570427"/>
          <c:h val="0.7643041449324071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'Ex 0 data'!$F$1</c:f>
              <c:strCache>
                <c:ptCount val="1"/>
                <c:pt idx="0">
                  <c:v>1816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'Ex 0 data'!$A$3:$A$24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  <c:pt idx="9">
                  <c:v>40</c:v>
                </c:pt>
                <c:pt idx="10">
                  <c:v>45</c:v>
                </c:pt>
                <c:pt idx="11">
                  <c:v>50</c:v>
                </c:pt>
                <c:pt idx="12">
                  <c:v>55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75</c:v>
                </c:pt>
                <c:pt idx="17">
                  <c:v>80</c:v>
                </c:pt>
                <c:pt idx="18">
                  <c:v>85</c:v>
                </c:pt>
                <c:pt idx="19">
                  <c:v>90</c:v>
                </c:pt>
                <c:pt idx="20">
                  <c:v>95</c:v>
                </c:pt>
                <c:pt idx="21">
                  <c:v>100</c:v>
                </c:pt>
              </c:numCache>
            </c:numRef>
          </c:xVal>
          <c:yVal>
            <c:numRef>
              <c:f>'Ex 0 data'!$C$3:$C$24</c:f>
              <c:numCache>
                <c:formatCode>#,##0</c:formatCode>
                <c:ptCount val="22"/>
                <c:pt idx="0">
                  <c:v>100000</c:v>
                </c:pt>
                <c:pt idx="1">
                  <c:v>83328</c:v>
                </c:pt>
                <c:pt idx="2">
                  <c:v>73938</c:v>
                </c:pt>
                <c:pt idx="3">
                  <c:v>70131</c:v>
                </c:pt>
                <c:pt idx="4">
                  <c:v>68288</c:v>
                </c:pt>
                <c:pt idx="5">
                  <c:v>65995</c:v>
                </c:pt>
                <c:pt idx="6">
                  <c:v>63415</c:v>
                </c:pt>
                <c:pt idx="7">
                  <c:v>60711</c:v>
                </c:pt>
                <c:pt idx="8">
                  <c:v>57810</c:v>
                </c:pt>
                <c:pt idx="9">
                  <c:v>54615</c:v>
                </c:pt>
                <c:pt idx="10">
                  <c:v>51202</c:v>
                </c:pt>
                <c:pt idx="11">
                  <c:v>47538</c:v>
                </c:pt>
                <c:pt idx="12">
                  <c:v>43252</c:v>
                </c:pt>
                <c:pt idx="13">
                  <c:v>38168</c:v>
                </c:pt>
                <c:pt idx="14">
                  <c:v>31239</c:v>
                </c:pt>
                <c:pt idx="15">
                  <c:v>23999</c:v>
                </c:pt>
                <c:pt idx="16">
                  <c:v>15575</c:v>
                </c:pt>
                <c:pt idx="17">
                  <c:v>8522</c:v>
                </c:pt>
                <c:pt idx="18">
                  <c:v>3196</c:v>
                </c:pt>
                <c:pt idx="19">
                  <c:v>1062</c:v>
                </c:pt>
                <c:pt idx="20">
                  <c:v>286</c:v>
                </c:pt>
                <c:pt idx="21">
                  <c:v>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81-49B6-B01B-A086F9207D00}"/>
            </c:ext>
          </c:extLst>
        </c:ser>
        <c:ser>
          <c:idx val="1"/>
          <c:order val="1"/>
          <c:tx>
            <c:strRef>
              <c:f>'Ex 0 data'!$P$1</c:f>
              <c:strCache>
                <c:ptCount val="1"/>
                <c:pt idx="0">
                  <c:v>2010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'Ex 0 data'!$K$3:$K$103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'Ex 0 data'!$L$3:$L$103</c:f>
              <c:numCache>
                <c:formatCode>#,##0</c:formatCode>
                <c:ptCount val="101"/>
                <c:pt idx="0">
                  <c:v>100000</c:v>
                </c:pt>
                <c:pt idx="1">
                  <c:v>99685</c:v>
                </c:pt>
                <c:pt idx="2">
                  <c:v>99654</c:v>
                </c:pt>
                <c:pt idx="3">
                  <c:v>99639</c:v>
                </c:pt>
                <c:pt idx="4">
                  <c:v>99627</c:v>
                </c:pt>
                <c:pt idx="5">
                  <c:v>99620</c:v>
                </c:pt>
                <c:pt idx="6">
                  <c:v>99615</c:v>
                </c:pt>
                <c:pt idx="7">
                  <c:v>99607</c:v>
                </c:pt>
                <c:pt idx="8">
                  <c:v>99599</c:v>
                </c:pt>
                <c:pt idx="9">
                  <c:v>99590</c:v>
                </c:pt>
                <c:pt idx="10">
                  <c:v>99584</c:v>
                </c:pt>
                <c:pt idx="11">
                  <c:v>99577</c:v>
                </c:pt>
                <c:pt idx="12">
                  <c:v>99569</c:v>
                </c:pt>
                <c:pt idx="13">
                  <c:v>99561</c:v>
                </c:pt>
                <c:pt idx="14">
                  <c:v>99551</c:v>
                </c:pt>
                <c:pt idx="15">
                  <c:v>99541</c:v>
                </c:pt>
                <c:pt idx="16">
                  <c:v>99528</c:v>
                </c:pt>
                <c:pt idx="17">
                  <c:v>99514</c:v>
                </c:pt>
                <c:pt idx="18">
                  <c:v>99500</c:v>
                </c:pt>
                <c:pt idx="19">
                  <c:v>99479</c:v>
                </c:pt>
                <c:pt idx="20">
                  <c:v>99457</c:v>
                </c:pt>
                <c:pt idx="21">
                  <c:v>99435</c:v>
                </c:pt>
                <c:pt idx="22">
                  <c:v>99411</c:v>
                </c:pt>
                <c:pt idx="23">
                  <c:v>99388</c:v>
                </c:pt>
                <c:pt idx="24">
                  <c:v>99365</c:v>
                </c:pt>
                <c:pt idx="25">
                  <c:v>99340</c:v>
                </c:pt>
                <c:pt idx="26">
                  <c:v>99312</c:v>
                </c:pt>
                <c:pt idx="27">
                  <c:v>99288</c:v>
                </c:pt>
                <c:pt idx="28">
                  <c:v>99255</c:v>
                </c:pt>
                <c:pt idx="29">
                  <c:v>99222</c:v>
                </c:pt>
                <c:pt idx="30">
                  <c:v>99191</c:v>
                </c:pt>
                <c:pt idx="31">
                  <c:v>99160</c:v>
                </c:pt>
                <c:pt idx="32">
                  <c:v>99129</c:v>
                </c:pt>
                <c:pt idx="33">
                  <c:v>99092</c:v>
                </c:pt>
                <c:pt idx="34">
                  <c:v>99051</c:v>
                </c:pt>
                <c:pt idx="35">
                  <c:v>99010</c:v>
                </c:pt>
                <c:pt idx="36">
                  <c:v>98960</c:v>
                </c:pt>
                <c:pt idx="37">
                  <c:v>98905</c:v>
                </c:pt>
                <c:pt idx="38">
                  <c:v>98841</c:v>
                </c:pt>
                <c:pt idx="39">
                  <c:v>98771</c:v>
                </c:pt>
                <c:pt idx="40">
                  <c:v>98696</c:v>
                </c:pt>
                <c:pt idx="41">
                  <c:v>98615</c:v>
                </c:pt>
                <c:pt idx="42">
                  <c:v>98513</c:v>
                </c:pt>
                <c:pt idx="43">
                  <c:v>98407</c:v>
                </c:pt>
                <c:pt idx="44">
                  <c:v>98299</c:v>
                </c:pt>
                <c:pt idx="45">
                  <c:v>98167</c:v>
                </c:pt>
                <c:pt idx="46">
                  <c:v>98031</c:v>
                </c:pt>
                <c:pt idx="47">
                  <c:v>97871</c:v>
                </c:pt>
                <c:pt idx="48">
                  <c:v>97702</c:v>
                </c:pt>
                <c:pt idx="49">
                  <c:v>97507</c:v>
                </c:pt>
                <c:pt idx="50">
                  <c:v>97300</c:v>
                </c:pt>
                <c:pt idx="51">
                  <c:v>97072</c:v>
                </c:pt>
                <c:pt idx="52">
                  <c:v>96816</c:v>
                </c:pt>
                <c:pt idx="53">
                  <c:v>96566</c:v>
                </c:pt>
                <c:pt idx="54">
                  <c:v>96289</c:v>
                </c:pt>
                <c:pt idx="55">
                  <c:v>95985</c:v>
                </c:pt>
                <c:pt idx="56">
                  <c:v>95675</c:v>
                </c:pt>
                <c:pt idx="57">
                  <c:v>95337</c:v>
                </c:pt>
                <c:pt idx="58">
                  <c:v>94976</c:v>
                </c:pt>
                <c:pt idx="59">
                  <c:v>94602</c:v>
                </c:pt>
                <c:pt idx="60">
                  <c:v>94205</c:v>
                </c:pt>
                <c:pt idx="61">
                  <c:v>93774</c:v>
                </c:pt>
                <c:pt idx="62">
                  <c:v>93351</c:v>
                </c:pt>
                <c:pt idx="63">
                  <c:v>92876</c:v>
                </c:pt>
                <c:pt idx="64">
                  <c:v>92378</c:v>
                </c:pt>
                <c:pt idx="65">
                  <c:v>91853</c:v>
                </c:pt>
                <c:pt idx="66">
                  <c:v>91276</c:v>
                </c:pt>
                <c:pt idx="67">
                  <c:v>90667</c:v>
                </c:pt>
                <c:pt idx="68">
                  <c:v>90015</c:v>
                </c:pt>
                <c:pt idx="69">
                  <c:v>89296</c:v>
                </c:pt>
                <c:pt idx="70">
                  <c:v>88584</c:v>
                </c:pt>
                <c:pt idx="71">
                  <c:v>87778</c:v>
                </c:pt>
                <c:pt idx="72">
                  <c:v>86902</c:v>
                </c:pt>
                <c:pt idx="73">
                  <c:v>85918</c:v>
                </c:pt>
                <c:pt idx="74">
                  <c:v>84885</c:v>
                </c:pt>
                <c:pt idx="75">
                  <c:v>83729</c:v>
                </c:pt>
                <c:pt idx="76">
                  <c:v>82457</c:v>
                </c:pt>
                <c:pt idx="77">
                  <c:v>81012</c:v>
                </c:pt>
                <c:pt idx="78">
                  <c:v>79410</c:v>
                </c:pt>
                <c:pt idx="79">
                  <c:v>77627</c:v>
                </c:pt>
                <c:pt idx="80">
                  <c:v>75631</c:v>
                </c:pt>
                <c:pt idx="81">
                  <c:v>73396</c:v>
                </c:pt>
                <c:pt idx="82">
                  <c:v>70873</c:v>
                </c:pt>
                <c:pt idx="83">
                  <c:v>68110</c:v>
                </c:pt>
                <c:pt idx="84">
                  <c:v>65066</c:v>
                </c:pt>
                <c:pt idx="85">
                  <c:v>61693</c:v>
                </c:pt>
                <c:pt idx="86">
                  <c:v>58033</c:v>
                </c:pt>
                <c:pt idx="87">
                  <c:v>54088</c:v>
                </c:pt>
                <c:pt idx="88">
                  <c:v>49896</c:v>
                </c:pt>
                <c:pt idx="89">
                  <c:v>45348</c:v>
                </c:pt>
                <c:pt idx="90">
                  <c:v>40608</c:v>
                </c:pt>
                <c:pt idx="91">
                  <c:v>35463</c:v>
                </c:pt>
                <c:pt idx="92">
                  <c:v>31020</c:v>
                </c:pt>
                <c:pt idx="93">
                  <c:v>26330</c:v>
                </c:pt>
                <c:pt idx="94">
                  <c:v>21838</c:v>
                </c:pt>
                <c:pt idx="95">
                  <c:v>18021</c:v>
                </c:pt>
                <c:pt idx="96">
                  <c:v>14270</c:v>
                </c:pt>
                <c:pt idx="97">
                  <c:v>10981</c:v>
                </c:pt>
                <c:pt idx="98">
                  <c:v>8192</c:v>
                </c:pt>
                <c:pt idx="99">
                  <c:v>5912</c:v>
                </c:pt>
                <c:pt idx="100">
                  <c:v>4119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E81-49B6-B01B-A086F9207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0809695"/>
        <c:axId val="990546495"/>
      </c:scatterChart>
      <c:valAx>
        <c:axId val="1190809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0546495"/>
        <c:crosses val="autoZero"/>
        <c:crossBetween val="midCat"/>
      </c:valAx>
      <c:valAx>
        <c:axId val="990546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08096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66666666666671"/>
          <c:y val="0.19884186351706037"/>
          <c:w val="0.13400000000000001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370535</xdr:colOff>
      <xdr:row>31</xdr:row>
      <xdr:rowOff>70755</xdr:rowOff>
    </xdr:from>
    <xdr:to>
      <xdr:col>7</xdr:col>
      <xdr:colOff>332155</xdr:colOff>
      <xdr:row>52</xdr:row>
      <xdr:rowOff>141653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DAE0592-BECB-4A90-A05F-E0462893E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ee.fr/fr/statistiques/fichier/3124970/T77.xl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insee.fr/fr/statistiques/1911929?sommaire=1911939" TargetMode="External"/><Relationship Id="rId1" Type="http://schemas.openxmlformats.org/officeDocument/2006/relationships/hyperlink" Target="https://www.insee.fr/fr/statistiques/2045470" TargetMode="External"/><Relationship Id="rId6" Type="http://schemas.openxmlformats.org/officeDocument/2006/relationships/hyperlink" Target="https://www.insee.fr/fr/statistiques/fichier/1913143/pyramide-des-ages-2015.xls" TargetMode="External"/><Relationship Id="rId5" Type="http://schemas.openxmlformats.org/officeDocument/2006/relationships/hyperlink" Target="https://www.insee.fr/fr/statistiques/fichier/1913143/pyramide-des-ages-2014.xls" TargetMode="External"/><Relationship Id="rId4" Type="http://schemas.openxmlformats.org/officeDocument/2006/relationships/hyperlink" Target="https://www.insee.fr/fr/statistiques/fichier/3053193/T73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0"/>
  <sheetViews>
    <sheetView workbookViewId="0">
      <selection activeCell="B5" sqref="B5"/>
    </sheetView>
  </sheetViews>
  <sheetFormatPr baseColWidth="10" defaultColWidth="11.33203125" defaultRowHeight="14.25" x14ac:dyDescent="0.45"/>
  <cols>
    <col min="1" max="1" width="2.265625" style="6" customWidth="1"/>
    <col min="2" max="2" width="5.796875" style="6" customWidth="1"/>
    <col min="3" max="8" width="11.33203125" style="6"/>
    <col min="9" max="9" width="4.265625" style="6" customWidth="1"/>
    <col min="10" max="10" width="11.33203125" style="1"/>
    <col min="11" max="13" width="11.33203125" style="6"/>
    <col min="14" max="14" width="4.59765625" style="6" customWidth="1"/>
    <col min="15" max="16384" width="11.33203125" style="6"/>
  </cols>
  <sheetData>
    <row r="2" spans="2:15" x14ac:dyDescent="0.45">
      <c r="B2" s="5" t="s">
        <v>50</v>
      </c>
    </row>
    <row r="3" spans="2:15" x14ac:dyDescent="0.45">
      <c r="B3" s="6" t="s">
        <v>51</v>
      </c>
    </row>
    <row r="4" spans="2:15" x14ac:dyDescent="0.45">
      <c r="B4" s="6" t="s">
        <v>55</v>
      </c>
    </row>
    <row r="7" spans="2:15" x14ac:dyDescent="0.45">
      <c r="B7" s="5" t="s">
        <v>0</v>
      </c>
    </row>
    <row r="8" spans="2:15" x14ac:dyDescent="0.45">
      <c r="B8" s="6" t="s">
        <v>31</v>
      </c>
    </row>
    <row r="10" spans="2:15" x14ac:dyDescent="0.45">
      <c r="B10" s="8" t="s">
        <v>32</v>
      </c>
    </row>
    <row r="11" spans="2:15" x14ac:dyDescent="0.45">
      <c r="B11" s="8" t="s">
        <v>33</v>
      </c>
    </row>
    <row r="12" spans="2:15" x14ac:dyDescent="0.45">
      <c r="B12" s="8" t="s">
        <v>34</v>
      </c>
    </row>
    <row r="14" spans="2:15" x14ac:dyDescent="0.45">
      <c r="B14" s="5" t="s">
        <v>1</v>
      </c>
      <c r="D14" s="9" t="s">
        <v>35</v>
      </c>
    </row>
    <row r="15" spans="2:15" x14ac:dyDescent="0.45">
      <c r="J15" s="10"/>
      <c r="O15" s="10"/>
    </row>
    <row r="16" spans="2:15" x14ac:dyDescent="0.45">
      <c r="B16" s="6" t="s">
        <v>2</v>
      </c>
      <c r="J16" s="10"/>
      <c r="O16" s="10"/>
    </row>
    <row r="17" spans="2:15" x14ac:dyDescent="0.45">
      <c r="B17" s="7" t="s">
        <v>3</v>
      </c>
      <c r="J17" s="10" t="s">
        <v>38</v>
      </c>
      <c r="O17" s="11" t="s">
        <v>45</v>
      </c>
    </row>
    <row r="18" spans="2:15" x14ac:dyDescent="0.45">
      <c r="B18" s="7" t="s">
        <v>4</v>
      </c>
      <c r="J18" s="10" t="s">
        <v>36</v>
      </c>
      <c r="O18" s="11" t="s">
        <v>44</v>
      </c>
    </row>
    <row r="19" spans="2:15" x14ac:dyDescent="0.45">
      <c r="B19" s="7" t="s">
        <v>5</v>
      </c>
      <c r="J19" s="11" t="s">
        <v>37</v>
      </c>
      <c r="O19" s="11" t="s">
        <v>46</v>
      </c>
    </row>
    <row r="20" spans="2:15" x14ac:dyDescent="0.45">
      <c r="B20" s="7"/>
      <c r="J20" s="10"/>
      <c r="O20" s="11" t="s">
        <v>47</v>
      </c>
    </row>
    <row r="21" spans="2:15" x14ac:dyDescent="0.45">
      <c r="B21" s="6" t="s">
        <v>6</v>
      </c>
      <c r="O21" s="10"/>
    </row>
    <row r="22" spans="2:15" x14ac:dyDescent="0.45">
      <c r="B22" s="6" t="s">
        <v>48</v>
      </c>
    </row>
    <row r="23" spans="2:15" x14ac:dyDescent="0.45">
      <c r="B23" s="6" t="s">
        <v>49</v>
      </c>
    </row>
    <row r="24" spans="2:15" x14ac:dyDescent="0.45">
      <c r="B24" s="6" t="s">
        <v>39</v>
      </c>
    </row>
    <row r="25" spans="2:15" x14ac:dyDescent="0.45">
      <c r="B25" s="6" t="s">
        <v>40</v>
      </c>
    </row>
    <row r="26" spans="2:15" x14ac:dyDescent="0.45">
      <c r="B26" s="6" t="s">
        <v>41</v>
      </c>
    </row>
    <row r="27" spans="2:15" x14ac:dyDescent="0.45">
      <c r="B27" s="6" t="s">
        <v>42</v>
      </c>
    </row>
    <row r="28" spans="2:15" x14ac:dyDescent="0.45">
      <c r="B28" s="6" t="s">
        <v>43</v>
      </c>
    </row>
    <row r="30" spans="2:15" x14ac:dyDescent="0.45">
      <c r="B30" s="7"/>
    </row>
  </sheetData>
  <hyperlinks>
    <hyperlink ref="D14" r:id="rId1" xr:uid="{00000000-0004-0000-0000-000000000000}"/>
    <hyperlink ref="J19" r:id="rId2" xr:uid="{00000000-0004-0000-0000-000001000000}"/>
    <hyperlink ref="O18" r:id="rId3" xr:uid="{EF18619C-8CA5-4633-96F6-377C32605C7A}"/>
    <hyperlink ref="O17" r:id="rId4" xr:uid="{3FB4B79F-1830-4ACB-8B30-0E22FF301321}"/>
    <hyperlink ref="O19" r:id="rId5" xr:uid="{C89764EE-6520-4C09-AFCE-2B7817FE884E}"/>
    <hyperlink ref="O20" r:id="rId6" xr:uid="{2E1B6434-C868-4B0B-927F-FCA3B1041B0D}"/>
  </hyperlinks>
  <pageMargins left="0.78740157499999996" right="0.78740157499999996" top="0.984251969" bottom="0.984251969" header="0.4921259845" footer="0.4921259845"/>
  <pageSetup paperSize="9" orientation="portrait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85418-035F-446E-BED0-195E474CA89C}">
  <dimension ref="A1:W114"/>
  <sheetViews>
    <sheetView tabSelected="1" zoomScaleNormal="100" workbookViewId="0">
      <selection activeCell="R3" sqref="R3"/>
    </sheetView>
  </sheetViews>
  <sheetFormatPr baseColWidth="10" defaultColWidth="11.06640625" defaultRowHeight="13.15" x14ac:dyDescent="0.4"/>
  <cols>
    <col min="1" max="1" width="6.796875" style="1" customWidth="1"/>
    <col min="2" max="2" width="5.265625" style="1" customWidth="1"/>
    <col min="3" max="3" width="9.265625" style="1" customWidth="1"/>
    <col min="4" max="4" width="9.19921875" style="1" customWidth="1"/>
    <col min="5" max="7" width="11.06640625" style="1"/>
    <col min="8" max="8" width="21.46484375" style="1" bestFit="1" customWidth="1"/>
    <col min="9" max="10" width="11.06640625" style="1"/>
    <col min="11" max="11" width="6.46484375" style="12" customWidth="1"/>
    <col min="12" max="12" width="8.33203125" style="1" customWidth="1"/>
    <col min="13" max="14" width="11.06640625" style="1"/>
    <col min="15" max="15" width="8.265625" style="1" customWidth="1"/>
    <col min="16" max="16384" width="11.06640625" style="1"/>
  </cols>
  <sheetData>
    <row r="1" spans="1:21" x14ac:dyDescent="0.4">
      <c r="A1" s="1" t="s">
        <v>54</v>
      </c>
      <c r="F1" s="1">
        <v>1816</v>
      </c>
      <c r="K1" s="19" t="s">
        <v>56</v>
      </c>
      <c r="P1" s="1">
        <v>2010</v>
      </c>
    </row>
    <row r="2" spans="1:21" ht="15.4" x14ac:dyDescent="0.55000000000000004">
      <c r="A2" s="15" t="s">
        <v>52</v>
      </c>
      <c r="B2" s="15" t="s">
        <v>57</v>
      </c>
      <c r="C2" s="15" t="s">
        <v>53</v>
      </c>
      <c r="D2" s="15" t="s">
        <v>58</v>
      </c>
      <c r="E2" s="15" t="s">
        <v>59</v>
      </c>
      <c r="F2" s="15" t="s">
        <v>60</v>
      </c>
      <c r="G2" s="15" t="s">
        <v>61</v>
      </c>
      <c r="H2" s="15" t="s">
        <v>62</v>
      </c>
      <c r="I2" s="15" t="s">
        <v>63</v>
      </c>
      <c r="K2" s="12" t="s">
        <v>52</v>
      </c>
      <c r="L2" s="15" t="s">
        <v>53</v>
      </c>
      <c r="M2" s="15" t="s">
        <v>60</v>
      </c>
      <c r="N2" s="15" t="s">
        <v>59</v>
      </c>
      <c r="O2" s="15" t="s">
        <v>58</v>
      </c>
      <c r="P2" s="15" t="s">
        <v>61</v>
      </c>
      <c r="Q2" s="15" t="s">
        <v>62</v>
      </c>
      <c r="R2" s="15" t="s">
        <v>63</v>
      </c>
      <c r="S2" s="21" t="s">
        <v>64</v>
      </c>
      <c r="T2" s="21" t="s">
        <v>62</v>
      </c>
      <c r="U2" s="21" t="s">
        <v>65</v>
      </c>
    </row>
    <row r="3" spans="1:21" x14ac:dyDescent="0.4">
      <c r="A3" s="1">
        <v>0</v>
      </c>
      <c r="B3" s="1">
        <f>A4-A3</f>
        <v>1</v>
      </c>
      <c r="C3" s="13">
        <v>100000</v>
      </c>
      <c r="D3" s="13">
        <f>C3-C4</f>
        <v>16672</v>
      </c>
      <c r="E3" s="14">
        <f>D3/C3</f>
        <v>0.16672000000000001</v>
      </c>
      <c r="F3" s="14">
        <f>1-E3</f>
        <v>0.83328000000000002</v>
      </c>
      <c r="G3" s="13">
        <f>C4*B3+D3*B3/2</f>
        <v>91664</v>
      </c>
      <c r="H3" s="13">
        <f>SUM(G3:G24)</f>
        <v>4116343.5</v>
      </c>
      <c r="I3" s="20">
        <f>H3/C3</f>
        <v>41.163435</v>
      </c>
      <c r="J3" s="13">
        <f>B3*(C3-C4)/LN(C3/C4)</f>
        <v>91410.74603630793</v>
      </c>
      <c r="K3" s="12">
        <v>0</v>
      </c>
      <c r="L3" s="13">
        <v>100000</v>
      </c>
      <c r="M3" s="14">
        <f>L4/L3</f>
        <v>0.99685000000000001</v>
      </c>
      <c r="N3" s="14">
        <f>1-M3</f>
        <v>3.1499999999999861E-3</v>
      </c>
      <c r="O3" s="1">
        <f>L3*N3</f>
        <v>314.99999999999864</v>
      </c>
      <c r="P3" s="13">
        <f>0.5*(L4+L3)</f>
        <v>99842.5</v>
      </c>
      <c r="Q3" s="13">
        <f>SUM(P3:$P$103)</f>
        <v>8472048</v>
      </c>
      <c r="R3" s="18">
        <f>Q3/L3</f>
        <v>84.720479999999995</v>
      </c>
      <c r="S3" s="13">
        <f>(L3-L4)/LN(L3/L4)</f>
        <v>99842.417182008372</v>
      </c>
      <c r="T3" s="13">
        <f>SUM(S3:$S$103)</f>
        <v>8471195.5867895819</v>
      </c>
      <c r="U3" s="18">
        <f>T3/L3</f>
        <v>84.711955867895824</v>
      </c>
    </row>
    <row r="4" spans="1:21" x14ac:dyDescent="0.4">
      <c r="A4" s="1">
        <v>1</v>
      </c>
      <c r="B4" s="1">
        <f>A5-A4</f>
        <v>4</v>
      </c>
      <c r="C4" s="13">
        <v>83328</v>
      </c>
      <c r="D4" s="13">
        <f t="shared" ref="D4:D24" si="0">C4-C5</f>
        <v>9390</v>
      </c>
      <c r="E4" s="14">
        <f t="shared" ref="E4:E24" si="1">D4/C4</f>
        <v>0.11268721198156682</v>
      </c>
      <c r="F4" s="14">
        <f t="shared" ref="F4:F24" si="2">1-E4</f>
        <v>0.88731278801843316</v>
      </c>
      <c r="G4" s="13">
        <f t="shared" ref="G4:G23" si="3">C5*B4+D4*B4/2</f>
        <v>314532</v>
      </c>
      <c r="H4" s="13">
        <f>H3-G3</f>
        <v>4024679.5</v>
      </c>
      <c r="I4" s="16">
        <f t="shared" ref="I4:I23" si="4">H4/C4</f>
        <v>48.299245151689711</v>
      </c>
      <c r="J4" s="13">
        <f t="shared" ref="J4:J23" si="5">B4*(C4-C5)/LN(C4/C5)</f>
        <v>314157.87344775186</v>
      </c>
      <c r="K4" s="12">
        <v>1</v>
      </c>
      <c r="L4" s="13">
        <v>99685</v>
      </c>
      <c r="M4" s="14">
        <f t="shared" ref="M4:M67" si="6">L5/L4</f>
        <v>0.99968902041430507</v>
      </c>
      <c r="N4" s="14">
        <f t="shared" ref="N4:N67" si="7">1-M4</f>
        <v>3.1097958569492601E-4</v>
      </c>
      <c r="O4" s="1">
        <f t="shared" ref="O4:O67" si="8">L4*N4</f>
        <v>30.9999999999987</v>
      </c>
      <c r="P4" s="13">
        <f t="shared" ref="P4:P67" si="9">0.5*(L5+L4)</f>
        <v>99669.5</v>
      </c>
      <c r="Q4" s="13">
        <f>SUM(P4:$P$113)</f>
        <v>8372205.5</v>
      </c>
      <c r="R4" s="16">
        <f t="shared" ref="R4:R67" si="10">Q4/L4</f>
        <v>83.986612830415808</v>
      </c>
      <c r="S4" s="13">
        <f t="shared" ref="S4:S67" si="11">(L4-L5)/LN(L4/L5)</f>
        <v>99669.49919654119</v>
      </c>
      <c r="T4" s="13">
        <f>SUM(S4:$S$103)</f>
        <v>8371353.1696075732</v>
      </c>
      <c r="U4" s="16">
        <f t="shared" ref="U4:U67" si="12">T4/L4</f>
        <v>83.978062593244445</v>
      </c>
    </row>
    <row r="5" spans="1:21" x14ac:dyDescent="0.4">
      <c r="A5" s="1">
        <v>5</v>
      </c>
      <c r="B5" s="1">
        <f t="shared" ref="B5:B23" si="13">A6-A5</f>
        <v>5</v>
      </c>
      <c r="C5" s="13">
        <v>73938</v>
      </c>
      <c r="D5" s="13">
        <f t="shared" si="0"/>
        <v>3807</v>
      </c>
      <c r="E5" s="14">
        <f t="shared" si="1"/>
        <v>5.1489085449971599E-2</v>
      </c>
      <c r="F5" s="14">
        <f t="shared" si="2"/>
        <v>0.94851091455002845</v>
      </c>
      <c r="G5" s="13">
        <f t="shared" si="3"/>
        <v>360172.5</v>
      </c>
      <c r="H5" s="13">
        <f t="shared" ref="H5:H23" si="14">H4-G4</f>
        <v>3710147.5</v>
      </c>
      <c r="I5" s="16">
        <f t="shared" si="4"/>
        <v>50.179170385999079</v>
      </c>
      <c r="J5" s="13">
        <f t="shared" si="5"/>
        <v>360088.65158525994</v>
      </c>
      <c r="K5" s="12">
        <v>2</v>
      </c>
      <c r="L5" s="13">
        <v>99654</v>
      </c>
      <c r="M5" s="14">
        <f t="shared" si="6"/>
        <v>0.99984947919802514</v>
      </c>
      <c r="N5" s="14">
        <f t="shared" si="7"/>
        <v>1.5052080197486273E-4</v>
      </c>
      <c r="O5" s="1">
        <f t="shared" si="8"/>
        <v>15.00000000000297</v>
      </c>
      <c r="P5" s="13">
        <f t="shared" si="9"/>
        <v>99646.5</v>
      </c>
      <c r="Q5" s="13">
        <f>SUM(P5:$P$113)</f>
        <v>8272536</v>
      </c>
      <c r="R5" s="16">
        <f t="shared" si="10"/>
        <v>83.012583539045096</v>
      </c>
      <c r="S5" s="13">
        <f t="shared" si="11"/>
        <v>99646.499811896472</v>
      </c>
      <c r="T5" s="13">
        <f>SUM(S5:$S$103)</f>
        <v>8271683.6704110326</v>
      </c>
      <c r="U5" s="16">
        <f t="shared" si="12"/>
        <v>83.004030650159876</v>
      </c>
    </row>
    <row r="6" spans="1:21" x14ac:dyDescent="0.4">
      <c r="A6" s="1">
        <v>10</v>
      </c>
      <c r="B6" s="1">
        <f t="shared" si="13"/>
        <v>5</v>
      </c>
      <c r="C6" s="13">
        <v>70131</v>
      </c>
      <c r="D6" s="13">
        <f t="shared" si="0"/>
        <v>1843</v>
      </c>
      <c r="E6" s="14">
        <f t="shared" si="1"/>
        <v>2.6279391424619641E-2</v>
      </c>
      <c r="F6" s="14">
        <f t="shared" si="2"/>
        <v>0.97372060857538034</v>
      </c>
      <c r="G6" s="13">
        <f t="shared" si="3"/>
        <v>346047.5</v>
      </c>
      <c r="H6" s="13">
        <f t="shared" si="14"/>
        <v>3349975</v>
      </c>
      <c r="I6" s="16">
        <f t="shared" si="4"/>
        <v>47.767392451269764</v>
      </c>
      <c r="J6" s="13">
        <f t="shared" si="5"/>
        <v>346027.04995586834</v>
      </c>
      <c r="K6" s="12">
        <v>3</v>
      </c>
      <c r="L6" s="13">
        <v>99639</v>
      </c>
      <c r="M6" s="14">
        <f t="shared" si="6"/>
        <v>0.99987956523048205</v>
      </c>
      <c r="N6" s="14">
        <f t="shared" si="7"/>
        <v>1.2043476951795196E-4</v>
      </c>
      <c r="O6" s="1">
        <f t="shared" si="8"/>
        <v>11.999999999999215</v>
      </c>
      <c r="P6" s="13">
        <f t="shared" si="9"/>
        <v>99633</v>
      </c>
      <c r="Q6" s="13">
        <f>SUM(P6:$P$113)</f>
        <v>8172889.5</v>
      </c>
      <c r="R6" s="16">
        <f t="shared" si="10"/>
        <v>82.025005269021165</v>
      </c>
      <c r="S6" s="13">
        <f t="shared" si="11"/>
        <v>99632.9998795953</v>
      </c>
      <c r="T6" s="13">
        <f>SUM(S6:$S$103)</f>
        <v>8172037.1705991356</v>
      </c>
      <c r="U6" s="16">
        <f t="shared" si="12"/>
        <v>82.016451094442289</v>
      </c>
    </row>
    <row r="7" spans="1:21" x14ac:dyDescent="0.4">
      <c r="A7" s="1">
        <v>15</v>
      </c>
      <c r="B7" s="1">
        <f t="shared" si="13"/>
        <v>5</v>
      </c>
      <c r="C7" s="13">
        <v>68288</v>
      </c>
      <c r="D7" s="13">
        <f t="shared" si="0"/>
        <v>2293</v>
      </c>
      <c r="E7" s="14">
        <f t="shared" si="1"/>
        <v>3.357837394564199E-2</v>
      </c>
      <c r="F7" s="14">
        <f t="shared" si="2"/>
        <v>0.966421626054358</v>
      </c>
      <c r="G7" s="13">
        <f t="shared" si="3"/>
        <v>335707.5</v>
      </c>
      <c r="H7" s="13">
        <f t="shared" si="14"/>
        <v>3003927.5</v>
      </c>
      <c r="I7" s="16">
        <f t="shared" si="4"/>
        <v>43.989097645267101</v>
      </c>
      <c r="J7" s="13">
        <f t="shared" si="5"/>
        <v>335674.86830740183</v>
      </c>
      <c r="K7" s="12">
        <v>4</v>
      </c>
      <c r="L7" s="13">
        <v>99627</v>
      </c>
      <c r="M7" s="14">
        <f t="shared" si="6"/>
        <v>0.99992973792245077</v>
      </c>
      <c r="N7" s="14">
        <f t="shared" si="7"/>
        <v>7.0262077549232416E-5</v>
      </c>
      <c r="O7" s="1">
        <f t="shared" si="8"/>
        <v>6.9999999999973781</v>
      </c>
      <c r="P7" s="13">
        <f t="shared" si="9"/>
        <v>99623.5</v>
      </c>
      <c r="Q7" s="13">
        <f>SUM(P7:$P$113)</f>
        <v>8073256.5</v>
      </c>
      <c r="R7" s="16">
        <f t="shared" si="10"/>
        <v>81.034824896865302</v>
      </c>
      <c r="S7" s="13">
        <f t="shared" si="11"/>
        <v>99623.499958952525</v>
      </c>
      <c r="T7" s="13">
        <f>SUM(S7:$S$103)</f>
        <v>8072404.1707195388</v>
      </c>
      <c r="U7" s="16">
        <f t="shared" si="12"/>
        <v>81.026269693150837</v>
      </c>
    </row>
    <row r="8" spans="1:21" x14ac:dyDescent="0.4">
      <c r="A8" s="1">
        <v>20</v>
      </c>
      <c r="B8" s="1">
        <f t="shared" si="13"/>
        <v>5</v>
      </c>
      <c r="C8" s="13">
        <v>65995</v>
      </c>
      <c r="D8" s="13">
        <f t="shared" si="0"/>
        <v>2580</v>
      </c>
      <c r="E8" s="14">
        <f t="shared" si="1"/>
        <v>3.9093870747783921E-2</v>
      </c>
      <c r="F8" s="14">
        <f t="shared" si="2"/>
        <v>0.96090612925221608</v>
      </c>
      <c r="G8" s="13">
        <f t="shared" si="3"/>
        <v>323525</v>
      </c>
      <c r="H8" s="13">
        <f t="shared" si="14"/>
        <v>2668220</v>
      </c>
      <c r="I8" s="16">
        <f t="shared" si="4"/>
        <v>40.430638684748843</v>
      </c>
      <c r="J8" s="13">
        <f t="shared" si="5"/>
        <v>323482.13168952079</v>
      </c>
      <c r="K8" s="12">
        <v>5</v>
      </c>
      <c r="L8" s="13">
        <v>99620</v>
      </c>
      <c r="M8" s="14">
        <f t="shared" si="6"/>
        <v>0.9999498092752459</v>
      </c>
      <c r="N8" s="14">
        <f t="shared" si="7"/>
        <v>5.0190724754095584E-5</v>
      </c>
      <c r="O8" s="1">
        <f t="shared" si="8"/>
        <v>5.000000000003002</v>
      </c>
      <c r="P8" s="13">
        <f t="shared" si="9"/>
        <v>99617.5</v>
      </c>
      <c r="Q8" s="13">
        <f>SUM(P8:$P$113)</f>
        <v>7973633</v>
      </c>
      <c r="R8" s="16">
        <f t="shared" si="10"/>
        <v>80.040483838586624</v>
      </c>
      <c r="S8" s="13">
        <f t="shared" si="11"/>
        <v>99617.499979083907</v>
      </c>
      <c r="T8" s="13">
        <f>SUM(S8:$S$103)</f>
        <v>7972780.6707605859</v>
      </c>
      <c r="U8" s="16">
        <f t="shared" si="12"/>
        <v>80.031928034135575</v>
      </c>
    </row>
    <row r="9" spans="1:21" x14ac:dyDescent="0.4">
      <c r="A9" s="1">
        <v>25</v>
      </c>
      <c r="B9" s="1">
        <f t="shared" si="13"/>
        <v>5</v>
      </c>
      <c r="C9" s="13">
        <v>63415</v>
      </c>
      <c r="D9" s="13">
        <f t="shared" si="0"/>
        <v>2704</v>
      </c>
      <c r="E9" s="14">
        <f t="shared" si="1"/>
        <v>4.2639754001419221E-2</v>
      </c>
      <c r="F9" s="14">
        <f t="shared" si="2"/>
        <v>0.95736024599858083</v>
      </c>
      <c r="G9" s="13">
        <f t="shared" si="3"/>
        <v>310315</v>
      </c>
      <c r="H9" s="13">
        <f t="shared" si="14"/>
        <v>2344695</v>
      </c>
      <c r="I9" s="16">
        <f t="shared" si="4"/>
        <v>36.973823227942916</v>
      </c>
      <c r="J9" s="13">
        <f t="shared" si="5"/>
        <v>310265.90646128968</v>
      </c>
      <c r="K9" s="12">
        <v>6</v>
      </c>
      <c r="L9" s="13">
        <v>99615</v>
      </c>
      <c r="M9" s="14">
        <f t="shared" si="6"/>
        <v>0.99991969080961707</v>
      </c>
      <c r="N9" s="14">
        <f t="shared" si="7"/>
        <v>8.0309190382932272E-5</v>
      </c>
      <c r="O9" s="1">
        <f t="shared" si="8"/>
        <v>7.999999999995798</v>
      </c>
      <c r="P9" s="13">
        <f t="shared" si="9"/>
        <v>99611</v>
      </c>
      <c r="Q9" s="13">
        <f>SUM(P9:$P$113)</f>
        <v>7874015.5</v>
      </c>
      <c r="R9" s="16">
        <f t="shared" si="10"/>
        <v>79.044476233498969</v>
      </c>
      <c r="S9" s="13">
        <f t="shared" si="11"/>
        <v>99610.999946558513</v>
      </c>
      <c r="T9" s="13">
        <f>SUM(S9:$S$103)</f>
        <v>7873163.1707815034</v>
      </c>
      <c r="U9" s="16">
        <f t="shared" si="12"/>
        <v>79.035919999814325</v>
      </c>
    </row>
    <row r="10" spans="1:21" x14ac:dyDescent="0.4">
      <c r="A10" s="1">
        <v>30</v>
      </c>
      <c r="B10" s="1">
        <f t="shared" si="13"/>
        <v>5</v>
      </c>
      <c r="C10" s="13">
        <v>60711</v>
      </c>
      <c r="D10" s="13">
        <f t="shared" si="0"/>
        <v>2901</v>
      </c>
      <c r="E10" s="14">
        <f t="shared" si="1"/>
        <v>4.7783762415377774E-2</v>
      </c>
      <c r="F10" s="14">
        <f t="shared" si="2"/>
        <v>0.95221623758462226</v>
      </c>
      <c r="G10" s="13">
        <f t="shared" si="3"/>
        <v>296302.5</v>
      </c>
      <c r="H10" s="13">
        <f t="shared" si="14"/>
        <v>2034380</v>
      </c>
      <c r="I10" s="16">
        <f t="shared" si="4"/>
        <v>33.509248735813941</v>
      </c>
      <c r="J10" s="13">
        <f t="shared" si="5"/>
        <v>296243.31818167539</v>
      </c>
      <c r="K10" s="12">
        <v>7</v>
      </c>
      <c r="L10" s="13">
        <v>99607</v>
      </c>
      <c r="M10" s="14">
        <f t="shared" si="6"/>
        <v>0.99991968435953293</v>
      </c>
      <c r="N10" s="14">
        <f t="shared" si="7"/>
        <v>8.0315640467065741E-5</v>
      </c>
      <c r="O10" s="1">
        <f t="shared" si="8"/>
        <v>8.000000000003018</v>
      </c>
      <c r="P10" s="13">
        <f t="shared" si="9"/>
        <v>99603</v>
      </c>
      <c r="Q10" s="13">
        <f>SUM(P10:$P$113)</f>
        <v>7774404.5</v>
      </c>
      <c r="R10" s="16">
        <f t="shared" si="10"/>
        <v>78.050784583412806</v>
      </c>
      <c r="S10" s="13">
        <f t="shared" si="11"/>
        <v>99602.99994646103</v>
      </c>
      <c r="T10" s="13">
        <f>SUM(S10:$S$103)</f>
        <v>7773552.1708349455</v>
      </c>
      <c r="U10" s="16">
        <f t="shared" si="12"/>
        <v>78.042227663065304</v>
      </c>
    </row>
    <row r="11" spans="1:21" x14ac:dyDescent="0.4">
      <c r="A11" s="1">
        <v>35</v>
      </c>
      <c r="B11" s="1">
        <f t="shared" si="13"/>
        <v>5</v>
      </c>
      <c r="C11" s="13">
        <v>57810</v>
      </c>
      <c r="D11" s="13">
        <f t="shared" si="0"/>
        <v>3195</v>
      </c>
      <c r="E11" s="14">
        <f t="shared" si="1"/>
        <v>5.5267254800207576E-2</v>
      </c>
      <c r="F11" s="14">
        <f t="shared" si="2"/>
        <v>0.94473274519979245</v>
      </c>
      <c r="G11" s="13">
        <f t="shared" si="3"/>
        <v>281062.5</v>
      </c>
      <c r="H11" s="13">
        <f t="shared" si="14"/>
        <v>1738077.5</v>
      </c>
      <c r="I11" s="16">
        <f t="shared" si="4"/>
        <v>30.06534336619962</v>
      </c>
      <c r="J11" s="13">
        <f t="shared" si="5"/>
        <v>280986.81825342658</v>
      </c>
      <c r="K11" s="12">
        <v>8</v>
      </c>
      <c r="L11" s="13">
        <v>99599</v>
      </c>
      <c r="M11" s="14">
        <f t="shared" si="6"/>
        <v>0.99990963764696428</v>
      </c>
      <c r="N11" s="14">
        <f t="shared" si="7"/>
        <v>9.0362353035722265E-5</v>
      </c>
      <c r="O11" s="1">
        <f t="shared" si="8"/>
        <v>9.0000000000049027</v>
      </c>
      <c r="P11" s="13">
        <f t="shared" si="9"/>
        <v>99594.5</v>
      </c>
      <c r="Q11" s="13">
        <f>SUM(P11:$P$113)</f>
        <v>7674801.5</v>
      </c>
      <c r="R11" s="16">
        <f t="shared" si="10"/>
        <v>77.057013624634791</v>
      </c>
      <c r="S11" s="13">
        <f t="shared" si="11"/>
        <v>99594.49993223988</v>
      </c>
      <c r="T11" s="13">
        <f>SUM(S11:$S$103)</f>
        <v>7673949.1708884845</v>
      </c>
      <c r="U11" s="16">
        <f t="shared" si="12"/>
        <v>77.048456017515079</v>
      </c>
    </row>
    <row r="12" spans="1:21" x14ac:dyDescent="0.4">
      <c r="A12" s="1">
        <v>40</v>
      </c>
      <c r="B12" s="1">
        <f t="shared" si="13"/>
        <v>5</v>
      </c>
      <c r="C12" s="13">
        <v>54615</v>
      </c>
      <c r="D12" s="13">
        <f t="shared" si="0"/>
        <v>3413</v>
      </c>
      <c r="E12" s="14">
        <f t="shared" si="1"/>
        <v>6.2491989380206905E-2</v>
      </c>
      <c r="F12" s="14">
        <f t="shared" si="2"/>
        <v>0.93750801061979305</v>
      </c>
      <c r="G12" s="13">
        <f t="shared" si="3"/>
        <v>264542.5</v>
      </c>
      <c r="H12" s="13">
        <f t="shared" si="14"/>
        <v>1457015</v>
      </c>
      <c r="I12" s="16">
        <f t="shared" si="4"/>
        <v>26.67792730934725</v>
      </c>
      <c r="J12" s="13">
        <f t="shared" si="5"/>
        <v>264450.73936407972</v>
      </c>
      <c r="K12" s="12">
        <v>9</v>
      </c>
      <c r="L12" s="13">
        <v>99590</v>
      </c>
      <c r="M12" s="14">
        <f t="shared" si="6"/>
        <v>0.99993975298724769</v>
      </c>
      <c r="N12" s="14">
        <f t="shared" si="7"/>
        <v>6.0247012752312479E-5</v>
      </c>
      <c r="O12" s="1">
        <f t="shared" si="8"/>
        <v>6.0000000000027995</v>
      </c>
      <c r="P12" s="13">
        <f t="shared" si="9"/>
        <v>99587</v>
      </c>
      <c r="Q12" s="13">
        <f>SUM(P12:$P$113)</f>
        <v>7575207</v>
      </c>
      <c r="R12" s="16">
        <f t="shared" si="10"/>
        <v>76.063932121698969</v>
      </c>
      <c r="S12" s="13">
        <f t="shared" si="11"/>
        <v>99586.999969987854</v>
      </c>
      <c r="T12" s="13">
        <f>SUM(S12:$S$103)</f>
        <v>7574354.6709562447</v>
      </c>
      <c r="U12" s="16">
        <f t="shared" si="12"/>
        <v>76.055373741904248</v>
      </c>
    </row>
    <row r="13" spans="1:21" x14ac:dyDescent="0.4">
      <c r="A13" s="1">
        <v>45</v>
      </c>
      <c r="B13" s="1">
        <f t="shared" si="13"/>
        <v>5</v>
      </c>
      <c r="C13" s="13">
        <v>51202</v>
      </c>
      <c r="D13" s="13">
        <f t="shared" si="0"/>
        <v>3664</v>
      </c>
      <c r="E13" s="14">
        <f t="shared" si="1"/>
        <v>7.1559704699035193E-2</v>
      </c>
      <c r="F13" s="14">
        <f t="shared" si="2"/>
        <v>0.92844029530096484</v>
      </c>
      <c r="G13" s="13">
        <f t="shared" si="3"/>
        <v>246850</v>
      </c>
      <c r="H13" s="13">
        <f t="shared" si="14"/>
        <v>1192472.5</v>
      </c>
      <c r="I13" s="16">
        <f t="shared" si="4"/>
        <v>23.289568766845044</v>
      </c>
      <c r="J13" s="13">
        <f t="shared" si="5"/>
        <v>246736.65663125878</v>
      </c>
      <c r="K13" s="12">
        <v>10</v>
      </c>
      <c r="L13" s="13">
        <v>99584</v>
      </c>
      <c r="M13" s="14">
        <f t="shared" si="6"/>
        <v>0.9999297075835476</v>
      </c>
      <c r="N13" s="14">
        <f t="shared" si="7"/>
        <v>7.029241645239992E-5</v>
      </c>
      <c r="O13" s="1">
        <f t="shared" si="8"/>
        <v>6.9999999999957936</v>
      </c>
      <c r="P13" s="13">
        <f t="shared" si="9"/>
        <v>99580.5</v>
      </c>
      <c r="Q13" s="13">
        <f>SUM(P13:$P$113)</f>
        <v>7475620</v>
      </c>
      <c r="R13" s="16">
        <f t="shared" si="10"/>
        <v>75.06848489717224</v>
      </c>
      <c r="S13" s="13">
        <f t="shared" si="11"/>
        <v>99580.499959141685</v>
      </c>
      <c r="T13" s="13">
        <f>SUM(S13:$S$103)</f>
        <v>7474767.6709862556</v>
      </c>
      <c r="U13" s="16">
        <f t="shared" si="12"/>
        <v>75.059926002031006</v>
      </c>
    </row>
    <row r="14" spans="1:21" x14ac:dyDescent="0.4">
      <c r="A14" s="1">
        <v>50</v>
      </c>
      <c r="B14" s="1">
        <f t="shared" si="13"/>
        <v>5</v>
      </c>
      <c r="C14" s="13">
        <v>47538</v>
      </c>
      <c r="D14" s="13">
        <f t="shared" si="0"/>
        <v>4286</v>
      </c>
      <c r="E14" s="14">
        <f t="shared" si="1"/>
        <v>9.0159451386259415E-2</v>
      </c>
      <c r="F14" s="14">
        <f t="shared" si="2"/>
        <v>0.90984054861374064</v>
      </c>
      <c r="G14" s="13">
        <f t="shared" si="3"/>
        <v>226975</v>
      </c>
      <c r="H14" s="13">
        <f t="shared" si="14"/>
        <v>945622.5</v>
      </c>
      <c r="I14" s="16">
        <f t="shared" si="4"/>
        <v>19.891928562413227</v>
      </c>
      <c r="J14" s="13">
        <f t="shared" si="5"/>
        <v>226806.28900288639</v>
      </c>
      <c r="K14" s="12">
        <v>11</v>
      </c>
      <c r="L14" s="13">
        <v>99577</v>
      </c>
      <c r="M14" s="14">
        <f t="shared" si="6"/>
        <v>0.99991966016248734</v>
      </c>
      <c r="N14" s="14">
        <f t="shared" si="7"/>
        <v>8.0339837512655166E-5</v>
      </c>
      <c r="O14" s="1">
        <f t="shared" si="8"/>
        <v>7.9999999999976632</v>
      </c>
      <c r="P14" s="13">
        <f t="shared" si="9"/>
        <v>99573</v>
      </c>
      <c r="Q14" s="13">
        <f>SUM(P14:$P$113)</f>
        <v>7376039.5</v>
      </c>
      <c r="R14" s="16">
        <f t="shared" si="10"/>
        <v>74.073726864637422</v>
      </c>
      <c r="S14" s="13">
        <f t="shared" si="11"/>
        <v>99572.999946469849</v>
      </c>
      <c r="T14" s="13">
        <f>SUM(S14:$S$103)</f>
        <v>7375187.1710271137</v>
      </c>
      <c r="U14" s="16">
        <f t="shared" si="12"/>
        <v>74.065167368238789</v>
      </c>
    </row>
    <row r="15" spans="1:21" x14ac:dyDescent="0.4">
      <c r="A15" s="1">
        <v>55</v>
      </c>
      <c r="B15" s="1">
        <f t="shared" si="13"/>
        <v>5</v>
      </c>
      <c r="C15" s="13">
        <v>43252</v>
      </c>
      <c r="D15" s="13">
        <f t="shared" si="0"/>
        <v>5084</v>
      </c>
      <c r="E15" s="14">
        <f t="shared" si="1"/>
        <v>0.11754369740127624</v>
      </c>
      <c r="F15" s="14">
        <f t="shared" si="2"/>
        <v>0.88245630259872376</v>
      </c>
      <c r="G15" s="13">
        <f t="shared" si="3"/>
        <v>203550</v>
      </c>
      <c r="H15" s="13">
        <f t="shared" si="14"/>
        <v>718647.5</v>
      </c>
      <c r="I15" s="16">
        <f t="shared" si="4"/>
        <v>16.615358827337463</v>
      </c>
      <c r="J15" s="13">
        <f t="shared" si="5"/>
        <v>203285.17988208795</v>
      </c>
      <c r="K15" s="12">
        <v>12</v>
      </c>
      <c r="L15" s="13">
        <v>99569</v>
      </c>
      <c r="M15" s="14">
        <f t="shared" si="6"/>
        <v>0.99991965370747926</v>
      </c>
      <c r="N15" s="14">
        <f t="shared" si="7"/>
        <v>8.0346292520738771E-5</v>
      </c>
      <c r="O15" s="1">
        <f t="shared" si="8"/>
        <v>7.9999999999974385</v>
      </c>
      <c r="P15" s="13">
        <f t="shared" si="9"/>
        <v>99565</v>
      </c>
      <c r="Q15" s="13">
        <f>SUM(P15:$P$113)</f>
        <v>7276466.5</v>
      </c>
      <c r="R15" s="16">
        <f t="shared" si="10"/>
        <v>73.079638240817928</v>
      </c>
      <c r="S15" s="13">
        <f t="shared" si="11"/>
        <v>99564.999946422337</v>
      </c>
      <c r="T15" s="13">
        <f>SUM(S15:$S$103)</f>
        <v>7275614.1710806433</v>
      </c>
      <c r="U15" s="16">
        <f t="shared" si="12"/>
        <v>73.071078057233109</v>
      </c>
    </row>
    <row r="16" spans="1:21" x14ac:dyDescent="0.4">
      <c r="A16" s="1">
        <v>60</v>
      </c>
      <c r="B16" s="1">
        <f t="shared" si="13"/>
        <v>5</v>
      </c>
      <c r="C16" s="13">
        <v>38168</v>
      </c>
      <c r="D16" s="13">
        <f t="shared" si="0"/>
        <v>6929</v>
      </c>
      <c r="E16" s="14">
        <f t="shared" si="1"/>
        <v>0.18153950953678474</v>
      </c>
      <c r="F16" s="14">
        <f t="shared" si="2"/>
        <v>0.81846049046321523</v>
      </c>
      <c r="G16" s="13">
        <f t="shared" si="3"/>
        <v>173517.5</v>
      </c>
      <c r="H16" s="13">
        <f t="shared" si="14"/>
        <v>515097.5</v>
      </c>
      <c r="I16" s="16">
        <f t="shared" si="4"/>
        <v>13.495532907147348</v>
      </c>
      <c r="J16" s="13">
        <f t="shared" si="5"/>
        <v>172939.51663590659</v>
      </c>
      <c r="K16" s="12">
        <v>13</v>
      </c>
      <c r="L16" s="13">
        <v>99561</v>
      </c>
      <c r="M16" s="14">
        <f t="shared" si="6"/>
        <v>0.99989955906429229</v>
      </c>
      <c r="N16" s="14">
        <f t="shared" si="7"/>
        <v>1.0044093570771295E-4</v>
      </c>
      <c r="O16" s="1">
        <f t="shared" si="8"/>
        <v>9.9999999999956088</v>
      </c>
      <c r="P16" s="13">
        <f t="shared" si="9"/>
        <v>99556</v>
      </c>
      <c r="Q16" s="13">
        <f>SUM(P16:$P$113)</f>
        <v>7176901.5</v>
      </c>
      <c r="R16" s="16">
        <f t="shared" si="10"/>
        <v>72.085470214240516</v>
      </c>
      <c r="S16" s="13">
        <f t="shared" si="11"/>
        <v>99555.999916196961</v>
      </c>
      <c r="T16" s="13">
        <f>SUM(S16:$S$103)</f>
        <v>7176049.1711342223</v>
      </c>
      <c r="U16" s="16">
        <f t="shared" si="12"/>
        <v>72.076909343359574</v>
      </c>
    </row>
    <row r="17" spans="1:21" x14ac:dyDescent="0.4">
      <c r="A17" s="1">
        <v>65</v>
      </c>
      <c r="B17" s="1">
        <f t="shared" si="13"/>
        <v>5</v>
      </c>
      <c r="C17" s="13">
        <v>31239</v>
      </c>
      <c r="D17" s="13">
        <f t="shared" si="0"/>
        <v>7240</v>
      </c>
      <c r="E17" s="14">
        <f t="shared" si="1"/>
        <v>0.23176158007618683</v>
      </c>
      <c r="F17" s="14">
        <f t="shared" si="2"/>
        <v>0.76823841992381314</v>
      </c>
      <c r="G17" s="13">
        <f t="shared" si="3"/>
        <v>138095</v>
      </c>
      <c r="H17" s="13">
        <f t="shared" si="14"/>
        <v>341580</v>
      </c>
      <c r="I17" s="16">
        <f t="shared" si="4"/>
        <v>10.934408911937002</v>
      </c>
      <c r="J17" s="13">
        <f t="shared" si="5"/>
        <v>137300.56024853952</v>
      </c>
      <c r="K17" s="12">
        <v>14</v>
      </c>
      <c r="L17" s="13">
        <v>99551</v>
      </c>
      <c r="M17" s="14">
        <f t="shared" si="6"/>
        <v>0.9998995489748973</v>
      </c>
      <c r="N17" s="14">
        <f t="shared" si="7"/>
        <v>1.004510251026991E-4</v>
      </c>
      <c r="O17" s="1">
        <f t="shared" si="8"/>
        <v>9.9999999999987974</v>
      </c>
      <c r="P17" s="13">
        <f t="shared" si="9"/>
        <v>99546</v>
      </c>
      <c r="Q17" s="13">
        <f>SUM(P17:$P$113)</f>
        <v>7077345.5</v>
      </c>
      <c r="R17" s="16">
        <f t="shared" si="10"/>
        <v>71.092661048105995</v>
      </c>
      <c r="S17" s="13">
        <f t="shared" si="11"/>
        <v>99545.999916184126</v>
      </c>
      <c r="T17" s="13">
        <f>SUM(S17:$S$103)</f>
        <v>7076493.1712180255</v>
      </c>
      <c r="U17" s="16">
        <f t="shared" si="12"/>
        <v>71.084099318118604</v>
      </c>
    </row>
    <row r="18" spans="1:21" x14ac:dyDescent="0.4">
      <c r="A18" s="1">
        <v>70</v>
      </c>
      <c r="B18" s="1">
        <f t="shared" si="13"/>
        <v>5</v>
      </c>
      <c r="C18" s="13">
        <v>23999</v>
      </c>
      <c r="D18" s="13">
        <f t="shared" si="0"/>
        <v>8424</v>
      </c>
      <c r="E18" s="14">
        <f t="shared" si="1"/>
        <v>0.35101462560940039</v>
      </c>
      <c r="F18" s="14">
        <f t="shared" si="2"/>
        <v>0.64898537439059956</v>
      </c>
      <c r="G18" s="13">
        <f t="shared" si="3"/>
        <v>98935</v>
      </c>
      <c r="H18" s="13">
        <f t="shared" si="14"/>
        <v>203485</v>
      </c>
      <c r="I18" s="16">
        <f t="shared" si="4"/>
        <v>8.4788949539564147</v>
      </c>
      <c r="J18" s="13">
        <f t="shared" si="5"/>
        <v>97422.175436326637</v>
      </c>
      <c r="K18" s="12">
        <v>15</v>
      </c>
      <c r="L18" s="13">
        <v>99541</v>
      </c>
      <c r="M18" s="14">
        <f t="shared" si="6"/>
        <v>0.99986940054851769</v>
      </c>
      <c r="N18" s="14">
        <f t="shared" si="7"/>
        <v>1.3059945148230501E-4</v>
      </c>
      <c r="O18" s="1">
        <f t="shared" si="8"/>
        <v>13.000000000000123</v>
      </c>
      <c r="P18" s="13">
        <f t="shared" si="9"/>
        <v>99534.5</v>
      </c>
      <c r="Q18" s="13">
        <f>SUM(P18:$P$113)</f>
        <v>6977799.5</v>
      </c>
      <c r="R18" s="16">
        <f t="shared" si="10"/>
        <v>70.099752865653343</v>
      </c>
      <c r="S18" s="13">
        <f t="shared" si="11"/>
        <v>99534.49985851103</v>
      </c>
      <c r="T18" s="13">
        <f>SUM(S18:$S$103)</f>
        <v>6976947.1713018417</v>
      </c>
      <c r="U18" s="16">
        <f t="shared" si="12"/>
        <v>70.091190276387039</v>
      </c>
    </row>
    <row r="19" spans="1:21" x14ac:dyDescent="0.4">
      <c r="A19" s="1">
        <v>75</v>
      </c>
      <c r="B19" s="1">
        <f t="shared" si="13"/>
        <v>5</v>
      </c>
      <c r="C19" s="13">
        <v>15575</v>
      </c>
      <c r="D19" s="13">
        <f t="shared" si="0"/>
        <v>7053</v>
      </c>
      <c r="E19" s="14">
        <f t="shared" si="1"/>
        <v>0.4528410914927769</v>
      </c>
      <c r="F19" s="14">
        <f t="shared" si="2"/>
        <v>0.54715890850722304</v>
      </c>
      <c r="G19" s="13">
        <f t="shared" si="3"/>
        <v>60242.5</v>
      </c>
      <c r="H19" s="13">
        <f t="shared" si="14"/>
        <v>104550</v>
      </c>
      <c r="I19" s="16">
        <f t="shared" si="4"/>
        <v>6.7126805778491168</v>
      </c>
      <c r="J19" s="13">
        <f t="shared" si="5"/>
        <v>58481.034398470183</v>
      </c>
      <c r="K19" s="12">
        <v>16</v>
      </c>
      <c r="L19" s="13">
        <v>99528</v>
      </c>
      <c r="M19" s="14">
        <f t="shared" si="6"/>
        <v>0.99985933606623267</v>
      </c>
      <c r="N19" s="14">
        <f t="shared" si="7"/>
        <v>1.4066393376732655E-4</v>
      </c>
      <c r="O19" s="1">
        <f t="shared" si="8"/>
        <v>13.999999999994477</v>
      </c>
      <c r="P19" s="13">
        <f t="shared" si="9"/>
        <v>99521</v>
      </c>
      <c r="Q19" s="13">
        <f>SUM(P19:$P$113)</f>
        <v>6878265</v>
      </c>
      <c r="R19" s="16">
        <f t="shared" si="10"/>
        <v>69.10884374246443</v>
      </c>
      <c r="S19" s="13">
        <f t="shared" si="11"/>
        <v>99520.999835909664</v>
      </c>
      <c r="T19" s="13">
        <f>SUM(S19:$S$103)</f>
        <v>6877412.6714433311</v>
      </c>
      <c r="U19" s="16">
        <f t="shared" si="12"/>
        <v>69.100280036204197</v>
      </c>
    </row>
    <row r="20" spans="1:21" x14ac:dyDescent="0.4">
      <c r="A20" s="1">
        <v>80</v>
      </c>
      <c r="B20" s="1">
        <f t="shared" si="13"/>
        <v>5</v>
      </c>
      <c r="C20" s="13">
        <v>8522</v>
      </c>
      <c r="D20" s="13">
        <f t="shared" si="0"/>
        <v>5326</v>
      </c>
      <c r="E20" s="14">
        <f t="shared" si="1"/>
        <v>0.6249706641633419</v>
      </c>
      <c r="F20" s="14">
        <f t="shared" si="2"/>
        <v>0.3750293358366581</v>
      </c>
      <c r="G20" s="13">
        <f t="shared" si="3"/>
        <v>29295</v>
      </c>
      <c r="H20" s="13">
        <f t="shared" si="14"/>
        <v>44307.5</v>
      </c>
      <c r="I20" s="16">
        <f t="shared" si="4"/>
        <v>5.1991903309082375</v>
      </c>
      <c r="J20" s="13">
        <f t="shared" si="5"/>
        <v>27152.660830488021</v>
      </c>
      <c r="K20" s="12">
        <v>17</v>
      </c>
      <c r="L20" s="13">
        <v>99514</v>
      </c>
      <c r="M20" s="14">
        <f t="shared" si="6"/>
        <v>0.99985931627710678</v>
      </c>
      <c r="N20" s="14">
        <f t="shared" si="7"/>
        <v>1.4068372289322006E-4</v>
      </c>
      <c r="O20" s="1">
        <f t="shared" si="8"/>
        <v>13.999999999995902</v>
      </c>
      <c r="P20" s="13">
        <f t="shared" si="9"/>
        <v>99507</v>
      </c>
      <c r="Q20" s="13">
        <f>SUM(P20:$P$113)</f>
        <v>6778744</v>
      </c>
      <c r="R20" s="16">
        <f t="shared" si="10"/>
        <v>68.118495890025528</v>
      </c>
      <c r="S20" s="13">
        <f t="shared" si="11"/>
        <v>99506.999835820272</v>
      </c>
      <c r="T20" s="13">
        <f>SUM(S20:$S$103)</f>
        <v>6777891.6716074217</v>
      </c>
      <c r="U20" s="16">
        <f t="shared" si="12"/>
        <v>68.109930980640129</v>
      </c>
    </row>
    <row r="21" spans="1:21" x14ac:dyDescent="0.4">
      <c r="A21" s="1">
        <v>85</v>
      </c>
      <c r="B21" s="1">
        <f t="shared" si="13"/>
        <v>5</v>
      </c>
      <c r="C21" s="13">
        <v>3196</v>
      </c>
      <c r="D21" s="13">
        <f t="shared" si="0"/>
        <v>2134</v>
      </c>
      <c r="E21" s="14">
        <f t="shared" si="1"/>
        <v>0.66770963704630792</v>
      </c>
      <c r="F21" s="14">
        <f t="shared" si="2"/>
        <v>0.33229036295369208</v>
      </c>
      <c r="G21" s="13">
        <f t="shared" si="3"/>
        <v>10645</v>
      </c>
      <c r="H21" s="13">
        <f t="shared" si="14"/>
        <v>15012.5</v>
      </c>
      <c r="I21" s="16">
        <f t="shared" si="4"/>
        <v>4.6972778473091363</v>
      </c>
      <c r="J21" s="13">
        <f t="shared" si="5"/>
        <v>9684.6269306155318</v>
      </c>
      <c r="K21" s="12">
        <v>18</v>
      </c>
      <c r="L21" s="13">
        <v>99500</v>
      </c>
      <c r="M21" s="14">
        <f t="shared" si="6"/>
        <v>0.99978894472361812</v>
      </c>
      <c r="N21" s="14">
        <f t="shared" si="7"/>
        <v>2.1105527638187738E-4</v>
      </c>
      <c r="O21" s="1">
        <f t="shared" si="8"/>
        <v>20.999999999996799</v>
      </c>
      <c r="P21" s="13">
        <f t="shared" si="9"/>
        <v>99489.5</v>
      </c>
      <c r="Q21" s="13">
        <f>SUM(P21:$P$113)</f>
        <v>6679237</v>
      </c>
      <c r="R21" s="16">
        <f t="shared" si="10"/>
        <v>67.128010050251262</v>
      </c>
      <c r="S21" s="13">
        <f t="shared" si="11"/>
        <v>99489.499630659542</v>
      </c>
      <c r="T21" s="13">
        <f>SUM(S21:$S$103)</f>
        <v>6678384.6717716008</v>
      </c>
      <c r="U21" s="16">
        <f t="shared" si="12"/>
        <v>67.11944393740302</v>
      </c>
    </row>
    <row r="22" spans="1:21" x14ac:dyDescent="0.4">
      <c r="A22" s="1">
        <v>90</v>
      </c>
      <c r="B22" s="1">
        <f t="shared" si="13"/>
        <v>5</v>
      </c>
      <c r="C22" s="13">
        <v>1062</v>
      </c>
      <c r="D22" s="13">
        <f t="shared" si="0"/>
        <v>776</v>
      </c>
      <c r="E22" s="14">
        <f t="shared" si="1"/>
        <v>0.73069679849340863</v>
      </c>
      <c r="F22" s="14">
        <f t="shared" si="2"/>
        <v>0.26930320150659137</v>
      </c>
      <c r="G22" s="13">
        <f t="shared" si="3"/>
        <v>3370</v>
      </c>
      <c r="H22" s="13">
        <f t="shared" si="14"/>
        <v>4367.5</v>
      </c>
      <c r="I22" s="16">
        <f t="shared" si="4"/>
        <v>4.1125235404896419</v>
      </c>
      <c r="J22" s="13">
        <f t="shared" si="5"/>
        <v>2957.5032899713588</v>
      </c>
      <c r="K22" s="12">
        <v>19</v>
      </c>
      <c r="L22" s="13">
        <v>99479</v>
      </c>
      <c r="M22" s="14">
        <f t="shared" si="6"/>
        <v>0.99977884779702253</v>
      </c>
      <c r="N22" s="14">
        <f t="shared" si="7"/>
        <v>2.211522029774704E-4</v>
      </c>
      <c r="O22" s="1">
        <f t="shared" si="8"/>
        <v>21.999999999995779</v>
      </c>
      <c r="P22" s="13">
        <f t="shared" si="9"/>
        <v>99468</v>
      </c>
      <c r="Q22" s="13">
        <f>SUM(P22:$P$113)</f>
        <v>6579747.5</v>
      </c>
      <c r="R22" s="16">
        <f t="shared" si="10"/>
        <v>66.142075211853765</v>
      </c>
      <c r="S22" s="13">
        <f t="shared" si="11"/>
        <v>99467.999594490684</v>
      </c>
      <c r="T22" s="13">
        <f>SUM(S22:$S$103)</f>
        <v>6578895.172140942</v>
      </c>
      <c r="U22" s="16">
        <f t="shared" si="12"/>
        <v>66.133507294413306</v>
      </c>
    </row>
    <row r="23" spans="1:21" x14ac:dyDescent="0.4">
      <c r="A23" s="1">
        <v>95</v>
      </c>
      <c r="B23" s="1">
        <f t="shared" si="13"/>
        <v>5</v>
      </c>
      <c r="C23" s="13">
        <v>286</v>
      </c>
      <c r="D23" s="13">
        <f t="shared" si="0"/>
        <v>231</v>
      </c>
      <c r="E23" s="14">
        <f t="shared" si="1"/>
        <v>0.80769230769230771</v>
      </c>
      <c r="F23" s="14">
        <f t="shared" si="2"/>
        <v>0.19230769230769229</v>
      </c>
      <c r="G23" s="13">
        <f t="shared" si="3"/>
        <v>852.5</v>
      </c>
      <c r="H23" s="13">
        <f t="shared" si="14"/>
        <v>997.5</v>
      </c>
      <c r="I23" s="16">
        <f t="shared" si="4"/>
        <v>3.4877622377622379</v>
      </c>
      <c r="J23" s="13">
        <f t="shared" si="5"/>
        <v>700.56953093518575</v>
      </c>
      <c r="K23" s="12">
        <v>20</v>
      </c>
      <c r="L23" s="13">
        <v>99457</v>
      </c>
      <c r="M23" s="14">
        <f t="shared" si="6"/>
        <v>0.99977879887790699</v>
      </c>
      <c r="N23" s="14">
        <f t="shared" si="7"/>
        <v>2.2120112209300657E-4</v>
      </c>
      <c r="O23" s="1">
        <f t="shared" si="8"/>
        <v>22.000000000004157</v>
      </c>
      <c r="P23" s="13">
        <f t="shared" si="9"/>
        <v>99446</v>
      </c>
      <c r="Q23" s="13">
        <f>SUM(P23:$P$113)</f>
        <v>6480279.5</v>
      </c>
      <c r="R23" s="16">
        <f t="shared" si="10"/>
        <v>65.156595312547125</v>
      </c>
      <c r="S23" s="13">
        <f t="shared" si="11"/>
        <v>99445.999594426641</v>
      </c>
      <c r="T23" s="13">
        <f>SUM(S23:$S$103)</f>
        <v>6479427.172546451</v>
      </c>
      <c r="U23" s="16">
        <f t="shared" si="12"/>
        <v>65.148025503950961</v>
      </c>
    </row>
    <row r="24" spans="1:21" x14ac:dyDescent="0.4">
      <c r="A24" s="1">
        <v>100</v>
      </c>
      <c r="B24" s="1">
        <v>5</v>
      </c>
      <c r="C24" s="13">
        <v>55</v>
      </c>
      <c r="D24" s="13">
        <f t="shared" si="0"/>
        <v>55</v>
      </c>
      <c r="E24" s="1">
        <f t="shared" si="1"/>
        <v>1</v>
      </c>
      <c r="F24" s="14">
        <f t="shared" si="2"/>
        <v>0</v>
      </c>
      <c r="G24" s="17">
        <f>D24/G26</f>
        <v>145</v>
      </c>
      <c r="H24" s="13">
        <f>G24</f>
        <v>145</v>
      </c>
      <c r="I24" s="18">
        <f>1/G26</f>
        <v>2.6363636363636367</v>
      </c>
      <c r="J24" s="13">
        <f>H24</f>
        <v>145</v>
      </c>
      <c r="K24" s="12">
        <v>21</v>
      </c>
      <c r="L24" s="13">
        <v>99435</v>
      </c>
      <c r="M24" s="14">
        <f t="shared" si="6"/>
        <v>0.99975863629506712</v>
      </c>
      <c r="N24" s="14">
        <f t="shared" si="7"/>
        <v>2.4136370493288428E-4</v>
      </c>
      <c r="O24" s="1">
        <f t="shared" si="8"/>
        <v>24.00000000000135</v>
      </c>
      <c r="P24" s="13">
        <f t="shared" si="9"/>
        <v>99423</v>
      </c>
      <c r="Q24" s="13">
        <f>SUM(P24:$P$113)</f>
        <v>6380833.5</v>
      </c>
      <c r="R24" s="16">
        <f t="shared" si="10"/>
        <v>64.170900588324031</v>
      </c>
      <c r="S24" s="13">
        <f t="shared" si="11"/>
        <v>99422.999517171265</v>
      </c>
      <c r="T24" s="13">
        <f>SUM(S24:$S$103)</f>
        <v>6379981.1729520243</v>
      </c>
      <c r="U24" s="16">
        <f t="shared" si="12"/>
        <v>64.162328887735953</v>
      </c>
    </row>
    <row r="25" spans="1:21" x14ac:dyDescent="0.4">
      <c r="J25" s="13"/>
      <c r="K25" s="12">
        <v>22</v>
      </c>
      <c r="L25" s="13">
        <v>99411</v>
      </c>
      <c r="M25" s="14">
        <f t="shared" si="6"/>
        <v>0.99976863727354115</v>
      </c>
      <c r="N25" s="14">
        <f t="shared" si="7"/>
        <v>2.3136272645885025E-4</v>
      </c>
      <c r="O25" s="1">
        <f t="shared" si="8"/>
        <v>23.000000000000764</v>
      </c>
      <c r="P25" s="13">
        <f t="shared" si="9"/>
        <v>99399.5</v>
      </c>
      <c r="Q25" s="13">
        <f>SUM(P25:$P$113)</f>
        <v>6281410.5</v>
      </c>
      <c r="R25" s="16">
        <f t="shared" si="10"/>
        <v>63.186272142921808</v>
      </c>
      <c r="S25" s="13">
        <f t="shared" si="11"/>
        <v>99399.4995565235</v>
      </c>
      <c r="T25" s="13">
        <f>SUM(S25:$S$103)</f>
        <v>6280558.1734348526</v>
      </c>
      <c r="U25" s="16">
        <f t="shared" si="12"/>
        <v>63.177698377793732</v>
      </c>
    </row>
    <row r="26" spans="1:21" ht="15.75" x14ac:dyDescent="0.55000000000000004">
      <c r="F26" s="6" t="s">
        <v>66</v>
      </c>
      <c r="G26" s="6">
        <v>0.37931034482758619</v>
      </c>
      <c r="J26" s="13"/>
      <c r="K26" s="12">
        <v>23</v>
      </c>
      <c r="L26" s="13">
        <v>99388</v>
      </c>
      <c r="M26" s="14">
        <f t="shared" si="6"/>
        <v>0.9997685837324426</v>
      </c>
      <c r="N26" s="14">
        <f t="shared" si="7"/>
        <v>2.3141626755740496E-4</v>
      </c>
      <c r="O26" s="1">
        <f t="shared" si="8"/>
        <v>22.999999999995364</v>
      </c>
      <c r="P26" s="13">
        <f t="shared" si="9"/>
        <v>99376.5</v>
      </c>
      <c r="Q26" s="13">
        <f>SUM(P26:$P$113)</f>
        <v>6182011</v>
      </c>
      <c r="R26" s="16">
        <f t="shared" si="10"/>
        <v>62.200778766048217</v>
      </c>
      <c r="S26" s="13">
        <f t="shared" si="11"/>
        <v>99376.499556354946</v>
      </c>
      <c r="T26" s="13">
        <f>SUM(S26:$S$103)</f>
        <v>6181158.6738783289</v>
      </c>
      <c r="U26" s="16">
        <f t="shared" si="12"/>
        <v>62.192203021273485</v>
      </c>
    </row>
    <row r="27" spans="1:21" x14ac:dyDescent="0.4">
      <c r="J27" s="13"/>
      <c r="K27" s="12">
        <v>24</v>
      </c>
      <c r="L27" s="13">
        <v>99365</v>
      </c>
      <c r="M27" s="14">
        <f t="shared" si="6"/>
        <v>0.99974840235495399</v>
      </c>
      <c r="N27" s="14">
        <f t="shared" si="7"/>
        <v>2.515976450460089E-4</v>
      </c>
      <c r="O27" s="1">
        <f t="shared" si="8"/>
        <v>24.999999999996675</v>
      </c>
      <c r="P27" s="13">
        <f t="shared" si="9"/>
        <v>99352.5</v>
      </c>
      <c r="Q27" s="13">
        <f>SUM(P27:$P$113)</f>
        <v>6082634.5</v>
      </c>
      <c r="R27" s="16">
        <f t="shared" si="10"/>
        <v>61.215060635032458</v>
      </c>
      <c r="S27" s="13">
        <f t="shared" si="11"/>
        <v>99352.499475772813</v>
      </c>
      <c r="T27" s="13">
        <f>SUM(S27:$S$103)</f>
        <v>6081782.1743219737</v>
      </c>
      <c r="U27" s="16">
        <f t="shared" si="12"/>
        <v>61.206482909696305</v>
      </c>
    </row>
    <row r="28" spans="1:21" x14ac:dyDescent="0.4">
      <c r="J28" s="13"/>
      <c r="K28" s="12">
        <v>25</v>
      </c>
      <c r="L28" s="13">
        <v>99340</v>
      </c>
      <c r="M28" s="14">
        <f t="shared" si="6"/>
        <v>0.99971813972216628</v>
      </c>
      <c r="N28" s="14">
        <f t="shared" si="7"/>
        <v>2.8186027783372314E-4</v>
      </c>
      <c r="O28" s="1">
        <f t="shared" si="8"/>
        <v>28.000000000002057</v>
      </c>
      <c r="P28" s="13">
        <f t="shared" si="9"/>
        <v>99326</v>
      </c>
      <c r="Q28" s="13">
        <f>SUM(P28:$P$113)</f>
        <v>5983282</v>
      </c>
      <c r="R28" s="16">
        <f t="shared" si="10"/>
        <v>60.2303402456211</v>
      </c>
      <c r="S28" s="13">
        <f t="shared" si="11"/>
        <v>99325.999342205105</v>
      </c>
      <c r="T28" s="13">
        <f>SUM(S28:$S$103)</f>
        <v>5982429.6748462012</v>
      </c>
      <c r="U28" s="16">
        <f t="shared" si="12"/>
        <v>60.221760366883444</v>
      </c>
    </row>
    <row r="29" spans="1:21" x14ac:dyDescent="0.4">
      <c r="J29" s="13"/>
      <c r="K29" s="12">
        <v>26</v>
      </c>
      <c r="L29" s="13">
        <v>99312</v>
      </c>
      <c r="M29" s="14">
        <f t="shared" si="6"/>
        <v>0.99975833736104402</v>
      </c>
      <c r="N29" s="14">
        <f t="shared" si="7"/>
        <v>2.4166263895597506E-4</v>
      </c>
      <c r="O29" s="1">
        <f t="shared" si="8"/>
        <v>23.999999999995794</v>
      </c>
      <c r="P29" s="13">
        <f t="shared" si="9"/>
        <v>99300</v>
      </c>
      <c r="Q29" s="13">
        <f>SUM(P29:$P$113)</f>
        <v>5883956</v>
      </c>
      <c r="R29" s="16">
        <f t="shared" si="10"/>
        <v>59.247180602545512</v>
      </c>
      <c r="S29" s="13">
        <f t="shared" si="11"/>
        <v>99299.999516592128</v>
      </c>
      <c r="T29" s="13">
        <f>SUM(S29:$S$103)</f>
        <v>5883103.6755039971</v>
      </c>
      <c r="U29" s="16">
        <f t="shared" si="12"/>
        <v>59.238598311422557</v>
      </c>
    </row>
    <row r="30" spans="1:21" x14ac:dyDescent="0.4">
      <c r="J30" s="13"/>
      <c r="K30" s="12">
        <v>27</v>
      </c>
      <c r="L30" s="13">
        <v>99288</v>
      </c>
      <c r="M30" s="14">
        <f t="shared" si="6"/>
        <v>0.99966763355088228</v>
      </c>
      <c r="N30" s="14">
        <f t="shared" si="7"/>
        <v>3.3236644911771585E-4</v>
      </c>
      <c r="O30" s="1">
        <f t="shared" si="8"/>
        <v>32.999999999999773</v>
      </c>
      <c r="P30" s="13">
        <f t="shared" si="9"/>
        <v>99271.5</v>
      </c>
      <c r="Q30" s="13">
        <f>SUM(P30:$P$113)</f>
        <v>5784656</v>
      </c>
      <c r="R30" s="16">
        <f t="shared" si="10"/>
        <v>58.261381032954638</v>
      </c>
      <c r="S30" s="13">
        <f t="shared" si="11"/>
        <v>99271.499085815041</v>
      </c>
      <c r="T30" s="13">
        <f>SUM(S30:$S$103)</f>
        <v>5783803.6759874048</v>
      </c>
      <c r="U30" s="16">
        <f t="shared" si="12"/>
        <v>58.252796672179969</v>
      </c>
    </row>
    <row r="31" spans="1:21" x14ac:dyDescent="0.4">
      <c r="A31" s="19" t="s">
        <v>67</v>
      </c>
      <c r="J31" s="13"/>
      <c r="K31" s="12">
        <v>28</v>
      </c>
      <c r="L31" s="13">
        <v>99255</v>
      </c>
      <c r="M31" s="14">
        <f t="shared" si="6"/>
        <v>0.99966752304669793</v>
      </c>
      <c r="N31" s="14">
        <f t="shared" si="7"/>
        <v>3.3247695330207439E-4</v>
      </c>
      <c r="O31" s="1">
        <f t="shared" si="8"/>
        <v>32.999999999997392</v>
      </c>
      <c r="P31" s="13">
        <f t="shared" si="9"/>
        <v>99238.5</v>
      </c>
      <c r="Q31" s="13">
        <f>SUM(P31:$P$113)</f>
        <v>5685384.5</v>
      </c>
      <c r="R31" s="16">
        <f t="shared" si="10"/>
        <v>57.280585360938993</v>
      </c>
      <c r="S31" s="13">
        <f t="shared" si="11"/>
        <v>99238.499085512507</v>
      </c>
      <c r="T31" s="13">
        <f>SUM(S31:$S$103)</f>
        <v>5684532.1769015901</v>
      </c>
      <c r="U31" s="16">
        <f t="shared" si="12"/>
        <v>57.271998155272684</v>
      </c>
    </row>
    <row r="32" spans="1:21" x14ac:dyDescent="0.4">
      <c r="J32" s="13"/>
      <c r="K32" s="12">
        <v>29</v>
      </c>
      <c r="L32" s="13">
        <v>99222</v>
      </c>
      <c r="M32" s="14">
        <f t="shared" si="6"/>
        <v>0.99968756928906899</v>
      </c>
      <c r="N32" s="14">
        <f t="shared" si="7"/>
        <v>3.1243071093101094E-4</v>
      </c>
      <c r="O32" s="1">
        <f t="shared" si="8"/>
        <v>30.999999999996767</v>
      </c>
      <c r="P32" s="13">
        <f t="shared" si="9"/>
        <v>99206.5</v>
      </c>
      <c r="Q32" s="13">
        <f>SUM(P32:$P$113)</f>
        <v>5586146</v>
      </c>
      <c r="R32" s="16">
        <f t="shared" si="10"/>
        <v>56.299469875632418</v>
      </c>
      <c r="S32" s="13">
        <f t="shared" si="11"/>
        <v>99206.499192758827</v>
      </c>
      <c r="T32" s="13">
        <f>SUM(S32:$S$103)</f>
        <v>5585293.6778160771</v>
      </c>
      <c r="U32" s="16">
        <f t="shared" si="12"/>
        <v>56.290879823185151</v>
      </c>
    </row>
    <row r="33" spans="10:21" x14ac:dyDescent="0.4">
      <c r="J33" s="13"/>
      <c r="K33" s="12">
        <v>30</v>
      </c>
      <c r="L33" s="13">
        <v>99191</v>
      </c>
      <c r="M33" s="14">
        <f t="shared" si="6"/>
        <v>0.999687471645613</v>
      </c>
      <c r="N33" s="14">
        <f t="shared" si="7"/>
        <v>3.1252835438699833E-4</v>
      </c>
      <c r="O33" s="1">
        <f t="shared" si="8"/>
        <v>31.000000000000753</v>
      </c>
      <c r="P33" s="13">
        <f t="shared" si="9"/>
        <v>99175.5</v>
      </c>
      <c r="Q33" s="13">
        <f>SUM(P33:$P$113)</f>
        <v>5486939.5</v>
      </c>
      <c r="R33" s="16">
        <f t="shared" si="10"/>
        <v>55.316908792128316</v>
      </c>
      <c r="S33" s="13">
        <f t="shared" si="11"/>
        <v>99175.499192477073</v>
      </c>
      <c r="T33" s="13">
        <f>SUM(S33:$S$103)</f>
        <v>5486087.1786233187</v>
      </c>
      <c r="U33" s="16">
        <f t="shared" si="12"/>
        <v>55.30831606318435</v>
      </c>
    </row>
    <row r="34" spans="10:21" x14ac:dyDescent="0.4">
      <c r="J34" s="13"/>
      <c r="K34" s="12">
        <v>31</v>
      </c>
      <c r="L34" s="13">
        <v>99160</v>
      </c>
      <c r="M34" s="14">
        <f t="shared" si="6"/>
        <v>0.9996873739411053</v>
      </c>
      <c r="N34" s="14">
        <f t="shared" si="7"/>
        <v>3.1262605889470496E-4</v>
      </c>
      <c r="O34" s="1">
        <f t="shared" si="8"/>
        <v>30.999999999998945</v>
      </c>
      <c r="P34" s="13">
        <f t="shared" si="9"/>
        <v>99144.5</v>
      </c>
      <c r="Q34" s="13">
        <f>SUM(P34:$P$113)</f>
        <v>5387764</v>
      </c>
      <c r="R34" s="16">
        <f t="shared" si="10"/>
        <v>54.334045986284792</v>
      </c>
      <c r="S34" s="13">
        <f t="shared" si="11"/>
        <v>99144.499192245567</v>
      </c>
      <c r="T34" s="13">
        <f>SUM(S34:$S$103)</f>
        <v>5386911.6794308424</v>
      </c>
      <c r="U34" s="16">
        <f t="shared" si="12"/>
        <v>54.325450579173484</v>
      </c>
    </row>
    <row r="35" spans="10:21" x14ac:dyDescent="0.4">
      <c r="J35" s="13"/>
      <c r="K35" s="12">
        <v>32</v>
      </c>
      <c r="L35" s="13">
        <v>99129</v>
      </c>
      <c r="M35" s="14">
        <f t="shared" si="6"/>
        <v>0.99962674898364756</v>
      </c>
      <c r="N35" s="14">
        <f t="shared" si="7"/>
        <v>3.7325101635243829E-4</v>
      </c>
      <c r="O35" s="1">
        <f t="shared" si="8"/>
        <v>37.000000000000853</v>
      </c>
      <c r="P35" s="13">
        <f t="shared" si="9"/>
        <v>99110.5</v>
      </c>
      <c r="Q35" s="13">
        <f>SUM(P35:$P$113)</f>
        <v>5288619.5</v>
      </c>
      <c r="R35" s="16">
        <f t="shared" si="10"/>
        <v>53.350881175034552</v>
      </c>
      <c r="S35" s="13">
        <f t="shared" si="11"/>
        <v>99110.49884893834</v>
      </c>
      <c r="T35" s="13">
        <f>SUM(S35:$S$103)</f>
        <v>5287767.1802385971</v>
      </c>
      <c r="U35" s="16">
        <f t="shared" si="12"/>
        <v>53.342283088083178</v>
      </c>
    </row>
    <row r="36" spans="10:21" x14ac:dyDescent="0.4">
      <c r="J36" s="13"/>
      <c r="K36" s="12">
        <v>33</v>
      </c>
      <c r="L36" s="13">
        <v>99092</v>
      </c>
      <c r="M36" s="14">
        <f t="shared" si="6"/>
        <v>0.9995862430872321</v>
      </c>
      <c r="N36" s="14">
        <f t="shared" si="7"/>
        <v>4.1375691276790416E-4</v>
      </c>
      <c r="O36" s="1">
        <f t="shared" si="8"/>
        <v>40.999999999997158</v>
      </c>
      <c r="P36" s="13">
        <f t="shared" si="9"/>
        <v>99071.5</v>
      </c>
      <c r="Q36" s="13">
        <f>SUM(P36:$P$113)</f>
        <v>5189509</v>
      </c>
      <c r="R36" s="16">
        <f t="shared" si="10"/>
        <v>52.370615185887864</v>
      </c>
      <c r="S36" s="13">
        <f t="shared" si="11"/>
        <v>99071.498586015092</v>
      </c>
      <c r="T36" s="13">
        <f>SUM(S36:$S$103)</f>
        <v>5188656.6813896578</v>
      </c>
      <c r="U36" s="16">
        <f t="shared" si="12"/>
        <v>52.362013900109574</v>
      </c>
    </row>
    <row r="37" spans="10:21" x14ac:dyDescent="0.4">
      <c r="J37" s="13"/>
      <c r="K37" s="12">
        <v>34</v>
      </c>
      <c r="L37" s="13">
        <v>99051</v>
      </c>
      <c r="M37" s="14">
        <f t="shared" si="6"/>
        <v>0.99958607182158687</v>
      </c>
      <c r="N37" s="14">
        <f t="shared" si="7"/>
        <v>4.1392817841312546E-4</v>
      </c>
      <c r="O37" s="1">
        <f t="shared" si="8"/>
        <v>40.999999999998487</v>
      </c>
      <c r="P37" s="13">
        <f t="shared" si="9"/>
        <v>99030.5</v>
      </c>
      <c r="Q37" s="13">
        <f>SUM(P37:$P$113)</f>
        <v>5090437.5</v>
      </c>
      <c r="R37" s="16">
        <f t="shared" si="10"/>
        <v>51.392085895144923</v>
      </c>
      <c r="S37" s="13">
        <f t="shared" si="11"/>
        <v>99030.498585472873</v>
      </c>
      <c r="T37" s="13">
        <f>SUM(S37:$S$103)</f>
        <v>5089585.1828036429</v>
      </c>
      <c r="U37" s="16">
        <f t="shared" si="12"/>
        <v>51.383481063327409</v>
      </c>
    </row>
    <row r="38" spans="10:21" x14ac:dyDescent="0.4">
      <c r="J38" s="13"/>
      <c r="K38" s="12">
        <v>35</v>
      </c>
      <c r="L38" s="13">
        <v>99010</v>
      </c>
      <c r="M38" s="14">
        <f t="shared" si="6"/>
        <v>0.99949500050499951</v>
      </c>
      <c r="N38" s="14">
        <f t="shared" si="7"/>
        <v>5.0499949500049102E-4</v>
      </c>
      <c r="O38" s="1">
        <f t="shared" si="8"/>
        <v>49.999999999998614</v>
      </c>
      <c r="P38" s="13">
        <f t="shared" si="9"/>
        <v>98985</v>
      </c>
      <c r="Q38" s="13">
        <f>SUM(P38:$P$113)</f>
        <v>4991407</v>
      </c>
      <c r="R38" s="16">
        <f t="shared" si="10"/>
        <v>50.413160286839712</v>
      </c>
      <c r="S38" s="13">
        <f t="shared" si="11"/>
        <v>98984.997895290333</v>
      </c>
      <c r="T38" s="13">
        <f>SUM(S38:$S$103)</f>
        <v>4990554.6842181701</v>
      </c>
      <c r="U38" s="16">
        <f t="shared" si="12"/>
        <v>50.404551906051616</v>
      </c>
    </row>
    <row r="39" spans="10:21" x14ac:dyDescent="0.4">
      <c r="J39" s="13"/>
      <c r="K39" s="12">
        <v>36</v>
      </c>
      <c r="L39" s="13">
        <v>98960</v>
      </c>
      <c r="M39" s="14">
        <f t="shared" si="6"/>
        <v>0.99944421988682297</v>
      </c>
      <c r="N39" s="14">
        <f t="shared" si="7"/>
        <v>5.5578011317702902E-4</v>
      </c>
      <c r="O39" s="1">
        <f t="shared" si="8"/>
        <v>54.999999999998792</v>
      </c>
      <c r="P39" s="13">
        <f t="shared" si="9"/>
        <v>98932.5</v>
      </c>
      <c r="Q39" s="13">
        <f>SUM(P39:$P$113)</f>
        <v>4892422</v>
      </c>
      <c r="R39" s="16">
        <f t="shared" si="10"/>
        <v>49.438379143088113</v>
      </c>
      <c r="S39" s="13">
        <f t="shared" si="11"/>
        <v>98932.49745197731</v>
      </c>
      <c r="T39" s="13">
        <f>SUM(S39:$S$103)</f>
        <v>4891569.68632288</v>
      </c>
      <c r="U39" s="16">
        <f t="shared" si="12"/>
        <v>49.429766434143893</v>
      </c>
    </row>
    <row r="40" spans="10:21" x14ac:dyDescent="0.4">
      <c r="J40" s="13"/>
      <c r="K40" s="12">
        <v>37</v>
      </c>
      <c r="L40" s="13">
        <v>98905</v>
      </c>
      <c r="M40" s="14">
        <f t="shared" si="6"/>
        <v>0.99935291441282037</v>
      </c>
      <c r="N40" s="14">
        <f t="shared" si="7"/>
        <v>6.4708558717962994E-4</v>
      </c>
      <c r="O40" s="1">
        <f t="shared" si="8"/>
        <v>64.000000000001293</v>
      </c>
      <c r="P40" s="13">
        <f t="shared" si="9"/>
        <v>98873</v>
      </c>
      <c r="Q40" s="13">
        <f>SUM(P40:$P$113)</f>
        <v>4793489.5</v>
      </c>
      <c r="R40" s="16">
        <f t="shared" si="10"/>
        <v>48.465593246044186</v>
      </c>
      <c r="S40" s="13">
        <f t="shared" si="11"/>
        <v>98872.996547773713</v>
      </c>
      <c r="T40" s="13">
        <f>SUM(S40:$S$103)</f>
        <v>4792637.1888709031</v>
      </c>
      <c r="U40" s="16">
        <f t="shared" si="12"/>
        <v>48.45697577342807</v>
      </c>
    </row>
    <row r="41" spans="10:21" x14ac:dyDescent="0.4">
      <c r="J41" s="13"/>
      <c r="K41" s="12">
        <v>38</v>
      </c>
      <c r="L41" s="13">
        <v>98841</v>
      </c>
      <c r="M41" s="14">
        <f t="shared" si="6"/>
        <v>0.99929179186774719</v>
      </c>
      <c r="N41" s="14">
        <f t="shared" si="7"/>
        <v>7.0820813225280776E-4</v>
      </c>
      <c r="O41" s="1">
        <f t="shared" si="8"/>
        <v>69.999999999999773</v>
      </c>
      <c r="P41" s="13">
        <f t="shared" si="9"/>
        <v>98806</v>
      </c>
      <c r="Q41" s="13">
        <f>SUM(P41:$P$113)</f>
        <v>4694616.5</v>
      </c>
      <c r="R41" s="16">
        <f t="shared" si="10"/>
        <v>47.496651187260348</v>
      </c>
      <c r="S41" s="13">
        <f t="shared" si="11"/>
        <v>98805.995867325721</v>
      </c>
      <c r="T41" s="13">
        <f>SUM(S41:$S$103)</f>
        <v>4693764.1923231296</v>
      </c>
      <c r="U41" s="16">
        <f t="shared" si="12"/>
        <v>47.488028169718334</v>
      </c>
    </row>
    <row r="42" spans="10:21" x14ac:dyDescent="0.4">
      <c r="J42" s="13"/>
      <c r="K42" s="12">
        <v>39</v>
      </c>
      <c r="L42" s="13">
        <v>98771</v>
      </c>
      <c r="M42" s="14">
        <f t="shared" si="6"/>
        <v>0.99924066780735232</v>
      </c>
      <c r="N42" s="14">
        <f t="shared" si="7"/>
        <v>7.5933219264767704E-4</v>
      </c>
      <c r="O42" s="1">
        <f t="shared" si="8"/>
        <v>75.000000000003709</v>
      </c>
      <c r="P42" s="13">
        <f t="shared" si="9"/>
        <v>98733.5</v>
      </c>
      <c r="Q42" s="13">
        <f>SUM(P42:$P$113)</f>
        <v>4595810.5</v>
      </c>
      <c r="R42" s="16">
        <f t="shared" si="10"/>
        <v>46.529958186107258</v>
      </c>
      <c r="S42" s="13">
        <f t="shared" si="11"/>
        <v>98733.495252372028</v>
      </c>
      <c r="T42" s="13">
        <f>SUM(S42:$S$103)</f>
        <v>4594958.1964558028</v>
      </c>
      <c r="U42" s="16">
        <f t="shared" si="12"/>
        <v>46.521329099187035</v>
      </c>
    </row>
    <row r="43" spans="10:21" x14ac:dyDescent="0.4">
      <c r="J43" s="13"/>
      <c r="K43" s="12">
        <v>40</v>
      </c>
      <c r="L43" s="13">
        <v>98696</v>
      </c>
      <c r="M43" s="14">
        <f t="shared" si="6"/>
        <v>0.99917929804652672</v>
      </c>
      <c r="N43" s="14">
        <f t="shared" si="7"/>
        <v>8.2070195347327957E-4</v>
      </c>
      <c r="O43" s="1">
        <f t="shared" si="8"/>
        <v>80.999999999998806</v>
      </c>
      <c r="P43" s="13">
        <f t="shared" si="9"/>
        <v>98655.5</v>
      </c>
      <c r="Q43" s="13">
        <f>SUM(P43:$P$113)</f>
        <v>4497077</v>
      </c>
      <c r="R43" s="16">
        <f t="shared" si="10"/>
        <v>45.564936775553214</v>
      </c>
      <c r="S43" s="13">
        <f t="shared" si="11"/>
        <v>98655.494457978275</v>
      </c>
      <c r="T43" s="13">
        <f>SUM(S43:$S$103)</f>
        <v>4496224.7012034319</v>
      </c>
      <c r="U43" s="16">
        <f t="shared" si="12"/>
        <v>45.556301179413879</v>
      </c>
    </row>
    <row r="44" spans="10:21" x14ac:dyDescent="0.4">
      <c r="J44" s="13"/>
      <c r="K44" s="12">
        <v>41</v>
      </c>
      <c r="L44" s="13">
        <v>98615</v>
      </c>
      <c r="M44" s="14">
        <f t="shared" si="6"/>
        <v>0.99896567459311458</v>
      </c>
      <c r="N44" s="14">
        <f t="shared" si="7"/>
        <v>1.0343254068854169E-3</v>
      </c>
      <c r="O44" s="1">
        <f t="shared" si="8"/>
        <v>102.00000000000539</v>
      </c>
      <c r="P44" s="13">
        <f t="shared" si="9"/>
        <v>98564</v>
      </c>
      <c r="Q44" s="13">
        <f>SUM(P44:$P$113)</f>
        <v>4398421.5</v>
      </c>
      <c r="R44" s="16">
        <f t="shared" si="10"/>
        <v>44.601952035694367</v>
      </c>
      <c r="S44" s="13">
        <f t="shared" si="11"/>
        <v>98563.991203680634</v>
      </c>
      <c r="T44" s="13">
        <f>SUM(S44:$S$103)</f>
        <v>4397569.2067454532</v>
      </c>
      <c r="U44" s="16">
        <f t="shared" si="12"/>
        <v>44.593309402681676</v>
      </c>
    </row>
    <row r="45" spans="10:21" x14ac:dyDescent="0.4">
      <c r="J45" s="13"/>
      <c r="K45" s="12">
        <v>42</v>
      </c>
      <c r="L45" s="13">
        <v>98513</v>
      </c>
      <c r="M45" s="14">
        <f t="shared" si="6"/>
        <v>0.9989239998781887</v>
      </c>
      <c r="N45" s="14">
        <f t="shared" si="7"/>
        <v>1.0760001218113047E-3</v>
      </c>
      <c r="O45" s="1">
        <f t="shared" si="8"/>
        <v>105.99999999999706</v>
      </c>
      <c r="P45" s="13">
        <f t="shared" si="9"/>
        <v>98460</v>
      </c>
      <c r="Q45" s="13">
        <f>SUM(P45:$P$113)</f>
        <v>4299857.5</v>
      </c>
      <c r="R45" s="16">
        <f t="shared" si="10"/>
        <v>43.647615035579058</v>
      </c>
      <c r="S45" s="13">
        <f t="shared" si="11"/>
        <v>98459.990490211334</v>
      </c>
      <c r="T45" s="13">
        <f>SUM(S45:$S$103)</f>
        <v>4299005.2155417725</v>
      </c>
      <c r="U45" s="16">
        <f t="shared" si="12"/>
        <v>43.638963543306694</v>
      </c>
    </row>
    <row r="46" spans="10:21" x14ac:dyDescent="0.4">
      <c r="J46" s="13"/>
      <c r="K46" s="12">
        <v>43</v>
      </c>
      <c r="L46" s="13">
        <v>98407</v>
      </c>
      <c r="M46" s="14">
        <f t="shared" si="6"/>
        <v>0.998902517097361</v>
      </c>
      <c r="N46" s="14">
        <f t="shared" si="7"/>
        <v>1.0974829026390021E-3</v>
      </c>
      <c r="O46" s="1">
        <f t="shared" si="8"/>
        <v>107.99999999999628</v>
      </c>
      <c r="P46" s="13">
        <f t="shared" si="9"/>
        <v>98353</v>
      </c>
      <c r="Q46" s="13">
        <f>SUM(P46:$P$113)</f>
        <v>4201397.5</v>
      </c>
      <c r="R46" s="16">
        <f t="shared" si="10"/>
        <v>42.694091883707458</v>
      </c>
      <c r="S46" s="13">
        <f t="shared" si="11"/>
        <v>98352.990117223075</v>
      </c>
      <c r="T46" s="13">
        <f>SUM(S46:$S$103)</f>
        <v>4200545.2250515614</v>
      </c>
      <c r="U46" s="16">
        <f t="shared" si="12"/>
        <v>42.685431169038395</v>
      </c>
    </row>
    <row r="47" spans="10:21" x14ac:dyDescent="0.4">
      <c r="J47" s="13"/>
      <c r="K47" s="12">
        <v>44</v>
      </c>
      <c r="L47" s="13">
        <v>98299</v>
      </c>
      <c r="M47" s="14">
        <f t="shared" si="6"/>
        <v>0.99865715826203727</v>
      </c>
      <c r="N47" s="14">
        <f t="shared" si="7"/>
        <v>1.34284173796273E-3</v>
      </c>
      <c r="O47" s="1">
        <f t="shared" si="8"/>
        <v>131.99999999999841</v>
      </c>
      <c r="P47" s="13">
        <f t="shared" si="9"/>
        <v>98233</v>
      </c>
      <c r="Q47" s="13">
        <f>SUM(P47:$P$113)</f>
        <v>4103044.5</v>
      </c>
      <c r="R47" s="16">
        <f t="shared" si="10"/>
        <v>41.740450055443084</v>
      </c>
      <c r="S47" s="13">
        <f t="shared" si="11"/>
        <v>98232.985218812348</v>
      </c>
      <c r="T47" s="13">
        <f>SUM(S47:$S$103)</f>
        <v>4102192.2349343388</v>
      </c>
      <c r="U47" s="16">
        <f t="shared" si="12"/>
        <v>41.731779925882655</v>
      </c>
    </row>
    <row r="48" spans="10:21" x14ac:dyDescent="0.4">
      <c r="J48" s="13"/>
      <c r="K48" s="12">
        <v>45</v>
      </c>
      <c r="L48" s="13">
        <v>98167</v>
      </c>
      <c r="M48" s="14">
        <f t="shared" si="6"/>
        <v>0.99861460572290073</v>
      </c>
      <c r="N48" s="14">
        <f t="shared" si="7"/>
        <v>1.3853942770992722E-3</v>
      </c>
      <c r="O48" s="1">
        <f t="shared" si="8"/>
        <v>136.00000000000426</v>
      </c>
      <c r="P48" s="13">
        <f t="shared" si="9"/>
        <v>98099</v>
      </c>
      <c r="Q48" s="13">
        <f>SUM(P48:$P$113)</f>
        <v>4004811.5</v>
      </c>
      <c r="R48" s="16">
        <f t="shared" si="10"/>
        <v>40.795903918832195</v>
      </c>
      <c r="S48" s="13">
        <f t="shared" si="11"/>
        <v>98098.98428798157</v>
      </c>
      <c r="T48" s="13">
        <f>SUM(S48:$S$103)</f>
        <v>4003959.2497155271</v>
      </c>
      <c r="U48" s="16">
        <f t="shared" si="12"/>
        <v>40.787222281576568</v>
      </c>
    </row>
    <row r="49" spans="10:21" x14ac:dyDescent="0.4">
      <c r="J49" s="13"/>
      <c r="K49" s="12">
        <v>46</v>
      </c>
      <c r="L49" s="13">
        <v>98031</v>
      </c>
      <c r="M49" s="14">
        <f t="shared" si="6"/>
        <v>0.99836786322693838</v>
      </c>
      <c r="N49" s="14">
        <f t="shared" si="7"/>
        <v>1.632136773061621E-3</v>
      </c>
      <c r="O49" s="1">
        <f t="shared" si="8"/>
        <v>160.00000000000375</v>
      </c>
      <c r="P49" s="13">
        <f t="shared" si="9"/>
        <v>97951</v>
      </c>
      <c r="Q49" s="13">
        <f>SUM(P49:$P$113)</f>
        <v>3906712.5</v>
      </c>
      <c r="R49" s="16">
        <f t="shared" si="10"/>
        <v>39.851807081433421</v>
      </c>
      <c r="S49" s="13">
        <f t="shared" si="11"/>
        <v>97950.978220398771</v>
      </c>
      <c r="T49" s="13">
        <f>SUM(S49:$S$103)</f>
        <v>3905860.2654275452</v>
      </c>
      <c r="U49" s="16">
        <f t="shared" si="12"/>
        <v>39.84311356027731</v>
      </c>
    </row>
    <row r="50" spans="10:21" x14ac:dyDescent="0.4">
      <c r="J50" s="13"/>
      <c r="K50" s="12">
        <v>47</v>
      </c>
      <c r="L50" s="13">
        <v>97871</v>
      </c>
      <c r="M50" s="14">
        <f t="shared" si="6"/>
        <v>0.99827323722042283</v>
      </c>
      <c r="N50" s="14">
        <f t="shared" si="7"/>
        <v>1.7267627795771734E-3</v>
      </c>
      <c r="O50" s="1">
        <f t="shared" si="8"/>
        <v>168.99999999999753</v>
      </c>
      <c r="P50" s="13">
        <f t="shared" si="9"/>
        <v>97786.5</v>
      </c>
      <c r="Q50" s="13">
        <f>SUM(P50:$P$113)</f>
        <v>3808761.5</v>
      </c>
      <c r="R50" s="16">
        <f t="shared" si="10"/>
        <v>38.916139612346868</v>
      </c>
      <c r="S50" s="13">
        <f t="shared" si="11"/>
        <v>97786.475660410724</v>
      </c>
      <c r="T50" s="13">
        <f>SUM(S50:$S$103)</f>
        <v>3807909.2872071466</v>
      </c>
      <c r="U50" s="16">
        <f t="shared" si="12"/>
        <v>38.907432101512669</v>
      </c>
    </row>
    <row r="51" spans="10:21" x14ac:dyDescent="0.4">
      <c r="J51" s="13"/>
      <c r="K51" s="12">
        <v>48</v>
      </c>
      <c r="L51" s="13">
        <v>97702</v>
      </c>
      <c r="M51" s="14">
        <f t="shared" si="6"/>
        <v>0.99800413502282448</v>
      </c>
      <c r="N51" s="14">
        <f t="shared" si="7"/>
        <v>1.995864977175521E-3</v>
      </c>
      <c r="O51" s="1">
        <f t="shared" si="8"/>
        <v>195.00000000000276</v>
      </c>
      <c r="P51" s="13">
        <f t="shared" si="9"/>
        <v>97604.5</v>
      </c>
      <c r="Q51" s="13">
        <f>SUM(P51:$P$113)</f>
        <v>3710975</v>
      </c>
      <c r="R51" s="16">
        <f t="shared" si="10"/>
        <v>37.982589916276027</v>
      </c>
      <c r="S51" s="13">
        <f t="shared" si="11"/>
        <v>97604.467534782787</v>
      </c>
      <c r="T51" s="13">
        <f>SUM(S51:$S$103)</f>
        <v>3710122.811546735</v>
      </c>
      <c r="U51" s="16">
        <f t="shared" si="12"/>
        <v>37.973867592748718</v>
      </c>
    </row>
    <row r="52" spans="10:21" x14ac:dyDescent="0.4">
      <c r="J52" s="13"/>
      <c r="K52" s="12">
        <v>49</v>
      </c>
      <c r="L52" s="13">
        <v>97507</v>
      </c>
      <c r="M52" s="14">
        <f t="shared" si="6"/>
        <v>0.99787707549201599</v>
      </c>
      <c r="N52" s="14">
        <f t="shared" si="7"/>
        <v>2.1229245079840142E-3</v>
      </c>
      <c r="O52" s="1">
        <f t="shared" si="8"/>
        <v>206.99999999999727</v>
      </c>
      <c r="P52" s="13">
        <f t="shared" si="9"/>
        <v>97403.5</v>
      </c>
      <c r="Q52" s="13">
        <f>SUM(P52:$P$113)</f>
        <v>3613370.5</v>
      </c>
      <c r="R52" s="16">
        <f t="shared" si="10"/>
        <v>37.057549714379483</v>
      </c>
      <c r="S52" s="13">
        <f t="shared" si="11"/>
        <v>97403.463340624701</v>
      </c>
      <c r="T52" s="13">
        <f>SUM(S52:$S$103)</f>
        <v>3612518.3440119526</v>
      </c>
      <c r="U52" s="16">
        <f t="shared" si="12"/>
        <v>37.048810280410152</v>
      </c>
    </row>
    <row r="53" spans="10:21" x14ac:dyDescent="0.4">
      <c r="J53" s="13"/>
      <c r="K53" s="12">
        <v>50</v>
      </c>
      <c r="L53" s="13">
        <v>97300</v>
      </c>
      <c r="M53" s="14">
        <f t="shared" si="6"/>
        <v>0.99765673175745118</v>
      </c>
      <c r="N53" s="14">
        <f t="shared" si="7"/>
        <v>2.3432682425488238E-3</v>
      </c>
      <c r="O53" s="1">
        <f t="shared" si="8"/>
        <v>228.00000000000057</v>
      </c>
      <c r="P53" s="13">
        <f t="shared" si="9"/>
        <v>97186</v>
      </c>
      <c r="Q53" s="13">
        <f>SUM(P53:$P$113)</f>
        <v>3515967</v>
      </c>
      <c r="R53" s="16">
        <f t="shared" si="10"/>
        <v>36.135323741007191</v>
      </c>
      <c r="S53" s="13">
        <f t="shared" si="11"/>
        <v>97185.955425662571</v>
      </c>
      <c r="T53" s="13">
        <f>SUM(S53:$S$103)</f>
        <v>3515114.8806713275</v>
      </c>
      <c r="U53" s="16">
        <f t="shared" si="12"/>
        <v>36.126566091175</v>
      </c>
    </row>
    <row r="54" spans="10:21" x14ac:dyDescent="0.4">
      <c r="J54" s="13"/>
      <c r="K54" s="12">
        <v>51</v>
      </c>
      <c r="L54" s="13">
        <v>97072</v>
      </c>
      <c r="M54" s="14">
        <f t="shared" si="6"/>
        <v>0.99736278226471076</v>
      </c>
      <c r="N54" s="14">
        <f t="shared" si="7"/>
        <v>2.6372177352892434E-3</v>
      </c>
      <c r="O54" s="1">
        <f t="shared" si="8"/>
        <v>255.99999999999744</v>
      </c>
      <c r="P54" s="13">
        <f t="shared" si="9"/>
        <v>96944</v>
      </c>
      <c r="Q54" s="13">
        <f>SUM(P54:$P$113)</f>
        <v>3418781</v>
      </c>
      <c r="R54" s="16">
        <f t="shared" si="10"/>
        <v>35.219022993242127</v>
      </c>
      <c r="S54" s="13">
        <f t="shared" si="11"/>
        <v>96943.94366504738</v>
      </c>
      <c r="T54" s="13">
        <f>SUM(S54:$S$103)</f>
        <v>3417928.9252456655</v>
      </c>
      <c r="U54" s="16">
        <f t="shared" si="12"/>
        <v>35.210245232875245</v>
      </c>
    </row>
    <row r="55" spans="10:21" x14ac:dyDescent="0.4">
      <c r="J55" s="13"/>
      <c r="K55" s="12">
        <v>52</v>
      </c>
      <c r="L55" s="13">
        <v>96816</v>
      </c>
      <c r="M55" s="14">
        <f t="shared" si="6"/>
        <v>0.99741778218476285</v>
      </c>
      <c r="N55" s="14">
        <f t="shared" si="7"/>
        <v>2.5822178152371533E-3</v>
      </c>
      <c r="O55" s="1">
        <f t="shared" si="8"/>
        <v>250.00000000000023</v>
      </c>
      <c r="P55" s="13">
        <f t="shared" si="9"/>
        <v>96691</v>
      </c>
      <c r="Q55" s="13">
        <f>SUM(P55:$P$113)</f>
        <v>3321837</v>
      </c>
      <c r="R55" s="16">
        <f t="shared" si="10"/>
        <v>34.31082672285573</v>
      </c>
      <c r="S55" s="13">
        <f t="shared" si="11"/>
        <v>96690.946134226426</v>
      </c>
      <c r="T55" s="13">
        <f>SUM(S55:$S$103)</f>
        <v>3320984.9815806183</v>
      </c>
      <c r="U55" s="16">
        <f t="shared" si="12"/>
        <v>34.302026334289977</v>
      </c>
    </row>
    <row r="56" spans="10:21" x14ac:dyDescent="0.4">
      <c r="J56" s="13"/>
      <c r="K56" s="12">
        <v>53</v>
      </c>
      <c r="L56" s="13">
        <v>96566</v>
      </c>
      <c r="M56" s="14">
        <f t="shared" si="6"/>
        <v>0.99713149555744263</v>
      </c>
      <c r="N56" s="14">
        <f t="shared" si="7"/>
        <v>2.8685044425573736E-3</v>
      </c>
      <c r="O56" s="1">
        <f t="shared" si="8"/>
        <v>276.99999999999534</v>
      </c>
      <c r="P56" s="13">
        <f t="shared" si="9"/>
        <v>96427.5</v>
      </c>
      <c r="Q56" s="13">
        <f>SUM(P56:$P$113)</f>
        <v>3225146</v>
      </c>
      <c r="R56" s="16">
        <f t="shared" si="10"/>
        <v>33.398359671105773</v>
      </c>
      <c r="S56" s="13">
        <f t="shared" si="11"/>
        <v>96427.433690217964</v>
      </c>
      <c r="T56" s="13">
        <f>SUM(S56:$S$103)</f>
        <v>3224294.0354463919</v>
      </c>
      <c r="U56" s="16">
        <f t="shared" si="12"/>
        <v>33.389537057001348</v>
      </c>
    </row>
    <row r="57" spans="10:21" x14ac:dyDescent="0.4">
      <c r="J57" s="13"/>
      <c r="K57" s="12">
        <v>54</v>
      </c>
      <c r="L57" s="13">
        <v>96289</v>
      </c>
      <c r="M57" s="14">
        <f t="shared" si="6"/>
        <v>0.99684283770731863</v>
      </c>
      <c r="N57" s="14">
        <f t="shared" si="7"/>
        <v>3.1571622926813703E-3</v>
      </c>
      <c r="O57" s="1">
        <f t="shared" si="8"/>
        <v>303.99999999999648</v>
      </c>
      <c r="P57" s="13">
        <f t="shared" si="9"/>
        <v>96137</v>
      </c>
      <c r="Q57" s="13">
        <f>SUM(P57:$P$113)</f>
        <v>3128718.5</v>
      </c>
      <c r="R57" s="16">
        <f t="shared" si="10"/>
        <v>32.493000238864255</v>
      </c>
      <c r="S57" s="13">
        <f t="shared" si="11"/>
        <v>96136.919892046979</v>
      </c>
      <c r="T57" s="13">
        <f>SUM(S57:$S$103)</f>
        <v>3127866.6017561746</v>
      </c>
      <c r="U57" s="16">
        <f t="shared" si="12"/>
        <v>32.484152932901729</v>
      </c>
    </row>
    <row r="58" spans="10:21" x14ac:dyDescent="0.4">
      <c r="J58" s="13"/>
      <c r="K58" s="12">
        <v>55</v>
      </c>
      <c r="L58" s="13">
        <v>95985</v>
      </c>
      <c r="M58" s="14">
        <f t="shared" si="6"/>
        <v>0.99677032869719229</v>
      </c>
      <c r="N58" s="14">
        <f t="shared" si="7"/>
        <v>3.2296713028077129E-3</v>
      </c>
      <c r="O58" s="1">
        <f t="shared" si="8"/>
        <v>309.99999999999829</v>
      </c>
      <c r="P58" s="13">
        <f t="shared" si="9"/>
        <v>95830</v>
      </c>
      <c r="Q58" s="13">
        <f>SUM(P58:$P$113)</f>
        <v>3032581.5</v>
      </c>
      <c r="R58" s="16">
        <f t="shared" si="10"/>
        <v>31.594327238631035</v>
      </c>
      <c r="S58" s="13">
        <f t="shared" si="11"/>
        <v>95829.916431816629</v>
      </c>
      <c r="T58" s="13">
        <f>SUM(S58:$S$103)</f>
        <v>3031729.6818641271</v>
      </c>
      <c r="U58" s="16">
        <f t="shared" si="12"/>
        <v>31.585452746409615</v>
      </c>
    </row>
    <row r="59" spans="10:21" x14ac:dyDescent="0.4">
      <c r="J59" s="13"/>
      <c r="K59" s="12">
        <v>56</v>
      </c>
      <c r="L59" s="13">
        <v>95675</v>
      </c>
      <c r="M59" s="14">
        <f t="shared" si="6"/>
        <v>0.99646720668931277</v>
      </c>
      <c r="N59" s="14">
        <f t="shared" si="7"/>
        <v>3.5327933106872322E-3</v>
      </c>
      <c r="O59" s="1">
        <f t="shared" si="8"/>
        <v>338.00000000000097</v>
      </c>
      <c r="P59" s="13">
        <f t="shared" si="9"/>
        <v>95506</v>
      </c>
      <c r="Q59" s="13">
        <f>SUM(P59:$P$113)</f>
        <v>2936751.5</v>
      </c>
      <c r="R59" s="16">
        <f t="shared" si="10"/>
        <v>30.69507708387771</v>
      </c>
      <c r="S59" s="13">
        <f t="shared" si="11"/>
        <v>95505.900316822779</v>
      </c>
      <c r="T59" s="13">
        <f>SUM(S59:$S$103)</f>
        <v>2935899.7654323108</v>
      </c>
      <c r="U59" s="16">
        <f t="shared" si="12"/>
        <v>30.686174710554592</v>
      </c>
    </row>
    <row r="60" spans="10:21" x14ac:dyDescent="0.4">
      <c r="J60" s="13"/>
      <c r="K60" s="12">
        <v>57</v>
      </c>
      <c r="L60" s="13">
        <v>95337</v>
      </c>
      <c r="M60" s="14">
        <f t="shared" si="6"/>
        <v>0.99621343235050397</v>
      </c>
      <c r="N60" s="14">
        <f t="shared" si="7"/>
        <v>3.786567649496031E-3</v>
      </c>
      <c r="O60" s="1">
        <f t="shared" si="8"/>
        <v>361.00000000000313</v>
      </c>
      <c r="P60" s="13">
        <f t="shared" si="9"/>
        <v>95156.5</v>
      </c>
      <c r="Q60" s="13">
        <f>SUM(P60:$P$113)</f>
        <v>2841245.5</v>
      </c>
      <c r="R60" s="16">
        <f t="shared" si="10"/>
        <v>29.802128239822945</v>
      </c>
      <c r="S60" s="13">
        <f t="shared" si="11"/>
        <v>95156.385871233491</v>
      </c>
      <c r="T60" s="13">
        <f>SUM(S60:$S$103)</f>
        <v>2840393.8651154884</v>
      </c>
      <c r="U60" s="16">
        <f t="shared" si="12"/>
        <v>29.7931953503413</v>
      </c>
    </row>
    <row r="61" spans="10:21" x14ac:dyDescent="0.4">
      <c r="J61" s="13"/>
      <c r="K61" s="12">
        <v>58</v>
      </c>
      <c r="L61" s="13">
        <v>94976</v>
      </c>
      <c r="M61" s="14">
        <f t="shared" si="6"/>
        <v>0.99606216307277629</v>
      </c>
      <c r="N61" s="14">
        <f t="shared" si="7"/>
        <v>3.9378369272237146E-3</v>
      </c>
      <c r="O61" s="1">
        <f t="shared" si="8"/>
        <v>373.99999999999955</v>
      </c>
      <c r="P61" s="13">
        <f t="shared" si="9"/>
        <v>94789</v>
      </c>
      <c r="Q61" s="13">
        <f>SUM(P61:$P$113)</f>
        <v>2746089</v>
      </c>
      <c r="R61" s="16">
        <f t="shared" si="10"/>
        <v>28.913504464285715</v>
      </c>
      <c r="S61" s="13">
        <f t="shared" si="11"/>
        <v>94788.877028499017</v>
      </c>
      <c r="T61" s="13">
        <f>SUM(S61:$S$103)</f>
        <v>2745237.4792442545</v>
      </c>
      <c r="U61" s="16">
        <f t="shared" si="12"/>
        <v>28.904538822905309</v>
      </c>
    </row>
    <row r="62" spans="10:21" x14ac:dyDescent="0.4">
      <c r="J62" s="13"/>
      <c r="K62" s="12">
        <v>59</v>
      </c>
      <c r="L62" s="13">
        <v>94602</v>
      </c>
      <c r="M62" s="14">
        <f t="shared" si="6"/>
        <v>0.99580347138538294</v>
      </c>
      <c r="N62" s="14">
        <f t="shared" si="7"/>
        <v>4.1965286146170566E-3</v>
      </c>
      <c r="O62" s="1">
        <f t="shared" si="8"/>
        <v>397.00000000000279</v>
      </c>
      <c r="P62" s="13">
        <f t="shared" si="9"/>
        <v>94403.5</v>
      </c>
      <c r="Q62" s="13">
        <f>SUM(P62:$P$113)</f>
        <v>2651300</v>
      </c>
      <c r="R62" s="16">
        <f t="shared" si="10"/>
        <v>28.025834548952453</v>
      </c>
      <c r="S62" s="13">
        <f t="shared" si="11"/>
        <v>94403.360872755991</v>
      </c>
      <c r="T62" s="13">
        <f>SUM(S62:$S$103)</f>
        <v>2650448.6022157553</v>
      </c>
      <c r="U62" s="16">
        <f t="shared" si="12"/>
        <v>28.016834762645136</v>
      </c>
    </row>
    <row r="63" spans="10:21" x14ac:dyDescent="0.4">
      <c r="J63" s="13"/>
      <c r="K63" s="12">
        <v>60</v>
      </c>
      <c r="L63" s="13">
        <v>94205</v>
      </c>
      <c r="M63" s="14">
        <f t="shared" si="6"/>
        <v>0.99542487129133272</v>
      </c>
      <c r="N63" s="14">
        <f t="shared" si="7"/>
        <v>4.5751287086672754E-3</v>
      </c>
      <c r="O63" s="1">
        <f t="shared" si="8"/>
        <v>431.00000000000068</v>
      </c>
      <c r="P63" s="13">
        <f t="shared" si="9"/>
        <v>93989.5</v>
      </c>
      <c r="Q63" s="13">
        <f>SUM(P63:$P$113)</f>
        <v>2556896.5</v>
      </c>
      <c r="R63" s="16">
        <f t="shared" si="10"/>
        <v>27.141834297542594</v>
      </c>
      <c r="S63" s="13">
        <f t="shared" si="11"/>
        <v>93989.335299634811</v>
      </c>
      <c r="T63" s="13">
        <f>SUM(S63:$S$103)</f>
        <v>2556045.241342999</v>
      </c>
      <c r="U63" s="16">
        <f t="shared" si="12"/>
        <v>27.132798061068936</v>
      </c>
    </row>
    <row r="64" spans="10:21" x14ac:dyDescent="0.4">
      <c r="J64" s="13"/>
      <c r="K64" s="12">
        <v>61</v>
      </c>
      <c r="L64" s="13">
        <v>93774</v>
      </c>
      <c r="M64" s="14">
        <f t="shared" si="6"/>
        <v>0.99548915477637723</v>
      </c>
      <c r="N64" s="14">
        <f t="shared" si="7"/>
        <v>4.5108452236227725E-3</v>
      </c>
      <c r="O64" s="1">
        <f t="shared" si="8"/>
        <v>423.00000000000188</v>
      </c>
      <c r="P64" s="13">
        <f t="shared" si="9"/>
        <v>93562.5</v>
      </c>
      <c r="Q64" s="13">
        <f>SUM(P64:$P$113)</f>
        <v>2462907</v>
      </c>
      <c r="R64" s="16">
        <f t="shared" si="10"/>
        <v>26.264284343208139</v>
      </c>
      <c r="S64" s="13">
        <f t="shared" si="11"/>
        <v>93562.340633049753</v>
      </c>
      <c r="T64" s="13">
        <f>SUM(S64:$S$103)</f>
        <v>2462055.9060433642</v>
      </c>
      <c r="U64" s="16">
        <f t="shared" si="12"/>
        <v>26.255208331129783</v>
      </c>
    </row>
    <row r="65" spans="10:21" x14ac:dyDescent="0.4">
      <c r="J65" s="13"/>
      <c r="K65" s="12">
        <v>62</v>
      </c>
      <c r="L65" s="13">
        <v>93351</v>
      </c>
      <c r="M65" s="14">
        <f t="shared" si="6"/>
        <v>0.99491167743248599</v>
      </c>
      <c r="N65" s="14">
        <f t="shared" si="7"/>
        <v>5.0883225675140142E-3</v>
      </c>
      <c r="O65" s="1">
        <f t="shared" si="8"/>
        <v>475.00000000000074</v>
      </c>
      <c r="P65" s="13">
        <f t="shared" si="9"/>
        <v>93113.5</v>
      </c>
      <c r="Q65" s="13">
        <f>SUM(P65:$P$113)</f>
        <v>2369344.5</v>
      </c>
      <c r="R65" s="16">
        <f t="shared" si="10"/>
        <v>25.381029662242504</v>
      </c>
      <c r="S65" s="13">
        <f t="shared" si="11"/>
        <v>93113.298073148442</v>
      </c>
      <c r="T65" s="13">
        <f>SUM(S65:$S$103)</f>
        <v>2368493.5654103141</v>
      </c>
      <c r="U65" s="16">
        <f t="shared" si="12"/>
        <v>25.37191423134529</v>
      </c>
    </row>
    <row r="66" spans="10:21" x14ac:dyDescent="0.4">
      <c r="J66" s="13"/>
      <c r="K66" s="12">
        <v>63</v>
      </c>
      <c r="L66" s="13">
        <v>92876</v>
      </c>
      <c r="M66" s="14">
        <f t="shared" si="6"/>
        <v>0.99463801197295321</v>
      </c>
      <c r="N66" s="14">
        <f t="shared" si="7"/>
        <v>5.3619880270467934E-3</v>
      </c>
      <c r="O66" s="1">
        <f t="shared" si="8"/>
        <v>497.99999999999801</v>
      </c>
      <c r="P66" s="13">
        <f t="shared" si="9"/>
        <v>92627</v>
      </c>
      <c r="Q66" s="13">
        <f>SUM(P66:$P$113)</f>
        <v>2276231</v>
      </c>
      <c r="R66" s="16">
        <f t="shared" si="10"/>
        <v>24.508279857013651</v>
      </c>
      <c r="S66" s="13">
        <f t="shared" si="11"/>
        <v>92626.776878880875</v>
      </c>
      <c r="T66" s="13">
        <f>SUM(S66:$S$103)</f>
        <v>2275380.2673371658</v>
      </c>
      <c r="U66" s="16">
        <f t="shared" si="12"/>
        <v>24.499119980804146</v>
      </c>
    </row>
    <row r="67" spans="10:21" x14ac:dyDescent="0.4">
      <c r="J67" s="13"/>
      <c r="K67" s="12">
        <v>64</v>
      </c>
      <c r="L67" s="13">
        <v>92378</v>
      </c>
      <c r="M67" s="14">
        <f t="shared" si="6"/>
        <v>0.99431682868215376</v>
      </c>
      <c r="N67" s="14">
        <f t="shared" si="7"/>
        <v>5.6831713178462362E-3</v>
      </c>
      <c r="O67" s="1">
        <f t="shared" si="8"/>
        <v>524.99999999999966</v>
      </c>
      <c r="P67" s="13">
        <f t="shared" si="9"/>
        <v>92115.5</v>
      </c>
      <c r="Q67" s="13">
        <f>SUM(P67:$P$113)</f>
        <v>2183604</v>
      </c>
      <c r="R67" s="16">
        <f t="shared" si="10"/>
        <v>23.63770594730347</v>
      </c>
      <c r="S67" s="13">
        <f t="shared" si="11"/>
        <v>92115.250652172472</v>
      </c>
      <c r="T67" s="13">
        <f>SUM(S67:$S$103)</f>
        <v>2182753.4904582854</v>
      </c>
      <c r="U67" s="16">
        <f t="shared" si="12"/>
        <v>23.628499106478657</v>
      </c>
    </row>
    <row r="68" spans="10:21" x14ac:dyDescent="0.4">
      <c r="J68" s="13"/>
      <c r="K68" s="12">
        <v>65</v>
      </c>
      <c r="L68" s="13">
        <v>91853</v>
      </c>
      <c r="M68" s="14">
        <f t="shared" ref="M68:M103" si="15">L69/L68</f>
        <v>0.99371822368349427</v>
      </c>
      <c r="N68" s="14">
        <f t="shared" ref="N68:N103" si="16">1-M68</f>
        <v>6.2817763165057272E-3</v>
      </c>
      <c r="O68" s="1">
        <f t="shared" ref="O68:O103" si="17">L68*N68</f>
        <v>577.00000000000057</v>
      </c>
      <c r="P68" s="13">
        <f t="shared" ref="P68:P102" si="18">0.5*(L69+L68)</f>
        <v>91564.5</v>
      </c>
      <c r="Q68" s="13">
        <f>SUM(P68:$P$113)</f>
        <v>2091488.5</v>
      </c>
      <c r="R68" s="16">
        <f t="shared" ref="R68:R102" si="19">Q68/L68</f>
        <v>22.769953077199439</v>
      </c>
      <c r="S68" s="13">
        <f t="shared" ref="S68:S102" si="20">(L68-L69)/LN(L68/L69)</f>
        <v>91564.19699876169</v>
      </c>
      <c r="T68" s="13">
        <f>SUM(S68:$S$103)</f>
        <v>2090638.2398061126</v>
      </c>
      <c r="U68" s="16">
        <f t="shared" ref="U68:U103" si="21">T68/L68</f>
        <v>22.760696327894706</v>
      </c>
    </row>
    <row r="69" spans="10:21" x14ac:dyDescent="0.4">
      <c r="J69" s="13"/>
      <c r="K69" s="12">
        <v>66</v>
      </c>
      <c r="L69" s="13">
        <v>91276</v>
      </c>
      <c r="M69" s="14">
        <f t="shared" si="15"/>
        <v>0.9933279284806521</v>
      </c>
      <c r="N69" s="14">
        <f t="shared" si="16"/>
        <v>6.6720715193478997E-3</v>
      </c>
      <c r="O69" s="1">
        <f t="shared" si="17"/>
        <v>608.99999999999886</v>
      </c>
      <c r="P69" s="13">
        <f t="shared" si="18"/>
        <v>90971.5</v>
      </c>
      <c r="Q69" s="13">
        <f>SUM(P69:$P$113)</f>
        <v>1999924</v>
      </c>
      <c r="R69" s="16">
        <f t="shared" si="19"/>
        <v>21.910732284499758</v>
      </c>
      <c r="S69" s="13">
        <f t="shared" si="20"/>
        <v>90971.160257967844</v>
      </c>
      <c r="T69" s="13">
        <f>SUM(S69:$S$103)</f>
        <v>1999074.0428073509</v>
      </c>
      <c r="U69" s="16">
        <f t="shared" si="21"/>
        <v>21.901420338395098</v>
      </c>
    </row>
    <row r="70" spans="10:21" x14ac:dyDescent="0.4">
      <c r="J70" s="13"/>
      <c r="K70" s="12">
        <v>67</v>
      </c>
      <c r="L70" s="13">
        <v>90667</v>
      </c>
      <c r="M70" s="14">
        <f t="shared" si="15"/>
        <v>0.99280884996746332</v>
      </c>
      <c r="N70" s="14">
        <f t="shared" si="16"/>
        <v>7.1911500325366751E-3</v>
      </c>
      <c r="O70" s="1">
        <f t="shared" si="17"/>
        <v>652.00000000000273</v>
      </c>
      <c r="P70" s="13">
        <f t="shared" si="18"/>
        <v>90341</v>
      </c>
      <c r="Q70" s="13">
        <f>SUM(P70:$P$113)</f>
        <v>1908952.5</v>
      </c>
      <c r="R70" s="16">
        <f t="shared" si="19"/>
        <v>21.054545755346489</v>
      </c>
      <c r="S70" s="13">
        <f t="shared" si="20"/>
        <v>90340.607869557265</v>
      </c>
      <c r="T70" s="13">
        <f>SUM(S70:$S$103)</f>
        <v>1908102.8825493832</v>
      </c>
      <c r="U70" s="16">
        <f t="shared" si="21"/>
        <v>21.045175009092429</v>
      </c>
    </row>
    <row r="71" spans="10:21" x14ac:dyDescent="0.4">
      <c r="J71" s="13"/>
      <c r="K71" s="12">
        <v>68</v>
      </c>
      <c r="L71" s="13">
        <v>90015</v>
      </c>
      <c r="M71" s="14">
        <f t="shared" si="15"/>
        <v>0.99201244237071595</v>
      </c>
      <c r="N71" s="14">
        <f t="shared" si="16"/>
        <v>7.9875576292840478E-3</v>
      </c>
      <c r="O71" s="1">
        <f t="shared" si="17"/>
        <v>719.00000000000352</v>
      </c>
      <c r="P71" s="13">
        <f t="shared" si="18"/>
        <v>89655.5</v>
      </c>
      <c r="Q71" s="13">
        <f>SUM(P71:$P$113)</f>
        <v>1818611.5</v>
      </c>
      <c r="R71" s="16">
        <f t="shared" si="19"/>
        <v>20.203427206576681</v>
      </c>
      <c r="S71" s="13">
        <f t="shared" si="20"/>
        <v>89655.019491074869</v>
      </c>
      <c r="T71" s="13">
        <f>SUM(S71:$S$103)</f>
        <v>1817762.2746798259</v>
      </c>
      <c r="U71" s="16">
        <f t="shared" si="21"/>
        <v>20.193992942063279</v>
      </c>
    </row>
    <row r="72" spans="10:21" x14ac:dyDescent="0.4">
      <c r="J72" s="13"/>
      <c r="K72" s="12">
        <v>69</v>
      </c>
      <c r="L72" s="13">
        <v>89296</v>
      </c>
      <c r="M72" s="14">
        <f t="shared" si="15"/>
        <v>0.99202651854506363</v>
      </c>
      <c r="N72" s="14">
        <f t="shared" si="16"/>
        <v>7.9734814549363708E-3</v>
      </c>
      <c r="O72" s="1">
        <f t="shared" si="17"/>
        <v>711.99999999999818</v>
      </c>
      <c r="P72" s="13">
        <f t="shared" si="18"/>
        <v>88940</v>
      </c>
      <c r="Q72" s="13">
        <f>SUM(P72:$P$113)</f>
        <v>1728956</v>
      </c>
      <c r="R72" s="16">
        <f t="shared" si="19"/>
        <v>19.362076688765455</v>
      </c>
      <c r="S72" s="13">
        <f t="shared" si="20"/>
        <v>88939.525011086938</v>
      </c>
      <c r="T72" s="13">
        <f>SUM(S72:$S$103)</f>
        <v>1728107.255188751</v>
      </c>
      <c r="U72" s="16">
        <f t="shared" si="21"/>
        <v>19.352571841837833</v>
      </c>
    </row>
    <row r="73" spans="10:21" x14ac:dyDescent="0.4">
      <c r="J73" s="13"/>
      <c r="K73" s="12">
        <v>70</v>
      </c>
      <c r="L73" s="13">
        <v>88584</v>
      </c>
      <c r="M73" s="14">
        <f t="shared" si="15"/>
        <v>0.99090129142960359</v>
      </c>
      <c r="N73" s="14">
        <f t="shared" si="16"/>
        <v>9.0987085703964077E-3</v>
      </c>
      <c r="O73" s="1">
        <f t="shared" si="17"/>
        <v>805.99999999999534</v>
      </c>
      <c r="P73" s="13">
        <f t="shared" si="18"/>
        <v>88181</v>
      </c>
      <c r="Q73" s="13">
        <f>SUM(P73:$P$113)</f>
        <v>1640016</v>
      </c>
      <c r="R73" s="16">
        <f t="shared" si="19"/>
        <v>18.513681929016528</v>
      </c>
      <c r="S73" s="13">
        <f t="shared" si="20"/>
        <v>88180.386073702277</v>
      </c>
      <c r="T73" s="13">
        <f>SUM(S73:$S$103)</f>
        <v>1639167.7301776642</v>
      </c>
      <c r="U73" s="16">
        <f t="shared" si="21"/>
        <v>18.5041060482442</v>
      </c>
    </row>
    <row r="74" spans="10:21" x14ac:dyDescent="0.4">
      <c r="J74" s="13"/>
      <c r="K74" s="12">
        <v>71</v>
      </c>
      <c r="L74" s="13">
        <v>87778</v>
      </c>
      <c r="M74" s="14">
        <f t="shared" si="15"/>
        <v>0.99002027842967488</v>
      </c>
      <c r="N74" s="14">
        <f t="shared" si="16"/>
        <v>9.9797215703251174E-3</v>
      </c>
      <c r="O74" s="1">
        <f t="shared" si="17"/>
        <v>875.99999999999818</v>
      </c>
      <c r="P74" s="13">
        <f t="shared" si="18"/>
        <v>87340</v>
      </c>
      <c r="Q74" s="13">
        <f>SUM(P74:$P$113)</f>
        <v>1551835</v>
      </c>
      <c r="R74" s="16">
        <f t="shared" si="19"/>
        <v>17.679088154207204</v>
      </c>
      <c r="S74" s="13">
        <f t="shared" si="20"/>
        <v>87339.267821972215</v>
      </c>
      <c r="T74" s="13">
        <f>SUM(S74:$S$103)</f>
        <v>1550987.3441039617</v>
      </c>
      <c r="U74" s="16">
        <f t="shared" si="21"/>
        <v>17.669431339332881</v>
      </c>
    </row>
    <row r="75" spans="10:21" x14ac:dyDescent="0.4">
      <c r="J75" s="13"/>
      <c r="K75" s="12">
        <v>72</v>
      </c>
      <c r="L75" s="13">
        <v>86902</v>
      </c>
      <c r="M75" s="14">
        <f t="shared" si="15"/>
        <v>0.9886769004165612</v>
      </c>
      <c r="N75" s="14">
        <f t="shared" si="16"/>
        <v>1.13230995834388E-2</v>
      </c>
      <c r="O75" s="1">
        <f t="shared" si="17"/>
        <v>983.99999999999864</v>
      </c>
      <c r="P75" s="13">
        <f t="shared" si="18"/>
        <v>86410</v>
      </c>
      <c r="Q75" s="13">
        <f>SUM(P75:$P$113)</f>
        <v>1464495</v>
      </c>
      <c r="R75" s="16">
        <f t="shared" si="19"/>
        <v>16.852258866309175</v>
      </c>
      <c r="S75" s="13">
        <f t="shared" si="20"/>
        <v>86409.066211114114</v>
      </c>
      <c r="T75" s="13">
        <f>SUM(S75:$S$103)</f>
        <v>1463648.0762819899</v>
      </c>
      <c r="U75" s="16">
        <f t="shared" si="21"/>
        <v>16.84251313297726</v>
      </c>
    </row>
    <row r="76" spans="10:21" x14ac:dyDescent="0.4">
      <c r="J76" s="13"/>
      <c r="K76" s="12">
        <v>73</v>
      </c>
      <c r="L76" s="13">
        <v>85918</v>
      </c>
      <c r="M76" s="14">
        <f t="shared" si="15"/>
        <v>0.98797690821480944</v>
      </c>
      <c r="N76" s="14">
        <f t="shared" si="16"/>
        <v>1.2023091785190565E-2</v>
      </c>
      <c r="O76" s="1">
        <f t="shared" si="17"/>
        <v>1033.000000000003</v>
      </c>
      <c r="P76" s="13">
        <f t="shared" si="18"/>
        <v>85401.5</v>
      </c>
      <c r="Q76" s="13">
        <f>SUM(P76:$P$113)</f>
        <v>1378085</v>
      </c>
      <c r="R76" s="16">
        <f t="shared" si="19"/>
        <v>16.039537698736005</v>
      </c>
      <c r="S76" s="13">
        <f t="shared" si="20"/>
        <v>85400.458742519011</v>
      </c>
      <c r="T76" s="13">
        <f>SUM(S76:$S$103)</f>
        <v>1377239.0100708758</v>
      </c>
      <c r="U76" s="16">
        <f t="shared" si="21"/>
        <v>16.029691218032028</v>
      </c>
    </row>
    <row r="77" spans="10:21" x14ac:dyDescent="0.4">
      <c r="J77" s="13"/>
      <c r="K77" s="12">
        <v>74</v>
      </c>
      <c r="L77" s="13">
        <v>84885</v>
      </c>
      <c r="M77" s="14">
        <f t="shared" si="15"/>
        <v>0.9863815750721564</v>
      </c>
      <c r="N77" s="14">
        <f t="shared" si="16"/>
        <v>1.3618424927843598E-2</v>
      </c>
      <c r="O77" s="1">
        <f t="shared" si="17"/>
        <v>1156.0000000000039</v>
      </c>
      <c r="P77" s="13">
        <f t="shared" si="18"/>
        <v>84307</v>
      </c>
      <c r="Q77" s="13">
        <f>SUM(P77:$P$113)</f>
        <v>1292683.5</v>
      </c>
      <c r="R77" s="16">
        <f t="shared" si="19"/>
        <v>15.228644636861636</v>
      </c>
      <c r="S77" s="13">
        <f t="shared" si="20"/>
        <v>84305.679080868285</v>
      </c>
      <c r="T77" s="13">
        <f>SUM(S77:$S$103)</f>
        <v>1291838.5513283566</v>
      </c>
      <c r="U77" s="16">
        <f t="shared" si="21"/>
        <v>15.218690597023699</v>
      </c>
    </row>
    <row r="78" spans="10:21" x14ac:dyDescent="0.4">
      <c r="J78" s="13"/>
      <c r="K78" s="12">
        <v>75</v>
      </c>
      <c r="L78" s="13">
        <v>83729</v>
      </c>
      <c r="M78" s="14">
        <f t="shared" si="15"/>
        <v>0.9848081309940403</v>
      </c>
      <c r="N78" s="14">
        <f t="shared" si="16"/>
        <v>1.5191869005959702E-2</v>
      </c>
      <c r="O78" s="1">
        <f t="shared" si="17"/>
        <v>1271.9999999999998</v>
      </c>
      <c r="P78" s="13">
        <f t="shared" si="18"/>
        <v>83093</v>
      </c>
      <c r="Q78" s="13">
        <f>SUM(P78:$P$113)</f>
        <v>1208376.5</v>
      </c>
      <c r="R78" s="16">
        <f t="shared" si="19"/>
        <v>14.431994888270491</v>
      </c>
      <c r="S78" s="13">
        <f t="shared" si="20"/>
        <v>83091.37731088711</v>
      </c>
      <c r="T78" s="13">
        <f>SUM(S78:$S$103)</f>
        <v>1207532.872247488</v>
      </c>
      <c r="U78" s="16">
        <f t="shared" si="21"/>
        <v>14.421919194633736</v>
      </c>
    </row>
    <row r="79" spans="10:21" x14ac:dyDescent="0.4">
      <c r="J79" s="13"/>
      <c r="K79" s="12">
        <v>76</v>
      </c>
      <c r="L79" s="13">
        <v>82457</v>
      </c>
      <c r="M79" s="14">
        <f t="shared" si="15"/>
        <v>0.98247571461489014</v>
      </c>
      <c r="N79" s="14">
        <f t="shared" si="16"/>
        <v>1.7524285385109861E-2</v>
      </c>
      <c r="O79" s="1">
        <f t="shared" si="17"/>
        <v>1445.0000000000039</v>
      </c>
      <c r="P79" s="13">
        <f t="shared" si="18"/>
        <v>81734.5</v>
      </c>
      <c r="Q79" s="13">
        <f>SUM(P79:$P$113)</f>
        <v>1125283.5</v>
      </c>
      <c r="R79" s="16">
        <f t="shared" si="19"/>
        <v>13.646912936439598</v>
      </c>
      <c r="S79" s="13">
        <f t="shared" si="20"/>
        <v>81732.371086148763</v>
      </c>
      <c r="T79" s="13">
        <f>SUM(S79:$S$103)</f>
        <v>1124441.4949366013</v>
      </c>
      <c r="U79" s="16">
        <f t="shared" si="21"/>
        <v>13.636701492130459</v>
      </c>
    </row>
    <row r="80" spans="10:21" x14ac:dyDescent="0.4">
      <c r="J80" s="13"/>
      <c r="K80" s="12">
        <v>77</v>
      </c>
      <c r="L80" s="13">
        <v>81012</v>
      </c>
      <c r="M80" s="14">
        <f t="shared" si="15"/>
        <v>0.98022515182935865</v>
      </c>
      <c r="N80" s="14">
        <f t="shared" si="16"/>
        <v>1.9774848170641346E-2</v>
      </c>
      <c r="O80" s="1">
        <f t="shared" si="17"/>
        <v>1601.9999999999968</v>
      </c>
      <c r="P80" s="13">
        <f t="shared" si="18"/>
        <v>80211</v>
      </c>
      <c r="Q80" s="13">
        <f>SUM(P80:$P$113)</f>
        <v>1043549</v>
      </c>
      <c r="R80" s="16">
        <f t="shared" si="19"/>
        <v>12.88141263022762</v>
      </c>
      <c r="S80" s="13">
        <f t="shared" si="20"/>
        <v>80208.333623971441</v>
      </c>
      <c r="T80" s="13">
        <f>SUM(S80:$S$103)</f>
        <v>1042709.1238504521</v>
      </c>
      <c r="U80" s="16">
        <f t="shared" si="21"/>
        <v>12.871045324772282</v>
      </c>
    </row>
    <row r="81" spans="6:23" x14ac:dyDescent="0.4">
      <c r="J81" s="13"/>
      <c r="K81" s="12">
        <v>78</v>
      </c>
      <c r="L81" s="13">
        <v>79410</v>
      </c>
      <c r="M81" s="14">
        <f t="shared" si="15"/>
        <v>0.9775469084498174</v>
      </c>
      <c r="N81" s="14">
        <f t="shared" si="16"/>
        <v>2.2453091550182602E-2</v>
      </c>
      <c r="O81" s="1">
        <f t="shared" si="17"/>
        <v>1783.0000000000005</v>
      </c>
      <c r="P81" s="13">
        <f t="shared" si="18"/>
        <v>78518.5</v>
      </c>
      <c r="Q81" s="13">
        <f>SUM(P81:$P$113)</f>
        <v>963338</v>
      </c>
      <c r="R81" s="16">
        <f t="shared" si="19"/>
        <v>12.13119254501952</v>
      </c>
      <c r="S81" s="13">
        <f t="shared" si="20"/>
        <v>78515.125850070341</v>
      </c>
      <c r="T81" s="13">
        <f>SUM(S81:$S$103)</f>
        <v>962500.79022648069</v>
      </c>
      <c r="U81" s="16">
        <f t="shared" si="21"/>
        <v>12.120649669140922</v>
      </c>
    </row>
    <row r="82" spans="6:23" x14ac:dyDescent="0.4">
      <c r="J82" s="13"/>
      <c r="K82" s="12">
        <v>79</v>
      </c>
      <c r="L82" s="13">
        <v>77627</v>
      </c>
      <c r="M82" s="14">
        <f t="shared" si="15"/>
        <v>0.97428729694565031</v>
      </c>
      <c r="N82" s="14">
        <f t="shared" si="16"/>
        <v>2.5712703054349695E-2</v>
      </c>
      <c r="O82" s="1">
        <f t="shared" si="17"/>
        <v>1996.0000000000039</v>
      </c>
      <c r="P82" s="13">
        <f t="shared" si="18"/>
        <v>76629</v>
      </c>
      <c r="Q82" s="13">
        <f>SUM(P82:$P$113)</f>
        <v>884819.5</v>
      </c>
      <c r="R82" s="16">
        <f t="shared" si="19"/>
        <v>11.398347224548159</v>
      </c>
      <c r="S82" s="13">
        <f t="shared" si="20"/>
        <v>76624.667223222845</v>
      </c>
      <c r="T82" s="13">
        <f>SUM(S82:$S$103)</f>
        <v>883985.66437641042</v>
      </c>
      <c r="U82" s="16">
        <f t="shared" si="21"/>
        <v>11.387605657521357</v>
      </c>
    </row>
    <row r="83" spans="6:23" x14ac:dyDescent="0.4">
      <c r="J83" s="13"/>
      <c r="K83" s="12">
        <v>80</v>
      </c>
      <c r="L83" s="13">
        <v>75631</v>
      </c>
      <c r="M83" s="14">
        <f t="shared" si="15"/>
        <v>0.97044862556359168</v>
      </c>
      <c r="N83" s="14">
        <f t="shared" si="16"/>
        <v>2.9551374436408318E-2</v>
      </c>
      <c r="O83" s="1">
        <f t="shared" si="17"/>
        <v>2234.9999999999973</v>
      </c>
      <c r="P83" s="13">
        <f t="shared" si="18"/>
        <v>74513.5</v>
      </c>
      <c r="Q83" s="13">
        <f>SUM(P83:$P$113)</f>
        <v>808190.5</v>
      </c>
      <c r="R83" s="16">
        <f t="shared" si="19"/>
        <v>10.685968716531582</v>
      </c>
      <c r="S83" s="13">
        <f t="shared" si="20"/>
        <v>74507.913177209048</v>
      </c>
      <c r="T83" s="13">
        <f>SUM(S83:$S$103)</f>
        <v>807360.99715318764</v>
      </c>
      <c r="U83" s="16">
        <f t="shared" si="21"/>
        <v>10.675000954016047</v>
      </c>
      <c r="W83" s="1">
        <f t="shared" ref="W83:W89" si="22">LN(N83)</f>
        <v>-3.5216250239812901</v>
      </c>
    </row>
    <row r="84" spans="6:23" x14ac:dyDescent="0.4">
      <c r="J84" s="13"/>
      <c r="K84" s="12">
        <v>81</v>
      </c>
      <c r="L84" s="13">
        <v>73396</v>
      </c>
      <c r="M84" s="14">
        <f t="shared" si="15"/>
        <v>0.96562482969099128</v>
      </c>
      <c r="N84" s="14">
        <f t="shared" si="16"/>
        <v>3.4375170309008718E-2</v>
      </c>
      <c r="O84" s="1">
        <f t="shared" si="17"/>
        <v>2523.0000000000036</v>
      </c>
      <c r="P84" s="13">
        <f t="shared" si="18"/>
        <v>72134.5</v>
      </c>
      <c r="Q84" s="13">
        <f>SUM(P84:$P$113)</f>
        <v>733677</v>
      </c>
      <c r="R84" s="16">
        <f t="shared" si="19"/>
        <v>9.9961442040438175</v>
      </c>
      <c r="S84" s="13">
        <f t="shared" si="20"/>
        <v>72127.145626998012</v>
      </c>
      <c r="T84" s="13">
        <f>SUM(S84:$S$103)</f>
        <v>732853.08397597866</v>
      </c>
      <c r="U84" s="16">
        <f t="shared" si="21"/>
        <v>9.984918578341853</v>
      </c>
      <c r="W84" s="1">
        <f t="shared" si="22"/>
        <v>-3.3704207685637848</v>
      </c>
    </row>
    <row r="85" spans="6:23" x14ac:dyDescent="0.4">
      <c r="J85" s="13"/>
      <c r="K85" s="12">
        <v>82</v>
      </c>
      <c r="L85" s="13">
        <v>70873</v>
      </c>
      <c r="M85" s="14">
        <f t="shared" si="15"/>
        <v>0.96101477290364457</v>
      </c>
      <c r="N85" s="14">
        <f t="shared" si="16"/>
        <v>3.8985227096355435E-2</v>
      </c>
      <c r="O85" s="1">
        <f t="shared" si="17"/>
        <v>2762.9999999999986</v>
      </c>
      <c r="P85" s="13">
        <f t="shared" si="18"/>
        <v>69491.5</v>
      </c>
      <c r="Q85" s="13">
        <f>SUM(P85:$P$113)</f>
        <v>661542.5</v>
      </c>
      <c r="R85" s="16">
        <f t="shared" si="19"/>
        <v>9.3341963794392786</v>
      </c>
      <c r="S85" s="13">
        <f t="shared" si="20"/>
        <v>69482.344235450728</v>
      </c>
      <c r="T85" s="13">
        <f>SUM(S85:$S$103)</f>
        <v>660725.93834898062</v>
      </c>
      <c r="U85" s="16">
        <f t="shared" si="21"/>
        <v>9.3226749022756277</v>
      </c>
      <c r="W85" s="1">
        <f t="shared" si="22"/>
        <v>-3.2445724970135967</v>
      </c>
    </row>
    <row r="86" spans="6:23" x14ac:dyDescent="0.4">
      <c r="J86" s="13"/>
      <c r="K86" s="12">
        <v>83</v>
      </c>
      <c r="L86" s="13">
        <v>68110</v>
      </c>
      <c r="M86" s="14">
        <f t="shared" si="15"/>
        <v>0.9553075906621642</v>
      </c>
      <c r="N86" s="14">
        <f t="shared" si="16"/>
        <v>4.4692409337835803E-2</v>
      </c>
      <c r="O86" s="1">
        <f t="shared" si="17"/>
        <v>3043.9999999999964</v>
      </c>
      <c r="P86" s="13">
        <f t="shared" si="18"/>
        <v>66588</v>
      </c>
      <c r="Q86" s="13">
        <f>SUM(P86:$P$113)</f>
        <v>592051</v>
      </c>
      <c r="R86" s="16">
        <f t="shared" si="19"/>
        <v>8.6925708412861553</v>
      </c>
      <c r="S86" s="13">
        <f t="shared" si="20"/>
        <v>66576.402280613955</v>
      </c>
      <c r="T86" s="13">
        <f>SUM(S86:$S$103)</f>
        <v>591243.59411352989</v>
      </c>
      <c r="U86" s="16">
        <f t="shared" si="21"/>
        <v>8.680716401608132</v>
      </c>
      <c r="W86" s="1">
        <f t="shared" si="22"/>
        <v>-3.1079516052537888</v>
      </c>
    </row>
    <row r="87" spans="6:23" x14ac:dyDescent="0.4">
      <c r="J87" s="13"/>
      <c r="K87" s="12">
        <v>84</v>
      </c>
      <c r="L87" s="13">
        <v>65066</v>
      </c>
      <c r="M87" s="14">
        <f t="shared" si="15"/>
        <v>0.94816032951157292</v>
      </c>
      <c r="N87" s="14">
        <f t="shared" si="16"/>
        <v>5.1839670488427081E-2</v>
      </c>
      <c r="O87" s="1">
        <f t="shared" si="17"/>
        <v>3372.9999999999964</v>
      </c>
      <c r="P87" s="13">
        <f t="shared" si="18"/>
        <v>63379.5</v>
      </c>
      <c r="Q87" s="13">
        <f>SUM(P87:$P$113)</f>
        <v>525463</v>
      </c>
      <c r="R87" s="16">
        <f t="shared" si="19"/>
        <v>8.0758460639965577</v>
      </c>
      <c r="S87" s="13">
        <f t="shared" si="20"/>
        <v>63364.538172166627</v>
      </c>
      <c r="T87" s="13">
        <f>SUM(S87:$S$103)</f>
        <v>524667.19183291611</v>
      </c>
      <c r="U87" s="16">
        <f t="shared" si="21"/>
        <v>8.0636152803755596</v>
      </c>
      <c r="W87" s="1">
        <f t="shared" si="22"/>
        <v>-2.9595995832772415</v>
      </c>
    </row>
    <row r="88" spans="6:23" x14ac:dyDescent="0.4">
      <c r="J88" s="13"/>
      <c r="K88" s="12">
        <v>85</v>
      </c>
      <c r="L88" s="13">
        <v>61693</v>
      </c>
      <c r="M88" s="14">
        <f t="shared" si="15"/>
        <v>0.94067398246154343</v>
      </c>
      <c r="N88" s="14">
        <f t="shared" si="16"/>
        <v>5.9326017538456566E-2</v>
      </c>
      <c r="O88" s="1">
        <f t="shared" si="17"/>
        <v>3660.0000000000009</v>
      </c>
      <c r="P88" s="13">
        <f t="shared" si="18"/>
        <v>59863</v>
      </c>
      <c r="Q88" s="13">
        <f>SUM(P88:$P$113)</f>
        <v>462083.5</v>
      </c>
      <c r="R88" s="16">
        <f t="shared" si="19"/>
        <v>7.4900474932326198</v>
      </c>
      <c r="S88" s="13">
        <f t="shared" si="20"/>
        <v>59844.347772046043</v>
      </c>
      <c r="T88" s="13">
        <f>SUM(S88:$S$103)</f>
        <v>461302.65366074955</v>
      </c>
      <c r="U88" s="16">
        <f t="shared" si="21"/>
        <v>7.4773905250311961</v>
      </c>
      <c r="W88" s="1">
        <f t="shared" si="22"/>
        <v>-2.8247073248738741</v>
      </c>
    </row>
    <row r="89" spans="6:23" x14ac:dyDescent="0.4">
      <c r="J89" s="13"/>
      <c r="K89" s="12">
        <v>86</v>
      </c>
      <c r="L89" s="13">
        <v>58033</v>
      </c>
      <c r="M89" s="14">
        <f t="shared" si="15"/>
        <v>0.93202143607947208</v>
      </c>
      <c r="N89" s="14">
        <f t="shared" si="16"/>
        <v>6.7978563920527924E-2</v>
      </c>
      <c r="O89" s="1">
        <f t="shared" si="17"/>
        <v>3944.9999999999968</v>
      </c>
      <c r="P89" s="13">
        <f t="shared" si="18"/>
        <v>56060.5</v>
      </c>
      <c r="Q89" s="13">
        <f>SUM(P89:$P$113)</f>
        <v>402220.5</v>
      </c>
      <c r="R89" s="16">
        <f t="shared" si="19"/>
        <v>6.9308927679079142</v>
      </c>
      <c r="S89" s="13">
        <f t="shared" si="20"/>
        <v>56037.358087540466</v>
      </c>
      <c r="T89" s="13">
        <f>SUM(S89:$S$103)</f>
        <v>401458.30588870344</v>
      </c>
      <c r="U89" s="16">
        <f t="shared" si="21"/>
        <v>6.9177589628091507</v>
      </c>
      <c r="W89" s="1">
        <f t="shared" si="22"/>
        <v>-2.6885628599663134</v>
      </c>
    </row>
    <row r="90" spans="6:23" x14ac:dyDescent="0.4">
      <c r="F90" s="23"/>
      <c r="J90" s="13"/>
      <c r="K90" s="12">
        <v>87</v>
      </c>
      <c r="L90" s="13">
        <v>54088</v>
      </c>
      <c r="M90" s="14">
        <f t="shared" si="15"/>
        <v>0.92249667208992747</v>
      </c>
      <c r="N90" s="14">
        <f t="shared" si="16"/>
        <v>7.7503327910072528E-2</v>
      </c>
      <c r="O90" s="1">
        <f t="shared" si="17"/>
        <v>4192.0000000000027</v>
      </c>
      <c r="P90" s="13">
        <f t="shared" si="18"/>
        <v>51992</v>
      </c>
      <c r="Q90" s="13">
        <f>SUM(P90:$P$113)</f>
        <v>346160</v>
      </c>
      <c r="R90" s="16">
        <f t="shared" si="19"/>
        <v>6.3999408371542668</v>
      </c>
      <c r="S90" s="13">
        <f t="shared" si="20"/>
        <v>51963.821808511493</v>
      </c>
      <c r="T90" s="13">
        <f>SUM(S90:$S$103)</f>
        <v>345420.94780116307</v>
      </c>
      <c r="U90" s="16">
        <f t="shared" si="21"/>
        <v>6.3862769523954128</v>
      </c>
      <c r="W90" s="1">
        <f>LN(N90)</f>
        <v>-2.5574344027696352</v>
      </c>
    </row>
    <row r="91" spans="6:23" x14ac:dyDescent="0.4">
      <c r="J91" s="13"/>
      <c r="K91" s="12">
        <v>88</v>
      </c>
      <c r="L91" s="13">
        <v>49896</v>
      </c>
      <c r="M91" s="14">
        <f t="shared" si="15"/>
        <v>0.9088504088504088</v>
      </c>
      <c r="N91" s="14">
        <f t="shared" si="16"/>
        <v>9.1149591149591203E-2</v>
      </c>
      <c r="O91" s="1">
        <f t="shared" si="17"/>
        <v>4548.0000000000027</v>
      </c>
      <c r="P91" s="13">
        <f t="shared" si="18"/>
        <v>47622</v>
      </c>
      <c r="Q91" s="13">
        <f>SUM(P91:$P$113)</f>
        <v>294168</v>
      </c>
      <c r="R91" s="16">
        <f t="shared" si="19"/>
        <v>5.8956228956228953</v>
      </c>
      <c r="S91" s="13">
        <f t="shared" si="20"/>
        <v>47585.782677486466</v>
      </c>
      <c r="T91" s="13">
        <f>SUM(S91:$S$103)</f>
        <v>293457.1259926515</v>
      </c>
      <c r="U91" s="16">
        <f t="shared" si="21"/>
        <v>5.8813757814785053</v>
      </c>
      <c r="W91" s="1">
        <f t="shared" ref="W91:W103" si="23">LN(N91)</f>
        <v>-2.3952532633355315</v>
      </c>
    </row>
    <row r="92" spans="6:23" x14ac:dyDescent="0.4">
      <c r="J92" s="13"/>
      <c r="K92" s="12">
        <v>89</v>
      </c>
      <c r="L92" s="13">
        <v>45348</v>
      </c>
      <c r="M92" s="14">
        <f t="shared" si="15"/>
        <v>0.89547499338449321</v>
      </c>
      <c r="N92" s="14">
        <f t="shared" si="16"/>
        <v>0.10452500661550679</v>
      </c>
      <c r="O92" s="1">
        <f t="shared" si="17"/>
        <v>4740.0000000000018</v>
      </c>
      <c r="P92" s="13">
        <f t="shared" si="18"/>
        <v>42978</v>
      </c>
      <c r="Q92" s="13">
        <f>SUM(P92:$P$113)</f>
        <v>246546</v>
      </c>
      <c r="R92" s="16">
        <f t="shared" si="19"/>
        <v>5.4367557554908705</v>
      </c>
      <c r="S92" s="13">
        <f t="shared" si="20"/>
        <v>42934.400467884996</v>
      </c>
      <c r="T92" s="13">
        <f>SUM(S92:$S$103)</f>
        <v>245871.34331516491</v>
      </c>
      <c r="U92" s="16">
        <f t="shared" si="21"/>
        <v>5.4218784359875825</v>
      </c>
      <c r="W92" s="1">
        <f t="shared" si="23"/>
        <v>-2.2583289384483667</v>
      </c>
    </row>
    <row r="93" spans="6:23" x14ac:dyDescent="0.4">
      <c r="H93" s="16"/>
      <c r="J93" s="13"/>
      <c r="K93" s="12">
        <v>90</v>
      </c>
      <c r="L93" s="13">
        <v>40608</v>
      </c>
      <c r="M93" s="14">
        <f t="shared" si="15"/>
        <v>0.87330082742316784</v>
      </c>
      <c r="N93" s="14">
        <f t="shared" si="16"/>
        <v>0.12669917257683216</v>
      </c>
      <c r="O93" s="1">
        <f t="shared" si="17"/>
        <v>5145.0000000000009</v>
      </c>
      <c r="P93" s="13">
        <f t="shared" si="18"/>
        <v>38035.5</v>
      </c>
      <c r="Q93" s="13">
        <f>SUM(P93:$P$113)</f>
        <v>203568</v>
      </c>
      <c r="R93" s="16">
        <f t="shared" si="19"/>
        <v>5.0130023640661943</v>
      </c>
      <c r="S93" s="13">
        <f t="shared" si="20"/>
        <v>37977.432771369022</v>
      </c>
      <c r="T93" s="13">
        <f>SUM(S93:$S$103)</f>
        <v>202936.94284727992</v>
      </c>
      <c r="U93" s="16">
        <f t="shared" si="21"/>
        <v>4.9974621465543718</v>
      </c>
      <c r="W93" s="1">
        <f t="shared" si="23"/>
        <v>-2.0659397222459641</v>
      </c>
    </row>
    <row r="94" spans="6:23" x14ac:dyDescent="0.4">
      <c r="H94" s="16"/>
      <c r="J94" s="13"/>
      <c r="K94" s="12">
        <v>91</v>
      </c>
      <c r="L94" s="13">
        <v>35463</v>
      </c>
      <c r="M94" s="14">
        <f t="shared" si="15"/>
        <v>0.87471449115980038</v>
      </c>
      <c r="N94" s="14">
        <f t="shared" si="16"/>
        <v>0.12528550884019962</v>
      </c>
      <c r="O94" s="1">
        <f t="shared" si="17"/>
        <v>4442.9999999999991</v>
      </c>
      <c r="P94" s="13">
        <f t="shared" si="18"/>
        <v>33241.5</v>
      </c>
      <c r="Q94" s="13">
        <f>SUM(P94:$P$113)</f>
        <v>165532.5</v>
      </c>
      <c r="R94" s="16">
        <f t="shared" si="19"/>
        <v>4.6677523052195244</v>
      </c>
      <c r="S94" s="13">
        <f t="shared" si="20"/>
        <v>33191.953965257577</v>
      </c>
      <c r="T94" s="13">
        <f>SUM(S94:$S$103)</f>
        <v>164959.51007591089</v>
      </c>
      <c r="U94" s="16">
        <f t="shared" si="21"/>
        <v>4.6515949038691282</v>
      </c>
      <c r="W94" s="1">
        <f t="shared" si="23"/>
        <v>-2.0771600754825785</v>
      </c>
    </row>
    <row r="95" spans="6:23" x14ac:dyDescent="0.4">
      <c r="H95" s="16"/>
      <c r="J95" s="13"/>
      <c r="K95" s="12">
        <v>92</v>
      </c>
      <c r="L95" s="13">
        <v>31020</v>
      </c>
      <c r="M95" s="14">
        <f t="shared" si="15"/>
        <v>0.84880722114764673</v>
      </c>
      <c r="N95" s="14">
        <f t="shared" si="16"/>
        <v>0.15119277885235327</v>
      </c>
      <c r="O95" s="1">
        <f t="shared" si="17"/>
        <v>4689.9999999999982</v>
      </c>
      <c r="P95" s="13">
        <f t="shared" si="18"/>
        <v>28675</v>
      </c>
      <c r="Q95" s="13">
        <f>SUM(P95:$P$113)</f>
        <v>132291</v>
      </c>
      <c r="R95" s="16">
        <f t="shared" si="19"/>
        <v>4.2647001934235975</v>
      </c>
      <c r="S95" s="13">
        <f t="shared" si="20"/>
        <v>28610.962029192699</v>
      </c>
      <c r="T95" s="13">
        <f>SUM(S95:$S$103)</f>
        <v>131767.55611065333</v>
      </c>
      <c r="U95" s="16">
        <f t="shared" si="21"/>
        <v>4.2478257933801844</v>
      </c>
      <c r="W95" s="1">
        <f t="shared" si="23"/>
        <v>-1.8891995752902051</v>
      </c>
    </row>
    <row r="96" spans="6:23" x14ac:dyDescent="0.4">
      <c r="H96" s="16"/>
      <c r="J96" s="13"/>
      <c r="K96" s="12">
        <v>93</v>
      </c>
      <c r="L96" s="13">
        <v>26330</v>
      </c>
      <c r="M96" s="14">
        <f t="shared" si="15"/>
        <v>0.82939612609191038</v>
      </c>
      <c r="N96" s="14">
        <f t="shared" si="16"/>
        <v>0.17060387390808962</v>
      </c>
      <c r="O96" s="1">
        <f t="shared" si="17"/>
        <v>4492</v>
      </c>
      <c r="P96" s="13">
        <f t="shared" si="18"/>
        <v>24084</v>
      </c>
      <c r="Q96" s="13">
        <f>SUM(P96:$P$113)</f>
        <v>103616</v>
      </c>
      <c r="R96" s="16">
        <f t="shared" si="19"/>
        <v>3.9352829472085076</v>
      </c>
      <c r="S96" s="13">
        <f t="shared" si="20"/>
        <v>24014.018980168068</v>
      </c>
      <c r="T96" s="13">
        <f>SUM(S96:$S$103)</f>
        <v>103156.59408146064</v>
      </c>
      <c r="U96" s="16">
        <f t="shared" si="21"/>
        <v>3.9178349442256226</v>
      </c>
      <c r="W96" s="1">
        <f t="shared" si="23"/>
        <v>-1.7684109366320213</v>
      </c>
    </row>
    <row r="97" spans="8:23" x14ac:dyDescent="0.4">
      <c r="H97" s="16"/>
      <c r="J97" s="13"/>
      <c r="K97" s="12">
        <v>94</v>
      </c>
      <c r="L97" s="13">
        <v>21838</v>
      </c>
      <c r="M97" s="14">
        <f t="shared" si="15"/>
        <v>0.82521293158714171</v>
      </c>
      <c r="N97" s="14">
        <f t="shared" si="16"/>
        <v>0.17478706841285829</v>
      </c>
      <c r="O97" s="1">
        <f t="shared" si="17"/>
        <v>3816.9999999999995</v>
      </c>
      <c r="P97" s="13">
        <f t="shared" si="18"/>
        <v>19929.5</v>
      </c>
      <c r="Q97" s="13">
        <f>SUM(P97:$P$113)</f>
        <v>79532</v>
      </c>
      <c r="R97" s="16">
        <f t="shared" si="19"/>
        <v>3.641908599688616</v>
      </c>
      <c r="S97" s="13">
        <f t="shared" si="20"/>
        <v>19868.429349921418</v>
      </c>
      <c r="T97" s="13">
        <f>SUM(S97:$S$103)</f>
        <v>79142.575101292576</v>
      </c>
      <c r="U97" s="16">
        <f t="shared" si="21"/>
        <v>3.6240761563006032</v>
      </c>
      <c r="W97" s="1">
        <f t="shared" si="23"/>
        <v>-1.7441867978287819</v>
      </c>
    </row>
    <row r="98" spans="8:23" x14ac:dyDescent="0.4">
      <c r="H98" s="16"/>
      <c r="J98" s="13"/>
      <c r="K98" s="12">
        <v>95</v>
      </c>
      <c r="L98" s="13">
        <v>18021</v>
      </c>
      <c r="M98" s="14">
        <f t="shared" si="15"/>
        <v>0.79185394817157762</v>
      </c>
      <c r="N98" s="14">
        <f t="shared" si="16"/>
        <v>0.20814605182842238</v>
      </c>
      <c r="O98" s="1">
        <f t="shared" si="17"/>
        <v>3751</v>
      </c>
      <c r="P98" s="13">
        <f t="shared" si="18"/>
        <v>16145.5</v>
      </c>
      <c r="Q98" s="13">
        <f>SUM(P98:$P$113)</f>
        <v>59602.5</v>
      </c>
      <c r="R98" s="16">
        <f t="shared" si="19"/>
        <v>3.3073913767271517</v>
      </c>
      <c r="S98" s="13">
        <f t="shared" si="20"/>
        <v>16072.615964270579</v>
      </c>
      <c r="T98" s="13">
        <f>SUM(S98:$S$103)</f>
        <v>59274.145751371165</v>
      </c>
      <c r="U98" s="16">
        <f t="shared" si="21"/>
        <v>3.2891707314450453</v>
      </c>
      <c r="W98" s="1">
        <f t="shared" si="23"/>
        <v>-1.5695152734363838</v>
      </c>
    </row>
    <row r="99" spans="8:23" x14ac:dyDescent="0.4">
      <c r="H99" s="16"/>
      <c r="J99" s="13"/>
      <c r="K99" s="12">
        <v>96</v>
      </c>
      <c r="L99" s="13">
        <v>14270</v>
      </c>
      <c r="M99" s="14">
        <f t="shared" si="15"/>
        <v>0.76951646811492647</v>
      </c>
      <c r="N99" s="14">
        <f t="shared" si="16"/>
        <v>0.23048353188507353</v>
      </c>
      <c r="O99" s="1">
        <f t="shared" si="17"/>
        <v>3288.9999999999995</v>
      </c>
      <c r="P99" s="13">
        <f t="shared" si="18"/>
        <v>12625.5</v>
      </c>
      <c r="Q99" s="13">
        <f>SUM(P99:$P$113)</f>
        <v>43457</v>
      </c>
      <c r="R99" s="16">
        <f t="shared" si="19"/>
        <v>3.0453398738612472</v>
      </c>
      <c r="S99" s="13">
        <f t="shared" si="20"/>
        <v>12553.774120397373</v>
      </c>
      <c r="T99" s="13">
        <f>SUM(S99:$S$103)</f>
        <v>43201.529787100582</v>
      </c>
      <c r="U99" s="16">
        <f t="shared" si="21"/>
        <v>3.0274372660897395</v>
      </c>
      <c r="W99" s="1">
        <f t="shared" si="23"/>
        <v>-1.4675758642818253</v>
      </c>
    </row>
    <row r="100" spans="8:23" x14ac:dyDescent="0.4">
      <c r="H100" s="16"/>
      <c r="J100" s="13"/>
      <c r="K100" s="12">
        <v>97</v>
      </c>
      <c r="L100" s="13">
        <v>10981</v>
      </c>
      <c r="M100" s="14">
        <f t="shared" si="15"/>
        <v>0.74601584555140699</v>
      </c>
      <c r="N100" s="14">
        <f t="shared" si="16"/>
        <v>0.25398415444859301</v>
      </c>
      <c r="O100" s="1">
        <f t="shared" si="17"/>
        <v>2789</v>
      </c>
      <c r="P100" s="13">
        <f t="shared" si="18"/>
        <v>9586.5</v>
      </c>
      <c r="Q100" s="13">
        <f>SUM(P100:$P$113)</f>
        <v>30831.5</v>
      </c>
      <c r="R100" s="16">
        <f t="shared" si="19"/>
        <v>2.807713323012476</v>
      </c>
      <c r="S100" s="13">
        <f t="shared" si="20"/>
        <v>9518.4972009887315</v>
      </c>
      <c r="T100" s="13">
        <f>SUM(S100:$S$103)</f>
        <v>30647.755666703211</v>
      </c>
      <c r="U100" s="16">
        <f t="shared" si="21"/>
        <v>2.7909803903745751</v>
      </c>
      <c r="W100" s="1">
        <f>LN(N100)</f>
        <v>-1.3704833979702244</v>
      </c>
    </row>
    <row r="101" spans="8:23" x14ac:dyDescent="0.4">
      <c r="H101" s="16"/>
      <c r="J101" s="13"/>
      <c r="K101" s="12">
        <v>98</v>
      </c>
      <c r="L101" s="13">
        <v>8192</v>
      </c>
      <c r="M101" s="14">
        <f t="shared" si="15"/>
        <v>0.7216796875</v>
      </c>
      <c r="N101" s="14">
        <f t="shared" si="16"/>
        <v>0.2783203125</v>
      </c>
      <c r="O101" s="1">
        <f t="shared" si="17"/>
        <v>2280</v>
      </c>
      <c r="P101" s="13">
        <f t="shared" si="18"/>
        <v>7052</v>
      </c>
      <c r="Q101" s="13">
        <f>SUM(P101:$P$113)</f>
        <v>21245</v>
      </c>
      <c r="R101" s="16">
        <f t="shared" si="19"/>
        <v>2.5933837890625</v>
      </c>
      <c r="S101" s="13">
        <f t="shared" si="20"/>
        <v>6990.1365722084101</v>
      </c>
      <c r="T101" s="13">
        <f>SUM(S101:$S$103)</f>
        <v>21129.258465714476</v>
      </c>
      <c r="U101" s="16">
        <f t="shared" si="21"/>
        <v>2.5792551838030366</v>
      </c>
      <c r="W101" s="1">
        <f t="shared" si="23"/>
        <v>-1.2789826253308025</v>
      </c>
    </row>
    <row r="102" spans="8:23" x14ac:dyDescent="0.4">
      <c r="H102" s="16"/>
      <c r="J102" s="13"/>
      <c r="K102" s="12">
        <v>99</v>
      </c>
      <c r="L102" s="13">
        <v>5912</v>
      </c>
      <c r="M102" s="14">
        <f t="shared" si="15"/>
        <v>0.69671853856562926</v>
      </c>
      <c r="N102" s="14">
        <f t="shared" si="16"/>
        <v>0.30328146143437074</v>
      </c>
      <c r="O102" s="1">
        <f t="shared" si="17"/>
        <v>1792.9999999999998</v>
      </c>
      <c r="P102" s="13">
        <f t="shared" si="18"/>
        <v>5015.5</v>
      </c>
      <c r="Q102" s="13">
        <f>SUM(P102:$P$113)</f>
        <v>14193</v>
      </c>
      <c r="R102" s="16">
        <f t="shared" si="19"/>
        <v>2.4007104194857916</v>
      </c>
      <c r="S102" s="13">
        <f t="shared" si="20"/>
        <v>4961.621893506067</v>
      </c>
      <c r="T102" s="13">
        <f>SUM(S102:$S$103)</f>
        <v>14139.121893506068</v>
      </c>
      <c r="U102" s="16">
        <f t="shared" si="21"/>
        <v>2.3915970726498763</v>
      </c>
      <c r="W102" s="1">
        <f t="shared" si="23"/>
        <v>-1.1930939890229049</v>
      </c>
    </row>
    <row r="103" spans="8:23" x14ac:dyDescent="0.4">
      <c r="H103" s="16"/>
      <c r="J103" s="13"/>
      <c r="K103" s="12">
        <v>100</v>
      </c>
      <c r="L103" s="13">
        <v>4119</v>
      </c>
      <c r="M103" s="14">
        <f t="shared" si="15"/>
        <v>0</v>
      </c>
      <c r="N103" s="14">
        <f t="shared" si="16"/>
        <v>1</v>
      </c>
      <c r="O103" s="1">
        <f t="shared" si="17"/>
        <v>4119</v>
      </c>
      <c r="P103" s="13">
        <f>R103*L103</f>
        <v>9177.5</v>
      </c>
      <c r="Q103" s="13">
        <f>SUM(P103:$P$113)</f>
        <v>9177.5</v>
      </c>
      <c r="R103" s="18">
        <f>1/M106</f>
        <v>2.2280893420733188</v>
      </c>
      <c r="S103" s="17">
        <f>L103/M106</f>
        <v>9177.5</v>
      </c>
      <c r="T103" s="13">
        <f>SUM(S103:$S$103)</f>
        <v>9177.5</v>
      </c>
      <c r="U103" s="16">
        <f t="shared" si="21"/>
        <v>2.2280893420733188</v>
      </c>
      <c r="W103" s="1">
        <f t="shared" si="23"/>
        <v>0</v>
      </c>
    </row>
    <row r="104" spans="8:23" x14ac:dyDescent="0.4">
      <c r="H104" s="16"/>
      <c r="J104" s="13"/>
      <c r="L104" s="13"/>
      <c r="M104" s="14"/>
      <c r="N104" s="14"/>
      <c r="P104" s="13"/>
      <c r="Q104" s="13"/>
      <c r="R104" s="16"/>
      <c r="S104" s="13"/>
      <c r="T104" s="13"/>
      <c r="U104" s="16"/>
    </row>
    <row r="105" spans="8:23" x14ac:dyDescent="0.4">
      <c r="H105" s="16"/>
      <c r="J105" s="13"/>
      <c r="L105" s="13"/>
      <c r="M105" s="14"/>
      <c r="N105" s="14"/>
      <c r="P105" s="13"/>
      <c r="Q105" s="13"/>
      <c r="R105" s="16"/>
      <c r="S105" s="13"/>
      <c r="T105" s="13"/>
      <c r="U105" s="16"/>
    </row>
    <row r="106" spans="8:23" ht="15.75" x14ac:dyDescent="0.55000000000000004">
      <c r="H106" s="16"/>
      <c r="J106" s="13"/>
      <c r="L106" s="22" t="s">
        <v>66</v>
      </c>
      <c r="M106" s="1">
        <v>0.44881503677472079</v>
      </c>
      <c r="N106" s="14"/>
      <c r="P106" s="13"/>
      <c r="Q106" s="13"/>
      <c r="R106" s="16"/>
      <c r="S106" s="13"/>
      <c r="T106" s="13"/>
      <c r="U106" s="16"/>
    </row>
    <row r="107" spans="8:23" x14ac:dyDescent="0.4">
      <c r="H107" s="16"/>
      <c r="J107" s="13"/>
      <c r="L107" s="13"/>
      <c r="M107" s="14"/>
      <c r="N107" s="14"/>
      <c r="P107" s="13"/>
      <c r="Q107" s="13"/>
      <c r="R107" s="16"/>
      <c r="S107" s="13"/>
      <c r="T107" s="13"/>
      <c r="U107" s="16"/>
    </row>
    <row r="108" spans="8:23" x14ac:dyDescent="0.4">
      <c r="H108" s="16"/>
      <c r="J108" s="13"/>
      <c r="L108" s="13"/>
      <c r="M108" s="14"/>
      <c r="N108" s="14"/>
      <c r="P108" s="13"/>
      <c r="Q108" s="13"/>
      <c r="R108" s="16"/>
      <c r="S108" s="13"/>
      <c r="T108" s="13"/>
      <c r="U108" s="16"/>
    </row>
    <row r="109" spans="8:23" x14ac:dyDescent="0.4">
      <c r="H109" s="16"/>
      <c r="J109" s="13"/>
      <c r="L109" s="13"/>
      <c r="M109" s="14"/>
      <c r="N109" s="14"/>
      <c r="P109" s="13"/>
      <c r="Q109" s="13"/>
      <c r="R109" s="16"/>
      <c r="S109" s="13"/>
      <c r="T109" s="13"/>
      <c r="U109" s="16"/>
    </row>
    <row r="110" spans="8:23" x14ac:dyDescent="0.4">
      <c r="H110" s="16"/>
      <c r="J110" s="13"/>
      <c r="L110" s="13"/>
      <c r="M110" s="14"/>
      <c r="N110" s="14"/>
      <c r="P110" s="13"/>
      <c r="Q110" s="13"/>
      <c r="R110" s="16"/>
      <c r="S110" s="13"/>
      <c r="T110" s="13"/>
      <c r="U110" s="16"/>
    </row>
    <row r="111" spans="8:23" x14ac:dyDescent="0.4">
      <c r="H111" s="16"/>
      <c r="J111" s="13"/>
      <c r="L111" s="13"/>
      <c r="M111" s="14"/>
      <c r="N111" s="14"/>
      <c r="P111" s="13"/>
      <c r="Q111" s="13"/>
      <c r="R111" s="16"/>
      <c r="S111" s="13"/>
      <c r="T111" s="13"/>
      <c r="U111" s="16"/>
    </row>
    <row r="112" spans="8:23" x14ac:dyDescent="0.4">
      <c r="H112" s="16"/>
      <c r="J112" s="13"/>
      <c r="L112" s="13"/>
      <c r="M112" s="14"/>
      <c r="N112" s="14"/>
      <c r="P112" s="13"/>
      <c r="Q112" s="13"/>
      <c r="R112" s="16"/>
      <c r="S112" s="13"/>
      <c r="T112" s="13"/>
      <c r="U112" s="16"/>
    </row>
    <row r="113" spans="8:21" x14ac:dyDescent="0.4">
      <c r="H113" s="16"/>
      <c r="J113" s="13"/>
      <c r="L113" s="13"/>
      <c r="M113" s="14"/>
      <c r="N113" s="14"/>
      <c r="P113" s="13"/>
      <c r="Q113" s="13"/>
      <c r="R113" s="16"/>
      <c r="S113" s="13"/>
      <c r="T113" s="13"/>
      <c r="U113" s="16"/>
    </row>
    <row r="114" spans="8:21" x14ac:dyDescent="0.4">
      <c r="H114" s="1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4"/>
  <sheetViews>
    <sheetView workbookViewId="0">
      <selection activeCell="E29" sqref="E29"/>
    </sheetView>
  </sheetViews>
  <sheetFormatPr baseColWidth="10" defaultColWidth="11.33203125" defaultRowHeight="13.15" x14ac:dyDescent="0.4"/>
  <cols>
    <col min="1" max="16384" width="11.33203125" style="1"/>
  </cols>
  <sheetData>
    <row r="2" spans="1:3" x14ac:dyDescent="0.4">
      <c r="B2" s="1" t="s">
        <v>29</v>
      </c>
      <c r="C2" s="1" t="s">
        <v>30</v>
      </c>
    </row>
    <row r="3" spans="1:3" x14ac:dyDescent="0.4">
      <c r="A3" s="1" t="s">
        <v>7</v>
      </c>
      <c r="B3" s="4">
        <v>3.7533581653709882E-3</v>
      </c>
      <c r="C3" s="4">
        <v>3.1320050405706122E-3</v>
      </c>
    </row>
    <row r="4" spans="1:3" x14ac:dyDescent="0.4">
      <c r="A4" s="2" t="s">
        <v>8</v>
      </c>
      <c r="B4" s="4">
        <v>1.7074436984616624E-4</v>
      </c>
      <c r="C4" s="4">
        <v>1.453608897936503E-4</v>
      </c>
    </row>
    <row r="5" spans="1:3" x14ac:dyDescent="0.4">
      <c r="A5" s="2" t="s">
        <v>9</v>
      </c>
      <c r="B5" s="4">
        <v>8.9915619350332626E-5</v>
      </c>
      <c r="C5" s="4">
        <v>7.2141762686064558E-5</v>
      </c>
    </row>
    <row r="6" spans="1:3" x14ac:dyDescent="0.4">
      <c r="A6" s="3" t="s">
        <v>10</v>
      </c>
      <c r="B6" s="4">
        <v>9.4401128093480721E-5</v>
      </c>
      <c r="C6" s="4">
        <v>7.2242087362872257E-5</v>
      </c>
    </row>
    <row r="7" spans="1:3" x14ac:dyDescent="0.4">
      <c r="A7" s="1" t="s">
        <v>11</v>
      </c>
      <c r="B7" s="4">
        <v>3.1304402890218572E-4</v>
      </c>
      <c r="C7" s="4">
        <v>1.4514456613022093E-4</v>
      </c>
    </row>
    <row r="8" spans="1:3" x14ac:dyDescent="0.4">
      <c r="A8" s="1" t="s">
        <v>12</v>
      </c>
      <c r="B8" s="4">
        <v>5.8841273010761365E-4</v>
      </c>
      <c r="C8" s="4">
        <v>1.9134538845417591E-4</v>
      </c>
    </row>
    <row r="9" spans="1:3" x14ac:dyDescent="0.4">
      <c r="A9" s="1" t="s">
        <v>13</v>
      </c>
      <c r="B9" s="4">
        <v>7.3620768318757401E-4</v>
      </c>
      <c r="C9" s="4">
        <v>2.7150884872020604E-4</v>
      </c>
    </row>
    <row r="10" spans="1:3" x14ac:dyDescent="0.4">
      <c r="A10" s="1" t="s">
        <v>14</v>
      </c>
      <c r="B10" s="4">
        <v>8.9374635508790532E-4</v>
      </c>
      <c r="C10" s="4">
        <v>3.3563130533629279E-4</v>
      </c>
    </row>
    <row r="11" spans="1:3" x14ac:dyDescent="0.4">
      <c r="A11" s="1" t="s">
        <v>15</v>
      </c>
      <c r="B11" s="4">
        <v>1.1793443193805753E-3</v>
      </c>
      <c r="C11" s="4">
        <v>5.8342336391221418E-4</v>
      </c>
    </row>
    <row r="12" spans="1:3" x14ac:dyDescent="0.4">
      <c r="A12" s="1" t="s">
        <v>16</v>
      </c>
      <c r="B12" s="4">
        <v>1.7559779587617004E-3</v>
      </c>
      <c r="C12" s="4">
        <v>9.6466021686874258E-4</v>
      </c>
    </row>
    <row r="13" spans="1:3" x14ac:dyDescent="0.4">
      <c r="A13" s="1" t="s">
        <v>17</v>
      </c>
      <c r="B13" s="4">
        <v>3.0344788541280675E-3</v>
      </c>
      <c r="C13" s="4">
        <v>1.5942196738667801E-3</v>
      </c>
    </row>
    <row r="14" spans="1:3" x14ac:dyDescent="0.4">
      <c r="A14" s="1" t="s">
        <v>18</v>
      </c>
      <c r="B14" s="4">
        <v>4.8578630944753707E-3</v>
      </c>
      <c r="C14" s="4">
        <v>2.4661328470065255E-3</v>
      </c>
    </row>
    <row r="15" spans="1:3" x14ac:dyDescent="0.4">
      <c r="A15" s="1" t="s">
        <v>19</v>
      </c>
      <c r="B15" s="4">
        <v>7.7811449744338125E-3</v>
      </c>
      <c r="C15" s="4">
        <v>3.5698813995015148E-3</v>
      </c>
    </row>
    <row r="16" spans="1:3" x14ac:dyDescent="0.4">
      <c r="A16" s="1" t="s">
        <v>20</v>
      </c>
      <c r="B16" s="4">
        <v>1.1340167867151153E-2</v>
      </c>
      <c r="C16" s="4">
        <v>4.9529804777260706E-3</v>
      </c>
    </row>
    <row r="17" spans="1:3" x14ac:dyDescent="0.4">
      <c r="A17" s="1" t="s">
        <v>21</v>
      </c>
      <c r="B17" s="4">
        <v>1.5118430603448535E-2</v>
      </c>
      <c r="C17" s="4">
        <v>6.7853239851226052E-3</v>
      </c>
    </row>
    <row r="18" spans="1:3" x14ac:dyDescent="0.4">
      <c r="A18" s="1" t="s">
        <v>22</v>
      </c>
      <c r="B18" s="4">
        <v>2.1683982080929094E-2</v>
      </c>
      <c r="C18" s="4">
        <v>1.0492054434988584E-2</v>
      </c>
    </row>
    <row r="19" spans="1:3" x14ac:dyDescent="0.4">
      <c r="A19" s="1" t="s">
        <v>23</v>
      </c>
      <c r="B19" s="4">
        <v>3.4195252795331713E-2</v>
      </c>
      <c r="C19" s="4">
        <v>1.8284070503828617E-2</v>
      </c>
    </row>
    <row r="20" spans="1:3" x14ac:dyDescent="0.4">
      <c r="A20" s="1" t="s">
        <v>24</v>
      </c>
      <c r="B20" s="4">
        <v>6.1195772291256015E-2</v>
      </c>
      <c r="C20" s="4">
        <v>3.6186598728547896E-2</v>
      </c>
    </row>
    <row r="21" spans="1:3" x14ac:dyDescent="0.4">
      <c r="A21" s="1" t="s">
        <v>25</v>
      </c>
      <c r="B21" s="4">
        <v>0.11296955727281234</v>
      </c>
      <c r="C21" s="4">
        <v>7.5254754441481456E-2</v>
      </c>
    </row>
    <row r="22" spans="1:3" x14ac:dyDescent="0.4">
      <c r="A22" s="1" t="s">
        <v>26</v>
      </c>
      <c r="B22" s="4">
        <v>0.1970870158983741</v>
      </c>
      <c r="C22" s="4">
        <v>0.14810427397855169</v>
      </c>
    </row>
    <row r="23" spans="1:3" x14ac:dyDescent="0.4">
      <c r="A23" s="1" t="s">
        <v>27</v>
      </c>
      <c r="B23" s="4">
        <v>0.30038889633901034</v>
      </c>
      <c r="C23" s="4">
        <v>0.25818895786955742</v>
      </c>
    </row>
    <row r="24" spans="1:3" x14ac:dyDescent="0.4">
      <c r="A24" s="1" t="s">
        <v>28</v>
      </c>
      <c r="B24" s="4">
        <v>0.40629173467873569</v>
      </c>
      <c r="C24" s="4">
        <v>0.40759716400144907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Enoncé</vt:lpstr>
      <vt:lpstr>Ex 0 data</vt:lpstr>
      <vt:lpstr>Ex 1 data</vt:lpstr>
    </vt:vector>
  </TitlesOfParts>
  <Company>INSEE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BNP6HUS</dc:creator>
  <cp:lastModifiedBy>Alexandre Avdeev</cp:lastModifiedBy>
  <cp:lastPrinted>2003-06-12T14:08:00Z</cp:lastPrinted>
  <dcterms:created xsi:type="dcterms:W3CDTF">1999-10-18T13:57:25Z</dcterms:created>
  <dcterms:modified xsi:type="dcterms:W3CDTF">2023-12-06T19:36:58Z</dcterms:modified>
</cp:coreProperties>
</file>